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9.xml" ContentType="application/vnd.openxmlformats-officedocument.drawing+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8.xml" ContentType="application/vnd.openxmlformats-officedocument.drawingml.chartshapes+xml"/>
  <Override PartName="/xl/drawings/drawing29.xml" ContentType="application/vnd.openxmlformats-officedocument.drawing+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2.xml" ContentType="application/vnd.openxmlformats-officedocument.drawingml.chartshapes+xml"/>
  <Override PartName="/xl/drawings/drawing33.xml" ContentType="application/vnd.openxmlformats-officedocument.drawing+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4.xml" ContentType="application/vnd.openxmlformats-officedocument.drawingml.chartshapes+xml"/>
  <Override PartName="/xl/drawings/drawing35.xml" ContentType="application/vnd.openxmlformats-officedocument.drawing+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trlProps/ctrlProp2026.xml" ContentType="application/vnd.ms-excel.controlproperties+xml"/>
  <Override PartName="/xl/ctrlProps/ctrlProp2027.xml" ContentType="application/vnd.ms-excel.controlproperties+xml"/>
  <Override PartName="/xl/ctrlProps/ctrlProp2028.xml" ContentType="application/vnd.ms-excel.controlproperties+xml"/>
  <Override PartName="/xl/ctrlProps/ctrlProp2029.xml" ContentType="application/vnd.ms-excel.controlproperties+xml"/>
  <Override PartName="/xl/ctrlProps/ctrlProp2030.xml" ContentType="application/vnd.ms-excel.controlproperties+xml"/>
  <Override PartName="/xl/ctrlProps/ctrlProp2031.xml" ContentType="application/vnd.ms-excel.controlproperties+xml"/>
  <Override PartName="/xl/ctrlProps/ctrlProp2032.xml" ContentType="application/vnd.ms-excel.controlproperti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ctrlProps/ctrlProp2033.xml" ContentType="application/vnd.ms-excel.controlproperties+xml"/>
  <Override PartName="/xl/ctrlProps/ctrlProp2034.xml" ContentType="application/vnd.ms-excel.controlproperties+xml"/>
  <Override PartName="/xl/ctrlProps/ctrlProp2035.xml" ContentType="application/vnd.ms-excel.controlproperties+xml"/>
  <Override PartName="/xl/ctrlProps/ctrlProp2036.xml" ContentType="application/vnd.ms-excel.controlproperties+xml"/>
  <Override PartName="/xl/ctrlProps/ctrlProp2037.xml" ContentType="application/vnd.ms-excel.controlproperties+xml"/>
  <Override PartName="/xl/ctrlProps/ctrlProp2038.xml" ContentType="application/vnd.ms-excel.controlproperties+xml"/>
  <Override PartName="/xl/ctrlProps/ctrlProp2039.xml" ContentType="application/vnd.ms-excel.controlproperties+xml"/>
  <Override PartName="/xl/ctrlProps/ctrlProp2040.xml" ContentType="application/vnd.ms-excel.controlproperties+xml"/>
  <Override PartName="/xl/ctrlProps/ctrlProp2041.xml" ContentType="application/vnd.ms-excel.controlproperties+xml"/>
  <Override PartName="/xl/ctrlProps/ctrlProp2042.xml" ContentType="application/vnd.ms-excel.controlproperties+xml"/>
  <Override PartName="/xl/ctrlProps/ctrlProp2043.xml" ContentType="application/vnd.ms-excel.controlproperties+xml"/>
  <Override PartName="/xl/ctrlProps/ctrlProp2044.xml" ContentType="application/vnd.ms-excel.controlproperties+xml"/>
  <Override PartName="/xl/ctrlProps/ctrlProp2045.xml" ContentType="application/vnd.ms-excel.controlproperties+xml"/>
  <Override PartName="/xl/ctrlProps/ctrlProp2046.xml" ContentType="application/vnd.ms-excel.controlproperties+xml"/>
  <Override PartName="/xl/ctrlProps/ctrlProp2047.xml" ContentType="application/vnd.ms-excel.controlproperties+xml"/>
  <Override PartName="/xl/ctrlProps/ctrlProp2048.xml" ContentType="application/vnd.ms-excel.controlproperties+xml"/>
  <Override PartName="/xl/ctrlProps/ctrlProp2049.xml" ContentType="application/vnd.ms-excel.controlproperties+xml"/>
  <Override PartName="/xl/ctrlProps/ctrlProp2050.xml" ContentType="application/vnd.ms-excel.controlproperties+xml"/>
  <Override PartName="/xl/ctrlProps/ctrlProp2051.xml" ContentType="application/vnd.ms-excel.controlproperties+xml"/>
  <Override PartName="/xl/ctrlProps/ctrlProp2052.xml" ContentType="application/vnd.ms-excel.controlproperties+xml"/>
  <Override PartName="/xl/ctrlProps/ctrlProp2053.xml" ContentType="application/vnd.ms-excel.controlproperties+xml"/>
  <Override PartName="/xl/ctrlProps/ctrlProp2054.xml" ContentType="application/vnd.ms-excel.controlproperties+xml"/>
  <Override PartName="/xl/ctrlProps/ctrlProp2055.xml" ContentType="application/vnd.ms-excel.controlproperties+xml"/>
  <Override PartName="/xl/ctrlProps/ctrlProp2056.xml" ContentType="application/vnd.ms-excel.controlproperties+xml"/>
  <Override PartName="/xl/ctrlProps/ctrlProp2057.xml" ContentType="application/vnd.ms-excel.controlproperties+xml"/>
  <Override PartName="/xl/ctrlProps/ctrlProp2058.xml" ContentType="application/vnd.ms-excel.controlproperties+xml"/>
  <Override PartName="/xl/ctrlProps/ctrlProp2059.xml" ContentType="application/vnd.ms-excel.controlproperties+xml"/>
  <Override PartName="/xl/ctrlProps/ctrlProp2060.xml" ContentType="application/vnd.ms-excel.controlproperties+xml"/>
  <Override PartName="/xl/ctrlProps/ctrlProp2061.xml" ContentType="application/vnd.ms-excel.controlproperties+xml"/>
  <Override PartName="/xl/ctrlProps/ctrlProp2062.xml" ContentType="application/vnd.ms-excel.controlproperties+xml"/>
  <Override PartName="/xl/ctrlProps/ctrlProp2063.xml" ContentType="application/vnd.ms-excel.controlproperties+xml"/>
  <Override PartName="/xl/ctrlProps/ctrlProp2064.xml" ContentType="application/vnd.ms-excel.controlproperties+xml"/>
  <Override PartName="/xl/ctrlProps/ctrlProp2065.xml" ContentType="application/vnd.ms-excel.controlproperties+xml"/>
  <Override PartName="/xl/ctrlProps/ctrlProp2066.xml" ContentType="application/vnd.ms-excel.controlproperties+xml"/>
  <Override PartName="/xl/ctrlProps/ctrlProp2067.xml" ContentType="application/vnd.ms-excel.controlproperties+xml"/>
  <Override PartName="/xl/ctrlProps/ctrlProp2068.xml" ContentType="application/vnd.ms-excel.controlproperties+xml"/>
  <Override PartName="/xl/ctrlProps/ctrlProp2069.xml" ContentType="application/vnd.ms-excel.controlproperties+xml"/>
  <Override PartName="/xl/ctrlProps/ctrlProp2070.xml" ContentType="application/vnd.ms-excel.controlproperties+xml"/>
  <Override PartName="/xl/ctrlProps/ctrlProp2071.xml" ContentType="application/vnd.ms-excel.controlproperties+xml"/>
  <Override PartName="/xl/ctrlProps/ctrlProp2072.xml" ContentType="application/vnd.ms-excel.controlproperties+xml"/>
  <Override PartName="/xl/ctrlProps/ctrlProp2073.xml" ContentType="application/vnd.ms-excel.controlproperties+xml"/>
  <Override PartName="/xl/ctrlProps/ctrlProp2074.xml" ContentType="application/vnd.ms-excel.controlproperties+xml"/>
  <Override PartName="/xl/ctrlProps/ctrlProp2075.xml" ContentType="application/vnd.ms-excel.controlproperties+xml"/>
  <Override PartName="/xl/ctrlProps/ctrlProp2076.xml" ContentType="application/vnd.ms-excel.controlproperties+xml"/>
  <Override PartName="/xl/ctrlProps/ctrlProp2077.xml" ContentType="application/vnd.ms-excel.controlproperties+xml"/>
  <Override PartName="/xl/ctrlProps/ctrlProp2078.xml" ContentType="application/vnd.ms-excel.controlproperties+xml"/>
  <Override PartName="/xl/ctrlProps/ctrlProp2079.xml" ContentType="application/vnd.ms-excel.controlproperties+xml"/>
  <Override PartName="/xl/ctrlProps/ctrlProp2080.xml" ContentType="application/vnd.ms-excel.controlproperties+xml"/>
  <Override PartName="/xl/ctrlProps/ctrlProp2081.xml" ContentType="application/vnd.ms-excel.controlproperties+xml"/>
  <Override PartName="/xl/ctrlProps/ctrlProp2082.xml" ContentType="application/vnd.ms-excel.controlproperties+xml"/>
  <Override PartName="/xl/ctrlProps/ctrlProp2083.xml" ContentType="application/vnd.ms-excel.controlproperties+xml"/>
  <Override PartName="/xl/ctrlProps/ctrlProp2084.xml" ContentType="application/vnd.ms-excel.controlproperties+xml"/>
  <Override PartName="/xl/ctrlProps/ctrlProp2085.xml" ContentType="application/vnd.ms-excel.controlproperties+xml"/>
  <Override PartName="/xl/ctrlProps/ctrlProp2086.xml" ContentType="application/vnd.ms-excel.controlproperties+xml"/>
  <Override PartName="/xl/ctrlProps/ctrlProp2087.xml" ContentType="application/vnd.ms-excel.controlproperties+xml"/>
  <Override PartName="/xl/ctrlProps/ctrlProp2088.xml" ContentType="application/vnd.ms-excel.controlproperties+xml"/>
  <Override PartName="/xl/ctrlProps/ctrlProp2089.xml" ContentType="application/vnd.ms-excel.controlproperties+xml"/>
  <Override PartName="/xl/ctrlProps/ctrlProp2090.xml" ContentType="application/vnd.ms-excel.controlproperties+xml"/>
  <Override PartName="/xl/ctrlProps/ctrlProp2091.xml" ContentType="application/vnd.ms-excel.controlproperties+xml"/>
  <Override PartName="/xl/ctrlProps/ctrlProp2092.xml" ContentType="application/vnd.ms-excel.controlproperties+xml"/>
  <Override PartName="/xl/ctrlProps/ctrlProp2093.xml" ContentType="application/vnd.ms-excel.controlproperties+xml"/>
  <Override PartName="/xl/ctrlProps/ctrlProp2094.xml" ContentType="application/vnd.ms-excel.controlproperties+xml"/>
  <Override PartName="/xl/ctrlProps/ctrlProp2095.xml" ContentType="application/vnd.ms-excel.controlproperties+xml"/>
  <Override PartName="/xl/ctrlProps/ctrlProp2096.xml" ContentType="application/vnd.ms-excel.controlproperties+xml"/>
  <Override PartName="/xl/ctrlProps/ctrlProp2097.xml" ContentType="application/vnd.ms-excel.controlproperties+xml"/>
  <Override PartName="/xl/ctrlProps/ctrlProp2098.xml" ContentType="application/vnd.ms-excel.controlproperties+xml"/>
  <Override PartName="/xl/ctrlProps/ctrlProp2099.xml" ContentType="application/vnd.ms-excel.controlproperties+xml"/>
  <Override PartName="/xl/ctrlProps/ctrlProp2100.xml" ContentType="application/vnd.ms-excel.controlproperties+xml"/>
  <Override PartName="/xl/ctrlProps/ctrlProp2101.xml" ContentType="application/vnd.ms-excel.controlproperties+xml"/>
  <Override PartName="/xl/ctrlProps/ctrlProp2102.xml" ContentType="application/vnd.ms-excel.controlproperties+xml"/>
  <Override PartName="/xl/ctrlProps/ctrlProp2103.xml" ContentType="application/vnd.ms-excel.controlproperties+xml"/>
  <Override PartName="/xl/ctrlProps/ctrlProp2104.xml" ContentType="application/vnd.ms-excel.controlproperties+xml"/>
  <Override PartName="/xl/ctrlProps/ctrlProp2105.xml" ContentType="application/vnd.ms-excel.controlproperties+xml"/>
  <Override PartName="/xl/ctrlProps/ctrlProp2106.xml" ContentType="application/vnd.ms-excel.controlproperties+xml"/>
  <Override PartName="/xl/ctrlProps/ctrlProp2107.xml" ContentType="application/vnd.ms-excel.controlproperties+xml"/>
  <Override PartName="/xl/ctrlProps/ctrlProp2108.xml" ContentType="application/vnd.ms-excel.controlproperties+xml"/>
  <Override PartName="/xl/ctrlProps/ctrlProp2109.xml" ContentType="application/vnd.ms-excel.controlproperties+xml"/>
  <Override PartName="/xl/ctrlProps/ctrlProp2110.xml" ContentType="application/vnd.ms-excel.controlproperties+xml"/>
  <Override PartName="/xl/ctrlProps/ctrlProp2111.xml" ContentType="application/vnd.ms-excel.controlproperties+xml"/>
  <Override PartName="/xl/ctrlProps/ctrlProp2112.xml" ContentType="application/vnd.ms-excel.controlproperties+xml"/>
  <Override PartName="/xl/ctrlProps/ctrlProp2113.xml" ContentType="application/vnd.ms-excel.controlproperties+xml"/>
  <Override PartName="/xl/ctrlProps/ctrlProp2114.xml" ContentType="application/vnd.ms-excel.controlproperties+xml"/>
  <Override PartName="/xl/ctrlProps/ctrlProp2115.xml" ContentType="application/vnd.ms-excel.controlproperties+xml"/>
  <Override PartName="/xl/ctrlProps/ctrlProp2116.xml" ContentType="application/vnd.ms-excel.controlproperties+xml"/>
  <Override PartName="/xl/ctrlProps/ctrlProp2117.xml" ContentType="application/vnd.ms-excel.controlproperties+xml"/>
  <Override PartName="/xl/ctrlProps/ctrlProp2118.xml" ContentType="application/vnd.ms-excel.controlproperties+xml"/>
  <Override PartName="/xl/ctrlProps/ctrlProp2119.xml" ContentType="application/vnd.ms-excel.controlproperties+xml"/>
  <Override PartName="/xl/ctrlProps/ctrlProp2120.xml" ContentType="application/vnd.ms-excel.controlproperties+xml"/>
  <Override PartName="/xl/ctrlProps/ctrlProp2121.xml" ContentType="application/vnd.ms-excel.controlproperties+xml"/>
  <Override PartName="/xl/ctrlProps/ctrlProp2122.xml" ContentType="application/vnd.ms-excel.controlproperties+xml"/>
  <Override PartName="/xl/ctrlProps/ctrlProp2123.xml" ContentType="application/vnd.ms-excel.controlproperties+xml"/>
  <Override PartName="/xl/ctrlProps/ctrlProp2124.xml" ContentType="application/vnd.ms-excel.controlproperties+xml"/>
  <Override PartName="/xl/ctrlProps/ctrlProp2125.xml" ContentType="application/vnd.ms-excel.controlproperties+xml"/>
  <Override PartName="/xl/ctrlProps/ctrlProp2126.xml" ContentType="application/vnd.ms-excel.controlproperties+xml"/>
  <Override PartName="/xl/ctrlProps/ctrlProp2127.xml" ContentType="application/vnd.ms-excel.controlproperties+xml"/>
  <Override PartName="/xl/ctrlProps/ctrlProp2128.xml" ContentType="application/vnd.ms-excel.controlproperties+xml"/>
  <Override PartName="/xl/ctrlProps/ctrlProp2129.xml" ContentType="application/vnd.ms-excel.controlproperties+xml"/>
  <Override PartName="/xl/ctrlProps/ctrlProp2130.xml" ContentType="application/vnd.ms-excel.controlproperties+xml"/>
  <Override PartName="/xl/ctrlProps/ctrlProp2131.xml" ContentType="application/vnd.ms-excel.controlproperties+xml"/>
  <Override PartName="/xl/ctrlProps/ctrlProp2132.xml" ContentType="application/vnd.ms-excel.controlproperties+xml"/>
  <Override PartName="/xl/ctrlProps/ctrlProp2133.xml" ContentType="application/vnd.ms-excel.controlproperti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4.xml" ContentType="application/vnd.openxmlformats-officedocument.drawingml.chartshapes+xml"/>
  <Override PartName="/xl/drawings/drawing4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ayrows\ORS-FS\Tenants\INFR\User\RedirectedFolders\P4007604\Desktop\Sample Tracker\"/>
    </mc:Choice>
  </mc:AlternateContent>
  <xr:revisionPtr revIDLastSave="0" documentId="13_ncr:1_{AC6B3BE1-A0A4-4F69-941C-AEA38FA76FB2}" xr6:coauthVersionLast="47" xr6:coauthVersionMax="47" xr10:uidLastSave="{00000000-0000-0000-0000-000000000000}"/>
  <bookViews>
    <workbookView xWindow="28680" yWindow="-120" windowWidth="29040" windowHeight="15840" tabRatio="918" firstSheet="6" activeTab="10" xr2:uid="{94C894CD-CBA6-4290-B8CA-84E482EAA3EE}"/>
  </bookViews>
  <sheets>
    <sheet name="Gantt Chart - Beta" sheetId="3" state="hidden" r:id="rId1"/>
    <sheet name="AIR Register" sheetId="6" state="hidden" r:id="rId2"/>
    <sheet name="Dashboard Tracker - Template" sheetId="25" state="hidden" r:id="rId3"/>
    <sheet name="Dashboard Summary Tab" sheetId="26" state="hidden" r:id="rId4"/>
    <sheet name="Gantt Chart" sheetId="5" state="hidden" r:id="rId5"/>
    <sheet name="Monthly Report" sheetId="50" state="hidden" r:id="rId6"/>
    <sheet name="Agile Tracker" sheetId="17" r:id="rId7"/>
    <sheet name="PUBLIC IP'S" sheetId="52" r:id="rId8"/>
    <sheet name="Pre-Provisioning Check List" sheetId="51" r:id="rId9"/>
    <sheet name="HL-Project Plan" sheetId="29" r:id="rId10"/>
    <sheet name="Summary Tab" sheetId="9" r:id="rId11"/>
    <sheet name="CRD controls" sheetId="16" r:id="rId12"/>
    <sheet name="SCOOT - T3" sheetId="28" r:id="rId13"/>
    <sheet name="TSQ" sheetId="30" r:id="rId14"/>
    <sheet name="DCE" sheetId="32" r:id="rId15"/>
    <sheet name="CHAI CHEE" sheetId="33" r:id="rId16"/>
    <sheet name="ION" sheetId="34" r:id="rId17"/>
    <sheet name="SMC - SIAEC" sheetId="39" r:id="rId18"/>
    <sheet name="ALH Guard" sheetId="35" r:id="rId19"/>
    <sheet name="DATAPOST" sheetId="36" r:id="rId20"/>
    <sheet name="Mentor Media" sheetId="37" r:id="rId21"/>
    <sheet name="Scoot T1" sheetId="38" r:id="rId22"/>
    <sheet name="PTB4 - SIAEC" sheetId="40" r:id="rId23"/>
    <sheet name="KRISSHOP @ CHANGI" sheetId="41" r:id="rId24"/>
    <sheet name="SICC1" sheetId="42" r:id="rId25"/>
    <sheet name="EC Engine" sheetId="43" r:id="rId26"/>
    <sheet name="KRISSHOP @ SIGNATURE" sheetId="44" r:id="rId27"/>
    <sheet name="LOYANG - SSC" sheetId="45" r:id="rId28"/>
    <sheet name="ALPS - SIAEC" sheetId="46" r:id="rId29"/>
    <sheet name="ESD CHANGI - SIAEC" sheetId="47" r:id="rId30"/>
    <sheet name="KRISLITE @ SIAEC" sheetId="48" r:id="rId31"/>
    <sheet name="KRISSHOP @ SICC2" sheetId="49" r:id="rId32"/>
    <sheet name="Work Order Details" sheetId="8" r:id="rId33"/>
    <sheet name="NWD" sheetId="14" r:id="rId34"/>
    <sheet name="Stakeholder Register" sheetId="10" r:id="rId35"/>
    <sheet name="BOM" sheetId="53" r:id="rId36"/>
    <sheet name="Lessons Learnt" sheetId="13" r:id="rId37"/>
  </sheets>
  <definedNames>
    <definedName name="_xlnm._FilterDatabase" localSheetId="6" hidden="1">'Agile Tracker'!$AX$6:$BK$23</definedName>
    <definedName name="_xlnm._FilterDatabase" localSheetId="11" hidden="1">'CRD controls'!$E$2:$K$173</definedName>
    <definedName name="_xlnm._FilterDatabase" localSheetId="2" hidden="1">'Dashboard Tracker - Template'!$AZ$4:$BY$19</definedName>
    <definedName name="_xlnm._FilterDatabase" localSheetId="7" hidden="1">'PUBLIC IP''S'!$E$6:$L$36</definedName>
    <definedName name="_xlnm._FilterDatabase" localSheetId="32" hidden="1">'Work Order Details'!$C$6:$M$206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8" i="9" l="1"/>
  <c r="F51" i="29" l="1"/>
  <c r="E51" i="29" s="1"/>
  <c r="E54" i="29"/>
  <c r="F55" i="29"/>
  <c r="F56" i="29" s="1"/>
  <c r="E56" i="29" s="1"/>
  <c r="E57" i="29"/>
  <c r="E58" i="29"/>
  <c r="E59" i="29"/>
  <c r="E60" i="29"/>
  <c r="E61" i="29"/>
  <c r="J46" i="9"/>
  <c r="F52" i="29" l="1"/>
  <c r="E55" i="29"/>
  <c r="F53" i="29"/>
  <c r="E53" i="29" s="1"/>
  <c r="J32" i="9" l="1"/>
  <c r="J47" i="9"/>
  <c r="J44" i="9"/>
  <c r="J41" i="9"/>
  <c r="J40" i="9"/>
  <c r="J35" i="9"/>
  <c r="J45" i="9"/>
  <c r="L204" i="8" l="1"/>
  <c r="M204" i="8"/>
  <c r="L205" i="8"/>
  <c r="M205" i="8"/>
  <c r="L206" i="8"/>
  <c r="M206" i="8"/>
  <c r="M181" i="8"/>
  <c r="M182" i="8"/>
  <c r="M183" i="8"/>
  <c r="M184" i="8"/>
  <c r="L185" i="8"/>
  <c r="M185" i="8"/>
  <c r="L186" i="8"/>
  <c r="M186" i="8"/>
  <c r="L187" i="8"/>
  <c r="M187" i="8"/>
  <c r="L188" i="8"/>
  <c r="M188" i="8"/>
  <c r="M189" i="8"/>
  <c r="L190" i="8"/>
  <c r="M190" i="8"/>
  <c r="L191" i="8"/>
  <c r="M191" i="8"/>
  <c r="L192" i="8"/>
  <c r="M192" i="8"/>
  <c r="L193" i="8"/>
  <c r="M193" i="8"/>
  <c r="M194" i="8"/>
  <c r="M195" i="8"/>
  <c r="M196" i="8"/>
  <c r="M197" i="8"/>
  <c r="L198" i="8"/>
  <c r="M198" i="8"/>
  <c r="L199" i="8"/>
  <c r="M199" i="8"/>
  <c r="M200" i="8"/>
  <c r="L201" i="8"/>
  <c r="M201" i="8"/>
  <c r="L202" i="8"/>
  <c r="M202" i="8"/>
  <c r="M176" i="8"/>
  <c r="L177" i="8"/>
  <c r="M177" i="8"/>
  <c r="L178" i="8"/>
  <c r="M178" i="8"/>
  <c r="M168" i="8"/>
  <c r="M169" i="8"/>
  <c r="M170" i="8"/>
  <c r="L171" i="8"/>
  <c r="M171" i="8"/>
  <c r="L172" i="8"/>
  <c r="M172" i="8"/>
  <c r="L173" i="8"/>
  <c r="M173" i="8"/>
  <c r="L174" i="8"/>
  <c r="M174" i="8"/>
  <c r="M163" i="8"/>
  <c r="L164" i="8"/>
  <c r="M164" i="8"/>
  <c r="L165" i="8"/>
  <c r="M165" i="8"/>
  <c r="L166" i="8"/>
  <c r="M166" i="8"/>
  <c r="L142" i="8"/>
  <c r="M142" i="8"/>
  <c r="M143" i="8"/>
  <c r="M144" i="8"/>
  <c r="L145" i="8"/>
  <c r="M145" i="8"/>
  <c r="L146" i="8"/>
  <c r="M146" i="8"/>
  <c r="M147" i="8"/>
  <c r="L148" i="8"/>
  <c r="M148" i="8"/>
  <c r="L149" i="8"/>
  <c r="M149" i="8"/>
  <c r="M150" i="8"/>
  <c r="L151" i="8"/>
  <c r="M151" i="8"/>
  <c r="M152" i="8"/>
  <c r="L153" i="8"/>
  <c r="M153" i="8"/>
  <c r="L154" i="8"/>
  <c r="M154" i="8"/>
  <c r="L155" i="8"/>
  <c r="M155" i="8"/>
  <c r="L156" i="8"/>
  <c r="M156" i="8"/>
  <c r="L157" i="8"/>
  <c r="M157" i="8"/>
  <c r="L158" i="8"/>
  <c r="M158" i="8"/>
  <c r="L159" i="8"/>
  <c r="M159" i="8"/>
  <c r="L160" i="8"/>
  <c r="M160" i="8"/>
  <c r="L161" i="8"/>
  <c r="M161" i="8"/>
  <c r="M137" i="8"/>
  <c r="L138" i="8"/>
  <c r="M138" i="8"/>
  <c r="L139" i="8"/>
  <c r="M139" i="8"/>
  <c r="L140" i="8"/>
  <c r="M140" i="8"/>
  <c r="L129" i="8"/>
  <c r="M129" i="8"/>
  <c r="L130" i="8"/>
  <c r="M130" i="8"/>
  <c r="L131" i="8"/>
  <c r="M131" i="8"/>
  <c r="L132" i="8"/>
  <c r="M132" i="8"/>
  <c r="L133" i="8"/>
  <c r="M133" i="8"/>
  <c r="L134" i="8"/>
  <c r="M134" i="8"/>
  <c r="L135" i="8"/>
  <c r="M135" i="8"/>
  <c r="M124" i="8"/>
  <c r="M125" i="8"/>
  <c r="M126" i="8"/>
  <c r="L127" i="8"/>
  <c r="M127" i="8"/>
  <c r="L116" i="8"/>
  <c r="M116" i="8"/>
  <c r="L117" i="8"/>
  <c r="M117" i="8"/>
  <c r="L118" i="8"/>
  <c r="M118" i="8"/>
  <c r="L119" i="8"/>
  <c r="M119" i="8"/>
  <c r="L120" i="8"/>
  <c r="M120" i="8"/>
  <c r="L121" i="8"/>
  <c r="M121" i="8"/>
  <c r="L122" i="8"/>
  <c r="M122" i="8"/>
  <c r="L114" i="8"/>
  <c r="M114" i="8"/>
  <c r="L103" i="8"/>
  <c r="M103" i="8"/>
  <c r="M104" i="8"/>
  <c r="M105" i="8"/>
  <c r="L106" i="8"/>
  <c r="M106" i="8"/>
  <c r="L107" i="8"/>
  <c r="M107" i="8"/>
  <c r="L108" i="8"/>
  <c r="M108" i="8"/>
  <c r="L109" i="8"/>
  <c r="M109" i="8"/>
  <c r="L110" i="8"/>
  <c r="M110" i="8"/>
  <c r="M98" i="8"/>
  <c r="L99" i="8"/>
  <c r="M99" i="8"/>
  <c r="L100" i="8"/>
  <c r="M100" i="8"/>
  <c r="L101" i="8"/>
  <c r="M101" i="8"/>
  <c r="L90" i="8"/>
  <c r="M90" i="8"/>
  <c r="M91" i="8"/>
  <c r="M92" i="8"/>
  <c r="L93" i="8"/>
  <c r="M93" i="8"/>
  <c r="L94" i="8"/>
  <c r="M94" i="8"/>
  <c r="M95" i="8"/>
  <c r="L96" i="8"/>
  <c r="M96" i="8"/>
  <c r="L85" i="8"/>
  <c r="M85" i="8"/>
  <c r="L86" i="8"/>
  <c r="M86" i="8"/>
  <c r="L87" i="8"/>
  <c r="M87" i="8"/>
  <c r="L88" i="8"/>
  <c r="M88" i="8"/>
  <c r="L77" i="8"/>
  <c r="M77" i="8"/>
  <c r="L78" i="8"/>
  <c r="M78" i="8"/>
  <c r="L79" i="8"/>
  <c r="M79" i="8"/>
  <c r="L80" i="8"/>
  <c r="M80" i="8"/>
  <c r="L81" i="8"/>
  <c r="M81" i="8"/>
  <c r="L82" i="8"/>
  <c r="M82" i="8"/>
  <c r="L83" i="8"/>
  <c r="M83" i="8"/>
  <c r="L72" i="8"/>
  <c r="M72" i="8"/>
  <c r="M73" i="8"/>
  <c r="M74" i="8"/>
  <c r="L75" i="8"/>
  <c r="M75" i="8"/>
  <c r="L67" i="8"/>
  <c r="M67" i="8"/>
  <c r="L68" i="8"/>
  <c r="M68" i="8"/>
  <c r="L69" i="8"/>
  <c r="M69" i="8"/>
  <c r="L70" i="8"/>
  <c r="M70" i="8"/>
  <c r="L63" i="8"/>
  <c r="M63" i="8"/>
  <c r="L64" i="8"/>
  <c r="M64" i="8"/>
  <c r="L65" i="8"/>
  <c r="M65" i="8"/>
  <c r="L59" i="8"/>
  <c r="M59" i="8"/>
  <c r="L60" i="8"/>
  <c r="M60" i="8"/>
  <c r="M61" i="8"/>
  <c r="M56" i="8"/>
  <c r="L54" i="8"/>
  <c r="M54" i="8"/>
  <c r="M51" i="8"/>
  <c r="L46" i="8"/>
  <c r="M46" i="8"/>
  <c r="L47" i="8"/>
  <c r="M47" i="8"/>
  <c r="L48" i="8"/>
  <c r="M48" i="8"/>
  <c r="L49" i="8"/>
  <c r="M49" i="8"/>
  <c r="L42" i="8"/>
  <c r="M42" i="8"/>
  <c r="L43" i="8"/>
  <c r="M43" i="8"/>
  <c r="L44" i="8"/>
  <c r="M44" i="8"/>
  <c r="L34" i="8"/>
  <c r="M34" i="8"/>
  <c r="L35" i="8"/>
  <c r="M35" i="8"/>
  <c r="L36" i="8"/>
  <c r="M36" i="8"/>
  <c r="L37" i="8"/>
  <c r="M37" i="8"/>
  <c r="L38" i="8"/>
  <c r="M38" i="8"/>
  <c r="L39" i="8"/>
  <c r="M39" i="8"/>
  <c r="L29" i="8"/>
  <c r="M29" i="8"/>
  <c r="L30" i="8"/>
  <c r="M30" i="8"/>
  <c r="L31" i="8"/>
  <c r="M31" i="8"/>
  <c r="L32" i="8"/>
  <c r="M32" i="8"/>
  <c r="L11" i="8"/>
  <c r="M11" i="8"/>
  <c r="L12" i="8"/>
  <c r="M12" i="8"/>
  <c r="L13" i="8"/>
  <c r="M13" i="8"/>
  <c r="L14" i="8"/>
  <c r="M14" i="8"/>
  <c r="L15" i="8"/>
  <c r="M15" i="8"/>
  <c r="M16" i="8"/>
  <c r="L17" i="8"/>
  <c r="M17" i="8"/>
  <c r="L18" i="8"/>
  <c r="M18" i="8"/>
  <c r="L19" i="8"/>
  <c r="M19" i="8"/>
  <c r="L20" i="8"/>
  <c r="M20" i="8"/>
  <c r="M21" i="8"/>
  <c r="M22" i="8"/>
  <c r="M23" i="8"/>
  <c r="L24" i="8"/>
  <c r="M24" i="8"/>
  <c r="L25" i="8"/>
  <c r="M25" i="8"/>
  <c r="L26" i="8"/>
  <c r="M26" i="8"/>
  <c r="L27" i="8"/>
  <c r="M27" i="8"/>
  <c r="L9" i="8"/>
  <c r="M9" i="8"/>
  <c r="I100" i="16" l="1"/>
  <c r="L124" i="8" s="1"/>
  <c r="I60" i="16" l="1"/>
  <c r="L61" i="8" s="1"/>
  <c r="BG7" i="17" l="1"/>
  <c r="BG29" i="17" s="1"/>
  <c r="BK14" i="17"/>
  <c r="BK15" i="17"/>
  <c r="BK16" i="17"/>
  <c r="BK17" i="17"/>
  <c r="BK18" i="17"/>
  <c r="BK19" i="17"/>
  <c r="BK20" i="17"/>
  <c r="BK21" i="17"/>
  <c r="BK22" i="17"/>
  <c r="BK23" i="17"/>
  <c r="M113" i="8"/>
  <c r="M112" i="8"/>
  <c r="M111" i="8"/>
  <c r="M7" i="8"/>
  <c r="L7" i="8"/>
  <c r="I124" i="16"/>
  <c r="L152" i="8" s="1"/>
  <c r="I8" i="16"/>
  <c r="I121" i="16"/>
  <c r="L147" i="8" s="1"/>
  <c r="J42" i="9"/>
  <c r="J39" i="9"/>
  <c r="J37" i="9"/>
  <c r="J36" i="9"/>
  <c r="J34" i="9"/>
  <c r="J33" i="9"/>
  <c r="J31" i="9"/>
  <c r="J30" i="9"/>
  <c r="J29" i="9"/>
  <c r="AS9" i="28"/>
  <c r="P6" i="28" s="1"/>
  <c r="I41" i="16"/>
  <c r="L73" i="8" s="1"/>
  <c r="I42" i="16"/>
  <c r="L74" i="8" s="1"/>
  <c r="J22" i="29"/>
  <c r="L22" i="29" s="1"/>
  <c r="AP9" i="17"/>
  <c r="C13" i="9"/>
  <c r="AQ9" i="32"/>
  <c r="P6" i="32" s="1"/>
  <c r="AQ9" i="30"/>
  <c r="P6" i="30" s="1"/>
  <c r="CU5" i="30"/>
  <c r="G29" i="9" s="1"/>
  <c r="CT5" i="30"/>
  <c r="F29" i="9" s="1"/>
  <c r="CS5" i="30"/>
  <c r="E29" i="9" s="1"/>
  <c r="C24" i="9"/>
  <c r="I165" i="49"/>
  <c r="E165" i="49"/>
  <c r="H165" i="49"/>
  <c r="I164" i="49"/>
  <c r="H164" i="49"/>
  <c r="E164" i="49"/>
  <c r="I163" i="49"/>
  <c r="E163" i="49"/>
  <c r="H163" i="49"/>
  <c r="I162" i="49"/>
  <c r="K162" i="49"/>
  <c r="H162" i="49"/>
  <c r="E162" i="49"/>
  <c r="H161" i="49"/>
  <c r="E161" i="49"/>
  <c r="I160" i="49"/>
  <c r="E160" i="49"/>
  <c r="H160" i="49"/>
  <c r="I159" i="49"/>
  <c r="G159" i="49"/>
  <c r="E159" i="49"/>
  <c r="H159" i="49"/>
  <c r="G158" i="49"/>
  <c r="I158" i="49" s="1"/>
  <c r="K153" i="49" s="1"/>
  <c r="E158" i="49"/>
  <c r="H158" i="49"/>
  <c r="I157" i="49"/>
  <c r="E157" i="49"/>
  <c r="H157" i="49" s="1"/>
  <c r="I156" i="49"/>
  <c r="H156" i="49"/>
  <c r="G156" i="49"/>
  <c r="E156" i="49"/>
  <c r="I155" i="49"/>
  <c r="H155" i="49"/>
  <c r="G155" i="49"/>
  <c r="E155" i="49"/>
  <c r="I154" i="49"/>
  <c r="E154" i="49"/>
  <c r="H154" i="49" s="1"/>
  <c r="I153" i="49"/>
  <c r="G153" i="49"/>
  <c r="E153" i="49"/>
  <c r="H153" i="49"/>
  <c r="E152" i="49"/>
  <c r="H152" i="49"/>
  <c r="G150" i="49"/>
  <c r="I150" i="49"/>
  <c r="E150" i="49"/>
  <c r="H150" i="49" s="1"/>
  <c r="H149" i="49"/>
  <c r="G149" i="49"/>
  <c r="I149" i="49"/>
  <c r="E149" i="49"/>
  <c r="G148" i="49"/>
  <c r="I148" i="49"/>
  <c r="E148" i="49"/>
  <c r="H148" i="49" s="1"/>
  <c r="I147" i="49"/>
  <c r="E147" i="49"/>
  <c r="H147" i="49" s="1"/>
  <c r="G145" i="49"/>
  <c r="I145" i="49"/>
  <c r="E145" i="49"/>
  <c r="H145" i="49"/>
  <c r="G144" i="49"/>
  <c r="I144" i="49"/>
  <c r="E144" i="49"/>
  <c r="H144" i="49"/>
  <c r="I142" i="49"/>
  <c r="E142" i="49"/>
  <c r="H142" i="49" s="1"/>
  <c r="G141" i="49"/>
  <c r="I141" i="49" s="1"/>
  <c r="E141" i="49"/>
  <c r="H141" i="49" s="1"/>
  <c r="I140" i="49"/>
  <c r="G140" i="49"/>
  <c r="E140" i="49"/>
  <c r="H140" i="49" s="1"/>
  <c r="I139" i="49"/>
  <c r="E139" i="49"/>
  <c r="H139" i="49" s="1"/>
  <c r="I137" i="49"/>
  <c r="E137" i="49"/>
  <c r="H137" i="49"/>
  <c r="G136" i="49"/>
  <c r="I136" i="49"/>
  <c r="E136" i="49"/>
  <c r="H136" i="49" s="1"/>
  <c r="G135" i="49"/>
  <c r="I135" i="49"/>
  <c r="E135" i="49"/>
  <c r="H135" i="49" s="1"/>
  <c r="G134" i="49"/>
  <c r="I134" i="49"/>
  <c r="E134" i="49"/>
  <c r="H134" i="49" s="1"/>
  <c r="I133" i="49"/>
  <c r="E133" i="49"/>
  <c r="H133" i="49" s="1"/>
  <c r="I131" i="49"/>
  <c r="E131" i="49"/>
  <c r="H131" i="49" s="1"/>
  <c r="I130" i="49"/>
  <c r="H130" i="49"/>
  <c r="E130" i="49"/>
  <c r="I129" i="49"/>
  <c r="E129" i="49"/>
  <c r="H129" i="49"/>
  <c r="I128" i="49"/>
  <c r="E128" i="49"/>
  <c r="H128" i="49"/>
  <c r="I127" i="49"/>
  <c r="E127" i="49"/>
  <c r="H127" i="49"/>
  <c r="I125" i="49"/>
  <c r="G125" i="49"/>
  <c r="E125" i="49"/>
  <c r="H125" i="49"/>
  <c r="I124" i="49"/>
  <c r="E124" i="49"/>
  <c r="H124" i="49"/>
  <c r="I123" i="49"/>
  <c r="E123" i="49"/>
  <c r="H123" i="49"/>
  <c r="E122" i="49"/>
  <c r="H122" i="49"/>
  <c r="E116" i="49"/>
  <c r="G115" i="49"/>
  <c r="E115" i="49"/>
  <c r="G114" i="49"/>
  <c r="E114" i="49"/>
  <c r="E113" i="49"/>
  <c r="E112" i="49"/>
  <c r="G98" i="49"/>
  <c r="E98" i="49"/>
  <c r="H97" i="49"/>
  <c r="E97" i="49"/>
  <c r="G97" i="49"/>
  <c r="H96" i="49"/>
  <c r="G96" i="49"/>
  <c r="E96" i="49"/>
  <c r="H95" i="49"/>
  <c r="E95" i="49"/>
  <c r="G95" i="49"/>
  <c r="G94" i="49"/>
  <c r="E94" i="49"/>
  <c r="E93" i="49"/>
  <c r="G93" i="49"/>
  <c r="H92" i="49"/>
  <c r="G92" i="49"/>
  <c r="E92" i="49"/>
  <c r="H91" i="49"/>
  <c r="E91" i="49"/>
  <c r="G91" i="49"/>
  <c r="G90" i="49"/>
  <c r="E90" i="49"/>
  <c r="E89" i="49"/>
  <c r="G89" i="49"/>
  <c r="G81" i="49"/>
  <c r="AD30" i="49"/>
  <c r="E81" i="49"/>
  <c r="H81" i="49"/>
  <c r="G80" i="49"/>
  <c r="I80" i="49"/>
  <c r="E80" i="49"/>
  <c r="H80" i="49"/>
  <c r="I79" i="49"/>
  <c r="H79" i="49"/>
  <c r="G79" i="49"/>
  <c r="E79" i="49"/>
  <c r="E76" i="49"/>
  <c r="AD26" i="49"/>
  <c r="G75" i="49"/>
  <c r="H98" i="49"/>
  <c r="E75" i="49"/>
  <c r="G74" i="49"/>
  <c r="E74" i="49"/>
  <c r="I73" i="49"/>
  <c r="G73" i="49"/>
  <c r="E73" i="49"/>
  <c r="H73" i="49" s="1"/>
  <c r="G72" i="49"/>
  <c r="E72" i="49"/>
  <c r="G71" i="49"/>
  <c r="H94" i="49"/>
  <c r="E71" i="49"/>
  <c r="G70" i="49"/>
  <c r="H93" i="49"/>
  <c r="E70" i="49"/>
  <c r="G69" i="49"/>
  <c r="E69" i="49"/>
  <c r="G68" i="49"/>
  <c r="E68" i="49"/>
  <c r="G67" i="49"/>
  <c r="H90" i="49"/>
  <c r="E67" i="49"/>
  <c r="G66" i="49"/>
  <c r="H89" i="49"/>
  <c r="E66" i="49"/>
  <c r="D62" i="49"/>
  <c r="D58" i="49"/>
  <c r="D53" i="49"/>
  <c r="D49" i="49"/>
  <c r="AZ46" i="49"/>
  <c r="AZ44" i="49"/>
  <c r="CU42" i="49"/>
  <c r="CS42" i="49"/>
  <c r="CU41" i="49"/>
  <c r="CS41" i="49"/>
  <c r="BD41" i="49"/>
  <c r="BC41" i="49"/>
  <c r="BB41" i="49"/>
  <c r="BA41" i="49"/>
  <c r="AZ41" i="49"/>
  <c r="AY41" i="49"/>
  <c r="CU40" i="49"/>
  <c r="CS40" i="49"/>
  <c r="BD40" i="49"/>
  <c r="BC40" i="49"/>
  <c r="BB40" i="49"/>
  <c r="BA40" i="49"/>
  <c r="AZ40" i="49"/>
  <c r="AY40" i="49"/>
  <c r="CU39" i="49"/>
  <c r="CS39" i="49"/>
  <c r="BD39" i="49"/>
  <c r="BC39" i="49"/>
  <c r="BB39" i="49"/>
  <c r="BA39" i="49"/>
  <c r="AZ39" i="49"/>
  <c r="AY39" i="49"/>
  <c r="CU38" i="49"/>
  <c r="CS38" i="49"/>
  <c r="BD38" i="49"/>
  <c r="BC38" i="49"/>
  <c r="BB38" i="49"/>
  <c r="BA38" i="49"/>
  <c r="AZ38" i="49"/>
  <c r="AY38" i="49"/>
  <c r="AA38" i="49"/>
  <c r="CU37" i="49"/>
  <c r="CS37" i="49"/>
  <c r="BJ37" i="49"/>
  <c r="BI37" i="49"/>
  <c r="BB44" i="49" s="1"/>
  <c r="BH37" i="49"/>
  <c r="BG37" i="49"/>
  <c r="BB45" i="49" s="1"/>
  <c r="BF37" i="49"/>
  <c r="BE37" i="49"/>
  <c r="BB46" i="49" s="1"/>
  <c r="BD37" i="49"/>
  <c r="BC37" i="49"/>
  <c r="BB37" i="49"/>
  <c r="BA37" i="49"/>
  <c r="AZ37" i="49"/>
  <c r="AY37" i="49"/>
  <c r="BD36" i="49"/>
  <c r="BC36" i="49"/>
  <c r="BB36" i="49"/>
  <c r="BA36" i="49"/>
  <c r="AZ36" i="49"/>
  <c r="BA35" i="49"/>
  <c r="BD33" i="49"/>
  <c r="BC33" i="49"/>
  <c r="BB33" i="49"/>
  <c r="BA33" i="49"/>
  <c r="AZ33" i="49"/>
  <c r="AY33" i="49"/>
  <c r="BD32" i="49"/>
  <c r="BC32" i="49"/>
  <c r="BB32" i="49"/>
  <c r="BA32" i="49"/>
  <c r="AZ32" i="49"/>
  <c r="AY32" i="49"/>
  <c r="BD31" i="49"/>
  <c r="BC31" i="49"/>
  <c r="BB31" i="49"/>
  <c r="BA31" i="49"/>
  <c r="AZ31" i="49"/>
  <c r="AY31" i="49"/>
  <c r="BD30" i="49"/>
  <c r="BC30" i="49"/>
  <c r="BB30" i="49"/>
  <c r="BA30" i="49"/>
  <c r="AZ30" i="49"/>
  <c r="AY30" i="49"/>
  <c r="G30" i="49"/>
  <c r="BD29" i="49"/>
  <c r="BC29" i="49"/>
  <c r="BB29" i="49"/>
  <c r="BA29" i="49"/>
  <c r="AZ29" i="49"/>
  <c r="AY29" i="49"/>
  <c r="AD29" i="49"/>
  <c r="G29" i="49"/>
  <c r="BG28" i="49"/>
  <c r="BF28" i="49"/>
  <c r="AZ45" i="49"/>
  <c r="BE28" i="49"/>
  <c r="BD28" i="49"/>
  <c r="BC28" i="49"/>
  <c r="BB28" i="49"/>
  <c r="BA28" i="49"/>
  <c r="AZ28" i="49"/>
  <c r="G28" i="49"/>
  <c r="BA27" i="49"/>
  <c r="G27" i="49"/>
  <c r="AA26" i="49"/>
  <c r="G26" i="49"/>
  <c r="G25" i="49"/>
  <c r="G24" i="49"/>
  <c r="BW23" i="49"/>
  <c r="G23" i="49"/>
  <c r="BW22" i="49"/>
  <c r="G22" i="49"/>
  <c r="BW21" i="49"/>
  <c r="G21" i="49"/>
  <c r="BW20" i="49"/>
  <c r="N20" i="49"/>
  <c r="BW19" i="49"/>
  <c r="BW18" i="49"/>
  <c r="BW17" i="49"/>
  <c r="BW16" i="49"/>
  <c r="BW15" i="49"/>
  <c r="CA14" i="49"/>
  <c r="BW14" i="49"/>
  <c r="CA13" i="49"/>
  <c r="CA12" i="49"/>
  <c r="BF19" i="49"/>
  <c r="CA11" i="49"/>
  <c r="BF21" i="49"/>
  <c r="CA10" i="49"/>
  <c r="CV9" i="49"/>
  <c r="CA9" i="49"/>
  <c r="BR17" i="49"/>
  <c r="AO9" i="49"/>
  <c r="M6" i="49" s="1"/>
  <c r="M7" i="49" s="1"/>
  <c r="O24" i="9" s="1"/>
  <c r="AN9" i="49"/>
  <c r="AL9" i="49"/>
  <c r="CG8" i="49"/>
  <c r="CF8" i="49"/>
  <c r="CE8" i="49"/>
  <c r="CD8" i="49"/>
  <c r="CC8" i="49"/>
  <c r="CB8" i="49"/>
  <c r="Q7" i="49"/>
  <c r="S24" i="9" s="1"/>
  <c r="B7" i="49"/>
  <c r="D24" i="9" s="1"/>
  <c r="A7" i="49"/>
  <c r="AC6" i="49"/>
  <c r="B3" i="49"/>
  <c r="CQ1" i="49"/>
  <c r="C23" i="9"/>
  <c r="I165" i="48"/>
  <c r="E165" i="48"/>
  <c r="H165" i="48"/>
  <c r="I164" i="48"/>
  <c r="E164" i="48"/>
  <c r="H164" i="48"/>
  <c r="I163" i="48"/>
  <c r="K162" i="48"/>
  <c r="E163" i="48"/>
  <c r="H163" i="48"/>
  <c r="I162" i="48"/>
  <c r="E162" i="48"/>
  <c r="H162" i="48"/>
  <c r="J162" i="48"/>
  <c r="H169" i="48"/>
  <c r="H161" i="48"/>
  <c r="E161" i="48"/>
  <c r="I160" i="48"/>
  <c r="E160" i="48"/>
  <c r="H160" i="48"/>
  <c r="G159" i="48"/>
  <c r="I159" i="48"/>
  <c r="E159" i="48"/>
  <c r="H159" i="48"/>
  <c r="G158" i="48"/>
  <c r="I158" i="48" s="1"/>
  <c r="E158" i="48"/>
  <c r="H158" i="48"/>
  <c r="I157" i="48"/>
  <c r="E157" i="48"/>
  <c r="H157" i="48"/>
  <c r="I156" i="48"/>
  <c r="G156" i="48"/>
  <c r="E156" i="48"/>
  <c r="H156" i="48" s="1"/>
  <c r="G155" i="48"/>
  <c r="I155" i="48" s="1"/>
  <c r="E155" i="48"/>
  <c r="H155" i="48" s="1"/>
  <c r="I154" i="48"/>
  <c r="E154" i="48"/>
  <c r="H154" i="48" s="1"/>
  <c r="G153" i="48"/>
  <c r="I153" i="48"/>
  <c r="E153" i="48"/>
  <c r="H153" i="48"/>
  <c r="E152" i="48"/>
  <c r="H152" i="48"/>
  <c r="I150" i="48"/>
  <c r="G150" i="48"/>
  <c r="E150" i="48"/>
  <c r="H150" i="48" s="1"/>
  <c r="I149" i="48"/>
  <c r="G149" i="48"/>
  <c r="E149" i="48"/>
  <c r="H149" i="48" s="1"/>
  <c r="I148" i="48"/>
  <c r="G148" i="48"/>
  <c r="E148" i="48"/>
  <c r="H148" i="48" s="1"/>
  <c r="I147" i="48"/>
  <c r="H147" i="48"/>
  <c r="E147" i="48"/>
  <c r="G145" i="48"/>
  <c r="I145" i="48"/>
  <c r="E145" i="48"/>
  <c r="H145" i="48" s="1"/>
  <c r="G144" i="48"/>
  <c r="I144" i="48"/>
  <c r="E144" i="48"/>
  <c r="H144" i="48" s="1"/>
  <c r="I142" i="48"/>
  <c r="E142" i="48"/>
  <c r="H142" i="48" s="1"/>
  <c r="G141" i="48"/>
  <c r="I141" i="48"/>
  <c r="E141" i="48"/>
  <c r="H141" i="48" s="1"/>
  <c r="G140" i="48"/>
  <c r="I140" i="48"/>
  <c r="E140" i="48"/>
  <c r="H140" i="48"/>
  <c r="I139" i="48"/>
  <c r="E139" i="48"/>
  <c r="H139" i="48" s="1"/>
  <c r="I137" i="48"/>
  <c r="E137" i="48"/>
  <c r="H137" i="48"/>
  <c r="I136" i="48"/>
  <c r="G136" i="48"/>
  <c r="E136" i="48"/>
  <c r="H136" i="48" s="1"/>
  <c r="I135" i="48"/>
  <c r="H135" i="48"/>
  <c r="G135" i="48"/>
  <c r="E135" i="48"/>
  <c r="I134" i="48"/>
  <c r="G134" i="48"/>
  <c r="E134" i="48"/>
  <c r="H134" i="48" s="1"/>
  <c r="I133" i="48"/>
  <c r="E133" i="48"/>
  <c r="H133" i="48" s="1"/>
  <c r="I131" i="48"/>
  <c r="E131" i="48"/>
  <c r="H131" i="48" s="1"/>
  <c r="I130" i="48"/>
  <c r="E130" i="48"/>
  <c r="H130" i="48" s="1"/>
  <c r="I129" i="48"/>
  <c r="E129" i="48"/>
  <c r="H129" i="48"/>
  <c r="I128" i="48"/>
  <c r="H128" i="48"/>
  <c r="E128" i="48"/>
  <c r="I127" i="48"/>
  <c r="E127" i="48"/>
  <c r="H127" i="48"/>
  <c r="G125" i="48"/>
  <c r="I125" i="48"/>
  <c r="K123" i="48"/>
  <c r="E125" i="48"/>
  <c r="H125" i="48"/>
  <c r="I124" i="48"/>
  <c r="E124" i="48"/>
  <c r="H124" i="48"/>
  <c r="I123" i="48"/>
  <c r="E123" i="48"/>
  <c r="H123" i="48"/>
  <c r="E122" i="48"/>
  <c r="H122" i="48"/>
  <c r="E116" i="48"/>
  <c r="G115" i="48"/>
  <c r="E115" i="48"/>
  <c r="G114" i="48"/>
  <c r="E114" i="48"/>
  <c r="E113" i="48"/>
  <c r="E112" i="48"/>
  <c r="H98" i="48"/>
  <c r="G98" i="48"/>
  <c r="E98" i="48"/>
  <c r="E97" i="48"/>
  <c r="G97" i="48"/>
  <c r="E96" i="48"/>
  <c r="G96" i="48"/>
  <c r="H95" i="48"/>
  <c r="E95" i="48"/>
  <c r="G95" i="48"/>
  <c r="G94" i="48"/>
  <c r="E94" i="48"/>
  <c r="E93" i="48"/>
  <c r="G93" i="48"/>
  <c r="E92" i="48"/>
  <c r="G92" i="48"/>
  <c r="H91" i="48"/>
  <c r="E91" i="48"/>
  <c r="G91" i="48"/>
  <c r="G90" i="48"/>
  <c r="E90" i="48"/>
  <c r="E89" i="48"/>
  <c r="G89" i="48"/>
  <c r="H81" i="48"/>
  <c r="G81" i="48"/>
  <c r="AD30" i="48" s="1"/>
  <c r="E81" i="48"/>
  <c r="G80" i="48"/>
  <c r="I80" i="48"/>
  <c r="E80" i="48"/>
  <c r="I79" i="48"/>
  <c r="G79" i="48"/>
  <c r="E79" i="48"/>
  <c r="H79" i="48"/>
  <c r="E76" i="48"/>
  <c r="AD26" i="48"/>
  <c r="G75" i="48"/>
  <c r="E75" i="48"/>
  <c r="G74" i="48"/>
  <c r="H97" i="48"/>
  <c r="E74" i="48"/>
  <c r="G73" i="48"/>
  <c r="H96" i="48"/>
  <c r="E73" i="48"/>
  <c r="H73" i="48" s="1"/>
  <c r="G72" i="48"/>
  <c r="E72" i="48"/>
  <c r="G71" i="48"/>
  <c r="H94" i="48"/>
  <c r="E71" i="48"/>
  <c r="G70" i="48"/>
  <c r="H93" i="48"/>
  <c r="E70" i="48"/>
  <c r="G69" i="48"/>
  <c r="H92" i="48"/>
  <c r="E69" i="48"/>
  <c r="G68" i="48"/>
  <c r="E68" i="48"/>
  <c r="G67" i="48"/>
  <c r="H90" i="48"/>
  <c r="E67" i="48"/>
  <c r="G66" i="48"/>
  <c r="H89" i="48"/>
  <c r="E66" i="48"/>
  <c r="D62" i="48"/>
  <c r="D58" i="48"/>
  <c r="D53" i="48"/>
  <c r="D49" i="48"/>
  <c r="AZ46" i="48"/>
  <c r="AZ44" i="48"/>
  <c r="CU42" i="48"/>
  <c r="CS42" i="48"/>
  <c r="CU41" i="48"/>
  <c r="CS41" i="48"/>
  <c r="BD41" i="48"/>
  <c r="BC41" i="48"/>
  <c r="BB41" i="48"/>
  <c r="BA41" i="48"/>
  <c r="AZ41" i="48"/>
  <c r="AY41" i="48"/>
  <c r="CU40" i="48"/>
  <c r="CS40" i="48"/>
  <c r="BD40" i="48"/>
  <c r="BC40" i="48"/>
  <c r="BB40" i="48"/>
  <c r="BA40" i="48"/>
  <c r="AZ40" i="48"/>
  <c r="AY40" i="48"/>
  <c r="CU39" i="48"/>
  <c r="CS39" i="48"/>
  <c r="BD39" i="48"/>
  <c r="BC39" i="48"/>
  <c r="BB39" i="48"/>
  <c r="BA39" i="48"/>
  <c r="AZ39" i="48"/>
  <c r="AY39" i="48"/>
  <c r="CU38" i="48"/>
  <c r="CS38" i="48"/>
  <c r="BD38" i="48"/>
  <c r="BC38" i="48"/>
  <c r="BB38" i="48"/>
  <c r="BA38" i="48"/>
  <c r="AZ38" i="48"/>
  <c r="AY38" i="48"/>
  <c r="AA38" i="48"/>
  <c r="CU37" i="48"/>
  <c r="CS37" i="48"/>
  <c r="BJ37" i="48"/>
  <c r="BI37" i="48"/>
  <c r="BB44" i="48" s="1"/>
  <c r="BH37" i="48"/>
  <c r="BG37" i="48"/>
  <c r="BB45" i="48" s="1"/>
  <c r="BF37" i="48"/>
  <c r="BE37" i="48"/>
  <c r="BB46" i="48" s="1"/>
  <c r="BD37" i="48"/>
  <c r="BC37" i="48"/>
  <c r="BB37" i="48"/>
  <c r="BA37" i="48"/>
  <c r="AZ37" i="48"/>
  <c r="AY37" i="48"/>
  <c r="BD36" i="48"/>
  <c r="BC36" i="48"/>
  <c r="BB36" i="48"/>
  <c r="BA36" i="48"/>
  <c r="AZ36" i="48"/>
  <c r="BA35" i="48"/>
  <c r="BD33" i="48"/>
  <c r="BC33" i="48"/>
  <c r="BB33" i="48"/>
  <c r="BA33" i="48"/>
  <c r="AZ33" i="48"/>
  <c r="AY33" i="48"/>
  <c r="BD32" i="48"/>
  <c r="BC32" i="48"/>
  <c r="BB32" i="48"/>
  <c r="BA32" i="48"/>
  <c r="AZ32" i="48"/>
  <c r="AY32" i="48"/>
  <c r="BD31" i="48"/>
  <c r="BC31" i="48"/>
  <c r="BB31" i="48"/>
  <c r="BA31" i="48"/>
  <c r="AZ31" i="48"/>
  <c r="AY31" i="48"/>
  <c r="BD30" i="48"/>
  <c r="BC30" i="48"/>
  <c r="BB30" i="48"/>
  <c r="BA30" i="48"/>
  <c r="AZ30" i="48"/>
  <c r="AY30" i="48"/>
  <c r="G30" i="48"/>
  <c r="BD29" i="48"/>
  <c r="BC29" i="48"/>
  <c r="BB29" i="48"/>
  <c r="BA29" i="48"/>
  <c r="AZ29" i="48"/>
  <c r="AY29" i="48"/>
  <c r="AD29" i="48"/>
  <c r="G29" i="48"/>
  <c r="BG28" i="48"/>
  <c r="BF28" i="48"/>
  <c r="AZ45" i="48"/>
  <c r="BE28" i="48"/>
  <c r="BD28" i="48"/>
  <c r="BC28" i="48"/>
  <c r="BB28" i="48"/>
  <c r="BA28" i="48"/>
  <c r="AZ28" i="48"/>
  <c r="G28" i="48"/>
  <c r="BA27" i="48"/>
  <c r="G27" i="48"/>
  <c r="AA26" i="48"/>
  <c r="G26" i="48"/>
  <c r="G25" i="48"/>
  <c r="G24" i="48"/>
  <c r="BW23" i="48"/>
  <c r="G23" i="48"/>
  <c r="BW22" i="48"/>
  <c r="G22" i="48"/>
  <c r="BW21" i="48"/>
  <c r="G21" i="48"/>
  <c r="BW20" i="48"/>
  <c r="BF20" i="48"/>
  <c r="N20" i="48"/>
  <c r="BW19" i="48"/>
  <c r="BW18" i="48"/>
  <c r="BW17" i="48"/>
  <c r="BW16" i="48"/>
  <c r="BW15" i="48"/>
  <c r="CA14" i="48"/>
  <c r="BW14" i="48"/>
  <c r="BF14" i="48"/>
  <c r="CA13" i="48"/>
  <c r="CA12" i="48"/>
  <c r="CA11" i="48"/>
  <c r="CA10" i="48"/>
  <c r="CV9" i="48"/>
  <c r="CA9" i="48"/>
  <c r="AO9" i="48"/>
  <c r="M6" i="48" s="1"/>
  <c r="M7" i="48" s="1"/>
  <c r="O23" i="9" s="1"/>
  <c r="AN9" i="48"/>
  <c r="AL9" i="48"/>
  <c r="CG8" i="48"/>
  <c r="CF8" i="48"/>
  <c r="CE8" i="48"/>
  <c r="CD8" i="48"/>
  <c r="CC8" i="48"/>
  <c r="CB8" i="48"/>
  <c r="Q7" i="48"/>
  <c r="S23" i="9" s="1"/>
  <c r="B7" i="48"/>
  <c r="D23" i="9" s="1"/>
  <c r="A7" i="48"/>
  <c r="AC6" i="48"/>
  <c r="B3" i="48"/>
  <c r="CQ1" i="48"/>
  <c r="C22" i="9"/>
  <c r="D22" i="9"/>
  <c r="I165" i="47"/>
  <c r="E165" i="47"/>
  <c r="H165" i="47"/>
  <c r="I164" i="47"/>
  <c r="E164" i="47"/>
  <c r="H164" i="47"/>
  <c r="I163" i="47"/>
  <c r="H163" i="47"/>
  <c r="E163" i="47"/>
  <c r="I162" i="47"/>
  <c r="K162" i="47"/>
  <c r="E162" i="47"/>
  <c r="H162" i="47"/>
  <c r="H161" i="47"/>
  <c r="E161" i="47"/>
  <c r="I160" i="47"/>
  <c r="E160" i="47"/>
  <c r="H160" i="47"/>
  <c r="I159" i="47"/>
  <c r="G159" i="47"/>
  <c r="E159" i="47"/>
  <c r="H159" i="47" s="1"/>
  <c r="G158" i="47"/>
  <c r="I158" i="47" s="1"/>
  <c r="K153" i="47" s="1"/>
  <c r="E158" i="47"/>
  <c r="H158" i="47"/>
  <c r="I157" i="47"/>
  <c r="E157" i="47"/>
  <c r="H157" i="47" s="1"/>
  <c r="I156" i="47"/>
  <c r="H156" i="47"/>
  <c r="G156" i="47"/>
  <c r="E156" i="47"/>
  <c r="I155" i="47"/>
  <c r="G155" i="47"/>
  <c r="E155" i="47"/>
  <c r="H155" i="47" s="1"/>
  <c r="I154" i="47"/>
  <c r="H154" i="47"/>
  <c r="E154" i="47"/>
  <c r="I153" i="47"/>
  <c r="G153" i="47"/>
  <c r="E153" i="47"/>
  <c r="H153" i="47" s="1"/>
  <c r="H152" i="47"/>
  <c r="E152" i="47"/>
  <c r="H150" i="47"/>
  <c r="G150" i="47"/>
  <c r="I150" i="47"/>
  <c r="E150" i="47"/>
  <c r="H149" i="47"/>
  <c r="G149" i="47"/>
  <c r="I149" i="47" s="1"/>
  <c r="K123" i="47" s="1"/>
  <c r="E149" i="47"/>
  <c r="H148" i="47"/>
  <c r="G148" i="47"/>
  <c r="I148" i="47"/>
  <c r="E148" i="47"/>
  <c r="I147" i="47"/>
  <c r="H147" i="47"/>
  <c r="E147" i="47"/>
  <c r="G145" i="47"/>
  <c r="I145" i="47"/>
  <c r="E145" i="47"/>
  <c r="H145" i="47" s="1"/>
  <c r="G144" i="47"/>
  <c r="I144" i="47"/>
  <c r="E144" i="47"/>
  <c r="H144" i="47" s="1"/>
  <c r="I142" i="47"/>
  <c r="E142" i="47"/>
  <c r="H142" i="47" s="1"/>
  <c r="I141" i="47"/>
  <c r="G141" i="47"/>
  <c r="E141" i="47"/>
  <c r="H141" i="47" s="1"/>
  <c r="I140" i="47"/>
  <c r="G140" i="47"/>
  <c r="E140" i="47"/>
  <c r="H140" i="47"/>
  <c r="I139" i="47"/>
  <c r="E139" i="47"/>
  <c r="H139" i="47"/>
  <c r="I137" i="47"/>
  <c r="E137" i="47"/>
  <c r="H137" i="47" s="1"/>
  <c r="H136" i="47"/>
  <c r="G136" i="47"/>
  <c r="I136" i="47"/>
  <c r="E136" i="47"/>
  <c r="G135" i="47"/>
  <c r="I135" i="47"/>
  <c r="E135" i="47"/>
  <c r="H135" i="47" s="1"/>
  <c r="H134" i="47"/>
  <c r="G134" i="47"/>
  <c r="I134" i="47"/>
  <c r="E134" i="47"/>
  <c r="I133" i="47"/>
  <c r="H133" i="47"/>
  <c r="E133" i="47"/>
  <c r="I131" i="47"/>
  <c r="E131" i="47"/>
  <c r="H131" i="47" s="1"/>
  <c r="I130" i="47"/>
  <c r="E130" i="47"/>
  <c r="H130" i="47" s="1"/>
  <c r="I129" i="47"/>
  <c r="E129" i="47"/>
  <c r="H129" i="47" s="1"/>
  <c r="I128" i="47"/>
  <c r="E128" i="47"/>
  <c r="H128" i="47"/>
  <c r="I127" i="47"/>
  <c r="E127" i="47"/>
  <c r="H127" i="47"/>
  <c r="I125" i="47"/>
  <c r="G125" i="47"/>
  <c r="E125" i="47"/>
  <c r="H125" i="47" s="1"/>
  <c r="I124" i="47"/>
  <c r="E124" i="47"/>
  <c r="H124" i="47"/>
  <c r="I123" i="47"/>
  <c r="E123" i="47"/>
  <c r="H123" i="47"/>
  <c r="H122" i="47"/>
  <c r="E122" i="47"/>
  <c r="E116" i="47"/>
  <c r="G115" i="47"/>
  <c r="E115" i="47"/>
  <c r="G114" i="47"/>
  <c r="E114" i="47"/>
  <c r="E113" i="47"/>
  <c r="E112" i="47"/>
  <c r="G98" i="47"/>
  <c r="E98" i="47"/>
  <c r="E97" i="47"/>
  <c r="G97" i="47"/>
  <c r="H96" i="47"/>
  <c r="G96" i="47"/>
  <c r="E96" i="47"/>
  <c r="H95" i="47"/>
  <c r="G95" i="47"/>
  <c r="E95" i="47"/>
  <c r="G94" i="47"/>
  <c r="E94" i="47"/>
  <c r="E93" i="47"/>
  <c r="G93" i="47"/>
  <c r="H92" i="47"/>
  <c r="G92" i="47"/>
  <c r="E92" i="47"/>
  <c r="H91" i="47"/>
  <c r="G91" i="47"/>
  <c r="E91" i="47"/>
  <c r="G90" i="47"/>
  <c r="E90" i="47"/>
  <c r="E89" i="47"/>
  <c r="G89" i="47"/>
  <c r="G81" i="47"/>
  <c r="AD30" i="47" s="1"/>
  <c r="E81" i="47"/>
  <c r="H81" i="47"/>
  <c r="G80" i="47"/>
  <c r="I80" i="47"/>
  <c r="E80" i="47"/>
  <c r="H80" i="47"/>
  <c r="I79" i="47"/>
  <c r="G79" i="47"/>
  <c r="E79" i="47"/>
  <c r="H79" i="47" s="1"/>
  <c r="J79" i="47" s="1"/>
  <c r="E76" i="47"/>
  <c r="AD26" i="47"/>
  <c r="G75" i="47"/>
  <c r="H98" i="47"/>
  <c r="E75" i="47"/>
  <c r="G74" i="47"/>
  <c r="H97" i="47"/>
  <c r="E74" i="47"/>
  <c r="I73" i="47"/>
  <c r="G73" i="47"/>
  <c r="E73" i="47"/>
  <c r="H73" i="47" s="1"/>
  <c r="G72" i="47"/>
  <c r="E72" i="47"/>
  <c r="G71" i="47"/>
  <c r="H94" i="47"/>
  <c r="E71" i="47"/>
  <c r="G70" i="47"/>
  <c r="H93" i="47"/>
  <c r="E70" i="47"/>
  <c r="G69" i="47"/>
  <c r="E69" i="47"/>
  <c r="G68" i="47"/>
  <c r="E68" i="47"/>
  <c r="G67" i="47"/>
  <c r="H90" i="47"/>
  <c r="E67" i="47"/>
  <c r="G66" i="47"/>
  <c r="H89" i="47"/>
  <c r="E66" i="47"/>
  <c r="D62" i="47"/>
  <c r="D58" i="47"/>
  <c r="D53" i="47"/>
  <c r="D49" i="47"/>
  <c r="AZ46" i="47"/>
  <c r="AZ44" i="47"/>
  <c r="CU42" i="47"/>
  <c r="CS42" i="47"/>
  <c r="CU41" i="47"/>
  <c r="CS41" i="47"/>
  <c r="BD41" i="47"/>
  <c r="BC41" i="47"/>
  <c r="BB41" i="47"/>
  <c r="BA41" i="47"/>
  <c r="AZ41" i="47"/>
  <c r="AY41" i="47"/>
  <c r="CU40" i="47"/>
  <c r="CS40" i="47"/>
  <c r="BD40" i="47"/>
  <c r="BC40" i="47"/>
  <c r="BB40" i="47"/>
  <c r="BA40" i="47"/>
  <c r="AZ40" i="47"/>
  <c r="AY40" i="47"/>
  <c r="CU39" i="47"/>
  <c r="CS39" i="47"/>
  <c r="BD39" i="47"/>
  <c r="BC39" i="47"/>
  <c r="BB39" i="47"/>
  <c r="BA39" i="47"/>
  <c r="AZ39" i="47"/>
  <c r="AY39" i="47"/>
  <c r="CU38" i="47"/>
  <c r="CS38" i="47"/>
  <c r="BD38" i="47"/>
  <c r="BC38" i="47"/>
  <c r="BB38" i="47"/>
  <c r="BA38" i="47"/>
  <c r="AZ38" i="47"/>
  <c r="AY38" i="47"/>
  <c r="AA38" i="47"/>
  <c r="CU37" i="47"/>
  <c r="CS37" i="47"/>
  <c r="BJ37" i="47"/>
  <c r="BI37" i="47"/>
  <c r="BB44" i="47" s="1"/>
  <c r="BH37" i="47"/>
  <c r="BG37" i="47"/>
  <c r="BB45" i="47" s="1"/>
  <c r="BF37" i="47"/>
  <c r="BE37" i="47"/>
  <c r="BB46" i="47" s="1"/>
  <c r="BD37" i="47"/>
  <c r="BC37" i="47"/>
  <c r="BB37" i="47"/>
  <c r="BA37" i="47"/>
  <c r="AZ37" i="47"/>
  <c r="AY37" i="47"/>
  <c r="BD36" i="47"/>
  <c r="BC36" i="47"/>
  <c r="BB36" i="47"/>
  <c r="BA36" i="47"/>
  <c r="AZ36" i="47"/>
  <c r="BA35" i="47"/>
  <c r="BD33" i="47"/>
  <c r="BC33" i="47"/>
  <c r="BB33" i="47"/>
  <c r="BA33" i="47"/>
  <c r="AZ33" i="47"/>
  <c r="AY33" i="47"/>
  <c r="BD32" i="47"/>
  <c r="BC32" i="47"/>
  <c r="BB32" i="47"/>
  <c r="BA32" i="47"/>
  <c r="AZ32" i="47"/>
  <c r="AY32" i="47"/>
  <c r="BD31" i="47"/>
  <c r="BC31" i="47"/>
  <c r="BB31" i="47"/>
  <c r="BA31" i="47"/>
  <c r="AZ31" i="47"/>
  <c r="AY31" i="47"/>
  <c r="BD30" i="47"/>
  <c r="BC30" i="47"/>
  <c r="BB30" i="47"/>
  <c r="BA30" i="47"/>
  <c r="AZ30" i="47"/>
  <c r="AY30" i="47"/>
  <c r="G30" i="47"/>
  <c r="BD29" i="47"/>
  <c r="BC29" i="47"/>
  <c r="BB29" i="47"/>
  <c r="BA29" i="47"/>
  <c r="AZ29" i="47"/>
  <c r="AY29" i="47"/>
  <c r="G29" i="47"/>
  <c r="BG28" i="47"/>
  <c r="BF28" i="47"/>
  <c r="AZ45" i="47"/>
  <c r="BE28" i="47"/>
  <c r="BD28" i="47"/>
  <c r="BC28" i="47"/>
  <c r="BB28" i="47"/>
  <c r="BA28" i="47"/>
  <c r="AZ28" i="47"/>
  <c r="G28" i="47"/>
  <c r="BA27" i="47"/>
  <c r="G27" i="47"/>
  <c r="AA26" i="47"/>
  <c r="G26" i="47"/>
  <c r="G25" i="47"/>
  <c r="G24" i="47"/>
  <c r="BW23" i="47"/>
  <c r="G23" i="47"/>
  <c r="BW22" i="47"/>
  <c r="G22" i="47"/>
  <c r="BW21" i="47"/>
  <c r="G21" i="47"/>
  <c r="BW20" i="47"/>
  <c r="N20" i="47"/>
  <c r="BW19" i="47"/>
  <c r="BW18" i="47"/>
  <c r="BW17" i="47"/>
  <c r="BW16" i="47"/>
  <c r="BW15" i="47"/>
  <c r="CA14" i="47"/>
  <c r="BW14" i="47"/>
  <c r="CA13" i="47"/>
  <c r="CA12" i="47"/>
  <c r="CA11" i="47"/>
  <c r="CA10" i="47"/>
  <c r="CV9" i="47"/>
  <c r="CA9" i="47"/>
  <c r="AO9" i="47"/>
  <c r="M6" i="47" s="1"/>
  <c r="M7" i="47" s="1"/>
  <c r="O22" i="9" s="1"/>
  <c r="AN9" i="47"/>
  <c r="CG8" i="47"/>
  <c r="CF8" i="47"/>
  <c r="CE8" i="47"/>
  <c r="CD8" i="47"/>
  <c r="CC8" i="47"/>
  <c r="CB8" i="47"/>
  <c r="Q7" i="47"/>
  <c r="S22" i="9" s="1"/>
  <c r="B7" i="47"/>
  <c r="A7" i="47"/>
  <c r="AC6" i="47"/>
  <c r="B3" i="47"/>
  <c r="CQ1" i="47"/>
  <c r="C21" i="9"/>
  <c r="D21" i="9"/>
  <c r="I165" i="46"/>
  <c r="E165" i="46"/>
  <c r="H165" i="46"/>
  <c r="I164" i="46"/>
  <c r="H164" i="46"/>
  <c r="E164" i="46"/>
  <c r="I163" i="46"/>
  <c r="E163" i="46"/>
  <c r="H163" i="46"/>
  <c r="J162" i="46"/>
  <c r="H169" i="46"/>
  <c r="I162" i="46"/>
  <c r="K162" i="46"/>
  <c r="H162" i="46"/>
  <c r="E162" i="46"/>
  <c r="H161" i="46"/>
  <c r="E161" i="46"/>
  <c r="I160" i="46"/>
  <c r="E160" i="46"/>
  <c r="H160" i="46"/>
  <c r="G159" i="46"/>
  <c r="I159" i="46" s="1"/>
  <c r="E159" i="46"/>
  <c r="H159" i="46"/>
  <c r="G158" i="46"/>
  <c r="I158" i="46" s="1"/>
  <c r="E158" i="46"/>
  <c r="H158" i="46"/>
  <c r="I157" i="46"/>
  <c r="H157" i="46"/>
  <c r="E157" i="46"/>
  <c r="I156" i="46"/>
  <c r="H156" i="46"/>
  <c r="G156" i="46"/>
  <c r="E156" i="46"/>
  <c r="I155" i="46"/>
  <c r="G155" i="46"/>
  <c r="E155" i="46"/>
  <c r="H155" i="46" s="1"/>
  <c r="I154" i="46"/>
  <c r="E154" i="46"/>
  <c r="H154" i="46"/>
  <c r="I153" i="46"/>
  <c r="G153" i="46"/>
  <c r="E153" i="46"/>
  <c r="H153" i="46" s="1"/>
  <c r="E152" i="46"/>
  <c r="H152" i="46"/>
  <c r="H150" i="46"/>
  <c r="G150" i="46"/>
  <c r="I150" i="46"/>
  <c r="E150" i="46"/>
  <c r="H149" i="46"/>
  <c r="G149" i="46"/>
  <c r="I149" i="46"/>
  <c r="E149" i="46"/>
  <c r="H148" i="46"/>
  <c r="G148" i="46"/>
  <c r="I148" i="46"/>
  <c r="E148" i="46"/>
  <c r="I147" i="46"/>
  <c r="E147" i="46"/>
  <c r="H147" i="46" s="1"/>
  <c r="G145" i="46"/>
  <c r="I145" i="46"/>
  <c r="E145" i="46"/>
  <c r="H145" i="46" s="1"/>
  <c r="G144" i="46"/>
  <c r="I144" i="46"/>
  <c r="E144" i="46"/>
  <c r="H144" i="46" s="1"/>
  <c r="I142" i="46"/>
  <c r="E142" i="46"/>
  <c r="H142" i="46" s="1"/>
  <c r="I141" i="46"/>
  <c r="G141" i="46"/>
  <c r="E141" i="46"/>
  <c r="H141" i="46"/>
  <c r="I140" i="46"/>
  <c r="G140" i="46"/>
  <c r="E140" i="46"/>
  <c r="H140" i="46"/>
  <c r="I139" i="46"/>
  <c r="E139" i="46"/>
  <c r="H139" i="46" s="1"/>
  <c r="I137" i="46"/>
  <c r="E137" i="46"/>
  <c r="H137" i="46" s="1"/>
  <c r="H136" i="46"/>
  <c r="G136" i="46"/>
  <c r="I136" i="46"/>
  <c r="E136" i="46"/>
  <c r="H135" i="46"/>
  <c r="G135" i="46"/>
  <c r="I135" i="46"/>
  <c r="E135" i="46"/>
  <c r="G134" i="46"/>
  <c r="I134" i="46"/>
  <c r="K123" i="46"/>
  <c r="E134" i="46"/>
  <c r="H134" i="46" s="1"/>
  <c r="I133" i="46"/>
  <c r="E133" i="46"/>
  <c r="H133" i="46" s="1"/>
  <c r="I131" i="46"/>
  <c r="E131" i="46"/>
  <c r="H131" i="46" s="1"/>
  <c r="I130" i="46"/>
  <c r="H130" i="46"/>
  <c r="E130" i="46"/>
  <c r="I129" i="46"/>
  <c r="E129" i="46"/>
  <c r="H129" i="46" s="1"/>
  <c r="I128" i="46"/>
  <c r="E128" i="46"/>
  <c r="H128" i="46"/>
  <c r="I127" i="46"/>
  <c r="E127" i="46"/>
  <c r="H127" i="46"/>
  <c r="I125" i="46"/>
  <c r="G125" i="46"/>
  <c r="E125" i="46"/>
  <c r="H125" i="46"/>
  <c r="I124" i="46"/>
  <c r="E124" i="46"/>
  <c r="H124" i="46"/>
  <c r="I123" i="46"/>
  <c r="E123" i="46"/>
  <c r="H123" i="46"/>
  <c r="E122" i="46"/>
  <c r="H122" i="46"/>
  <c r="E116" i="46"/>
  <c r="G115" i="46"/>
  <c r="E115" i="46"/>
  <c r="G114" i="46"/>
  <c r="E114" i="46"/>
  <c r="E113" i="46"/>
  <c r="E112" i="46"/>
  <c r="G98" i="46"/>
  <c r="E98" i="46"/>
  <c r="H97" i="46"/>
  <c r="E97" i="46"/>
  <c r="G97" i="46"/>
  <c r="H96" i="46"/>
  <c r="G96" i="46"/>
  <c r="E96" i="46"/>
  <c r="H95" i="46"/>
  <c r="E95" i="46"/>
  <c r="G95" i="46"/>
  <c r="G94" i="46"/>
  <c r="E94" i="46"/>
  <c r="E93" i="46"/>
  <c r="G93" i="46"/>
  <c r="H92" i="46"/>
  <c r="G92" i="46"/>
  <c r="E92" i="46"/>
  <c r="H91" i="46"/>
  <c r="E91" i="46"/>
  <c r="G91" i="46"/>
  <c r="G90" i="46"/>
  <c r="E90" i="46"/>
  <c r="E89" i="46"/>
  <c r="G89" i="46"/>
  <c r="G81" i="46"/>
  <c r="AD30" i="46"/>
  <c r="E81" i="46"/>
  <c r="H81" i="46"/>
  <c r="G80" i="46"/>
  <c r="I80" i="46"/>
  <c r="E80" i="46"/>
  <c r="H80" i="46"/>
  <c r="I79" i="46"/>
  <c r="H79" i="46"/>
  <c r="J79" i="46" s="1"/>
  <c r="G79" i="46"/>
  <c r="E79" i="46"/>
  <c r="AL9" i="46" s="1"/>
  <c r="E76" i="46"/>
  <c r="AD26" i="46"/>
  <c r="G75" i="46"/>
  <c r="H98" i="46"/>
  <c r="E75" i="46"/>
  <c r="G74" i="46"/>
  <c r="E74" i="46"/>
  <c r="I73" i="46"/>
  <c r="G73" i="46"/>
  <c r="E73" i="46"/>
  <c r="H73" i="46" s="1"/>
  <c r="G72" i="46"/>
  <c r="E72" i="46"/>
  <c r="G71" i="46"/>
  <c r="H94" i="46"/>
  <c r="E71" i="46"/>
  <c r="G70" i="46"/>
  <c r="H93" i="46"/>
  <c r="E70" i="46"/>
  <c r="G69" i="46"/>
  <c r="E69" i="46"/>
  <c r="G68" i="46"/>
  <c r="E68" i="46"/>
  <c r="G67" i="46"/>
  <c r="H90" i="46"/>
  <c r="E67" i="46"/>
  <c r="G66" i="46"/>
  <c r="H89" i="46"/>
  <c r="E66" i="46"/>
  <c r="D62" i="46"/>
  <c r="D58" i="46"/>
  <c r="D53" i="46"/>
  <c r="D49" i="46"/>
  <c r="AZ46" i="46"/>
  <c r="AZ44" i="46"/>
  <c r="CU42" i="46"/>
  <c r="CS42" i="46"/>
  <c r="CU41" i="46"/>
  <c r="CS41" i="46"/>
  <c r="BD41" i="46"/>
  <c r="BC41" i="46"/>
  <c r="BB41" i="46"/>
  <c r="BA41" i="46"/>
  <c r="AZ41" i="46"/>
  <c r="AY41" i="46"/>
  <c r="CU40" i="46"/>
  <c r="CS40" i="46"/>
  <c r="BD40" i="46"/>
  <c r="BC40" i="46"/>
  <c r="BB40" i="46"/>
  <c r="BA40" i="46"/>
  <c r="AZ40" i="46"/>
  <c r="AY40" i="46"/>
  <c r="CU39" i="46"/>
  <c r="CS39" i="46"/>
  <c r="BD39" i="46"/>
  <c r="BC39" i="46"/>
  <c r="BB39" i="46"/>
  <c r="BA39" i="46"/>
  <c r="AZ39" i="46"/>
  <c r="AY39" i="46"/>
  <c r="CU38" i="46"/>
  <c r="CS38" i="46"/>
  <c r="BD38" i="46"/>
  <c r="BC38" i="46"/>
  <c r="BB38" i="46"/>
  <c r="BA38" i="46"/>
  <c r="AZ38" i="46"/>
  <c r="AY38" i="46"/>
  <c r="AA38" i="46"/>
  <c r="CU37" i="46"/>
  <c r="CS37" i="46"/>
  <c r="BJ37" i="46"/>
  <c r="BI37" i="46"/>
  <c r="BB44" i="46" s="1"/>
  <c r="BH37" i="46"/>
  <c r="BG37" i="46"/>
  <c r="BB45" i="46" s="1"/>
  <c r="BF37" i="46"/>
  <c r="BE37" i="46"/>
  <c r="BB46" i="46" s="1"/>
  <c r="BD37" i="46"/>
  <c r="BC37" i="46"/>
  <c r="BB37" i="46"/>
  <c r="BA37" i="46"/>
  <c r="AZ37" i="46"/>
  <c r="AY37" i="46"/>
  <c r="BD36" i="46"/>
  <c r="BC36" i="46"/>
  <c r="BB36" i="46"/>
  <c r="BA36" i="46"/>
  <c r="AZ36" i="46"/>
  <c r="BA35" i="46"/>
  <c r="BD33" i="46"/>
  <c r="BC33" i="46"/>
  <c r="BB33" i="46"/>
  <c r="BA33" i="46"/>
  <c r="AZ33" i="46"/>
  <c r="AY33" i="46"/>
  <c r="BD32" i="46"/>
  <c r="BC32" i="46"/>
  <c r="BB32" i="46"/>
  <c r="BA32" i="46"/>
  <c r="AZ32" i="46"/>
  <c r="AY32" i="46"/>
  <c r="BD31" i="46"/>
  <c r="BC31" i="46"/>
  <c r="BB31" i="46"/>
  <c r="BA31" i="46"/>
  <c r="AZ31" i="46"/>
  <c r="AY31" i="46"/>
  <c r="BD30" i="46"/>
  <c r="BC30" i="46"/>
  <c r="BB30" i="46"/>
  <c r="BA30" i="46"/>
  <c r="AZ30" i="46"/>
  <c r="AY30" i="46"/>
  <c r="G30" i="46"/>
  <c r="BD29" i="46"/>
  <c r="BC29" i="46"/>
  <c r="BB29" i="46"/>
  <c r="BA29" i="46"/>
  <c r="AZ29" i="46"/>
  <c r="AY29" i="46"/>
  <c r="AD29" i="46"/>
  <c r="G29" i="46"/>
  <c r="BG28" i="46"/>
  <c r="BF28" i="46"/>
  <c r="AZ45" i="46"/>
  <c r="BE28" i="46"/>
  <c r="BD28" i="46"/>
  <c r="BC28" i="46"/>
  <c r="BB28" i="46"/>
  <c r="BA28" i="46"/>
  <c r="AZ28" i="46"/>
  <c r="G28" i="46"/>
  <c r="BA27" i="46"/>
  <c r="G27" i="46"/>
  <c r="AA26" i="46"/>
  <c r="G26" i="46"/>
  <c r="G25" i="46"/>
  <c r="G24" i="46"/>
  <c r="BW23" i="46"/>
  <c r="G23" i="46"/>
  <c r="BW22" i="46"/>
  <c r="G22" i="46"/>
  <c r="BW21" i="46"/>
  <c r="G21" i="46"/>
  <c r="BW20" i="46"/>
  <c r="N20" i="46"/>
  <c r="BW19" i="46"/>
  <c r="BW18" i="46"/>
  <c r="BW17" i="46"/>
  <c r="BW16" i="46"/>
  <c r="BW15" i="46"/>
  <c r="CA14" i="46"/>
  <c r="BW14" i="46"/>
  <c r="CA13" i="46"/>
  <c r="CA12" i="46"/>
  <c r="CA11" i="46"/>
  <c r="CA10" i="46"/>
  <c r="BF19" i="46"/>
  <c r="CV9" i="46"/>
  <c r="CA9" i="46"/>
  <c r="AO9" i="46"/>
  <c r="M6" i="46" s="1"/>
  <c r="M7" i="46" s="1"/>
  <c r="O21" i="9" s="1"/>
  <c r="AN9" i="46"/>
  <c r="CG8" i="46"/>
  <c r="CF8" i="46"/>
  <c r="CE8" i="46"/>
  <c r="CD8" i="46"/>
  <c r="CC8" i="46"/>
  <c r="CB8" i="46"/>
  <c r="Q7" i="46"/>
  <c r="S21" i="9" s="1"/>
  <c r="B7" i="46"/>
  <c r="A7" i="46"/>
  <c r="AC6" i="46"/>
  <c r="B3" i="46"/>
  <c r="CQ1" i="46"/>
  <c r="D20" i="9"/>
  <c r="I165" i="45"/>
  <c r="E165" i="45"/>
  <c r="H165" i="45"/>
  <c r="I164" i="45"/>
  <c r="E164" i="45"/>
  <c r="H164" i="45"/>
  <c r="I163" i="45"/>
  <c r="K162" i="45"/>
  <c r="H163" i="45"/>
  <c r="E163" i="45"/>
  <c r="I162" i="45"/>
  <c r="E162" i="45"/>
  <c r="H162" i="45"/>
  <c r="J162" i="45"/>
  <c r="H169" i="45"/>
  <c r="H161" i="45"/>
  <c r="E161" i="45"/>
  <c r="I160" i="45"/>
  <c r="E160" i="45"/>
  <c r="H160" i="45"/>
  <c r="G159" i="45"/>
  <c r="I159" i="45" s="1"/>
  <c r="E159" i="45"/>
  <c r="H159" i="45"/>
  <c r="G158" i="45"/>
  <c r="I158" i="45" s="1"/>
  <c r="E158" i="45"/>
  <c r="H158" i="45"/>
  <c r="I157" i="45"/>
  <c r="E157" i="45"/>
  <c r="H157" i="45"/>
  <c r="I156" i="45"/>
  <c r="G156" i="45"/>
  <c r="E156" i="45"/>
  <c r="H156" i="45"/>
  <c r="I155" i="45"/>
  <c r="G155" i="45"/>
  <c r="E155" i="45"/>
  <c r="H155" i="45" s="1"/>
  <c r="I154" i="45"/>
  <c r="H154" i="45"/>
  <c r="E154" i="45"/>
  <c r="G153" i="45"/>
  <c r="I153" i="45"/>
  <c r="E153" i="45"/>
  <c r="H153" i="45" s="1"/>
  <c r="H152" i="45"/>
  <c r="E152" i="45"/>
  <c r="I150" i="45"/>
  <c r="G150" i="45"/>
  <c r="E150" i="45"/>
  <c r="H150" i="45" s="1"/>
  <c r="H149" i="45"/>
  <c r="G149" i="45"/>
  <c r="I149" i="45" s="1"/>
  <c r="K123" i="45" s="1"/>
  <c r="E149" i="45"/>
  <c r="I148" i="45"/>
  <c r="H148" i="45"/>
  <c r="G148" i="45"/>
  <c r="E148" i="45"/>
  <c r="I147" i="45"/>
  <c r="E147" i="45"/>
  <c r="H147" i="45" s="1"/>
  <c r="G145" i="45"/>
  <c r="I145" i="45"/>
  <c r="E145" i="45"/>
  <c r="H145" i="45" s="1"/>
  <c r="G144" i="45"/>
  <c r="I144" i="45"/>
  <c r="E144" i="45"/>
  <c r="H144" i="45" s="1"/>
  <c r="I142" i="45"/>
  <c r="E142" i="45"/>
  <c r="H142" i="45"/>
  <c r="G141" i="45"/>
  <c r="I141" i="45"/>
  <c r="E141" i="45"/>
  <c r="H141" i="45" s="1"/>
  <c r="G140" i="45"/>
  <c r="I140" i="45"/>
  <c r="E140" i="45"/>
  <c r="H140" i="45"/>
  <c r="I139" i="45"/>
  <c r="E139" i="45"/>
  <c r="H139" i="45" s="1"/>
  <c r="I137" i="45"/>
  <c r="H137" i="45"/>
  <c r="E137" i="45"/>
  <c r="I136" i="45"/>
  <c r="H136" i="45"/>
  <c r="G136" i="45"/>
  <c r="E136" i="45"/>
  <c r="I135" i="45"/>
  <c r="G135" i="45"/>
  <c r="E135" i="45"/>
  <c r="H135" i="45" s="1"/>
  <c r="I134" i="45"/>
  <c r="G134" i="45"/>
  <c r="E134" i="45"/>
  <c r="H134" i="45" s="1"/>
  <c r="I133" i="45"/>
  <c r="E133" i="45"/>
  <c r="H133" i="45" s="1"/>
  <c r="I131" i="45"/>
  <c r="E131" i="45"/>
  <c r="H131" i="45"/>
  <c r="I130" i="45"/>
  <c r="E130" i="45"/>
  <c r="H130" i="45" s="1"/>
  <c r="I129" i="45"/>
  <c r="E129" i="45"/>
  <c r="H129" i="45" s="1"/>
  <c r="I128" i="45"/>
  <c r="E128" i="45"/>
  <c r="H128" i="45"/>
  <c r="I127" i="45"/>
  <c r="E127" i="45"/>
  <c r="H127" i="45"/>
  <c r="G125" i="45"/>
  <c r="I125" i="45"/>
  <c r="E125" i="45"/>
  <c r="H125" i="45"/>
  <c r="I124" i="45"/>
  <c r="E124" i="45"/>
  <c r="H124" i="45"/>
  <c r="I123" i="45"/>
  <c r="E123" i="45"/>
  <c r="H123" i="45"/>
  <c r="H122" i="45"/>
  <c r="E122" i="45"/>
  <c r="E116" i="45"/>
  <c r="G115" i="45"/>
  <c r="E115" i="45"/>
  <c r="G114" i="45"/>
  <c r="E114" i="45"/>
  <c r="E113" i="45"/>
  <c r="E112" i="45"/>
  <c r="H98" i="45"/>
  <c r="G98" i="45"/>
  <c r="E98" i="45"/>
  <c r="E97" i="45"/>
  <c r="G97" i="45"/>
  <c r="E96" i="45"/>
  <c r="G96" i="45"/>
  <c r="H95" i="45"/>
  <c r="G95" i="45"/>
  <c r="E95" i="45"/>
  <c r="G94" i="45"/>
  <c r="E94" i="45"/>
  <c r="E93" i="45"/>
  <c r="G93" i="45"/>
  <c r="E92" i="45"/>
  <c r="G92" i="45"/>
  <c r="H91" i="45"/>
  <c r="G91" i="45"/>
  <c r="E91" i="45"/>
  <c r="G90" i="45"/>
  <c r="E90" i="45"/>
  <c r="E89" i="45"/>
  <c r="G89" i="45"/>
  <c r="H81" i="45"/>
  <c r="G81" i="45"/>
  <c r="AD30" i="45" s="1"/>
  <c r="E81" i="45"/>
  <c r="H80" i="45"/>
  <c r="G80" i="45"/>
  <c r="I80" i="45"/>
  <c r="E80" i="45"/>
  <c r="I79" i="45"/>
  <c r="G79" i="45"/>
  <c r="E79" i="45"/>
  <c r="H79" i="45" s="1"/>
  <c r="J79" i="45" s="1"/>
  <c r="E76" i="45"/>
  <c r="G75" i="45"/>
  <c r="E75" i="45"/>
  <c r="G74" i="45"/>
  <c r="H97" i="45"/>
  <c r="E74" i="45"/>
  <c r="G73" i="45"/>
  <c r="H96" i="45"/>
  <c r="E73" i="45"/>
  <c r="H73" i="45"/>
  <c r="G72" i="45"/>
  <c r="E72" i="45"/>
  <c r="G71" i="45"/>
  <c r="H94" i="45"/>
  <c r="E71" i="45"/>
  <c r="G70" i="45"/>
  <c r="H93" i="45"/>
  <c r="E70" i="45"/>
  <c r="G69" i="45"/>
  <c r="H92" i="45"/>
  <c r="E69" i="45"/>
  <c r="G68" i="45"/>
  <c r="E68" i="45"/>
  <c r="G67" i="45"/>
  <c r="H90" i="45"/>
  <c r="E67" i="45"/>
  <c r="G66" i="45"/>
  <c r="H89" i="45"/>
  <c r="E66" i="45"/>
  <c r="D62" i="45"/>
  <c r="D58" i="45"/>
  <c r="D53" i="45"/>
  <c r="D49" i="45"/>
  <c r="AZ46" i="45"/>
  <c r="CU42" i="45"/>
  <c r="CS42" i="45"/>
  <c r="CU41" i="45"/>
  <c r="CS41" i="45"/>
  <c r="BD41" i="45"/>
  <c r="BC41" i="45"/>
  <c r="BB41" i="45"/>
  <c r="BA41" i="45"/>
  <c r="AZ41" i="45"/>
  <c r="AY41" i="45"/>
  <c r="CU40" i="45"/>
  <c r="CS40" i="45"/>
  <c r="BD40" i="45"/>
  <c r="BC40" i="45"/>
  <c r="BB40" i="45"/>
  <c r="BA40" i="45"/>
  <c r="AZ40" i="45"/>
  <c r="AY40" i="45"/>
  <c r="CU39" i="45"/>
  <c r="CS39" i="45"/>
  <c r="BD39" i="45"/>
  <c r="BC39" i="45"/>
  <c r="BB39" i="45"/>
  <c r="BA39" i="45"/>
  <c r="AZ39" i="45"/>
  <c r="AY39" i="45"/>
  <c r="CU38" i="45"/>
  <c r="CS38" i="45"/>
  <c r="BD38" i="45"/>
  <c r="BC38" i="45"/>
  <c r="BB38" i="45"/>
  <c r="BA38" i="45"/>
  <c r="AZ38" i="45"/>
  <c r="AY38" i="45"/>
  <c r="AA38" i="45"/>
  <c r="CU37" i="45"/>
  <c r="CS37" i="45"/>
  <c r="BJ37" i="45"/>
  <c r="BI37" i="45"/>
  <c r="BB44" i="45" s="1"/>
  <c r="BH37" i="45"/>
  <c r="BG37" i="45"/>
  <c r="BB45" i="45" s="1"/>
  <c r="BF37" i="45"/>
  <c r="BE37" i="45"/>
  <c r="BB46" i="45" s="1"/>
  <c r="BD37" i="45"/>
  <c r="BC37" i="45"/>
  <c r="BB37" i="45"/>
  <c r="BA37" i="45"/>
  <c r="AZ37" i="45"/>
  <c r="AY37" i="45"/>
  <c r="BD36" i="45"/>
  <c r="BC36" i="45"/>
  <c r="BB36" i="45"/>
  <c r="BA36" i="45"/>
  <c r="AZ36" i="45"/>
  <c r="BA35" i="45"/>
  <c r="BD33" i="45"/>
  <c r="BC33" i="45"/>
  <c r="BB33" i="45"/>
  <c r="BA33" i="45"/>
  <c r="AZ33" i="45"/>
  <c r="AY33" i="45"/>
  <c r="BD32" i="45"/>
  <c r="BC32" i="45"/>
  <c r="BB32" i="45"/>
  <c r="BA32" i="45"/>
  <c r="AZ32" i="45"/>
  <c r="AY32" i="45"/>
  <c r="BD31" i="45"/>
  <c r="BC31" i="45"/>
  <c r="BB31" i="45"/>
  <c r="BA31" i="45"/>
  <c r="AZ31" i="45"/>
  <c r="AY31" i="45"/>
  <c r="BD30" i="45"/>
  <c r="BC30" i="45"/>
  <c r="BB30" i="45"/>
  <c r="BA30" i="45"/>
  <c r="AZ30" i="45"/>
  <c r="AY30" i="45"/>
  <c r="G30" i="45"/>
  <c r="BD29" i="45"/>
  <c r="BC29" i="45"/>
  <c r="BB29" i="45"/>
  <c r="BA29" i="45"/>
  <c r="AZ29" i="45"/>
  <c r="AY29" i="45"/>
  <c r="G29" i="45"/>
  <c r="BG28" i="45"/>
  <c r="AZ44" i="45"/>
  <c r="AZ47" i="45"/>
  <c r="BF28" i="45"/>
  <c r="AZ45" i="45"/>
  <c r="BE28" i="45"/>
  <c r="BD28" i="45"/>
  <c r="BC28" i="45"/>
  <c r="BB28" i="45"/>
  <c r="BA28" i="45"/>
  <c r="AZ28" i="45"/>
  <c r="AD28" i="45"/>
  <c r="G28" i="45"/>
  <c r="BA27" i="45"/>
  <c r="G27" i="45"/>
  <c r="AA26" i="45"/>
  <c r="G26" i="45"/>
  <c r="G25" i="45"/>
  <c r="G24" i="45"/>
  <c r="BW23" i="45"/>
  <c r="G23" i="45"/>
  <c r="BW22" i="45"/>
  <c r="G22" i="45"/>
  <c r="BW21" i="45"/>
  <c r="G21" i="45"/>
  <c r="BW20" i="45"/>
  <c r="N20" i="45"/>
  <c r="BW19" i="45"/>
  <c r="BW18" i="45"/>
  <c r="BW17" i="45"/>
  <c r="BW16" i="45"/>
  <c r="BW15" i="45"/>
  <c r="CA14" i="45"/>
  <c r="BW14" i="45"/>
  <c r="CA13" i="45"/>
  <c r="CA12" i="45"/>
  <c r="CA11" i="45"/>
  <c r="BF23" i="45"/>
  <c r="CA10" i="45"/>
  <c r="BR23" i="45"/>
  <c r="CV9" i="45"/>
  <c r="CA9" i="45"/>
  <c r="AO9" i="45"/>
  <c r="AN9" i="45"/>
  <c r="CG8" i="45"/>
  <c r="CF8" i="45"/>
  <c r="CE8" i="45"/>
  <c r="CD8" i="45"/>
  <c r="CC8" i="45"/>
  <c r="BR21" i="45"/>
  <c r="CB8" i="45"/>
  <c r="BR9" i="45"/>
  <c r="BW9" i="45"/>
  <c r="Q7" i="45"/>
  <c r="S20" i="9" s="1"/>
  <c r="B7" i="45"/>
  <c r="A7" i="45"/>
  <c r="C20" i="9"/>
  <c r="AC6" i="45"/>
  <c r="M6" i="45"/>
  <c r="M7" i="45" s="1"/>
  <c r="O20" i="9" s="1"/>
  <c r="B3" i="45"/>
  <c r="CQ1" i="45"/>
  <c r="I165" i="44"/>
  <c r="E165" i="44"/>
  <c r="H165" i="44"/>
  <c r="I164" i="44"/>
  <c r="E164" i="44"/>
  <c r="H164" i="44" s="1"/>
  <c r="I163" i="44"/>
  <c r="E163" i="44"/>
  <c r="H163" i="44" s="1"/>
  <c r="I162" i="44"/>
  <c r="K162" i="44"/>
  <c r="E162" i="44"/>
  <c r="H162" i="44" s="1"/>
  <c r="H161" i="44"/>
  <c r="E161" i="44"/>
  <c r="I160" i="44"/>
  <c r="E160" i="44"/>
  <c r="H160" i="44"/>
  <c r="I159" i="44"/>
  <c r="G159" i="44"/>
  <c r="E159" i="44"/>
  <c r="H159" i="44"/>
  <c r="G158" i="44"/>
  <c r="I158" i="44" s="1"/>
  <c r="K153" i="44" s="1"/>
  <c r="E158" i="44"/>
  <c r="H158" i="44"/>
  <c r="I157" i="44"/>
  <c r="E157" i="44"/>
  <c r="H157" i="44" s="1"/>
  <c r="I156" i="44"/>
  <c r="G156" i="44"/>
  <c r="E156" i="44"/>
  <c r="H156" i="44" s="1"/>
  <c r="I155" i="44"/>
  <c r="G155" i="44"/>
  <c r="E155" i="44"/>
  <c r="H155" i="44" s="1"/>
  <c r="I154" i="44"/>
  <c r="E154" i="44"/>
  <c r="H154" i="44" s="1"/>
  <c r="I153" i="44"/>
  <c r="G153" i="44"/>
  <c r="E153" i="44"/>
  <c r="H153" i="44" s="1"/>
  <c r="E152" i="44"/>
  <c r="H152" i="44"/>
  <c r="H150" i="44"/>
  <c r="G150" i="44"/>
  <c r="I150" i="44"/>
  <c r="E150" i="44"/>
  <c r="H149" i="44"/>
  <c r="G149" i="44"/>
  <c r="I149" i="44"/>
  <c r="E149" i="44"/>
  <c r="H148" i="44"/>
  <c r="G148" i="44"/>
  <c r="I148" i="44"/>
  <c r="E148" i="44"/>
  <c r="I147" i="44"/>
  <c r="H147" i="44"/>
  <c r="E147" i="44"/>
  <c r="G145" i="44"/>
  <c r="I145" i="44"/>
  <c r="E145" i="44"/>
  <c r="H145" i="44" s="1"/>
  <c r="G144" i="44"/>
  <c r="I144" i="44"/>
  <c r="E144" i="44"/>
  <c r="H144" i="44" s="1"/>
  <c r="I142" i="44"/>
  <c r="E142" i="44"/>
  <c r="H142" i="44" s="1"/>
  <c r="I141" i="44"/>
  <c r="G141" i="44"/>
  <c r="E141" i="44"/>
  <c r="H141" i="44"/>
  <c r="I140" i="44"/>
  <c r="G140" i="44"/>
  <c r="E140" i="44"/>
  <c r="H140" i="44" s="1"/>
  <c r="I139" i="44"/>
  <c r="E139" i="44"/>
  <c r="H139" i="44" s="1"/>
  <c r="I137" i="44"/>
  <c r="E137" i="44"/>
  <c r="H137" i="44"/>
  <c r="H136" i="44"/>
  <c r="G136" i="44"/>
  <c r="I136" i="44"/>
  <c r="E136" i="44"/>
  <c r="H135" i="44"/>
  <c r="G135" i="44"/>
  <c r="I135" i="44"/>
  <c r="E135" i="44"/>
  <c r="G134" i="44"/>
  <c r="I134" i="44"/>
  <c r="E134" i="44"/>
  <c r="H134" i="44" s="1"/>
  <c r="I133" i="44"/>
  <c r="H133" i="44"/>
  <c r="E133" i="44"/>
  <c r="I131" i="44"/>
  <c r="E131" i="44"/>
  <c r="H131" i="44" s="1"/>
  <c r="I130" i="44"/>
  <c r="E130" i="44"/>
  <c r="H130" i="44" s="1"/>
  <c r="I129" i="44"/>
  <c r="E129" i="44"/>
  <c r="H129" i="44"/>
  <c r="I128" i="44"/>
  <c r="H128" i="44"/>
  <c r="E128" i="44"/>
  <c r="I127" i="44"/>
  <c r="E127" i="44"/>
  <c r="H127" i="44"/>
  <c r="G125" i="44"/>
  <c r="I125" i="44"/>
  <c r="E125" i="44"/>
  <c r="H125" i="44"/>
  <c r="I124" i="44"/>
  <c r="H124" i="44"/>
  <c r="E124" i="44"/>
  <c r="I123" i="44"/>
  <c r="E123" i="44"/>
  <c r="H123" i="44"/>
  <c r="E122" i="44"/>
  <c r="H122" i="44"/>
  <c r="E116" i="44"/>
  <c r="G115" i="44"/>
  <c r="E115" i="44"/>
  <c r="G114" i="44"/>
  <c r="E114" i="44"/>
  <c r="E113" i="44"/>
  <c r="E112" i="44"/>
  <c r="G98" i="44"/>
  <c r="E98" i="44"/>
  <c r="H97" i="44"/>
  <c r="E97" i="44"/>
  <c r="G97" i="44"/>
  <c r="H96" i="44"/>
  <c r="G96" i="44"/>
  <c r="E96" i="44"/>
  <c r="H95" i="44"/>
  <c r="E95" i="44"/>
  <c r="G95" i="44"/>
  <c r="G94" i="44"/>
  <c r="E94" i="44"/>
  <c r="H93" i="44"/>
  <c r="E93" i="44"/>
  <c r="G93" i="44"/>
  <c r="H92" i="44"/>
  <c r="G92" i="44"/>
  <c r="E92" i="44"/>
  <c r="H91" i="44"/>
  <c r="E91" i="44"/>
  <c r="G91" i="44"/>
  <c r="G90" i="44"/>
  <c r="E90" i="44"/>
  <c r="H89" i="44"/>
  <c r="E89" i="44"/>
  <c r="G89" i="44"/>
  <c r="G81" i="44"/>
  <c r="AD30" i="44" s="1"/>
  <c r="E81" i="44"/>
  <c r="H81" i="44"/>
  <c r="G80" i="44"/>
  <c r="I80" i="44"/>
  <c r="E80" i="44"/>
  <c r="H80" i="44"/>
  <c r="I79" i="44"/>
  <c r="H79" i="44"/>
  <c r="G79" i="44"/>
  <c r="E79" i="44"/>
  <c r="E76" i="44"/>
  <c r="AD26" i="44"/>
  <c r="G75" i="44"/>
  <c r="H98" i="44"/>
  <c r="E75" i="44"/>
  <c r="G74" i="44"/>
  <c r="E74" i="44"/>
  <c r="I73" i="44"/>
  <c r="G73" i="44"/>
  <c r="E73" i="44"/>
  <c r="H73" i="44"/>
  <c r="G72" i="44"/>
  <c r="E72" i="44"/>
  <c r="G71" i="44"/>
  <c r="H94" i="44"/>
  <c r="E71" i="44"/>
  <c r="G70" i="44"/>
  <c r="E70" i="44"/>
  <c r="G69" i="44"/>
  <c r="E69" i="44"/>
  <c r="G68" i="44"/>
  <c r="E68" i="44"/>
  <c r="G67" i="44"/>
  <c r="H90" i="44"/>
  <c r="E67" i="44"/>
  <c r="G66" i="44"/>
  <c r="E66" i="44"/>
  <c r="D62" i="44"/>
  <c r="D58" i="44"/>
  <c r="D53" i="44"/>
  <c r="D49" i="44"/>
  <c r="AZ46" i="44"/>
  <c r="AZ44" i="44"/>
  <c r="AZ47" i="44"/>
  <c r="CU42" i="44"/>
  <c r="CS42" i="44"/>
  <c r="CU41" i="44"/>
  <c r="CS41" i="44"/>
  <c r="BD41" i="44"/>
  <c r="BC41" i="44"/>
  <c r="BB41" i="44"/>
  <c r="BA41" i="44"/>
  <c r="AZ41" i="44"/>
  <c r="AY41" i="44"/>
  <c r="CU40" i="44"/>
  <c r="CS40" i="44"/>
  <c r="BD40" i="44"/>
  <c r="BC40" i="44"/>
  <c r="BB40" i="44"/>
  <c r="BA40" i="44"/>
  <c r="AZ40" i="44"/>
  <c r="AY40" i="44"/>
  <c r="CU39" i="44"/>
  <c r="CS39" i="44"/>
  <c r="BD39" i="44"/>
  <c r="BC39" i="44"/>
  <c r="BB39" i="44"/>
  <c r="BA39" i="44"/>
  <c r="AZ39" i="44"/>
  <c r="AY39" i="44"/>
  <c r="CU38" i="44"/>
  <c r="CS38" i="44"/>
  <c r="BD38" i="44"/>
  <c r="BC38" i="44"/>
  <c r="BB38" i="44"/>
  <c r="BA38" i="44"/>
  <c r="AZ38" i="44"/>
  <c r="AY38" i="44"/>
  <c r="AA38" i="44"/>
  <c r="CU37" i="44"/>
  <c r="CS37" i="44"/>
  <c r="BJ37" i="44"/>
  <c r="BI37" i="44"/>
  <c r="BB44" i="44" s="1"/>
  <c r="BH37" i="44"/>
  <c r="BG37" i="44"/>
  <c r="BB45" i="44" s="1"/>
  <c r="BF37" i="44"/>
  <c r="BE37" i="44"/>
  <c r="BB46" i="44" s="1"/>
  <c r="BD37" i="44"/>
  <c r="BC37" i="44"/>
  <c r="BB37" i="44"/>
  <c r="BA37" i="44"/>
  <c r="AZ37" i="44"/>
  <c r="AY37" i="44"/>
  <c r="BD36" i="44"/>
  <c r="BC36" i="44"/>
  <c r="BB36" i="44"/>
  <c r="BA36" i="44"/>
  <c r="AZ36" i="44"/>
  <c r="BA35" i="44"/>
  <c r="BD33" i="44"/>
  <c r="BC33" i="44"/>
  <c r="BB33" i="44"/>
  <c r="BA33" i="44"/>
  <c r="AZ33" i="44"/>
  <c r="AY33" i="44"/>
  <c r="BD32" i="44"/>
  <c r="BC32" i="44"/>
  <c r="BB32" i="44"/>
  <c r="BA32" i="44"/>
  <c r="AZ32" i="44"/>
  <c r="AY32" i="44"/>
  <c r="BD31" i="44"/>
  <c r="BC31" i="44"/>
  <c r="BB31" i="44"/>
  <c r="BA31" i="44"/>
  <c r="AZ31" i="44"/>
  <c r="AY31" i="44"/>
  <c r="BD30" i="44"/>
  <c r="BC30" i="44"/>
  <c r="BB30" i="44"/>
  <c r="BA30" i="44"/>
  <c r="AZ30" i="44"/>
  <c r="AY30" i="44"/>
  <c r="G30" i="44"/>
  <c r="BD29" i="44"/>
  <c r="BC29" i="44"/>
  <c r="BB29" i="44"/>
  <c r="BA29" i="44"/>
  <c r="AZ29" i="44"/>
  <c r="AY29" i="44"/>
  <c r="AD29" i="44"/>
  <c r="G29" i="44"/>
  <c r="BG28" i="44"/>
  <c r="BF28" i="44"/>
  <c r="AZ45" i="44"/>
  <c r="BE28" i="44"/>
  <c r="BD28" i="44"/>
  <c r="BC28" i="44"/>
  <c r="BB28" i="44"/>
  <c r="BA28" i="44"/>
  <c r="AZ28" i="44"/>
  <c r="G28" i="44"/>
  <c r="BA27" i="44"/>
  <c r="G27" i="44"/>
  <c r="AA26" i="44"/>
  <c r="G26" i="44"/>
  <c r="G25" i="44"/>
  <c r="G24" i="44"/>
  <c r="BW23" i="44"/>
  <c r="G23" i="44"/>
  <c r="BW22" i="44"/>
  <c r="G22" i="44"/>
  <c r="BW21" i="44"/>
  <c r="G21" i="44"/>
  <c r="BW20" i="44"/>
  <c r="BF20" i="44"/>
  <c r="N20" i="44"/>
  <c r="BW19" i="44"/>
  <c r="BW18" i="44"/>
  <c r="BW17" i="44"/>
  <c r="BW16" i="44"/>
  <c r="BW15" i="44"/>
  <c r="CA14" i="44"/>
  <c r="BW14" i="44"/>
  <c r="BF14" i="44"/>
  <c r="CA13" i="44"/>
  <c r="CA12" i="44"/>
  <c r="CA11" i="44"/>
  <c r="BF23" i="44"/>
  <c r="CA10" i="44"/>
  <c r="CV9" i="44"/>
  <c r="CA9" i="44"/>
  <c r="AO9" i="44"/>
  <c r="AN9" i="44"/>
  <c r="AL9" i="44"/>
  <c r="CG8" i="44"/>
  <c r="CF8" i="44"/>
  <c r="CE8" i="44"/>
  <c r="CD8" i="44"/>
  <c r="CC8" i="44"/>
  <c r="CB8" i="44"/>
  <c r="BF13" i="44"/>
  <c r="Q7" i="44"/>
  <c r="S19" i="9" s="1"/>
  <c r="B7" i="44"/>
  <c r="D19" i="9" s="1"/>
  <c r="A7" i="44"/>
  <c r="C19" i="9" s="1"/>
  <c r="AC6" i="44"/>
  <c r="M6" i="44"/>
  <c r="M7" i="44" s="1"/>
  <c r="O19" i="9" s="1"/>
  <c r="B3" i="44"/>
  <c r="CQ1" i="44"/>
  <c r="I165" i="43"/>
  <c r="E165" i="43"/>
  <c r="H165" i="43" s="1"/>
  <c r="I164" i="43"/>
  <c r="E164" i="43"/>
  <c r="H164" i="43"/>
  <c r="I163" i="43"/>
  <c r="K162" i="43"/>
  <c r="E163" i="43"/>
  <c r="H163" i="43" s="1"/>
  <c r="I162" i="43"/>
  <c r="E162" i="43"/>
  <c r="H162" i="43" s="1"/>
  <c r="H161" i="43"/>
  <c r="E161" i="43"/>
  <c r="I160" i="43"/>
  <c r="E160" i="43"/>
  <c r="H160" i="43" s="1"/>
  <c r="G159" i="43"/>
  <c r="I159" i="43"/>
  <c r="E159" i="43"/>
  <c r="H159" i="43"/>
  <c r="G158" i="43"/>
  <c r="I158" i="43"/>
  <c r="K153" i="43" s="1"/>
  <c r="E158" i="43"/>
  <c r="H158" i="43"/>
  <c r="I157" i="43"/>
  <c r="E157" i="43"/>
  <c r="H157" i="43" s="1"/>
  <c r="I156" i="43"/>
  <c r="G156" i="43"/>
  <c r="E156" i="43"/>
  <c r="H156" i="43"/>
  <c r="I155" i="43"/>
  <c r="G155" i="43"/>
  <c r="E155" i="43"/>
  <c r="H155" i="43" s="1"/>
  <c r="I154" i="43"/>
  <c r="E154" i="43"/>
  <c r="H154" i="43"/>
  <c r="G153" i="43"/>
  <c r="I153" i="43"/>
  <c r="E153" i="43"/>
  <c r="H153" i="43"/>
  <c r="E152" i="43"/>
  <c r="H152" i="43"/>
  <c r="I150" i="43"/>
  <c r="H150" i="43"/>
  <c r="G150" i="43"/>
  <c r="E150" i="43"/>
  <c r="I149" i="43"/>
  <c r="K123" i="43" s="1"/>
  <c r="H149" i="43"/>
  <c r="G149" i="43"/>
  <c r="E149" i="43"/>
  <c r="I148" i="43"/>
  <c r="G148" i="43"/>
  <c r="E148" i="43"/>
  <c r="H148" i="43" s="1"/>
  <c r="I147" i="43"/>
  <c r="E147" i="43"/>
  <c r="H147" i="43" s="1"/>
  <c r="H145" i="43"/>
  <c r="G145" i="43"/>
  <c r="I145" i="43"/>
  <c r="E145" i="43"/>
  <c r="H144" i="43"/>
  <c r="G144" i="43"/>
  <c r="I144" i="43"/>
  <c r="E144" i="43"/>
  <c r="I142" i="43"/>
  <c r="E142" i="43"/>
  <c r="H142" i="43" s="1"/>
  <c r="G141" i="43"/>
  <c r="I141" i="43"/>
  <c r="E141" i="43"/>
  <c r="H141" i="43" s="1"/>
  <c r="G140" i="43"/>
  <c r="I140" i="43"/>
  <c r="E140" i="43"/>
  <c r="H140" i="43" s="1"/>
  <c r="I139" i="43"/>
  <c r="E139" i="43"/>
  <c r="H139" i="43"/>
  <c r="I137" i="43"/>
  <c r="E137" i="43"/>
  <c r="H137" i="43"/>
  <c r="I136" i="43"/>
  <c r="H136" i="43"/>
  <c r="G136" i="43"/>
  <c r="E136" i="43"/>
  <c r="I135" i="43"/>
  <c r="H135" i="43"/>
  <c r="G135" i="43"/>
  <c r="E135" i="43"/>
  <c r="I134" i="43"/>
  <c r="H134" i="43"/>
  <c r="G134" i="43"/>
  <c r="E134" i="43"/>
  <c r="I133" i="43"/>
  <c r="H133" i="43"/>
  <c r="E133" i="43"/>
  <c r="I131" i="43"/>
  <c r="E131" i="43"/>
  <c r="H131" i="43" s="1"/>
  <c r="I130" i="43"/>
  <c r="E130" i="43"/>
  <c r="H130" i="43"/>
  <c r="I129" i="43"/>
  <c r="E129" i="43"/>
  <c r="H129" i="43"/>
  <c r="I128" i="43"/>
  <c r="E128" i="43"/>
  <c r="H128" i="43"/>
  <c r="I127" i="43"/>
  <c r="E127" i="43"/>
  <c r="H127" i="43"/>
  <c r="G125" i="43"/>
  <c r="I125" i="43"/>
  <c r="E125" i="43"/>
  <c r="H125" i="43" s="1"/>
  <c r="I124" i="43"/>
  <c r="E124" i="43"/>
  <c r="H124" i="43"/>
  <c r="I123" i="43"/>
  <c r="E123" i="43"/>
  <c r="H123" i="43"/>
  <c r="E122" i="43"/>
  <c r="H122" i="43"/>
  <c r="E116" i="43"/>
  <c r="G115" i="43"/>
  <c r="E115" i="43"/>
  <c r="G114" i="43"/>
  <c r="E114" i="43"/>
  <c r="E113" i="43"/>
  <c r="E112" i="43"/>
  <c r="H98" i="43"/>
  <c r="G98" i="43"/>
  <c r="E98" i="43"/>
  <c r="E97" i="43"/>
  <c r="G97" i="43"/>
  <c r="E96" i="43"/>
  <c r="G96" i="43"/>
  <c r="H95" i="43"/>
  <c r="E95" i="43"/>
  <c r="G95" i="43"/>
  <c r="G94" i="43"/>
  <c r="E94" i="43"/>
  <c r="H93" i="43"/>
  <c r="E93" i="43"/>
  <c r="G93" i="43"/>
  <c r="E92" i="43"/>
  <c r="G92" i="43"/>
  <c r="H91" i="43"/>
  <c r="E91" i="43"/>
  <c r="G91" i="43"/>
  <c r="G90" i="43"/>
  <c r="E90" i="43"/>
  <c r="H89" i="43"/>
  <c r="E89" i="43"/>
  <c r="G89" i="43"/>
  <c r="H81" i="43"/>
  <c r="G81" i="43"/>
  <c r="AD30" i="43"/>
  <c r="E81" i="43"/>
  <c r="H80" i="43"/>
  <c r="G80" i="43"/>
  <c r="I80" i="43"/>
  <c r="E80" i="43"/>
  <c r="I79" i="43"/>
  <c r="G79" i="43"/>
  <c r="E79" i="43"/>
  <c r="H79" i="43"/>
  <c r="E76" i="43"/>
  <c r="AD26" i="43"/>
  <c r="G75" i="43"/>
  <c r="E75" i="43"/>
  <c r="G74" i="43"/>
  <c r="H97" i="43"/>
  <c r="E74" i="43"/>
  <c r="G73" i="43"/>
  <c r="H96" i="43"/>
  <c r="E73" i="43"/>
  <c r="H73" i="43" s="1"/>
  <c r="G72" i="43"/>
  <c r="E72" i="43"/>
  <c r="G71" i="43"/>
  <c r="H94" i="43"/>
  <c r="E71" i="43"/>
  <c r="G70" i="43"/>
  <c r="E70" i="43"/>
  <c r="G69" i="43"/>
  <c r="H92" i="43"/>
  <c r="E69" i="43"/>
  <c r="G68" i="43"/>
  <c r="E68" i="43"/>
  <c r="G67" i="43"/>
  <c r="H90" i="43"/>
  <c r="E67" i="43"/>
  <c r="G66" i="43"/>
  <c r="E66" i="43"/>
  <c r="D62" i="43"/>
  <c r="D58" i="43"/>
  <c r="D53" i="43"/>
  <c r="D49" i="43"/>
  <c r="AZ46" i="43"/>
  <c r="AZ44" i="43"/>
  <c r="CU42" i="43"/>
  <c r="CS42" i="43"/>
  <c r="CU41" i="43"/>
  <c r="CS41" i="43"/>
  <c r="BD41" i="43"/>
  <c r="BC41" i="43"/>
  <c r="BB41" i="43"/>
  <c r="BA41" i="43"/>
  <c r="AZ41" i="43"/>
  <c r="AY41" i="43"/>
  <c r="CU40" i="43"/>
  <c r="CS40" i="43"/>
  <c r="BD40" i="43"/>
  <c r="BC40" i="43"/>
  <c r="BB40" i="43"/>
  <c r="BA40" i="43"/>
  <c r="AZ40" i="43"/>
  <c r="AY40" i="43"/>
  <c r="CU39" i="43"/>
  <c r="CS39" i="43"/>
  <c r="BD39" i="43"/>
  <c r="BC39" i="43"/>
  <c r="BB39" i="43"/>
  <c r="BA39" i="43"/>
  <c r="AZ39" i="43"/>
  <c r="AY39" i="43"/>
  <c r="CU38" i="43"/>
  <c r="CS38" i="43"/>
  <c r="BD38" i="43"/>
  <c r="BC38" i="43"/>
  <c r="BB38" i="43"/>
  <c r="BA38" i="43"/>
  <c r="AZ38" i="43"/>
  <c r="AY38" i="43"/>
  <c r="AA38" i="43"/>
  <c r="CU37" i="43"/>
  <c r="CS37" i="43"/>
  <c r="BJ37" i="43"/>
  <c r="BI37" i="43"/>
  <c r="BB44" i="43" s="1"/>
  <c r="BH37" i="43"/>
  <c r="BG37" i="43"/>
  <c r="BB45" i="43" s="1"/>
  <c r="BF37" i="43"/>
  <c r="BE37" i="43"/>
  <c r="BB46" i="43" s="1"/>
  <c r="BD37" i="43"/>
  <c r="BC37" i="43"/>
  <c r="BB37" i="43"/>
  <c r="BA37" i="43"/>
  <c r="AZ37" i="43"/>
  <c r="AY37" i="43"/>
  <c r="BD36" i="43"/>
  <c r="BC36" i="43"/>
  <c r="BB36" i="43"/>
  <c r="BA36" i="43"/>
  <c r="AZ36" i="43"/>
  <c r="BA35" i="43"/>
  <c r="BD33" i="43"/>
  <c r="BC33" i="43"/>
  <c r="BB33" i="43"/>
  <c r="BA33" i="43"/>
  <c r="AZ33" i="43"/>
  <c r="AY33" i="43"/>
  <c r="BD32" i="43"/>
  <c r="BC32" i="43"/>
  <c r="BB32" i="43"/>
  <c r="BA32" i="43"/>
  <c r="AZ32" i="43"/>
  <c r="AY32" i="43"/>
  <c r="BD31" i="43"/>
  <c r="BC31" i="43"/>
  <c r="BB31" i="43"/>
  <c r="BA31" i="43"/>
  <c r="AZ31" i="43"/>
  <c r="AY31" i="43"/>
  <c r="BD30" i="43"/>
  <c r="BC30" i="43"/>
  <c r="BB30" i="43"/>
  <c r="BA30" i="43"/>
  <c r="AZ30" i="43"/>
  <c r="AY30" i="43"/>
  <c r="G30" i="43"/>
  <c r="BD29" i="43"/>
  <c r="BC29" i="43"/>
  <c r="BB29" i="43"/>
  <c r="BA29" i="43"/>
  <c r="AZ29" i="43"/>
  <c r="AY29" i="43"/>
  <c r="AD29" i="43"/>
  <c r="G29" i="43"/>
  <c r="BG28" i="43"/>
  <c r="BF28" i="43"/>
  <c r="AZ45" i="43"/>
  <c r="BE28" i="43"/>
  <c r="BD28" i="43"/>
  <c r="BC28" i="43"/>
  <c r="BB28" i="43"/>
  <c r="BA28" i="43"/>
  <c r="AZ28" i="43"/>
  <c r="G28" i="43"/>
  <c r="BA27" i="43"/>
  <c r="G27" i="43"/>
  <c r="AA26" i="43"/>
  <c r="G26" i="43"/>
  <c r="G25" i="43"/>
  <c r="G24" i="43"/>
  <c r="BW23" i="43"/>
  <c r="G23" i="43"/>
  <c r="BW22" i="43"/>
  <c r="G22" i="43"/>
  <c r="BW21" i="43"/>
  <c r="G21" i="43"/>
  <c r="BW20" i="43"/>
  <c r="N20" i="43"/>
  <c r="BW19" i="43"/>
  <c r="BW18" i="43"/>
  <c r="BW17" i="43"/>
  <c r="BW16" i="43"/>
  <c r="BW15" i="43"/>
  <c r="CA14" i="43"/>
  <c r="BW14" i="43"/>
  <c r="CA13" i="43"/>
  <c r="CA12" i="43"/>
  <c r="CA11" i="43"/>
  <c r="CA10" i="43"/>
  <c r="CV9" i="43"/>
  <c r="CA9" i="43"/>
  <c r="AO9" i="43"/>
  <c r="AN9" i="43"/>
  <c r="AL9" i="43"/>
  <c r="CG8" i="43"/>
  <c r="CF8" i="43"/>
  <c r="CE8" i="43"/>
  <c r="CD8" i="43"/>
  <c r="CC8" i="43"/>
  <c r="CB8" i="43"/>
  <c r="Q7" i="43"/>
  <c r="S18" i="9" s="1"/>
  <c r="B7" i="43"/>
  <c r="D18" i="9" s="1"/>
  <c r="A7" i="43"/>
  <c r="C18" i="9" s="1"/>
  <c r="AC6" i="43"/>
  <c r="M6" i="43"/>
  <c r="M7" i="43"/>
  <c r="O18" i="9" s="1"/>
  <c r="B3" i="43"/>
  <c r="CQ1" i="43"/>
  <c r="C17" i="9"/>
  <c r="I165" i="42"/>
  <c r="E165" i="42"/>
  <c r="H165" i="42"/>
  <c r="I164" i="42"/>
  <c r="E164" i="42"/>
  <c r="H164" i="42"/>
  <c r="I163" i="42"/>
  <c r="K162" i="42"/>
  <c r="E163" i="42"/>
  <c r="H163" i="42"/>
  <c r="I162" i="42"/>
  <c r="E162" i="42"/>
  <c r="H162" i="42"/>
  <c r="J162" i="42"/>
  <c r="H169" i="42"/>
  <c r="H161" i="42"/>
  <c r="E161" i="42"/>
  <c r="I160" i="42"/>
  <c r="E160" i="42"/>
  <c r="H160" i="42"/>
  <c r="G159" i="42"/>
  <c r="I159" i="42" s="1"/>
  <c r="E159" i="42"/>
  <c r="H159" i="42"/>
  <c r="G158" i="42"/>
  <c r="I158" i="42" s="1"/>
  <c r="E158" i="42"/>
  <c r="H158" i="42"/>
  <c r="I157" i="42"/>
  <c r="E157" i="42"/>
  <c r="H157" i="42" s="1"/>
  <c r="I156" i="42"/>
  <c r="G156" i="42"/>
  <c r="E156" i="42"/>
  <c r="H156" i="42" s="1"/>
  <c r="I155" i="42"/>
  <c r="G155" i="42"/>
  <c r="E155" i="42"/>
  <c r="H155" i="42"/>
  <c r="I154" i="42"/>
  <c r="E154" i="42"/>
  <c r="H154" i="42"/>
  <c r="G153" i="42"/>
  <c r="I153" i="42"/>
  <c r="E153" i="42"/>
  <c r="H153" i="42" s="1"/>
  <c r="E152" i="42"/>
  <c r="H152" i="42"/>
  <c r="I150" i="42"/>
  <c r="H150" i="42"/>
  <c r="G150" i="42"/>
  <c r="E150" i="42"/>
  <c r="I149" i="42"/>
  <c r="H149" i="42"/>
  <c r="G149" i="42"/>
  <c r="E149" i="42"/>
  <c r="I148" i="42"/>
  <c r="H148" i="42"/>
  <c r="G148" i="42"/>
  <c r="E148" i="42"/>
  <c r="I147" i="42"/>
  <c r="H147" i="42"/>
  <c r="E147" i="42"/>
  <c r="H145" i="42"/>
  <c r="G145" i="42"/>
  <c r="I145" i="42"/>
  <c r="E145" i="42"/>
  <c r="H144" i="42"/>
  <c r="G144" i="42"/>
  <c r="I144" i="42"/>
  <c r="E144" i="42"/>
  <c r="I142" i="42"/>
  <c r="E142" i="42"/>
  <c r="H142" i="42"/>
  <c r="G141" i="42"/>
  <c r="I141" i="42"/>
  <c r="E141" i="42"/>
  <c r="H141" i="42"/>
  <c r="G140" i="42"/>
  <c r="I140" i="42"/>
  <c r="E140" i="42"/>
  <c r="H140" i="42"/>
  <c r="I139" i="42"/>
  <c r="E139" i="42"/>
  <c r="H139" i="42"/>
  <c r="I137" i="42"/>
  <c r="H137" i="42"/>
  <c r="E137" i="42"/>
  <c r="I136" i="42"/>
  <c r="H136" i="42"/>
  <c r="G136" i="42"/>
  <c r="E136" i="42"/>
  <c r="I135" i="42"/>
  <c r="H135" i="42"/>
  <c r="G135" i="42"/>
  <c r="E135" i="42"/>
  <c r="I134" i="42"/>
  <c r="H134" i="42"/>
  <c r="G134" i="42"/>
  <c r="E134" i="42"/>
  <c r="I133" i="42"/>
  <c r="H133" i="42"/>
  <c r="E133" i="42"/>
  <c r="I131" i="42"/>
  <c r="E131" i="42"/>
  <c r="H131" i="42"/>
  <c r="I130" i="42"/>
  <c r="E130" i="42"/>
  <c r="H130" i="42"/>
  <c r="I129" i="42"/>
  <c r="E129" i="42"/>
  <c r="H129" i="42" s="1"/>
  <c r="I128" i="42"/>
  <c r="E128" i="42"/>
  <c r="H128" i="42"/>
  <c r="I127" i="42"/>
  <c r="E127" i="42"/>
  <c r="H127" i="42"/>
  <c r="G125" i="42"/>
  <c r="I125" i="42"/>
  <c r="E125" i="42"/>
  <c r="H125" i="42"/>
  <c r="I124" i="42"/>
  <c r="E124" i="42"/>
  <c r="H124" i="42"/>
  <c r="I123" i="42"/>
  <c r="E123" i="42"/>
  <c r="H123" i="42"/>
  <c r="E122" i="42"/>
  <c r="H122" i="42"/>
  <c r="E116" i="42"/>
  <c r="G115" i="42"/>
  <c r="E115" i="42"/>
  <c r="G114" i="42"/>
  <c r="E114" i="42"/>
  <c r="E113" i="42"/>
  <c r="E112" i="42"/>
  <c r="H98" i="42"/>
  <c r="G98" i="42"/>
  <c r="E98" i="42"/>
  <c r="E97" i="42"/>
  <c r="G97" i="42"/>
  <c r="E96" i="42"/>
  <c r="G96" i="42"/>
  <c r="H95" i="42"/>
  <c r="E95" i="42"/>
  <c r="G95" i="42"/>
  <c r="G94" i="42"/>
  <c r="E94" i="42"/>
  <c r="E93" i="42"/>
  <c r="G93" i="42"/>
  <c r="E92" i="42"/>
  <c r="G92" i="42"/>
  <c r="H91" i="42"/>
  <c r="E91" i="42"/>
  <c r="G91" i="42"/>
  <c r="G90" i="42"/>
  <c r="E90" i="42"/>
  <c r="E89" i="42"/>
  <c r="G89" i="42"/>
  <c r="H81" i="42"/>
  <c r="G81" i="42"/>
  <c r="AD30" i="42"/>
  <c r="E81" i="42"/>
  <c r="H80" i="42"/>
  <c r="G80" i="42"/>
  <c r="I80" i="42"/>
  <c r="E80" i="42"/>
  <c r="I79" i="42"/>
  <c r="G79" i="42"/>
  <c r="E79" i="42"/>
  <c r="H79" i="42"/>
  <c r="E76" i="42"/>
  <c r="AD26" i="42"/>
  <c r="G75" i="42"/>
  <c r="E75" i="42"/>
  <c r="G74" i="42"/>
  <c r="H97" i="42"/>
  <c r="E74" i="42"/>
  <c r="G73" i="42"/>
  <c r="H96" i="42"/>
  <c r="E73" i="42"/>
  <c r="H73" i="42" s="1"/>
  <c r="H167" i="42" s="1"/>
  <c r="G72" i="42"/>
  <c r="E72" i="42"/>
  <c r="G71" i="42"/>
  <c r="H94" i="42"/>
  <c r="E71" i="42"/>
  <c r="G70" i="42"/>
  <c r="H93" i="42"/>
  <c r="E70" i="42"/>
  <c r="G69" i="42"/>
  <c r="H92" i="42"/>
  <c r="E69" i="42"/>
  <c r="G68" i="42"/>
  <c r="E68" i="42"/>
  <c r="G67" i="42"/>
  <c r="H90" i="42"/>
  <c r="E67" i="42"/>
  <c r="G66" i="42"/>
  <c r="H89" i="42"/>
  <c r="H99" i="42"/>
  <c r="D86" i="42"/>
  <c r="E66" i="42"/>
  <c r="D62" i="42"/>
  <c r="D58" i="42"/>
  <c r="D53" i="42"/>
  <c r="D49" i="42"/>
  <c r="AZ46" i="42"/>
  <c r="AZ44" i="42"/>
  <c r="AZ47" i="42"/>
  <c r="CU42" i="42"/>
  <c r="CS42" i="42"/>
  <c r="CU41" i="42"/>
  <c r="CS41" i="42"/>
  <c r="BD41" i="42"/>
  <c r="BC41" i="42"/>
  <c r="BB41" i="42"/>
  <c r="BA41" i="42"/>
  <c r="AZ41" i="42"/>
  <c r="AY41" i="42"/>
  <c r="CU40" i="42"/>
  <c r="CS40" i="42"/>
  <c r="BD40" i="42"/>
  <c r="BC40" i="42"/>
  <c r="BB40" i="42"/>
  <c r="BA40" i="42"/>
  <c r="AZ40" i="42"/>
  <c r="AY40" i="42"/>
  <c r="CU39" i="42"/>
  <c r="CS39" i="42"/>
  <c r="BD39" i="42"/>
  <c r="BC39" i="42"/>
  <c r="BB39" i="42"/>
  <c r="BA39" i="42"/>
  <c r="AZ39" i="42"/>
  <c r="AY39" i="42"/>
  <c r="CU38" i="42"/>
  <c r="CS38" i="42"/>
  <c r="BD38" i="42"/>
  <c r="BC38" i="42"/>
  <c r="BB38" i="42"/>
  <c r="BA38" i="42"/>
  <c r="AZ38" i="42"/>
  <c r="AY38" i="42"/>
  <c r="AA38" i="42"/>
  <c r="CU37" i="42"/>
  <c r="CS37" i="42"/>
  <c r="BJ37" i="42"/>
  <c r="BI37" i="42"/>
  <c r="BB44" i="42" s="1"/>
  <c r="BH37" i="42"/>
  <c r="BG37" i="42"/>
  <c r="BB45" i="42" s="1"/>
  <c r="BF37" i="42"/>
  <c r="BE37" i="42"/>
  <c r="BB46" i="42" s="1"/>
  <c r="BD37" i="42"/>
  <c r="BC37" i="42"/>
  <c r="BB37" i="42"/>
  <c r="BA37" i="42"/>
  <c r="AZ37" i="42"/>
  <c r="AY37" i="42"/>
  <c r="BD36" i="42"/>
  <c r="BC36" i="42"/>
  <c r="BB36" i="42"/>
  <c r="BA36" i="42"/>
  <c r="AZ36" i="42"/>
  <c r="BA35" i="42"/>
  <c r="BD33" i="42"/>
  <c r="BC33" i="42"/>
  <c r="BB33" i="42"/>
  <c r="BA33" i="42"/>
  <c r="AZ33" i="42"/>
  <c r="AY33" i="42"/>
  <c r="BD32" i="42"/>
  <c r="BC32" i="42"/>
  <c r="BB32" i="42"/>
  <c r="BA32" i="42"/>
  <c r="AZ32" i="42"/>
  <c r="AY32" i="42"/>
  <c r="BD31" i="42"/>
  <c r="BC31" i="42"/>
  <c r="BB31" i="42"/>
  <c r="BA31" i="42"/>
  <c r="AZ31" i="42"/>
  <c r="AY31" i="42"/>
  <c r="BD30" i="42"/>
  <c r="BC30" i="42"/>
  <c r="BB30" i="42"/>
  <c r="BA30" i="42"/>
  <c r="AZ30" i="42"/>
  <c r="AY30" i="42"/>
  <c r="G30" i="42"/>
  <c r="BD29" i="42"/>
  <c r="BC29" i="42"/>
  <c r="BB29" i="42"/>
  <c r="BA29" i="42"/>
  <c r="AZ29" i="42"/>
  <c r="AY29" i="42"/>
  <c r="AD29" i="42"/>
  <c r="G29" i="42"/>
  <c r="BG28" i="42"/>
  <c r="BF28" i="42"/>
  <c r="AZ45" i="42"/>
  <c r="BE28" i="42"/>
  <c r="BD28" i="42"/>
  <c r="BC28" i="42"/>
  <c r="BB28" i="42"/>
  <c r="BA28" i="42"/>
  <c r="AZ28" i="42"/>
  <c r="G28" i="42"/>
  <c r="BA27" i="42"/>
  <c r="G27" i="42"/>
  <c r="AA26" i="42"/>
  <c r="G26" i="42"/>
  <c r="G25" i="42"/>
  <c r="G24" i="42"/>
  <c r="BW23" i="42"/>
  <c r="G23" i="42"/>
  <c r="BW22" i="42"/>
  <c r="G22" i="42"/>
  <c r="BW21" i="42"/>
  <c r="G21" i="42"/>
  <c r="BW20" i="42"/>
  <c r="N20" i="42"/>
  <c r="BW19" i="42"/>
  <c r="BW18" i="42"/>
  <c r="BW17" i="42"/>
  <c r="BW16" i="42"/>
  <c r="BW15" i="42"/>
  <c r="CA14" i="42"/>
  <c r="BW14" i="42"/>
  <c r="CA13" i="42"/>
  <c r="CA12" i="42"/>
  <c r="CA11" i="42"/>
  <c r="CA10" i="42"/>
  <c r="BF20" i="42"/>
  <c r="CV9" i="42"/>
  <c r="CA9" i="42"/>
  <c r="BR17" i="42"/>
  <c r="BF9" i="42"/>
  <c r="AO9" i="42"/>
  <c r="M6" i="42" s="1"/>
  <c r="M7" i="42" s="1"/>
  <c r="O17" i="9" s="1"/>
  <c r="AN9" i="42"/>
  <c r="AL9" i="42"/>
  <c r="CG8" i="42"/>
  <c r="CF8" i="42"/>
  <c r="CE8" i="42"/>
  <c r="CD8" i="42"/>
  <c r="CC8" i="42"/>
  <c r="CB8" i="42"/>
  <c r="BF10" i="42"/>
  <c r="Q7" i="42"/>
  <c r="S17" i="9" s="1"/>
  <c r="B7" i="42"/>
  <c r="D17" i="9" s="1"/>
  <c r="A7" i="42"/>
  <c r="AC6" i="42"/>
  <c r="B3" i="42"/>
  <c r="CQ1" i="42"/>
  <c r="C15" i="9"/>
  <c r="I165" i="41"/>
  <c r="E165" i="41"/>
  <c r="H165" i="41"/>
  <c r="I164" i="41"/>
  <c r="E164" i="41"/>
  <c r="H164" i="41"/>
  <c r="I163" i="41"/>
  <c r="K162" i="41"/>
  <c r="E163" i="41"/>
  <c r="H163" i="41"/>
  <c r="I162" i="41"/>
  <c r="E162" i="41"/>
  <c r="H162" i="41"/>
  <c r="J162" i="41"/>
  <c r="H169" i="41"/>
  <c r="H161" i="41"/>
  <c r="E161" i="41"/>
  <c r="I160" i="41"/>
  <c r="E160" i="41"/>
  <c r="H160" i="41"/>
  <c r="G159" i="41"/>
  <c r="I159" i="41" s="1"/>
  <c r="E159" i="41"/>
  <c r="H159" i="41"/>
  <c r="G158" i="41"/>
  <c r="I158" i="41" s="1"/>
  <c r="E158" i="41"/>
  <c r="H158" i="41"/>
  <c r="I157" i="41"/>
  <c r="E157" i="41"/>
  <c r="H157" i="41"/>
  <c r="I156" i="41"/>
  <c r="G156" i="41"/>
  <c r="E156" i="41"/>
  <c r="H156" i="41" s="1"/>
  <c r="I155" i="41"/>
  <c r="G155" i="41"/>
  <c r="E155" i="41"/>
  <c r="H155" i="41" s="1"/>
  <c r="I154" i="41"/>
  <c r="E154" i="41"/>
  <c r="H154" i="41"/>
  <c r="G153" i="41"/>
  <c r="I153" i="41"/>
  <c r="E153" i="41"/>
  <c r="H153" i="41"/>
  <c r="E152" i="41"/>
  <c r="H152" i="41"/>
  <c r="G150" i="41"/>
  <c r="I150" i="41"/>
  <c r="E150" i="41"/>
  <c r="H150" i="41" s="1"/>
  <c r="H149" i="41"/>
  <c r="G149" i="41"/>
  <c r="I149" i="41"/>
  <c r="E149" i="41"/>
  <c r="H148" i="41"/>
  <c r="G148" i="41"/>
  <c r="I148" i="41"/>
  <c r="E148" i="41"/>
  <c r="I147" i="41"/>
  <c r="E147" i="41"/>
  <c r="H147" i="41"/>
  <c r="G145" i="41"/>
  <c r="I145" i="41"/>
  <c r="E145" i="41"/>
  <c r="H145" i="41"/>
  <c r="G144" i="41"/>
  <c r="I144" i="41"/>
  <c r="E144" i="41"/>
  <c r="H144" i="41"/>
  <c r="I142" i="41"/>
  <c r="E142" i="41"/>
  <c r="H142" i="41" s="1"/>
  <c r="G141" i="41"/>
  <c r="I141" i="41"/>
  <c r="E141" i="41"/>
  <c r="H141" i="41" s="1"/>
  <c r="G140" i="41"/>
  <c r="I140" i="41"/>
  <c r="E140" i="41"/>
  <c r="H140" i="41" s="1"/>
  <c r="I139" i="41"/>
  <c r="E139" i="41"/>
  <c r="H139" i="41" s="1"/>
  <c r="I137" i="41"/>
  <c r="E137" i="41"/>
  <c r="H137" i="41"/>
  <c r="H136" i="41"/>
  <c r="G136" i="41"/>
  <c r="I136" i="41"/>
  <c r="E136" i="41"/>
  <c r="G135" i="41"/>
  <c r="I135" i="41"/>
  <c r="E135" i="41"/>
  <c r="H135" i="41"/>
  <c r="H134" i="41"/>
  <c r="G134" i="41"/>
  <c r="I134" i="41"/>
  <c r="E134" i="41"/>
  <c r="I133" i="41"/>
  <c r="E133" i="41"/>
  <c r="H133" i="41"/>
  <c r="I131" i="41"/>
  <c r="E131" i="41"/>
  <c r="H131" i="41" s="1"/>
  <c r="I130" i="41"/>
  <c r="E130" i="41"/>
  <c r="H130" i="41" s="1"/>
  <c r="I129" i="41"/>
  <c r="E129" i="41"/>
  <c r="H129" i="41"/>
  <c r="I128" i="41"/>
  <c r="E128" i="41"/>
  <c r="H128" i="41"/>
  <c r="I127" i="41"/>
  <c r="E127" i="41"/>
  <c r="H127" i="41"/>
  <c r="G125" i="41"/>
  <c r="I125" i="41"/>
  <c r="E125" i="41"/>
  <c r="H125" i="41" s="1"/>
  <c r="I124" i="41"/>
  <c r="E124" i="41"/>
  <c r="H124" i="41"/>
  <c r="I123" i="41"/>
  <c r="E123" i="41"/>
  <c r="H123" i="41"/>
  <c r="E122" i="41"/>
  <c r="H122" i="41"/>
  <c r="E116" i="41"/>
  <c r="G115" i="41"/>
  <c r="E115" i="41"/>
  <c r="G114" i="41"/>
  <c r="E114" i="41"/>
  <c r="E113" i="41"/>
  <c r="E112" i="41"/>
  <c r="G98" i="41"/>
  <c r="E98" i="41"/>
  <c r="E97" i="41"/>
  <c r="G97" i="41"/>
  <c r="G96" i="41"/>
  <c r="E96" i="41"/>
  <c r="H95" i="41"/>
  <c r="E95" i="41"/>
  <c r="G95" i="41"/>
  <c r="G94" i="41"/>
  <c r="E94" i="41"/>
  <c r="E93" i="41"/>
  <c r="G93" i="41"/>
  <c r="G92" i="41"/>
  <c r="E92" i="41"/>
  <c r="H91" i="41"/>
  <c r="E91" i="41"/>
  <c r="G91" i="41"/>
  <c r="G90" i="41"/>
  <c r="E90" i="41"/>
  <c r="E89" i="41"/>
  <c r="G89" i="41"/>
  <c r="G81" i="41"/>
  <c r="AD30" i="41" s="1"/>
  <c r="E81" i="41"/>
  <c r="H81" i="41"/>
  <c r="G80" i="41"/>
  <c r="I80" i="41"/>
  <c r="E80" i="41"/>
  <c r="H80" i="41"/>
  <c r="I79" i="41"/>
  <c r="G79" i="41"/>
  <c r="E79" i="41"/>
  <c r="AD29" i="41" s="1"/>
  <c r="E76" i="41"/>
  <c r="AD26" i="41"/>
  <c r="G75" i="41"/>
  <c r="H98" i="41"/>
  <c r="E75" i="41"/>
  <c r="G74" i="41"/>
  <c r="H97" i="41"/>
  <c r="E74" i="41"/>
  <c r="I73" i="41"/>
  <c r="G73" i="41"/>
  <c r="H96" i="41"/>
  <c r="E73" i="41"/>
  <c r="H73" i="41" s="1"/>
  <c r="G72" i="41"/>
  <c r="E72" i="41"/>
  <c r="G71" i="41"/>
  <c r="H94" i="41"/>
  <c r="E71" i="41"/>
  <c r="G70" i="41"/>
  <c r="H93" i="41"/>
  <c r="E70" i="41"/>
  <c r="G69" i="41"/>
  <c r="H92" i="41"/>
  <c r="E69" i="41"/>
  <c r="G68" i="41"/>
  <c r="E68" i="41"/>
  <c r="G67" i="41"/>
  <c r="H90" i="41"/>
  <c r="E67" i="41"/>
  <c r="G66" i="41"/>
  <c r="H89" i="41"/>
  <c r="E66" i="41"/>
  <c r="D62" i="41"/>
  <c r="D58" i="41"/>
  <c r="D53" i="41"/>
  <c r="D49" i="41"/>
  <c r="AZ46" i="41"/>
  <c r="AZ44" i="41"/>
  <c r="CU42" i="41"/>
  <c r="CS42" i="41"/>
  <c r="CU41" i="41"/>
  <c r="CS41" i="41"/>
  <c r="BD41" i="41"/>
  <c r="BC41" i="41"/>
  <c r="BB41" i="41"/>
  <c r="BA41" i="41"/>
  <c r="AZ41" i="41"/>
  <c r="AY41" i="41"/>
  <c r="CU40" i="41"/>
  <c r="CS40" i="41"/>
  <c r="BD40" i="41"/>
  <c r="BC40" i="41"/>
  <c r="BB40" i="41"/>
  <c r="BA40" i="41"/>
  <c r="AZ40" i="41"/>
  <c r="AY40" i="41"/>
  <c r="CU39" i="41"/>
  <c r="CS39" i="41"/>
  <c r="BD39" i="41"/>
  <c r="BC39" i="41"/>
  <c r="BB39" i="41"/>
  <c r="BA39" i="41"/>
  <c r="AZ39" i="41"/>
  <c r="AY39" i="41"/>
  <c r="CU38" i="41"/>
  <c r="CS38" i="41"/>
  <c r="BD38" i="41"/>
  <c r="BC38" i="41"/>
  <c r="BB38" i="41"/>
  <c r="BA38" i="41"/>
  <c r="AZ38" i="41"/>
  <c r="AY38" i="41"/>
  <c r="AA38" i="41"/>
  <c r="CU37" i="41"/>
  <c r="CS37" i="41"/>
  <c r="BJ37" i="41"/>
  <c r="BI37" i="41"/>
  <c r="BB44" i="41" s="1"/>
  <c r="BH37" i="41"/>
  <c r="BG37" i="41"/>
  <c r="BB45" i="41" s="1"/>
  <c r="BF37" i="41"/>
  <c r="BE37" i="41"/>
  <c r="BB46" i="41" s="1"/>
  <c r="BD37" i="41"/>
  <c r="BC37" i="41"/>
  <c r="BB37" i="41"/>
  <c r="BA37" i="41"/>
  <c r="AZ37" i="41"/>
  <c r="AY37" i="41"/>
  <c r="BD36" i="41"/>
  <c r="BC36" i="41"/>
  <c r="BB36" i="41"/>
  <c r="BA36" i="41"/>
  <c r="AZ36" i="41"/>
  <c r="BA35" i="41"/>
  <c r="BD33" i="41"/>
  <c r="BC33" i="41"/>
  <c r="BB33" i="41"/>
  <c r="BA33" i="41"/>
  <c r="AZ33" i="41"/>
  <c r="AY33" i="41"/>
  <c r="BD32" i="41"/>
  <c r="BC32" i="41"/>
  <c r="BB32" i="41"/>
  <c r="BA32" i="41"/>
  <c r="AZ32" i="41"/>
  <c r="AY32" i="41"/>
  <c r="BD31" i="41"/>
  <c r="BC31" i="41"/>
  <c r="BB31" i="41"/>
  <c r="BA31" i="41"/>
  <c r="AZ31" i="41"/>
  <c r="AY31" i="41"/>
  <c r="BD30" i="41"/>
  <c r="BC30" i="41"/>
  <c r="BB30" i="41"/>
  <c r="BA30" i="41"/>
  <c r="AZ30" i="41"/>
  <c r="AY30" i="41"/>
  <c r="G30" i="41"/>
  <c r="BD29" i="41"/>
  <c r="BC29" i="41"/>
  <c r="BB29" i="41"/>
  <c r="BA29" i="41"/>
  <c r="AZ29" i="41"/>
  <c r="AY29" i="41"/>
  <c r="G29" i="41"/>
  <c r="BG28" i="41"/>
  <c r="BF28" i="41"/>
  <c r="AZ45" i="41"/>
  <c r="BE28" i="41"/>
  <c r="BD28" i="41"/>
  <c r="BC28" i="41"/>
  <c r="BB28" i="41"/>
  <c r="BA28" i="41"/>
  <c r="AZ28" i="41"/>
  <c r="G28" i="41"/>
  <c r="BA27" i="41"/>
  <c r="G27" i="41"/>
  <c r="AA26" i="41"/>
  <c r="G26" i="41"/>
  <c r="G25" i="41"/>
  <c r="G24" i="41"/>
  <c r="BW23" i="41"/>
  <c r="G23" i="41"/>
  <c r="BW22" i="41"/>
  <c r="G22" i="41"/>
  <c r="BW21" i="41"/>
  <c r="G21" i="41"/>
  <c r="BW20" i="41"/>
  <c r="N20" i="41"/>
  <c r="BW19" i="41"/>
  <c r="BW18" i="41"/>
  <c r="BW17" i="41"/>
  <c r="BW16" i="41"/>
  <c r="BW15" i="41"/>
  <c r="CA14" i="41"/>
  <c r="BW14" i="41"/>
  <c r="CA13" i="41"/>
  <c r="CA12" i="41"/>
  <c r="CA11" i="41"/>
  <c r="BF23" i="41"/>
  <c r="CA10" i="41"/>
  <c r="BF19" i="41"/>
  <c r="CV9" i="41"/>
  <c r="CA9" i="41"/>
  <c r="AO9" i="41"/>
  <c r="AN9" i="41"/>
  <c r="AL9" i="41"/>
  <c r="CG8" i="41"/>
  <c r="CF8" i="41"/>
  <c r="CE8" i="41"/>
  <c r="CD8" i="41"/>
  <c r="CC8" i="41"/>
  <c r="CB8" i="41"/>
  <c r="Q7" i="41"/>
  <c r="S16" i="9" s="1"/>
  <c r="B7" i="41"/>
  <c r="D16" i="9" s="1"/>
  <c r="A7" i="41"/>
  <c r="C16" i="9" s="1"/>
  <c r="AC6" i="41"/>
  <c r="M6" i="41"/>
  <c r="M7" i="41" s="1"/>
  <c r="O16" i="9" s="1"/>
  <c r="B3" i="41"/>
  <c r="CQ1" i="41"/>
  <c r="I165" i="40"/>
  <c r="E165" i="40"/>
  <c r="H165" i="40"/>
  <c r="I164" i="40"/>
  <c r="H164" i="40"/>
  <c r="E164" i="40"/>
  <c r="I163" i="40"/>
  <c r="K162" i="40"/>
  <c r="E163" i="40"/>
  <c r="H163" i="40"/>
  <c r="J162" i="40"/>
  <c r="H169" i="40"/>
  <c r="I162" i="40"/>
  <c r="H162" i="40"/>
  <c r="E162" i="40"/>
  <c r="H161" i="40"/>
  <c r="E161" i="40"/>
  <c r="I160" i="40"/>
  <c r="E160" i="40"/>
  <c r="H160" i="40"/>
  <c r="I159" i="40"/>
  <c r="G159" i="40"/>
  <c r="E159" i="40"/>
  <c r="H159" i="40"/>
  <c r="G158" i="40"/>
  <c r="I158" i="40" s="1"/>
  <c r="K153" i="40" s="1"/>
  <c r="E158" i="40"/>
  <c r="H158" i="40"/>
  <c r="I157" i="40"/>
  <c r="H157" i="40"/>
  <c r="E157" i="40"/>
  <c r="I156" i="40"/>
  <c r="H156" i="40"/>
  <c r="G156" i="40"/>
  <c r="E156" i="40"/>
  <c r="I155" i="40"/>
  <c r="G155" i="40"/>
  <c r="E155" i="40"/>
  <c r="H155" i="40" s="1"/>
  <c r="J153" i="40" s="1"/>
  <c r="I154" i="40"/>
  <c r="E154" i="40"/>
  <c r="H154" i="40"/>
  <c r="I153" i="40"/>
  <c r="G153" i="40"/>
  <c r="E153" i="40"/>
  <c r="H153" i="40"/>
  <c r="E152" i="40"/>
  <c r="H152" i="40"/>
  <c r="H150" i="40"/>
  <c r="G150" i="40"/>
  <c r="I150" i="40"/>
  <c r="E150" i="40"/>
  <c r="H149" i="40"/>
  <c r="G149" i="40"/>
  <c r="I149" i="40"/>
  <c r="E149" i="40"/>
  <c r="H148" i="40"/>
  <c r="G148" i="40"/>
  <c r="I148" i="40"/>
  <c r="E148" i="40"/>
  <c r="I147" i="40"/>
  <c r="E147" i="40"/>
  <c r="H147" i="40"/>
  <c r="G145" i="40"/>
  <c r="I145" i="40"/>
  <c r="E145" i="40"/>
  <c r="H145" i="40" s="1"/>
  <c r="G144" i="40"/>
  <c r="I144" i="40"/>
  <c r="E144" i="40"/>
  <c r="H144" i="40"/>
  <c r="I142" i="40"/>
  <c r="E142" i="40"/>
  <c r="H142" i="40" s="1"/>
  <c r="I141" i="40"/>
  <c r="G141" i="40"/>
  <c r="E141" i="40"/>
  <c r="H141" i="40"/>
  <c r="G140" i="40"/>
  <c r="I140" i="40" s="1"/>
  <c r="K123" i="40" s="1"/>
  <c r="E140" i="40"/>
  <c r="H140" i="40"/>
  <c r="I139" i="40"/>
  <c r="E139" i="40"/>
  <c r="H139" i="40" s="1"/>
  <c r="I137" i="40"/>
  <c r="E137" i="40"/>
  <c r="H137" i="40"/>
  <c r="H136" i="40"/>
  <c r="G136" i="40"/>
  <c r="I136" i="40"/>
  <c r="E136" i="40"/>
  <c r="H135" i="40"/>
  <c r="G135" i="40"/>
  <c r="I135" i="40"/>
  <c r="E135" i="40"/>
  <c r="H134" i="40"/>
  <c r="G134" i="40"/>
  <c r="I134" i="40"/>
  <c r="E134" i="40"/>
  <c r="I133" i="40"/>
  <c r="E133" i="40"/>
  <c r="H133" i="40"/>
  <c r="I131" i="40"/>
  <c r="E131" i="40"/>
  <c r="H131" i="40" s="1"/>
  <c r="I130" i="40"/>
  <c r="E130" i="40"/>
  <c r="H130" i="40" s="1"/>
  <c r="I129" i="40"/>
  <c r="E129" i="40"/>
  <c r="H129" i="40"/>
  <c r="I128" i="40"/>
  <c r="H128" i="40"/>
  <c r="E128" i="40"/>
  <c r="I127" i="40"/>
  <c r="E127" i="40"/>
  <c r="H127" i="40"/>
  <c r="G125" i="40"/>
  <c r="I125" i="40"/>
  <c r="E125" i="40"/>
  <c r="H125" i="40"/>
  <c r="I124" i="40"/>
  <c r="H124" i="40"/>
  <c r="E124" i="40"/>
  <c r="I123" i="40"/>
  <c r="E123" i="40"/>
  <c r="H123" i="40"/>
  <c r="E122" i="40"/>
  <c r="H122" i="40"/>
  <c r="E116" i="40"/>
  <c r="G115" i="40"/>
  <c r="E115" i="40"/>
  <c r="G114" i="40"/>
  <c r="E114" i="40"/>
  <c r="E113" i="40"/>
  <c r="E112" i="40"/>
  <c r="G98" i="40"/>
  <c r="E98" i="40"/>
  <c r="H97" i="40"/>
  <c r="E97" i="40"/>
  <c r="G97" i="40"/>
  <c r="G96" i="40"/>
  <c r="E96" i="40"/>
  <c r="H95" i="40"/>
  <c r="E95" i="40"/>
  <c r="G95" i="40"/>
  <c r="G94" i="40"/>
  <c r="E94" i="40"/>
  <c r="H93" i="40"/>
  <c r="E93" i="40"/>
  <c r="G93" i="40"/>
  <c r="G92" i="40"/>
  <c r="E92" i="40"/>
  <c r="H91" i="40"/>
  <c r="E91" i="40"/>
  <c r="G91" i="40"/>
  <c r="G90" i="40"/>
  <c r="E90" i="40"/>
  <c r="H89" i="40"/>
  <c r="E89" i="40"/>
  <c r="G89" i="40"/>
  <c r="G81" i="40"/>
  <c r="AD30" i="40"/>
  <c r="E81" i="40"/>
  <c r="H81" i="40"/>
  <c r="G80" i="40"/>
  <c r="I80" i="40"/>
  <c r="E80" i="40"/>
  <c r="H80" i="40"/>
  <c r="I79" i="40"/>
  <c r="G79" i="40"/>
  <c r="E79" i="40"/>
  <c r="H79" i="40"/>
  <c r="E76" i="40"/>
  <c r="AD26" i="40"/>
  <c r="G75" i="40"/>
  <c r="H98" i="40"/>
  <c r="E75" i="40"/>
  <c r="G74" i="40"/>
  <c r="E74" i="40"/>
  <c r="G73" i="40"/>
  <c r="H96" i="40"/>
  <c r="E73" i="40"/>
  <c r="H73" i="40" s="1"/>
  <c r="H167" i="40" s="1"/>
  <c r="G72" i="40"/>
  <c r="E72" i="40"/>
  <c r="G71" i="40"/>
  <c r="H94" i="40"/>
  <c r="E71" i="40"/>
  <c r="G70" i="40"/>
  <c r="E70" i="40"/>
  <c r="G69" i="40"/>
  <c r="H92" i="40"/>
  <c r="E69" i="40"/>
  <c r="G68" i="40"/>
  <c r="E68" i="40"/>
  <c r="G67" i="40"/>
  <c r="H90" i="40"/>
  <c r="E67" i="40"/>
  <c r="G66" i="40"/>
  <c r="E66" i="40"/>
  <c r="D62" i="40"/>
  <c r="D58" i="40"/>
  <c r="D53" i="40"/>
  <c r="D49" i="40"/>
  <c r="AZ46" i="40"/>
  <c r="AZ44" i="40"/>
  <c r="CU42" i="40"/>
  <c r="CS42" i="40"/>
  <c r="CU41" i="40"/>
  <c r="CS41" i="40"/>
  <c r="BD41" i="40"/>
  <c r="BC41" i="40"/>
  <c r="BB41" i="40"/>
  <c r="BA41" i="40"/>
  <c r="AZ41" i="40"/>
  <c r="AY41" i="40"/>
  <c r="CU40" i="40"/>
  <c r="CS40" i="40"/>
  <c r="BD40" i="40"/>
  <c r="BC40" i="40"/>
  <c r="BB40" i="40"/>
  <c r="BA40" i="40"/>
  <c r="AZ40" i="40"/>
  <c r="AY40" i="40"/>
  <c r="CU39" i="40"/>
  <c r="CS39" i="40"/>
  <c r="BD39" i="40"/>
  <c r="BC39" i="40"/>
  <c r="BB39" i="40"/>
  <c r="BA39" i="40"/>
  <c r="AZ39" i="40"/>
  <c r="AY39" i="40"/>
  <c r="CU38" i="40"/>
  <c r="CS38" i="40"/>
  <c r="BD38" i="40"/>
  <c r="BC38" i="40"/>
  <c r="BB38" i="40"/>
  <c r="BA38" i="40"/>
  <c r="AZ38" i="40"/>
  <c r="AY38" i="40"/>
  <c r="AA38" i="40"/>
  <c r="CU37" i="40"/>
  <c r="CS37" i="40"/>
  <c r="BJ37" i="40"/>
  <c r="BI37" i="40"/>
  <c r="BB44" i="40" s="1"/>
  <c r="BH37" i="40"/>
  <c r="BG37" i="40"/>
  <c r="BB45" i="40" s="1"/>
  <c r="BF37" i="40"/>
  <c r="BE37" i="40"/>
  <c r="BB46" i="40" s="1"/>
  <c r="BD37" i="40"/>
  <c r="BC37" i="40"/>
  <c r="BB37" i="40"/>
  <c r="BA37" i="40"/>
  <c r="AZ37" i="40"/>
  <c r="AY37" i="40"/>
  <c r="BD36" i="40"/>
  <c r="BC36" i="40"/>
  <c r="BB36" i="40"/>
  <c r="BA36" i="40"/>
  <c r="AZ36" i="40"/>
  <c r="BA35" i="40"/>
  <c r="BD33" i="40"/>
  <c r="BC33" i="40"/>
  <c r="BB33" i="40"/>
  <c r="BA33" i="40"/>
  <c r="AZ33" i="40"/>
  <c r="AY33" i="40"/>
  <c r="BD32" i="40"/>
  <c r="BC32" i="40"/>
  <c r="BB32" i="40"/>
  <c r="BA32" i="40"/>
  <c r="AZ32" i="40"/>
  <c r="AY32" i="40"/>
  <c r="BD31" i="40"/>
  <c r="BC31" i="40"/>
  <c r="BB31" i="40"/>
  <c r="BA31" i="40"/>
  <c r="AZ31" i="40"/>
  <c r="AY31" i="40"/>
  <c r="BD30" i="40"/>
  <c r="BC30" i="40"/>
  <c r="BB30" i="40"/>
  <c r="BA30" i="40"/>
  <c r="AZ30" i="40"/>
  <c r="AY30" i="40"/>
  <c r="G30" i="40"/>
  <c r="BD29" i="40"/>
  <c r="BC29" i="40"/>
  <c r="BB29" i="40"/>
  <c r="BA29" i="40"/>
  <c r="AZ29" i="40"/>
  <c r="AY29" i="40"/>
  <c r="AD29" i="40"/>
  <c r="G29" i="40"/>
  <c r="BG28" i="40"/>
  <c r="BF28" i="40"/>
  <c r="AZ45" i="40"/>
  <c r="BE28" i="40"/>
  <c r="BD28" i="40"/>
  <c r="BC28" i="40"/>
  <c r="BB28" i="40"/>
  <c r="BA28" i="40"/>
  <c r="AZ28" i="40"/>
  <c r="G28" i="40"/>
  <c r="BA27" i="40"/>
  <c r="G27" i="40"/>
  <c r="AA26" i="40"/>
  <c r="G26" i="40"/>
  <c r="G25" i="40"/>
  <c r="G24" i="40"/>
  <c r="BW23" i="40"/>
  <c r="G23" i="40"/>
  <c r="BW22" i="40"/>
  <c r="G22" i="40"/>
  <c r="BW21" i="40"/>
  <c r="G21" i="40"/>
  <c r="BW20" i="40"/>
  <c r="N20" i="40"/>
  <c r="BW19" i="40"/>
  <c r="BW18" i="40"/>
  <c r="BW17" i="40"/>
  <c r="BW16" i="40"/>
  <c r="BW15" i="40"/>
  <c r="CA14" i="40"/>
  <c r="BW14" i="40"/>
  <c r="CA13" i="40"/>
  <c r="CA12" i="40"/>
  <c r="CA11" i="40"/>
  <c r="BF22" i="40"/>
  <c r="CA10" i="40"/>
  <c r="BF20" i="40"/>
  <c r="CV9" i="40"/>
  <c r="CA9" i="40"/>
  <c r="AO9" i="40"/>
  <c r="M6" i="40" s="1"/>
  <c r="M7" i="40" s="1"/>
  <c r="O15" i="9" s="1"/>
  <c r="AN9" i="40"/>
  <c r="AL9" i="40"/>
  <c r="CG8" i="40"/>
  <c r="CF8" i="40"/>
  <c r="CE8" i="40"/>
  <c r="CD8" i="40"/>
  <c r="CC8" i="40"/>
  <c r="CB8" i="40"/>
  <c r="Q7" i="40"/>
  <c r="S15" i="9" s="1"/>
  <c r="B7" i="40"/>
  <c r="D15" i="9" s="1"/>
  <c r="A7" i="40"/>
  <c r="AC6" i="40"/>
  <c r="B3" i="40"/>
  <c r="CQ1" i="40"/>
  <c r="C11" i="9"/>
  <c r="I165" i="39"/>
  <c r="E165" i="39"/>
  <c r="H165" i="39"/>
  <c r="I164" i="39"/>
  <c r="E164" i="39"/>
  <c r="H164" i="39" s="1"/>
  <c r="I163" i="39"/>
  <c r="E163" i="39"/>
  <c r="H163" i="39" s="1"/>
  <c r="I162" i="39"/>
  <c r="K162" i="39"/>
  <c r="E162" i="39"/>
  <c r="H162" i="39" s="1"/>
  <c r="H161" i="39"/>
  <c r="E161" i="39"/>
  <c r="I160" i="39"/>
  <c r="E160" i="39"/>
  <c r="H160" i="39"/>
  <c r="G159" i="39"/>
  <c r="I159" i="39" s="1"/>
  <c r="E159" i="39"/>
  <c r="H159" i="39"/>
  <c r="G158" i="39"/>
  <c r="I158" i="39" s="1"/>
  <c r="E158" i="39"/>
  <c r="H158" i="39"/>
  <c r="I157" i="39"/>
  <c r="E157" i="39"/>
  <c r="H157" i="39" s="1"/>
  <c r="I156" i="39"/>
  <c r="G156" i="39"/>
  <c r="E156" i="39"/>
  <c r="H156" i="39" s="1"/>
  <c r="I155" i="39"/>
  <c r="G155" i="39"/>
  <c r="E155" i="39"/>
  <c r="H155" i="39" s="1"/>
  <c r="I154" i="39"/>
  <c r="E154" i="39"/>
  <c r="H154" i="39" s="1"/>
  <c r="I153" i="39"/>
  <c r="G153" i="39"/>
  <c r="E153" i="39"/>
  <c r="H153" i="39" s="1"/>
  <c r="E152" i="39"/>
  <c r="H152" i="39"/>
  <c r="G150" i="39"/>
  <c r="I150" i="39"/>
  <c r="E150" i="39"/>
  <c r="H150" i="39" s="1"/>
  <c r="G149" i="39"/>
  <c r="I149" i="39"/>
  <c r="E149" i="39"/>
  <c r="H149" i="39" s="1"/>
  <c r="H148" i="39"/>
  <c r="G148" i="39"/>
  <c r="I148" i="39"/>
  <c r="E148" i="39"/>
  <c r="I147" i="39"/>
  <c r="E147" i="39"/>
  <c r="H147" i="39" s="1"/>
  <c r="G145" i="39"/>
  <c r="I145" i="39"/>
  <c r="E145" i="39"/>
  <c r="H145" i="39"/>
  <c r="G144" i="39"/>
  <c r="I144" i="39"/>
  <c r="E144" i="39"/>
  <c r="H144" i="39" s="1"/>
  <c r="I142" i="39"/>
  <c r="E142" i="39"/>
  <c r="H142" i="39" s="1"/>
  <c r="G141" i="39"/>
  <c r="I141" i="39" s="1"/>
  <c r="K123" i="39" s="1"/>
  <c r="E141" i="39"/>
  <c r="H141" i="39" s="1"/>
  <c r="I140" i="39"/>
  <c r="G140" i="39"/>
  <c r="E140" i="39"/>
  <c r="H140" i="39"/>
  <c r="I139" i="39"/>
  <c r="E139" i="39"/>
  <c r="H139" i="39"/>
  <c r="I137" i="39"/>
  <c r="E137" i="39"/>
  <c r="H137" i="39"/>
  <c r="H136" i="39"/>
  <c r="G136" i="39"/>
  <c r="I136" i="39"/>
  <c r="E136" i="39"/>
  <c r="H135" i="39"/>
  <c r="G135" i="39"/>
  <c r="I135" i="39"/>
  <c r="E135" i="39"/>
  <c r="H134" i="39"/>
  <c r="G134" i="39"/>
  <c r="I134" i="39"/>
  <c r="E134" i="39"/>
  <c r="I133" i="39"/>
  <c r="H133" i="39"/>
  <c r="E133" i="39"/>
  <c r="I131" i="39"/>
  <c r="E131" i="39"/>
  <c r="H131" i="39"/>
  <c r="I130" i="39"/>
  <c r="E130" i="39"/>
  <c r="H130" i="39" s="1"/>
  <c r="I129" i="39"/>
  <c r="E129" i="39"/>
  <c r="H129" i="39" s="1"/>
  <c r="I128" i="39"/>
  <c r="E128" i="39"/>
  <c r="H128" i="39"/>
  <c r="I127" i="39"/>
  <c r="E127" i="39"/>
  <c r="H127" i="39"/>
  <c r="I125" i="39"/>
  <c r="G125" i="39"/>
  <c r="E125" i="39"/>
  <c r="H125" i="39"/>
  <c r="I124" i="39"/>
  <c r="H124" i="39"/>
  <c r="E124" i="39"/>
  <c r="I123" i="39"/>
  <c r="E123" i="39"/>
  <c r="H123" i="39"/>
  <c r="E122" i="39"/>
  <c r="H122" i="39"/>
  <c r="E116" i="39"/>
  <c r="G115" i="39"/>
  <c r="E115" i="39"/>
  <c r="G114" i="39"/>
  <c r="E114" i="39"/>
  <c r="E113" i="39"/>
  <c r="E112" i="39"/>
  <c r="G98" i="39"/>
  <c r="E98" i="39"/>
  <c r="E97" i="39"/>
  <c r="G97" i="39"/>
  <c r="G96" i="39"/>
  <c r="E96" i="39"/>
  <c r="H95" i="39"/>
  <c r="E95" i="39"/>
  <c r="G95" i="39"/>
  <c r="G94" i="39"/>
  <c r="E94" i="39"/>
  <c r="H93" i="39"/>
  <c r="E93" i="39"/>
  <c r="G93" i="39"/>
  <c r="H92" i="39"/>
  <c r="G92" i="39"/>
  <c r="E92" i="39"/>
  <c r="H91" i="39"/>
  <c r="E91" i="39"/>
  <c r="G91" i="39"/>
  <c r="G90" i="39"/>
  <c r="E90" i="39"/>
  <c r="H89" i="39"/>
  <c r="E89" i="39"/>
  <c r="G89" i="39"/>
  <c r="G81" i="39"/>
  <c r="AD30" i="39" s="1"/>
  <c r="E81" i="39"/>
  <c r="H81" i="39"/>
  <c r="G80" i="39"/>
  <c r="I80" i="39"/>
  <c r="E80" i="39"/>
  <c r="H80" i="39"/>
  <c r="I79" i="39"/>
  <c r="H79" i="39"/>
  <c r="G79" i="39"/>
  <c r="E79" i="39"/>
  <c r="E76" i="39"/>
  <c r="AD26" i="39"/>
  <c r="G75" i="39"/>
  <c r="H98" i="39"/>
  <c r="E75" i="39"/>
  <c r="G74" i="39"/>
  <c r="H97" i="39"/>
  <c r="E74" i="39"/>
  <c r="G73" i="39"/>
  <c r="I73" i="39"/>
  <c r="E73" i="39"/>
  <c r="H73" i="39"/>
  <c r="G72" i="39"/>
  <c r="E72" i="39"/>
  <c r="G71" i="39"/>
  <c r="H94" i="39"/>
  <c r="E71" i="39"/>
  <c r="G70" i="39"/>
  <c r="E70" i="39"/>
  <c r="G69" i="39"/>
  <c r="E69" i="39"/>
  <c r="G68" i="39"/>
  <c r="E68" i="39"/>
  <c r="G67" i="39"/>
  <c r="H90" i="39"/>
  <c r="E67" i="39"/>
  <c r="G66" i="39"/>
  <c r="E66" i="39"/>
  <c r="D62" i="39"/>
  <c r="D58" i="39"/>
  <c r="D53" i="39"/>
  <c r="D49" i="39"/>
  <c r="AZ46" i="39"/>
  <c r="AZ44" i="39"/>
  <c r="CU42" i="39"/>
  <c r="CS42" i="39"/>
  <c r="CU41" i="39"/>
  <c r="CS41" i="39"/>
  <c r="BD41" i="39"/>
  <c r="BC41" i="39"/>
  <c r="BB41" i="39"/>
  <c r="BA41" i="39"/>
  <c r="AZ41" i="39"/>
  <c r="AY41" i="39"/>
  <c r="CU40" i="39"/>
  <c r="CS40" i="39"/>
  <c r="BD40" i="39"/>
  <c r="BC40" i="39"/>
  <c r="BB40" i="39"/>
  <c r="BA40" i="39"/>
  <c r="AZ40" i="39"/>
  <c r="AY40" i="39"/>
  <c r="CU39" i="39"/>
  <c r="CS39" i="39"/>
  <c r="BD39" i="39"/>
  <c r="BC39" i="39"/>
  <c r="BB39" i="39"/>
  <c r="BA39" i="39"/>
  <c r="AZ39" i="39"/>
  <c r="AY39" i="39"/>
  <c r="CU38" i="39"/>
  <c r="CS38" i="39"/>
  <c r="BD38" i="39"/>
  <c r="BC38" i="39"/>
  <c r="BB38" i="39"/>
  <c r="BA38" i="39"/>
  <c r="AZ38" i="39"/>
  <c r="AY38" i="39"/>
  <c r="AA38" i="39"/>
  <c r="CU37" i="39"/>
  <c r="CS37" i="39"/>
  <c r="BJ37" i="39"/>
  <c r="BI37" i="39"/>
  <c r="BB44" i="39" s="1"/>
  <c r="BH37" i="39"/>
  <c r="BG37" i="39"/>
  <c r="BB45" i="39" s="1"/>
  <c r="BF37" i="39"/>
  <c r="BE37" i="39"/>
  <c r="BB46" i="39" s="1"/>
  <c r="BD37" i="39"/>
  <c r="BC37" i="39"/>
  <c r="BB37" i="39"/>
  <c r="BA37" i="39"/>
  <c r="AZ37" i="39"/>
  <c r="AY37" i="39"/>
  <c r="BD36" i="39"/>
  <c r="BC36" i="39"/>
  <c r="BB36" i="39"/>
  <c r="BA36" i="39"/>
  <c r="AZ36" i="39"/>
  <c r="BA35" i="39"/>
  <c r="BD33" i="39"/>
  <c r="BC33" i="39"/>
  <c r="BB33" i="39"/>
  <c r="BA33" i="39"/>
  <c r="AZ33" i="39"/>
  <c r="AY33" i="39"/>
  <c r="BD32" i="39"/>
  <c r="BC32" i="39"/>
  <c r="BB32" i="39"/>
  <c r="BA32" i="39"/>
  <c r="AZ32" i="39"/>
  <c r="AY32" i="39"/>
  <c r="BD31" i="39"/>
  <c r="BC31" i="39"/>
  <c r="BB31" i="39"/>
  <c r="BA31" i="39"/>
  <c r="AZ31" i="39"/>
  <c r="AY31" i="39"/>
  <c r="BD30" i="39"/>
  <c r="BC30" i="39"/>
  <c r="BB30" i="39"/>
  <c r="BA30" i="39"/>
  <c r="AZ30" i="39"/>
  <c r="AY30" i="39"/>
  <c r="G30" i="39"/>
  <c r="BD29" i="39"/>
  <c r="BC29" i="39"/>
  <c r="BB29" i="39"/>
  <c r="BA29" i="39"/>
  <c r="AZ29" i="39"/>
  <c r="AY29" i="39"/>
  <c r="AD29" i="39"/>
  <c r="G29" i="39"/>
  <c r="BG28" i="39"/>
  <c r="BF28" i="39"/>
  <c r="AZ45" i="39"/>
  <c r="BE28" i="39"/>
  <c r="BD28" i="39"/>
  <c r="BC28" i="39"/>
  <c r="BB28" i="39"/>
  <c r="BA28" i="39"/>
  <c r="AZ28" i="39"/>
  <c r="G28" i="39"/>
  <c r="BA27" i="39"/>
  <c r="G27" i="39"/>
  <c r="AA26" i="39"/>
  <c r="G26" i="39"/>
  <c r="G25" i="39"/>
  <c r="G24" i="39"/>
  <c r="BW23" i="39"/>
  <c r="G23" i="39"/>
  <c r="BW22" i="39"/>
  <c r="G22" i="39"/>
  <c r="BW21" i="39"/>
  <c r="G21" i="39"/>
  <c r="BW20" i="39"/>
  <c r="N20" i="39"/>
  <c r="BW19" i="39"/>
  <c r="BW18" i="39"/>
  <c r="BW17" i="39"/>
  <c r="BW16" i="39"/>
  <c r="BW15" i="39"/>
  <c r="CA14" i="39"/>
  <c r="BW14" i="39"/>
  <c r="CA13" i="39"/>
  <c r="CA12" i="39"/>
  <c r="CA11" i="39"/>
  <c r="CA10" i="39"/>
  <c r="CV9" i="39"/>
  <c r="CA9" i="39"/>
  <c r="AO9" i="39"/>
  <c r="M6" i="39"/>
  <c r="M7" i="39"/>
  <c r="O11" i="9" s="1"/>
  <c r="AN9" i="39"/>
  <c r="AL9" i="39"/>
  <c r="CG8" i="39"/>
  <c r="CF8" i="39"/>
  <c r="CE8" i="39"/>
  <c r="CD8" i="39"/>
  <c r="CC8" i="39"/>
  <c r="CB8" i="39"/>
  <c r="Q7" i="39"/>
  <c r="S11" i="9" s="1"/>
  <c r="B7" i="39"/>
  <c r="D11" i="9" s="1"/>
  <c r="A7" i="39"/>
  <c r="AC6" i="39"/>
  <c r="B3" i="39"/>
  <c r="CQ1" i="39"/>
  <c r="C14" i="9"/>
  <c r="D14" i="9"/>
  <c r="O14" i="9"/>
  <c r="I165" i="38"/>
  <c r="E165" i="38"/>
  <c r="H165" i="38"/>
  <c r="I164" i="38"/>
  <c r="E164" i="38"/>
  <c r="H164" i="38"/>
  <c r="I163" i="38"/>
  <c r="K162" i="38"/>
  <c r="E163" i="38"/>
  <c r="H163" i="38"/>
  <c r="I162" i="38"/>
  <c r="E162" i="38"/>
  <c r="H162" i="38"/>
  <c r="H161" i="38"/>
  <c r="E161" i="38"/>
  <c r="I160" i="38"/>
  <c r="E160" i="38"/>
  <c r="H160" i="38"/>
  <c r="G159" i="38"/>
  <c r="I159" i="38"/>
  <c r="E159" i="38"/>
  <c r="H159" i="38"/>
  <c r="G158" i="38"/>
  <c r="I158" i="38"/>
  <c r="E158" i="38"/>
  <c r="H158" i="38"/>
  <c r="I157" i="38"/>
  <c r="E157" i="38"/>
  <c r="H157" i="38" s="1"/>
  <c r="I156" i="38"/>
  <c r="G156" i="38"/>
  <c r="E156" i="38"/>
  <c r="H156" i="38" s="1"/>
  <c r="I155" i="38"/>
  <c r="G155" i="38"/>
  <c r="E155" i="38"/>
  <c r="H155" i="38" s="1"/>
  <c r="I154" i="38"/>
  <c r="E154" i="38"/>
  <c r="H154" i="38"/>
  <c r="G153" i="38"/>
  <c r="I153" i="38"/>
  <c r="K153" i="38"/>
  <c r="E153" i="38"/>
  <c r="H153" i="38"/>
  <c r="E152" i="38"/>
  <c r="H152" i="38"/>
  <c r="I150" i="38"/>
  <c r="G150" i="38"/>
  <c r="E150" i="38"/>
  <c r="H150" i="38"/>
  <c r="I149" i="38"/>
  <c r="H149" i="38"/>
  <c r="G149" i="38"/>
  <c r="E149" i="38"/>
  <c r="I148" i="38"/>
  <c r="G148" i="38"/>
  <c r="E148" i="38"/>
  <c r="H148" i="38"/>
  <c r="I147" i="38"/>
  <c r="H147" i="38"/>
  <c r="E147" i="38"/>
  <c r="H145" i="38"/>
  <c r="G145" i="38"/>
  <c r="I145" i="38"/>
  <c r="E145" i="38"/>
  <c r="H144" i="38"/>
  <c r="G144" i="38"/>
  <c r="I144" i="38"/>
  <c r="E144" i="38"/>
  <c r="I142" i="38"/>
  <c r="E142" i="38"/>
  <c r="H142" i="38"/>
  <c r="G141" i="38"/>
  <c r="I141" i="38"/>
  <c r="E141" i="38"/>
  <c r="H141" i="38"/>
  <c r="G140" i="38"/>
  <c r="I140" i="38"/>
  <c r="E140" i="38"/>
  <c r="H140" i="38"/>
  <c r="I139" i="38"/>
  <c r="E139" i="38"/>
  <c r="H139" i="38"/>
  <c r="I137" i="38"/>
  <c r="E137" i="38"/>
  <c r="H137" i="38"/>
  <c r="H136" i="38"/>
  <c r="G136" i="38"/>
  <c r="I136" i="38"/>
  <c r="E136" i="38"/>
  <c r="I135" i="38"/>
  <c r="H135" i="38"/>
  <c r="G135" i="38"/>
  <c r="E135" i="38"/>
  <c r="H134" i="38"/>
  <c r="G134" i="38"/>
  <c r="I134" i="38"/>
  <c r="E134" i="38"/>
  <c r="I133" i="38"/>
  <c r="H133" i="38"/>
  <c r="E133" i="38"/>
  <c r="I131" i="38"/>
  <c r="E131" i="38"/>
  <c r="H131" i="38" s="1"/>
  <c r="I130" i="38"/>
  <c r="E130" i="38"/>
  <c r="H130" i="38" s="1"/>
  <c r="I129" i="38"/>
  <c r="E129" i="38"/>
  <c r="H129" i="38"/>
  <c r="I128" i="38"/>
  <c r="E128" i="38"/>
  <c r="H128" i="38"/>
  <c r="I127" i="38"/>
  <c r="E127" i="38"/>
  <c r="H127" i="38"/>
  <c r="G125" i="38"/>
  <c r="I125" i="38"/>
  <c r="E125" i="38"/>
  <c r="H125" i="38"/>
  <c r="I124" i="38"/>
  <c r="E124" i="38"/>
  <c r="H124" i="38"/>
  <c r="I123" i="38"/>
  <c r="E123" i="38"/>
  <c r="H123" i="38"/>
  <c r="E122" i="38"/>
  <c r="H122" i="38"/>
  <c r="E116" i="38"/>
  <c r="G115" i="38"/>
  <c r="E115" i="38"/>
  <c r="G114" i="38"/>
  <c r="E114" i="38"/>
  <c r="E113" i="38"/>
  <c r="E112" i="38"/>
  <c r="G98" i="38"/>
  <c r="E98" i="38"/>
  <c r="E97" i="38"/>
  <c r="G97" i="38"/>
  <c r="G96" i="38"/>
  <c r="E96" i="38"/>
  <c r="H95" i="38"/>
  <c r="E95" i="38"/>
  <c r="G95" i="38"/>
  <c r="G94" i="38"/>
  <c r="E94" i="38"/>
  <c r="E93" i="38"/>
  <c r="G93" i="38"/>
  <c r="G92" i="38"/>
  <c r="E92" i="38"/>
  <c r="H91" i="38"/>
  <c r="E91" i="38"/>
  <c r="G91" i="38"/>
  <c r="G90" i="38"/>
  <c r="E90" i="38"/>
  <c r="E89" i="38"/>
  <c r="G89" i="38"/>
  <c r="G81" i="38"/>
  <c r="AD30" i="38" s="1"/>
  <c r="E81" i="38"/>
  <c r="H81" i="38"/>
  <c r="G80" i="38"/>
  <c r="I80" i="38"/>
  <c r="E80" i="38"/>
  <c r="H80" i="38"/>
  <c r="I79" i="38"/>
  <c r="G79" i="38"/>
  <c r="E79" i="38"/>
  <c r="H79" i="38"/>
  <c r="E76" i="38"/>
  <c r="AD26" i="38"/>
  <c r="G75" i="38"/>
  <c r="H98" i="38"/>
  <c r="E75" i="38"/>
  <c r="G74" i="38"/>
  <c r="H97" i="38"/>
  <c r="E74" i="38"/>
  <c r="G73" i="38"/>
  <c r="H96" i="38"/>
  <c r="E73" i="38"/>
  <c r="H73" i="38"/>
  <c r="G72" i="38"/>
  <c r="E72" i="38"/>
  <c r="G71" i="38"/>
  <c r="H94" i="38"/>
  <c r="E71" i="38"/>
  <c r="G70" i="38"/>
  <c r="H93" i="38"/>
  <c r="E70" i="38"/>
  <c r="G69" i="38"/>
  <c r="H92" i="38"/>
  <c r="E69" i="38"/>
  <c r="G68" i="38"/>
  <c r="E68" i="38"/>
  <c r="G67" i="38"/>
  <c r="H90" i="38"/>
  <c r="E67" i="38"/>
  <c r="G66" i="38"/>
  <c r="H89" i="38"/>
  <c r="E66" i="38"/>
  <c r="D62" i="38"/>
  <c r="D58" i="38"/>
  <c r="D53" i="38"/>
  <c r="D49" i="38"/>
  <c r="AZ46" i="38"/>
  <c r="AZ44" i="38"/>
  <c r="CU42" i="38"/>
  <c r="CS42" i="38"/>
  <c r="CU41" i="38"/>
  <c r="CS41" i="38"/>
  <c r="BD41" i="38"/>
  <c r="BC41" i="38"/>
  <c r="BB41" i="38"/>
  <c r="BA41" i="38"/>
  <c r="AZ41" i="38"/>
  <c r="AY41" i="38"/>
  <c r="CU40" i="38"/>
  <c r="CS40" i="38"/>
  <c r="BD40" i="38"/>
  <c r="BC40" i="38"/>
  <c r="BB40" i="38"/>
  <c r="BA40" i="38"/>
  <c r="AZ40" i="38"/>
  <c r="AY40" i="38"/>
  <c r="CU39" i="38"/>
  <c r="CS39" i="38"/>
  <c r="BD39" i="38"/>
  <c r="BC39" i="38"/>
  <c r="BB39" i="38"/>
  <c r="BA39" i="38"/>
  <c r="AZ39" i="38"/>
  <c r="AY39" i="38"/>
  <c r="CU38" i="38"/>
  <c r="CS38" i="38"/>
  <c r="BD38" i="38"/>
  <c r="BC38" i="38"/>
  <c r="BB38" i="38"/>
  <c r="BA38" i="38"/>
  <c r="AZ38" i="38"/>
  <c r="AY38" i="38"/>
  <c r="AA38" i="38"/>
  <c r="CU37" i="38"/>
  <c r="CS37" i="38"/>
  <c r="BJ37" i="38"/>
  <c r="BI37" i="38"/>
  <c r="BB44" i="38" s="1"/>
  <c r="BH37" i="38"/>
  <c r="BG37" i="38"/>
  <c r="BB45" i="38" s="1"/>
  <c r="BF37" i="38"/>
  <c r="BE37" i="38"/>
  <c r="BB46" i="38" s="1"/>
  <c r="BD37" i="38"/>
  <c r="BC37" i="38"/>
  <c r="BB37" i="38"/>
  <c r="BA37" i="38"/>
  <c r="AZ37" i="38"/>
  <c r="AY37" i="38"/>
  <c r="BD36" i="38"/>
  <c r="BC36" i="38"/>
  <c r="BB36" i="38"/>
  <c r="BA36" i="38"/>
  <c r="AZ36" i="38"/>
  <c r="BA35" i="38"/>
  <c r="BD33" i="38"/>
  <c r="BC33" i="38"/>
  <c r="BB33" i="38"/>
  <c r="BA33" i="38"/>
  <c r="AZ33" i="38"/>
  <c r="AY33" i="38"/>
  <c r="BD32" i="38"/>
  <c r="BC32" i="38"/>
  <c r="BB32" i="38"/>
  <c r="BA32" i="38"/>
  <c r="AZ32" i="38"/>
  <c r="AY32" i="38"/>
  <c r="BD31" i="38"/>
  <c r="BC31" i="38"/>
  <c r="BB31" i="38"/>
  <c r="BA31" i="38"/>
  <c r="AZ31" i="38"/>
  <c r="AY31" i="38"/>
  <c r="BD30" i="38"/>
  <c r="BC30" i="38"/>
  <c r="BB30" i="38"/>
  <c r="BA30" i="38"/>
  <c r="AZ30" i="38"/>
  <c r="AY30" i="38"/>
  <c r="G30" i="38"/>
  <c r="BD29" i="38"/>
  <c r="BC29" i="38"/>
  <c r="BB29" i="38"/>
  <c r="BA29" i="38"/>
  <c r="AZ29" i="38"/>
  <c r="AY29" i="38"/>
  <c r="AD29" i="38"/>
  <c r="G29" i="38"/>
  <c r="BG28" i="38"/>
  <c r="BF28" i="38"/>
  <c r="AZ45" i="38"/>
  <c r="BE28" i="38"/>
  <c r="BD28" i="38"/>
  <c r="BC28" i="38"/>
  <c r="BB28" i="38"/>
  <c r="BA28" i="38"/>
  <c r="AZ28" i="38"/>
  <c r="G28" i="38"/>
  <c r="BA27" i="38"/>
  <c r="G27" i="38"/>
  <c r="AA26" i="38"/>
  <c r="G26" i="38"/>
  <c r="G25" i="38"/>
  <c r="G24" i="38"/>
  <c r="BW23" i="38"/>
  <c r="G23" i="38"/>
  <c r="BW22" i="38"/>
  <c r="G22" i="38"/>
  <c r="BW21" i="38"/>
  <c r="G21" i="38"/>
  <c r="BW20" i="38"/>
  <c r="N20" i="38"/>
  <c r="BW19" i="38"/>
  <c r="BW18" i="38"/>
  <c r="BW17" i="38"/>
  <c r="BW16" i="38"/>
  <c r="BW15" i="38"/>
  <c r="CA14" i="38"/>
  <c r="BW14" i="38"/>
  <c r="CA13" i="38"/>
  <c r="CA12" i="38"/>
  <c r="BF15" i="38"/>
  <c r="CA11" i="38"/>
  <c r="CA10" i="38"/>
  <c r="BF23" i="38"/>
  <c r="CV9" i="38"/>
  <c r="CA9" i="38"/>
  <c r="BR17" i="38"/>
  <c r="AO9" i="38"/>
  <c r="AN9" i="38"/>
  <c r="AL9" i="38"/>
  <c r="CG8" i="38"/>
  <c r="CF8" i="38"/>
  <c r="CE8" i="38"/>
  <c r="CD8" i="38"/>
  <c r="CC8" i="38"/>
  <c r="CB8" i="38"/>
  <c r="Q7" i="38"/>
  <c r="S14" i="9" s="1"/>
  <c r="B7" i="38"/>
  <c r="A7" i="38"/>
  <c r="AC6" i="38"/>
  <c r="M6" i="38"/>
  <c r="M7" i="38"/>
  <c r="B3" i="38"/>
  <c r="CQ1" i="38"/>
  <c r="I165" i="37"/>
  <c r="E165" i="37"/>
  <c r="H165" i="37"/>
  <c r="I164" i="37"/>
  <c r="E164" i="37"/>
  <c r="H164" i="37"/>
  <c r="I163" i="37"/>
  <c r="K162" i="37"/>
  <c r="E163" i="37"/>
  <c r="H163" i="37"/>
  <c r="I162" i="37"/>
  <c r="E162" i="37"/>
  <c r="H162" i="37"/>
  <c r="J162" i="37"/>
  <c r="H169" i="37"/>
  <c r="H161" i="37"/>
  <c r="E161" i="37"/>
  <c r="I160" i="37"/>
  <c r="E160" i="37"/>
  <c r="H160" i="37"/>
  <c r="G159" i="37"/>
  <c r="I159" i="37"/>
  <c r="E159" i="37"/>
  <c r="H159" i="37"/>
  <c r="G158" i="37"/>
  <c r="I158" i="37"/>
  <c r="E158" i="37"/>
  <c r="H158" i="37"/>
  <c r="I157" i="37"/>
  <c r="E157" i="37"/>
  <c r="H157" i="37"/>
  <c r="I156" i="37"/>
  <c r="G156" i="37"/>
  <c r="E156" i="37"/>
  <c r="H156" i="37"/>
  <c r="I155" i="37"/>
  <c r="G155" i="37"/>
  <c r="E155" i="37"/>
  <c r="H155" i="37"/>
  <c r="I154" i="37"/>
  <c r="E154" i="37"/>
  <c r="H154" i="37"/>
  <c r="G153" i="37"/>
  <c r="I153" i="37"/>
  <c r="E153" i="37"/>
  <c r="H153" i="37"/>
  <c r="E152" i="37"/>
  <c r="H152" i="37"/>
  <c r="I150" i="37"/>
  <c r="H150" i="37"/>
  <c r="G150" i="37"/>
  <c r="E150" i="37"/>
  <c r="I149" i="37"/>
  <c r="H149" i="37"/>
  <c r="G149" i="37"/>
  <c r="E149" i="37"/>
  <c r="I148" i="37"/>
  <c r="H148" i="37"/>
  <c r="G148" i="37"/>
  <c r="E148" i="37"/>
  <c r="I147" i="37"/>
  <c r="H147" i="37"/>
  <c r="E147" i="37"/>
  <c r="G145" i="37"/>
  <c r="I145" i="37"/>
  <c r="E145" i="37"/>
  <c r="H145" i="37" s="1"/>
  <c r="H144" i="37"/>
  <c r="G144" i="37"/>
  <c r="I144" i="37"/>
  <c r="E144" i="37"/>
  <c r="I142" i="37"/>
  <c r="E142" i="37"/>
  <c r="H142" i="37"/>
  <c r="G141" i="37"/>
  <c r="I141" i="37"/>
  <c r="E141" i="37"/>
  <c r="H141" i="37"/>
  <c r="G140" i="37"/>
  <c r="I140" i="37"/>
  <c r="E140" i="37"/>
  <c r="H140" i="37"/>
  <c r="I139" i="37"/>
  <c r="E139" i="37"/>
  <c r="H139" i="37"/>
  <c r="I137" i="37"/>
  <c r="E137" i="37"/>
  <c r="H137" i="37"/>
  <c r="I136" i="37"/>
  <c r="H136" i="37"/>
  <c r="G136" i="37"/>
  <c r="E136" i="37"/>
  <c r="I135" i="37"/>
  <c r="H135" i="37"/>
  <c r="G135" i="37"/>
  <c r="E135" i="37"/>
  <c r="I134" i="37"/>
  <c r="H134" i="37"/>
  <c r="G134" i="37"/>
  <c r="E134" i="37"/>
  <c r="I133" i="37"/>
  <c r="E133" i="37"/>
  <c r="H133" i="37"/>
  <c r="I131" i="37"/>
  <c r="E131" i="37"/>
  <c r="H131" i="37"/>
  <c r="I130" i="37"/>
  <c r="E130" i="37"/>
  <c r="H130" i="37"/>
  <c r="I129" i="37"/>
  <c r="E129" i="37"/>
  <c r="H129" i="37"/>
  <c r="I128" i="37"/>
  <c r="H128" i="37"/>
  <c r="E128" i="37"/>
  <c r="I127" i="37"/>
  <c r="E127" i="37"/>
  <c r="H127" i="37"/>
  <c r="G125" i="37"/>
  <c r="I125" i="37"/>
  <c r="E125" i="37"/>
  <c r="H125" i="37"/>
  <c r="I124" i="37"/>
  <c r="E124" i="37"/>
  <c r="H124" i="37"/>
  <c r="I123" i="37"/>
  <c r="E123" i="37"/>
  <c r="H123" i="37"/>
  <c r="E122" i="37"/>
  <c r="H122" i="37"/>
  <c r="E116" i="37"/>
  <c r="G115" i="37"/>
  <c r="E115" i="37"/>
  <c r="G114" i="37"/>
  <c r="E114" i="37"/>
  <c r="E113" i="37"/>
  <c r="E112" i="37"/>
  <c r="G98" i="37"/>
  <c r="E98" i="37"/>
  <c r="E97" i="37"/>
  <c r="G97" i="37"/>
  <c r="E96" i="37"/>
  <c r="G96" i="37"/>
  <c r="H95" i="37"/>
  <c r="E95" i="37"/>
  <c r="G95" i="37"/>
  <c r="G94" i="37"/>
  <c r="E94" i="37"/>
  <c r="E93" i="37"/>
  <c r="G93" i="37"/>
  <c r="E92" i="37"/>
  <c r="G92" i="37"/>
  <c r="H91" i="37"/>
  <c r="E91" i="37"/>
  <c r="G91" i="37"/>
  <c r="G90" i="37"/>
  <c r="E90" i="37"/>
  <c r="E89" i="37"/>
  <c r="G89" i="37"/>
  <c r="H81" i="37"/>
  <c r="G81" i="37"/>
  <c r="AD30" i="37"/>
  <c r="E81" i="37"/>
  <c r="G80" i="37"/>
  <c r="I80" i="37"/>
  <c r="E80" i="37"/>
  <c r="H80" i="37"/>
  <c r="G79" i="37"/>
  <c r="I79" i="37" s="1"/>
  <c r="K79" i="37" s="1"/>
  <c r="H167" i="37" s="1"/>
  <c r="E79" i="37"/>
  <c r="H79" i="37"/>
  <c r="E76" i="37"/>
  <c r="G75" i="37"/>
  <c r="H98" i="37"/>
  <c r="E75" i="37"/>
  <c r="G74" i="37"/>
  <c r="H97" i="37"/>
  <c r="E74" i="37"/>
  <c r="G73" i="37"/>
  <c r="H96" i="37"/>
  <c r="E73" i="37"/>
  <c r="H73" i="37"/>
  <c r="G72" i="37"/>
  <c r="E72" i="37"/>
  <c r="G71" i="37"/>
  <c r="H94" i="37"/>
  <c r="E71" i="37"/>
  <c r="G70" i="37"/>
  <c r="H93" i="37"/>
  <c r="E70" i="37"/>
  <c r="G69" i="37"/>
  <c r="H92" i="37"/>
  <c r="E69" i="37"/>
  <c r="G68" i="37"/>
  <c r="E68" i="37"/>
  <c r="G67" i="37"/>
  <c r="H90" i="37"/>
  <c r="E67" i="37"/>
  <c r="G66" i="37"/>
  <c r="H89" i="37"/>
  <c r="E66" i="37"/>
  <c r="D62" i="37"/>
  <c r="D58" i="37"/>
  <c r="D53" i="37"/>
  <c r="D49" i="37"/>
  <c r="AZ46" i="37"/>
  <c r="AZ44" i="37"/>
  <c r="CU42" i="37"/>
  <c r="CS42" i="37"/>
  <c r="CU41" i="37"/>
  <c r="CS41" i="37"/>
  <c r="BD41" i="37"/>
  <c r="BC41" i="37"/>
  <c r="BB41" i="37"/>
  <c r="BA41" i="37"/>
  <c r="AZ41" i="37"/>
  <c r="AY41" i="37"/>
  <c r="CU40" i="37"/>
  <c r="CS40" i="37"/>
  <c r="BD40" i="37"/>
  <c r="BC40" i="37"/>
  <c r="BB40" i="37"/>
  <c r="BA40" i="37"/>
  <c r="AZ40" i="37"/>
  <c r="AY40" i="37"/>
  <c r="CU39" i="37"/>
  <c r="CS39" i="37"/>
  <c r="BD39" i="37"/>
  <c r="BC39" i="37"/>
  <c r="BB39" i="37"/>
  <c r="BA39" i="37"/>
  <c r="AZ39" i="37"/>
  <c r="AY39" i="37"/>
  <c r="CU38" i="37"/>
  <c r="CS38" i="37"/>
  <c r="BD38" i="37"/>
  <c r="BC38" i="37"/>
  <c r="BB38" i="37"/>
  <c r="BA38" i="37"/>
  <c r="AZ38" i="37"/>
  <c r="AY38" i="37"/>
  <c r="AA38" i="37"/>
  <c r="CU37" i="37"/>
  <c r="CS37" i="37"/>
  <c r="BJ37" i="37"/>
  <c r="BI37" i="37"/>
  <c r="BB44" i="37" s="1"/>
  <c r="BH37" i="37"/>
  <c r="BG37" i="37"/>
  <c r="BB45" i="37" s="1"/>
  <c r="BF37" i="37"/>
  <c r="BE37" i="37"/>
  <c r="BB46" i="37" s="1"/>
  <c r="BD37" i="37"/>
  <c r="BC37" i="37"/>
  <c r="BB37" i="37"/>
  <c r="BA37" i="37"/>
  <c r="AZ37" i="37"/>
  <c r="AY37" i="37"/>
  <c r="BD36" i="37"/>
  <c r="BC36" i="37"/>
  <c r="BB36" i="37"/>
  <c r="BA36" i="37"/>
  <c r="AZ36" i="37"/>
  <c r="BA35" i="37"/>
  <c r="BD33" i="37"/>
  <c r="BC33" i="37"/>
  <c r="BB33" i="37"/>
  <c r="BA33" i="37"/>
  <c r="AZ33" i="37"/>
  <c r="AY33" i="37"/>
  <c r="BD32" i="37"/>
  <c r="BC32" i="37"/>
  <c r="BB32" i="37"/>
  <c r="BA32" i="37"/>
  <c r="AZ32" i="37"/>
  <c r="AY32" i="37"/>
  <c r="BD31" i="37"/>
  <c r="BC31" i="37"/>
  <c r="BB31" i="37"/>
  <c r="BA31" i="37"/>
  <c r="AZ31" i="37"/>
  <c r="AY31" i="37"/>
  <c r="BD30" i="37"/>
  <c r="BC30" i="37"/>
  <c r="BB30" i="37"/>
  <c r="BA30" i="37"/>
  <c r="AZ30" i="37"/>
  <c r="AY30" i="37"/>
  <c r="G30" i="37"/>
  <c r="BD29" i="37"/>
  <c r="BC29" i="37"/>
  <c r="BB29" i="37"/>
  <c r="BA29" i="37"/>
  <c r="AZ29" i="37"/>
  <c r="AY29" i="37"/>
  <c r="AD29" i="37"/>
  <c r="G29" i="37"/>
  <c r="BG28" i="37"/>
  <c r="BF28" i="37"/>
  <c r="AZ45" i="37"/>
  <c r="BE28" i="37"/>
  <c r="BD28" i="37"/>
  <c r="BC28" i="37"/>
  <c r="BB28" i="37"/>
  <c r="BA28" i="37"/>
  <c r="AZ28" i="37"/>
  <c r="G28" i="37"/>
  <c r="BA27" i="37"/>
  <c r="G27" i="37"/>
  <c r="AD26" i="37"/>
  <c r="AA26" i="37"/>
  <c r="G26" i="37"/>
  <c r="G25" i="37"/>
  <c r="G24" i="37"/>
  <c r="BW23" i="37"/>
  <c r="G23" i="37"/>
  <c r="BW22" i="37"/>
  <c r="G22" i="37"/>
  <c r="BW21" i="37"/>
  <c r="G21" i="37"/>
  <c r="BW20" i="37"/>
  <c r="N20" i="37"/>
  <c r="BW19" i="37"/>
  <c r="BW18" i="37"/>
  <c r="BW17" i="37"/>
  <c r="BW16" i="37"/>
  <c r="BW15" i="37"/>
  <c r="CA14" i="37"/>
  <c r="BW14" i="37"/>
  <c r="CA13" i="37"/>
  <c r="CA12" i="37"/>
  <c r="CA11" i="37"/>
  <c r="CA10" i="37"/>
  <c r="CV9" i="37"/>
  <c r="CA9" i="37"/>
  <c r="AO9" i="37"/>
  <c r="AN9" i="37"/>
  <c r="AL9" i="37"/>
  <c r="CG8" i="37"/>
  <c r="CF8" i="37"/>
  <c r="CE8" i="37"/>
  <c r="CD8" i="37"/>
  <c r="CC8" i="37"/>
  <c r="CB8" i="37"/>
  <c r="Q7" i="37"/>
  <c r="S13" i="9" s="1"/>
  <c r="B7" i="37"/>
  <c r="D13" i="9" s="1"/>
  <c r="A7" i="37"/>
  <c r="AC6" i="37"/>
  <c r="M6" i="37"/>
  <c r="M7" i="37"/>
  <c r="O13" i="9"/>
  <c r="B3" i="37"/>
  <c r="CQ1" i="37"/>
  <c r="C12" i="9"/>
  <c r="I165" i="36"/>
  <c r="E165" i="36"/>
  <c r="H165" i="36"/>
  <c r="I164" i="36"/>
  <c r="E164" i="36"/>
  <c r="H164" i="36"/>
  <c r="I163" i="36"/>
  <c r="K162" i="36"/>
  <c r="E163" i="36"/>
  <c r="H163" i="36"/>
  <c r="J162" i="36"/>
  <c r="H169" i="36"/>
  <c r="I162" i="36"/>
  <c r="E162" i="36"/>
  <c r="H162" i="36"/>
  <c r="H161" i="36"/>
  <c r="E161" i="36"/>
  <c r="I160" i="36"/>
  <c r="E160" i="36"/>
  <c r="H160" i="36"/>
  <c r="G159" i="36"/>
  <c r="I159" i="36"/>
  <c r="E159" i="36"/>
  <c r="H159" i="36"/>
  <c r="G158" i="36"/>
  <c r="I158" i="36"/>
  <c r="E158" i="36"/>
  <c r="H158" i="36"/>
  <c r="I157" i="36"/>
  <c r="E157" i="36"/>
  <c r="H157" i="36"/>
  <c r="I156" i="36"/>
  <c r="G156" i="36"/>
  <c r="E156" i="36"/>
  <c r="H156" i="36"/>
  <c r="I155" i="36"/>
  <c r="G155" i="36"/>
  <c r="E155" i="36"/>
  <c r="H155" i="36"/>
  <c r="I154" i="36"/>
  <c r="E154" i="36"/>
  <c r="H154" i="36"/>
  <c r="G153" i="36"/>
  <c r="I153" i="36"/>
  <c r="E153" i="36"/>
  <c r="H153" i="36"/>
  <c r="J153" i="36"/>
  <c r="E152" i="36"/>
  <c r="H152" i="36"/>
  <c r="I150" i="36"/>
  <c r="H150" i="36"/>
  <c r="G150" i="36"/>
  <c r="E150" i="36"/>
  <c r="I149" i="36"/>
  <c r="H149" i="36"/>
  <c r="G149" i="36"/>
  <c r="E149" i="36"/>
  <c r="H148" i="36"/>
  <c r="G148" i="36"/>
  <c r="I148" i="36"/>
  <c r="E148" i="36"/>
  <c r="I147" i="36"/>
  <c r="E147" i="36"/>
  <c r="H147" i="36"/>
  <c r="H145" i="36"/>
  <c r="G145" i="36"/>
  <c r="I145" i="36"/>
  <c r="E145" i="36"/>
  <c r="G144" i="36"/>
  <c r="I144" i="36"/>
  <c r="E144" i="36"/>
  <c r="H144" i="36" s="1"/>
  <c r="I142" i="36"/>
  <c r="E142" i="36"/>
  <c r="H142" i="36"/>
  <c r="G141" i="36"/>
  <c r="I141" i="36"/>
  <c r="E141" i="36"/>
  <c r="H141" i="36"/>
  <c r="G140" i="36"/>
  <c r="I140" i="36"/>
  <c r="E140" i="36"/>
  <c r="H140" i="36"/>
  <c r="I139" i="36"/>
  <c r="E139" i="36"/>
  <c r="H139" i="36"/>
  <c r="I137" i="36"/>
  <c r="E137" i="36"/>
  <c r="H137" i="36"/>
  <c r="I136" i="36"/>
  <c r="H136" i="36"/>
  <c r="G136" i="36"/>
  <c r="E136" i="36"/>
  <c r="I135" i="36"/>
  <c r="H135" i="36"/>
  <c r="G135" i="36"/>
  <c r="E135" i="36"/>
  <c r="I134" i="36"/>
  <c r="H134" i="36"/>
  <c r="G134" i="36"/>
  <c r="E134" i="36"/>
  <c r="I133" i="36"/>
  <c r="H133" i="36"/>
  <c r="E133" i="36"/>
  <c r="I131" i="36"/>
  <c r="E131" i="36"/>
  <c r="H131" i="36"/>
  <c r="I130" i="36"/>
  <c r="E130" i="36"/>
  <c r="H130" i="36"/>
  <c r="I129" i="36"/>
  <c r="E129" i="36"/>
  <c r="H129" i="36" s="1"/>
  <c r="I128" i="36"/>
  <c r="E128" i="36"/>
  <c r="H128" i="36"/>
  <c r="I127" i="36"/>
  <c r="E127" i="36"/>
  <c r="H127" i="36"/>
  <c r="I125" i="36"/>
  <c r="G125" i="36"/>
  <c r="E125" i="36"/>
  <c r="H125" i="36"/>
  <c r="I124" i="36"/>
  <c r="E124" i="36"/>
  <c r="H124" i="36"/>
  <c r="I123" i="36"/>
  <c r="E123" i="36"/>
  <c r="H123" i="36"/>
  <c r="E122" i="36"/>
  <c r="H122" i="36"/>
  <c r="E116" i="36"/>
  <c r="G115" i="36"/>
  <c r="E115" i="36"/>
  <c r="G114" i="36"/>
  <c r="E114" i="36"/>
  <c r="E113" i="36"/>
  <c r="E112" i="36"/>
  <c r="G98" i="36"/>
  <c r="E98" i="36"/>
  <c r="E97" i="36"/>
  <c r="G97" i="36"/>
  <c r="G96" i="36"/>
  <c r="E96" i="36"/>
  <c r="H95" i="36"/>
  <c r="E95" i="36"/>
  <c r="G95" i="36"/>
  <c r="G94" i="36"/>
  <c r="E94" i="36"/>
  <c r="E93" i="36"/>
  <c r="G93" i="36"/>
  <c r="G92" i="36"/>
  <c r="E92" i="36"/>
  <c r="H91" i="36"/>
  <c r="E91" i="36"/>
  <c r="G91" i="36"/>
  <c r="G90" i="36"/>
  <c r="E90" i="36"/>
  <c r="E89" i="36"/>
  <c r="G89" i="36"/>
  <c r="G81" i="36"/>
  <c r="I81" i="36" s="1"/>
  <c r="K79" i="36" s="1"/>
  <c r="H167" i="36" s="1"/>
  <c r="E81" i="36"/>
  <c r="H81" i="36"/>
  <c r="G80" i="36"/>
  <c r="E80" i="36"/>
  <c r="H80" i="36"/>
  <c r="I79" i="36"/>
  <c r="G79" i="36"/>
  <c r="E79" i="36"/>
  <c r="H79" i="36"/>
  <c r="E76" i="36"/>
  <c r="G75" i="36"/>
  <c r="H98" i="36"/>
  <c r="E75" i="36"/>
  <c r="G74" i="36"/>
  <c r="H97" i="36"/>
  <c r="E74" i="36"/>
  <c r="G73" i="36"/>
  <c r="H96" i="36"/>
  <c r="E73" i="36"/>
  <c r="G72" i="36"/>
  <c r="E72" i="36"/>
  <c r="G71" i="36"/>
  <c r="H94" i="36"/>
  <c r="E71" i="36"/>
  <c r="G70" i="36"/>
  <c r="H93" i="36"/>
  <c r="E70" i="36"/>
  <c r="G69" i="36"/>
  <c r="H92" i="36"/>
  <c r="E69" i="36"/>
  <c r="G68" i="36"/>
  <c r="E68" i="36"/>
  <c r="G67" i="36"/>
  <c r="H90" i="36"/>
  <c r="E67" i="36"/>
  <c r="G66" i="36"/>
  <c r="H89" i="36"/>
  <c r="E66" i="36"/>
  <c r="D62" i="36"/>
  <c r="D58" i="36"/>
  <c r="D53" i="36"/>
  <c r="D49" i="36"/>
  <c r="AZ44" i="36"/>
  <c r="CU42" i="36"/>
  <c r="CS42" i="36"/>
  <c r="CU41" i="36"/>
  <c r="CS41" i="36"/>
  <c r="BD41" i="36"/>
  <c r="BC41" i="36"/>
  <c r="BB41" i="36"/>
  <c r="BA41" i="36"/>
  <c r="AZ41" i="36"/>
  <c r="AY41" i="36"/>
  <c r="CU40" i="36"/>
  <c r="CS40" i="36"/>
  <c r="BD40" i="36"/>
  <c r="BC40" i="36"/>
  <c r="BB40" i="36"/>
  <c r="BA40" i="36"/>
  <c r="AZ40" i="36"/>
  <c r="AY40" i="36"/>
  <c r="CU39" i="36"/>
  <c r="CS39" i="36"/>
  <c r="BD39" i="36"/>
  <c r="BC39" i="36"/>
  <c r="BB39" i="36"/>
  <c r="BA39" i="36"/>
  <c r="AZ39" i="36"/>
  <c r="AY39" i="36"/>
  <c r="CU38" i="36"/>
  <c r="CS38" i="36"/>
  <c r="CS5" i="36" s="1"/>
  <c r="BD38" i="36"/>
  <c r="BC38" i="36"/>
  <c r="BB38" i="36"/>
  <c r="BA38" i="36"/>
  <c r="AZ38" i="36"/>
  <c r="AY38" i="36"/>
  <c r="AA38" i="36"/>
  <c r="CU37" i="36"/>
  <c r="CS37" i="36"/>
  <c r="BJ37" i="36"/>
  <c r="BI37" i="36"/>
  <c r="BB44" i="36" s="1"/>
  <c r="BH37" i="36"/>
  <c r="BG37" i="36"/>
  <c r="BB45" i="36" s="1"/>
  <c r="BF37" i="36"/>
  <c r="BE37" i="36"/>
  <c r="BB46" i="36" s="1"/>
  <c r="BD37" i="36"/>
  <c r="BC37" i="36"/>
  <c r="BB37" i="36"/>
  <c r="BA37" i="36"/>
  <c r="AZ37" i="36"/>
  <c r="AY37" i="36"/>
  <c r="BD36" i="36"/>
  <c r="BC36" i="36"/>
  <c r="BB36" i="36"/>
  <c r="BA36" i="36"/>
  <c r="AZ36" i="36"/>
  <c r="BA35" i="36"/>
  <c r="BD33" i="36"/>
  <c r="BC33" i="36"/>
  <c r="BB33" i="36"/>
  <c r="BA33" i="36"/>
  <c r="AZ33" i="36"/>
  <c r="AY33" i="36"/>
  <c r="BD32" i="36"/>
  <c r="BC32" i="36"/>
  <c r="BB32" i="36"/>
  <c r="BA32" i="36"/>
  <c r="AZ32" i="36"/>
  <c r="AY32" i="36"/>
  <c r="BD31" i="36"/>
  <c r="BC31" i="36"/>
  <c r="BB31" i="36"/>
  <c r="BA31" i="36"/>
  <c r="AZ31" i="36"/>
  <c r="AY31" i="36"/>
  <c r="BD30" i="36"/>
  <c r="BC30" i="36"/>
  <c r="BB30" i="36"/>
  <c r="BA30" i="36"/>
  <c r="AZ30" i="36"/>
  <c r="AY30" i="36"/>
  <c r="AD30" i="36"/>
  <c r="G30" i="36"/>
  <c r="BD29" i="36"/>
  <c r="BC29" i="36"/>
  <c r="BB29" i="36"/>
  <c r="BA29" i="36"/>
  <c r="AZ29" i="36"/>
  <c r="AY29" i="36"/>
  <c r="AD29" i="36"/>
  <c r="G29" i="36"/>
  <c r="BG28" i="36"/>
  <c r="BF28" i="36"/>
  <c r="AZ45" i="36"/>
  <c r="BE28" i="36"/>
  <c r="AZ46" i="36"/>
  <c r="BD28" i="36"/>
  <c r="BC28" i="36"/>
  <c r="BB28" i="36"/>
  <c r="BA28" i="36"/>
  <c r="AZ28" i="36"/>
  <c r="G28" i="36"/>
  <c r="BA27" i="36"/>
  <c r="G27" i="36"/>
  <c r="AD26" i="36"/>
  <c r="AA26" i="36"/>
  <c r="G26" i="36"/>
  <c r="G25" i="36"/>
  <c r="G24" i="36"/>
  <c r="BW23" i="36"/>
  <c r="G23" i="36"/>
  <c r="BW22" i="36"/>
  <c r="G22" i="36"/>
  <c r="BW21" i="36"/>
  <c r="G21" i="36"/>
  <c r="BW20" i="36"/>
  <c r="N20" i="36"/>
  <c r="BW19" i="36"/>
  <c r="BW18" i="36"/>
  <c r="BW17" i="36"/>
  <c r="BW16" i="36"/>
  <c r="BW15" i="36"/>
  <c r="CA14" i="36"/>
  <c r="BW14" i="36"/>
  <c r="CA13" i="36"/>
  <c r="CA12" i="36"/>
  <c r="CA11" i="36"/>
  <c r="BR11" i="36"/>
  <c r="BW11" i="36"/>
  <c r="CA10" i="36"/>
  <c r="CV9" i="36"/>
  <c r="CA9" i="36"/>
  <c r="BR18" i="36"/>
  <c r="AO9" i="36"/>
  <c r="M6" i="36"/>
  <c r="M7" i="36"/>
  <c r="O12" i="9"/>
  <c r="AN9" i="36"/>
  <c r="AL9" i="36"/>
  <c r="CG8" i="36"/>
  <c r="CF8" i="36"/>
  <c r="CE8" i="36"/>
  <c r="BF14" i="36"/>
  <c r="CD8" i="36"/>
  <c r="CC8" i="36"/>
  <c r="CB8" i="36"/>
  <c r="Q7" i="36"/>
  <c r="S12" i="9" s="1"/>
  <c r="B7" i="36"/>
  <c r="D12" i="9" s="1"/>
  <c r="A7" i="36"/>
  <c r="AC6" i="36"/>
  <c r="B3" i="36"/>
  <c r="CQ1" i="36"/>
  <c r="C10" i="9"/>
  <c r="I165" i="35"/>
  <c r="E165" i="35"/>
  <c r="H165" i="35"/>
  <c r="I164" i="35"/>
  <c r="E164" i="35"/>
  <c r="H164" i="35"/>
  <c r="I163" i="35"/>
  <c r="K162" i="35"/>
  <c r="E163" i="35"/>
  <c r="H163" i="35"/>
  <c r="I162" i="35"/>
  <c r="E162" i="35"/>
  <c r="H162" i="35"/>
  <c r="J162" i="35"/>
  <c r="H169" i="35"/>
  <c r="H161" i="35"/>
  <c r="E161" i="35"/>
  <c r="I160" i="35"/>
  <c r="E160" i="35"/>
  <c r="H160" i="35"/>
  <c r="G159" i="35"/>
  <c r="I159" i="35"/>
  <c r="E159" i="35"/>
  <c r="H159" i="35"/>
  <c r="G158" i="35"/>
  <c r="I158" i="35"/>
  <c r="E158" i="35"/>
  <c r="H158" i="35"/>
  <c r="I157" i="35"/>
  <c r="E157" i="35"/>
  <c r="H157" i="35"/>
  <c r="I156" i="35"/>
  <c r="G156" i="35"/>
  <c r="E156" i="35"/>
  <c r="H156" i="35"/>
  <c r="I155" i="35"/>
  <c r="G155" i="35"/>
  <c r="E155" i="35"/>
  <c r="H155" i="35"/>
  <c r="I154" i="35"/>
  <c r="E154" i="35"/>
  <c r="H154" i="35"/>
  <c r="G153" i="35"/>
  <c r="I153" i="35"/>
  <c r="K153" i="35"/>
  <c r="E153" i="35"/>
  <c r="H153" i="35"/>
  <c r="E152" i="35"/>
  <c r="H152" i="35"/>
  <c r="I150" i="35"/>
  <c r="G150" i="35"/>
  <c r="E150" i="35"/>
  <c r="H150" i="35"/>
  <c r="H149" i="35"/>
  <c r="G149" i="35"/>
  <c r="I149" i="35"/>
  <c r="E149" i="35"/>
  <c r="I148" i="35"/>
  <c r="H148" i="35"/>
  <c r="G148" i="35"/>
  <c r="E148" i="35"/>
  <c r="I147" i="35"/>
  <c r="E147" i="35"/>
  <c r="H147" i="35"/>
  <c r="H145" i="35"/>
  <c r="G145" i="35"/>
  <c r="I145" i="35"/>
  <c r="E145" i="35"/>
  <c r="H144" i="35"/>
  <c r="G144" i="35"/>
  <c r="I144" i="35"/>
  <c r="E144" i="35"/>
  <c r="I142" i="35"/>
  <c r="E142" i="35"/>
  <c r="H142" i="35"/>
  <c r="G141" i="35"/>
  <c r="I141" i="35"/>
  <c r="E141" i="35"/>
  <c r="H141" i="35"/>
  <c r="G140" i="35"/>
  <c r="I140" i="35"/>
  <c r="E140" i="35"/>
  <c r="H140" i="35"/>
  <c r="I139" i="35"/>
  <c r="E139" i="35"/>
  <c r="H139" i="35"/>
  <c r="I137" i="35"/>
  <c r="E137" i="35"/>
  <c r="H137" i="35"/>
  <c r="H136" i="35"/>
  <c r="G136" i="35"/>
  <c r="I136" i="35"/>
  <c r="E136" i="35"/>
  <c r="H135" i="35"/>
  <c r="G135" i="35"/>
  <c r="I135" i="35"/>
  <c r="E135" i="35"/>
  <c r="H134" i="35"/>
  <c r="G134" i="35"/>
  <c r="I134" i="35"/>
  <c r="E134" i="35"/>
  <c r="I133" i="35"/>
  <c r="E133" i="35"/>
  <c r="H133" i="35"/>
  <c r="I131" i="35"/>
  <c r="E131" i="35"/>
  <c r="H131" i="35"/>
  <c r="I130" i="35"/>
  <c r="E130" i="35"/>
  <c r="H130" i="35"/>
  <c r="I129" i="35"/>
  <c r="E129" i="35"/>
  <c r="H129" i="35"/>
  <c r="I128" i="35"/>
  <c r="E128" i="35"/>
  <c r="H128" i="35"/>
  <c r="I127" i="35"/>
  <c r="E127" i="35"/>
  <c r="H127" i="35"/>
  <c r="G125" i="35"/>
  <c r="I125" i="35"/>
  <c r="E125" i="35"/>
  <c r="H125" i="35"/>
  <c r="I124" i="35"/>
  <c r="E124" i="35"/>
  <c r="H124" i="35"/>
  <c r="I123" i="35"/>
  <c r="E123" i="35"/>
  <c r="H123" i="35"/>
  <c r="E122" i="35"/>
  <c r="H122" i="35"/>
  <c r="E116" i="35"/>
  <c r="G115" i="35"/>
  <c r="E115" i="35"/>
  <c r="G114" i="35"/>
  <c r="E114" i="35"/>
  <c r="E113" i="35"/>
  <c r="E112" i="35"/>
  <c r="G98" i="35"/>
  <c r="E98" i="35"/>
  <c r="E97" i="35"/>
  <c r="G97" i="35"/>
  <c r="E96" i="35"/>
  <c r="G96" i="35"/>
  <c r="H95" i="35"/>
  <c r="E95" i="35"/>
  <c r="G95" i="35"/>
  <c r="G94" i="35"/>
  <c r="E94" i="35"/>
  <c r="E93" i="35"/>
  <c r="G93" i="35"/>
  <c r="E92" i="35"/>
  <c r="G92" i="35"/>
  <c r="H91" i="35"/>
  <c r="E91" i="35"/>
  <c r="G91" i="35"/>
  <c r="G90" i="35"/>
  <c r="E90" i="35"/>
  <c r="E89" i="35"/>
  <c r="G89" i="35"/>
  <c r="G81" i="35"/>
  <c r="AD30" i="35"/>
  <c r="E81" i="35"/>
  <c r="H81" i="35"/>
  <c r="H80" i="35"/>
  <c r="G80" i="35"/>
  <c r="I80" i="35"/>
  <c r="E80" i="35"/>
  <c r="G79" i="35"/>
  <c r="I79" i="35"/>
  <c r="E79" i="35"/>
  <c r="H79" i="35"/>
  <c r="E76" i="35"/>
  <c r="G75" i="35"/>
  <c r="H98" i="35"/>
  <c r="E75" i="35"/>
  <c r="G74" i="35"/>
  <c r="H97" i="35"/>
  <c r="E74" i="35"/>
  <c r="G73" i="35"/>
  <c r="H96" i="35"/>
  <c r="E73" i="35"/>
  <c r="H73" i="35" s="1"/>
  <c r="H167" i="35" s="1"/>
  <c r="H170" i="35" s="1"/>
  <c r="AA88" i="35" s="1"/>
  <c r="G72" i="35"/>
  <c r="E72" i="35"/>
  <c r="G71" i="35"/>
  <c r="H94" i="35"/>
  <c r="E71" i="35"/>
  <c r="G70" i="35"/>
  <c r="H93" i="35"/>
  <c r="E70" i="35"/>
  <c r="G69" i="35"/>
  <c r="H92" i="35"/>
  <c r="E69" i="35"/>
  <c r="G68" i="35"/>
  <c r="E68" i="35"/>
  <c r="G67" i="35"/>
  <c r="H90" i="35"/>
  <c r="E67" i="35"/>
  <c r="G66" i="35"/>
  <c r="H89" i="35"/>
  <c r="E66" i="35"/>
  <c r="D62" i="35"/>
  <c r="D58" i="35"/>
  <c r="D53" i="35"/>
  <c r="D49" i="35"/>
  <c r="AZ46" i="35"/>
  <c r="AZ44" i="35"/>
  <c r="CU42" i="35"/>
  <c r="CS42" i="35"/>
  <c r="CU41" i="35"/>
  <c r="CS41" i="35"/>
  <c r="BD41" i="35"/>
  <c r="BC41" i="35"/>
  <c r="BB41" i="35"/>
  <c r="BA41" i="35"/>
  <c r="AZ41" i="35"/>
  <c r="AY41" i="35"/>
  <c r="CU40" i="35"/>
  <c r="CS40" i="35"/>
  <c r="BD40" i="35"/>
  <c r="BC40" i="35"/>
  <c r="BB40" i="35"/>
  <c r="BA40" i="35"/>
  <c r="AZ40" i="35"/>
  <c r="AY40" i="35"/>
  <c r="CU39" i="35"/>
  <c r="CS39" i="35"/>
  <c r="BD39" i="35"/>
  <c r="BC39" i="35"/>
  <c r="BB39" i="35"/>
  <c r="BA39" i="35"/>
  <c r="AZ39" i="35"/>
  <c r="AY39" i="35"/>
  <c r="CU38" i="35"/>
  <c r="CS38" i="35"/>
  <c r="BD38" i="35"/>
  <c r="BC38" i="35"/>
  <c r="BB38" i="35"/>
  <c r="BA38" i="35"/>
  <c r="AZ38" i="35"/>
  <c r="AY38" i="35"/>
  <c r="AA38" i="35"/>
  <c r="CU37" i="35"/>
  <c r="CS37" i="35"/>
  <c r="BJ37" i="35"/>
  <c r="BI37" i="35"/>
  <c r="BB44" i="35" s="1"/>
  <c r="BH37" i="35"/>
  <c r="BG37" i="35"/>
  <c r="BB45" i="35" s="1"/>
  <c r="BF37" i="35"/>
  <c r="BE37" i="35"/>
  <c r="BB46" i="35" s="1"/>
  <c r="BD37" i="35"/>
  <c r="BC37" i="35"/>
  <c r="BB37" i="35"/>
  <c r="BA37" i="35"/>
  <c r="AZ37" i="35"/>
  <c r="AY37" i="35"/>
  <c r="BD36" i="35"/>
  <c r="BC36" i="35"/>
  <c r="BB36" i="35"/>
  <c r="BA36" i="35"/>
  <c r="AZ36" i="35"/>
  <c r="BA35" i="35"/>
  <c r="BD33" i="35"/>
  <c r="BC33" i="35"/>
  <c r="BB33" i="35"/>
  <c r="BA33" i="35"/>
  <c r="AZ33" i="35"/>
  <c r="AY33" i="35"/>
  <c r="BD32" i="35"/>
  <c r="BC32" i="35"/>
  <c r="BB32" i="35"/>
  <c r="BA32" i="35"/>
  <c r="AZ32" i="35"/>
  <c r="AY32" i="35"/>
  <c r="BD31" i="35"/>
  <c r="BC31" i="35"/>
  <c r="BB31" i="35"/>
  <c r="BA31" i="35"/>
  <c r="AZ31" i="35"/>
  <c r="AY31" i="35"/>
  <c r="BD30" i="35"/>
  <c r="BC30" i="35"/>
  <c r="BB30" i="35"/>
  <c r="BA30" i="35"/>
  <c r="AZ30" i="35"/>
  <c r="AY30" i="35"/>
  <c r="G30" i="35"/>
  <c r="BD29" i="35"/>
  <c r="BC29" i="35"/>
  <c r="BB29" i="35"/>
  <c r="BA29" i="35"/>
  <c r="AZ29" i="35"/>
  <c r="AY29" i="35"/>
  <c r="AD29" i="35"/>
  <c r="G29" i="35"/>
  <c r="BG28" i="35"/>
  <c r="BF28" i="35"/>
  <c r="AZ45" i="35"/>
  <c r="BE28" i="35"/>
  <c r="BD28" i="35"/>
  <c r="BC28" i="35"/>
  <c r="BB28" i="35"/>
  <c r="BA28" i="35"/>
  <c r="AZ28" i="35"/>
  <c r="G28" i="35"/>
  <c r="BA27" i="35"/>
  <c r="G27" i="35"/>
  <c r="AD26" i="35"/>
  <c r="AA26" i="35"/>
  <c r="G26" i="35"/>
  <c r="G25" i="35"/>
  <c r="G24" i="35"/>
  <c r="BW23" i="35"/>
  <c r="G23" i="35"/>
  <c r="BW22" i="35"/>
  <c r="G22" i="35"/>
  <c r="BW21" i="35"/>
  <c r="G21" i="35"/>
  <c r="BW20" i="35"/>
  <c r="N20" i="35"/>
  <c r="BW19" i="35"/>
  <c r="BW18" i="35"/>
  <c r="BW17" i="35"/>
  <c r="BR17" i="35"/>
  <c r="BW16" i="35"/>
  <c r="BW15" i="35"/>
  <c r="CA14" i="35"/>
  <c r="BW14" i="35"/>
  <c r="CA13" i="35"/>
  <c r="CA12" i="35"/>
  <c r="CA11" i="35"/>
  <c r="CA10" i="35"/>
  <c r="CV9" i="35"/>
  <c r="CA9" i="35"/>
  <c r="AO9" i="35"/>
  <c r="M6" i="35" s="1"/>
  <c r="M7" i="35" s="1"/>
  <c r="O10" i="9" s="1"/>
  <c r="AN9" i="35"/>
  <c r="AL9" i="35"/>
  <c r="CG8" i="35"/>
  <c r="CF8" i="35"/>
  <c r="CE8" i="35"/>
  <c r="CD8" i="35"/>
  <c r="CC8" i="35"/>
  <c r="CB8" i="35"/>
  <c r="Q7" i="35"/>
  <c r="S10" i="9" s="1"/>
  <c r="B7" i="35"/>
  <c r="D10" i="9" s="1"/>
  <c r="A7" i="35"/>
  <c r="AC6" i="35"/>
  <c r="B3" i="35"/>
  <c r="CQ1" i="35"/>
  <c r="C9" i="9"/>
  <c r="I165" i="34"/>
  <c r="E165" i="34"/>
  <c r="H165" i="34"/>
  <c r="I164" i="34"/>
  <c r="E164" i="34"/>
  <c r="H164" i="34"/>
  <c r="I163" i="34"/>
  <c r="K162" i="34"/>
  <c r="E163" i="34"/>
  <c r="H163" i="34"/>
  <c r="J162" i="34"/>
  <c r="H169" i="34"/>
  <c r="I162" i="34"/>
  <c r="E162" i="34"/>
  <c r="H162" i="34"/>
  <c r="H161" i="34"/>
  <c r="E161" i="34"/>
  <c r="I160" i="34"/>
  <c r="E160" i="34"/>
  <c r="H160" i="34"/>
  <c r="G159" i="34"/>
  <c r="I159" i="34" s="1"/>
  <c r="E159" i="34"/>
  <c r="H159" i="34"/>
  <c r="G158" i="34"/>
  <c r="I158" i="34" s="1"/>
  <c r="E158" i="34"/>
  <c r="H158" i="34"/>
  <c r="I157" i="34"/>
  <c r="E157" i="34"/>
  <c r="H157" i="34"/>
  <c r="I156" i="34"/>
  <c r="G156" i="34"/>
  <c r="E156" i="34"/>
  <c r="H156" i="34"/>
  <c r="I155" i="34"/>
  <c r="G155" i="34"/>
  <c r="E155" i="34"/>
  <c r="H155" i="34" s="1"/>
  <c r="I154" i="34"/>
  <c r="E154" i="34"/>
  <c r="H154" i="34" s="1"/>
  <c r="G153" i="34"/>
  <c r="I153" i="34"/>
  <c r="E153" i="34"/>
  <c r="H153" i="34" s="1"/>
  <c r="E152" i="34"/>
  <c r="H152" i="34"/>
  <c r="I150" i="34"/>
  <c r="G150" i="34"/>
  <c r="E150" i="34"/>
  <c r="H150" i="34"/>
  <c r="I149" i="34"/>
  <c r="H149" i="34"/>
  <c r="G149" i="34"/>
  <c r="E149" i="34"/>
  <c r="I148" i="34"/>
  <c r="H148" i="34"/>
  <c r="G148" i="34"/>
  <c r="E148" i="34"/>
  <c r="I147" i="34"/>
  <c r="E147" i="34"/>
  <c r="H147" i="34"/>
  <c r="G145" i="34"/>
  <c r="I145" i="34"/>
  <c r="E145" i="34"/>
  <c r="H145" i="34" s="1"/>
  <c r="H144" i="34"/>
  <c r="G144" i="34"/>
  <c r="I144" i="34"/>
  <c r="E144" i="34"/>
  <c r="I142" i="34"/>
  <c r="E142" i="34"/>
  <c r="H142" i="34"/>
  <c r="G141" i="34"/>
  <c r="I141" i="34"/>
  <c r="E141" i="34"/>
  <c r="H141" i="34" s="1"/>
  <c r="G140" i="34"/>
  <c r="I140" i="34"/>
  <c r="E140" i="34"/>
  <c r="H140" i="34"/>
  <c r="I139" i="34"/>
  <c r="E139" i="34"/>
  <c r="H139" i="34" s="1"/>
  <c r="I137" i="34"/>
  <c r="E137" i="34"/>
  <c r="H137" i="34"/>
  <c r="H136" i="34"/>
  <c r="G136" i="34"/>
  <c r="I136" i="34"/>
  <c r="E136" i="34"/>
  <c r="G135" i="34"/>
  <c r="I135" i="34"/>
  <c r="E135" i="34"/>
  <c r="H135" i="34"/>
  <c r="G134" i="34"/>
  <c r="I134" i="34"/>
  <c r="E134" i="34"/>
  <c r="H134" i="34"/>
  <c r="I133" i="34"/>
  <c r="H133" i="34"/>
  <c r="E133" i="34"/>
  <c r="I131" i="34"/>
  <c r="E131" i="34"/>
  <c r="H131" i="34"/>
  <c r="I130" i="34"/>
  <c r="E130" i="34"/>
  <c r="H130" i="34" s="1"/>
  <c r="I129" i="34"/>
  <c r="E129" i="34"/>
  <c r="H129" i="34" s="1"/>
  <c r="I128" i="34"/>
  <c r="E128" i="34"/>
  <c r="H128" i="34"/>
  <c r="I127" i="34"/>
  <c r="E127" i="34"/>
  <c r="H127" i="34"/>
  <c r="G125" i="34"/>
  <c r="I125" i="34"/>
  <c r="E125" i="34"/>
  <c r="H125" i="34"/>
  <c r="I124" i="34"/>
  <c r="E124" i="34"/>
  <c r="H124" i="34"/>
  <c r="I123" i="34"/>
  <c r="E123" i="34"/>
  <c r="H123" i="34"/>
  <c r="E122" i="34"/>
  <c r="H122" i="34"/>
  <c r="E116" i="34"/>
  <c r="G115" i="34"/>
  <c r="E115" i="34"/>
  <c r="G114" i="34"/>
  <c r="E114" i="34"/>
  <c r="E113" i="34"/>
  <c r="E112" i="34"/>
  <c r="H98" i="34"/>
  <c r="G98" i="34"/>
  <c r="E98" i="34"/>
  <c r="E97" i="34"/>
  <c r="G97" i="34"/>
  <c r="E96" i="34"/>
  <c r="G96" i="34"/>
  <c r="H95" i="34"/>
  <c r="E95" i="34"/>
  <c r="G95" i="34"/>
  <c r="G94" i="34"/>
  <c r="E94" i="34"/>
  <c r="E93" i="34"/>
  <c r="G93" i="34"/>
  <c r="E92" i="34"/>
  <c r="G92" i="34"/>
  <c r="H91" i="34"/>
  <c r="E91" i="34"/>
  <c r="G91" i="34"/>
  <c r="G90" i="34"/>
  <c r="E90" i="34"/>
  <c r="H89" i="34"/>
  <c r="E89" i="34"/>
  <c r="G89" i="34"/>
  <c r="H81" i="34"/>
  <c r="G81" i="34"/>
  <c r="E81" i="34"/>
  <c r="G80" i="34"/>
  <c r="I80" i="34"/>
  <c r="E80" i="34"/>
  <c r="H80" i="34"/>
  <c r="I79" i="34"/>
  <c r="G79" i="34"/>
  <c r="E79" i="34"/>
  <c r="H79" i="34"/>
  <c r="E76" i="34"/>
  <c r="G75" i="34"/>
  <c r="E75" i="34"/>
  <c r="G74" i="34"/>
  <c r="H97" i="34"/>
  <c r="E74" i="34"/>
  <c r="G73" i="34"/>
  <c r="H96" i="34"/>
  <c r="E73" i="34"/>
  <c r="H73" i="34" s="1"/>
  <c r="H167" i="34" s="1"/>
  <c r="G72" i="34"/>
  <c r="E72" i="34"/>
  <c r="G71" i="34"/>
  <c r="H94" i="34"/>
  <c r="E71" i="34"/>
  <c r="G70" i="34"/>
  <c r="H93" i="34"/>
  <c r="E70" i="34"/>
  <c r="G69" i="34"/>
  <c r="H92" i="34"/>
  <c r="E69" i="34"/>
  <c r="G68" i="34"/>
  <c r="E68" i="34"/>
  <c r="G67" i="34"/>
  <c r="H90" i="34"/>
  <c r="E67" i="34"/>
  <c r="G66" i="34"/>
  <c r="E66" i="34"/>
  <c r="D62" i="34"/>
  <c r="D58" i="34"/>
  <c r="D53" i="34"/>
  <c r="D49" i="34"/>
  <c r="CU42" i="34"/>
  <c r="CS42" i="34"/>
  <c r="CU41" i="34"/>
  <c r="CS41" i="34"/>
  <c r="BD41" i="34"/>
  <c r="BC41" i="34"/>
  <c r="BB41" i="34"/>
  <c r="BA41" i="34"/>
  <c r="AZ41" i="34"/>
  <c r="AY41" i="34"/>
  <c r="CU40" i="34"/>
  <c r="CS40" i="34"/>
  <c r="BD40" i="34"/>
  <c r="BC40" i="34"/>
  <c r="BB40" i="34"/>
  <c r="BA40" i="34"/>
  <c r="AZ40" i="34"/>
  <c r="AY40" i="34"/>
  <c r="CU39" i="34"/>
  <c r="CS39" i="34"/>
  <c r="BD39" i="34"/>
  <c r="BC39" i="34"/>
  <c r="BB39" i="34"/>
  <c r="BA39" i="34"/>
  <c r="AZ39" i="34"/>
  <c r="AY39" i="34"/>
  <c r="CU38" i="34"/>
  <c r="CS38" i="34"/>
  <c r="BD38" i="34"/>
  <c r="BC38" i="34"/>
  <c r="BB38" i="34"/>
  <c r="BA38" i="34"/>
  <c r="AZ38" i="34"/>
  <c r="AY38" i="34"/>
  <c r="AA38" i="34"/>
  <c r="CU37" i="34"/>
  <c r="CS37" i="34"/>
  <c r="BJ37" i="34"/>
  <c r="BI37" i="34"/>
  <c r="BB44" i="34" s="1"/>
  <c r="BH37" i="34"/>
  <c r="BG37" i="34"/>
  <c r="BB45" i="34" s="1"/>
  <c r="BF37" i="34"/>
  <c r="BE37" i="34"/>
  <c r="BB46" i="34" s="1"/>
  <c r="BD37" i="34"/>
  <c r="BC37" i="34"/>
  <c r="BB37" i="34"/>
  <c r="BA37" i="34"/>
  <c r="AZ37" i="34"/>
  <c r="AY37" i="34"/>
  <c r="BD36" i="34"/>
  <c r="BC36" i="34"/>
  <c r="BB36" i="34"/>
  <c r="BA36" i="34"/>
  <c r="AZ36" i="34"/>
  <c r="BA35" i="34"/>
  <c r="BD33" i="34"/>
  <c r="BC33" i="34"/>
  <c r="BB33" i="34"/>
  <c r="BA33" i="34"/>
  <c r="AZ33" i="34"/>
  <c r="AY33" i="34"/>
  <c r="BD32" i="34"/>
  <c r="BC32" i="34"/>
  <c r="BB32" i="34"/>
  <c r="BA32" i="34"/>
  <c r="AZ32" i="34"/>
  <c r="AY32" i="34"/>
  <c r="BD31" i="34"/>
  <c r="BC31" i="34"/>
  <c r="BB31" i="34"/>
  <c r="BA31" i="34"/>
  <c r="AZ31" i="34"/>
  <c r="AY31" i="34"/>
  <c r="BD30" i="34"/>
  <c r="BC30" i="34"/>
  <c r="BB30" i="34"/>
  <c r="BA30" i="34"/>
  <c r="AZ30" i="34"/>
  <c r="AY30" i="34"/>
  <c r="G30" i="34"/>
  <c r="BD29" i="34"/>
  <c r="BC29" i="34"/>
  <c r="BB29" i="34"/>
  <c r="BA29" i="34"/>
  <c r="AZ29" i="34"/>
  <c r="AY29" i="34"/>
  <c r="G29" i="34"/>
  <c r="BG28" i="34"/>
  <c r="AZ44" i="34"/>
  <c r="BF28" i="34"/>
  <c r="AZ45" i="34"/>
  <c r="BE28" i="34"/>
  <c r="AZ46" i="34"/>
  <c r="BD28" i="34"/>
  <c r="BC28" i="34"/>
  <c r="BB28" i="34"/>
  <c r="BA28" i="34"/>
  <c r="AZ28" i="34"/>
  <c r="G28" i="34"/>
  <c r="G27" i="34"/>
  <c r="AA26" i="34"/>
  <c r="G26" i="34"/>
  <c r="G25" i="34"/>
  <c r="G24" i="34"/>
  <c r="BW23" i="34"/>
  <c r="G23" i="34"/>
  <c r="BW22" i="34"/>
  <c r="G22" i="34"/>
  <c r="BW21" i="34"/>
  <c r="G21" i="34"/>
  <c r="BW20" i="34"/>
  <c r="N20" i="34"/>
  <c r="BW19" i="34"/>
  <c r="BW18" i="34"/>
  <c r="BW17" i="34"/>
  <c r="BW16" i="34"/>
  <c r="BW15" i="34"/>
  <c r="CA14" i="34"/>
  <c r="BW14" i="34"/>
  <c r="CA13" i="34"/>
  <c r="CA12" i="34"/>
  <c r="CA11" i="34"/>
  <c r="CA10" i="34"/>
  <c r="BF21" i="34"/>
  <c r="CV9" i="34"/>
  <c r="CA9" i="34"/>
  <c r="AO9" i="34"/>
  <c r="M6" i="34" s="1"/>
  <c r="M7" i="34" s="1"/>
  <c r="AN9" i="34"/>
  <c r="AL9" i="34"/>
  <c r="CG8" i="34"/>
  <c r="CF8" i="34"/>
  <c r="CE8" i="34"/>
  <c r="BF9" i="34"/>
  <c r="CD8" i="34"/>
  <c r="CC8" i="34"/>
  <c r="CB8" i="34"/>
  <c r="Q7" i="34"/>
  <c r="S9" i="9" s="1"/>
  <c r="B7" i="34"/>
  <c r="D9" i="9" s="1"/>
  <c r="A7" i="34"/>
  <c r="AC6" i="34"/>
  <c r="B3" i="34"/>
  <c r="CQ1" i="34"/>
  <c r="C8" i="9"/>
  <c r="E3" i="16"/>
  <c r="I165" i="33"/>
  <c r="E165" i="33"/>
  <c r="H165" i="33" s="1"/>
  <c r="I164" i="33"/>
  <c r="E164" i="33"/>
  <c r="H164" i="33" s="1"/>
  <c r="I163" i="33"/>
  <c r="E163" i="33"/>
  <c r="H163" i="33" s="1"/>
  <c r="I162" i="33"/>
  <c r="K162" i="33"/>
  <c r="E162" i="33"/>
  <c r="H162" i="33" s="1"/>
  <c r="H161" i="33"/>
  <c r="E161" i="33"/>
  <c r="I160" i="33"/>
  <c r="E160" i="33"/>
  <c r="H160" i="33"/>
  <c r="J153" i="33" s="1"/>
  <c r="H168" i="33" s="1"/>
  <c r="I159" i="33"/>
  <c r="G159" i="33"/>
  <c r="E159" i="33"/>
  <c r="H159" i="33"/>
  <c r="G158" i="33"/>
  <c r="I158" i="33"/>
  <c r="E158" i="33"/>
  <c r="H158" i="33"/>
  <c r="I157" i="33"/>
  <c r="E157" i="33"/>
  <c r="H157" i="33"/>
  <c r="I156" i="33"/>
  <c r="G156" i="33"/>
  <c r="E156" i="33"/>
  <c r="H156" i="33"/>
  <c r="H155" i="33"/>
  <c r="G155" i="33"/>
  <c r="I155" i="33"/>
  <c r="E155" i="33"/>
  <c r="I154" i="33"/>
  <c r="E154" i="33"/>
  <c r="H154" i="33"/>
  <c r="I153" i="33"/>
  <c r="G153" i="33"/>
  <c r="E153" i="33"/>
  <c r="H153" i="33"/>
  <c r="E152" i="33"/>
  <c r="H152" i="33"/>
  <c r="H150" i="33"/>
  <c r="G150" i="33"/>
  <c r="I150" i="33"/>
  <c r="E150" i="33"/>
  <c r="H149" i="33"/>
  <c r="G149" i="33"/>
  <c r="I149" i="33"/>
  <c r="E149" i="33"/>
  <c r="G148" i="33"/>
  <c r="I148" i="33"/>
  <c r="E148" i="33"/>
  <c r="H148" i="33"/>
  <c r="I147" i="33"/>
  <c r="H147" i="33"/>
  <c r="E147" i="33"/>
  <c r="G145" i="33"/>
  <c r="I145" i="33"/>
  <c r="E145" i="33"/>
  <c r="H145" i="33" s="1"/>
  <c r="G144" i="33"/>
  <c r="I144" i="33"/>
  <c r="E144" i="33"/>
  <c r="H144" i="33" s="1"/>
  <c r="I142" i="33"/>
  <c r="E142" i="33"/>
  <c r="H142" i="33"/>
  <c r="I141" i="33"/>
  <c r="G141" i="33"/>
  <c r="E141" i="33"/>
  <c r="H141" i="33"/>
  <c r="I140" i="33"/>
  <c r="G140" i="33"/>
  <c r="E140" i="33"/>
  <c r="H140" i="33"/>
  <c r="I139" i="33"/>
  <c r="H139" i="33"/>
  <c r="E139" i="33"/>
  <c r="I137" i="33"/>
  <c r="E137" i="33"/>
  <c r="H137" i="33"/>
  <c r="H136" i="33"/>
  <c r="G136" i="33"/>
  <c r="I136" i="33"/>
  <c r="E136" i="33"/>
  <c r="H135" i="33"/>
  <c r="G135" i="33"/>
  <c r="I135" i="33"/>
  <c r="E135" i="33"/>
  <c r="G134" i="33"/>
  <c r="I134" i="33"/>
  <c r="E134" i="33"/>
  <c r="H134" i="33"/>
  <c r="I133" i="33"/>
  <c r="E133" i="33"/>
  <c r="H133" i="33"/>
  <c r="I131" i="33"/>
  <c r="E131" i="33"/>
  <c r="H131" i="33" s="1"/>
  <c r="I130" i="33"/>
  <c r="E130" i="33"/>
  <c r="H130" i="33" s="1"/>
  <c r="I129" i="33"/>
  <c r="E129" i="33"/>
  <c r="H129" i="33"/>
  <c r="I128" i="33"/>
  <c r="H128" i="33"/>
  <c r="E128" i="33"/>
  <c r="I127" i="33"/>
  <c r="E127" i="33"/>
  <c r="H127" i="33"/>
  <c r="G125" i="33"/>
  <c r="I125" i="33"/>
  <c r="E125" i="33"/>
  <c r="H125" i="33"/>
  <c r="I124" i="33"/>
  <c r="E124" i="33"/>
  <c r="H124" i="33"/>
  <c r="I123" i="33"/>
  <c r="E123" i="33"/>
  <c r="H123" i="33"/>
  <c r="E122" i="33"/>
  <c r="H122" i="33"/>
  <c r="E116" i="33"/>
  <c r="G115" i="33"/>
  <c r="E115" i="33"/>
  <c r="G114" i="33"/>
  <c r="E114" i="33"/>
  <c r="E113" i="33"/>
  <c r="E112" i="33"/>
  <c r="G98" i="33"/>
  <c r="E98" i="33"/>
  <c r="H97" i="33"/>
  <c r="E97" i="33"/>
  <c r="G97" i="33"/>
  <c r="H96" i="33"/>
  <c r="G96" i="33"/>
  <c r="E96" i="33"/>
  <c r="H95" i="33"/>
  <c r="E95" i="33"/>
  <c r="G95" i="33"/>
  <c r="G94" i="33"/>
  <c r="E94" i="33"/>
  <c r="E93" i="33"/>
  <c r="G93" i="33"/>
  <c r="H92" i="33"/>
  <c r="G92" i="33"/>
  <c r="E92" i="33"/>
  <c r="H91" i="33"/>
  <c r="E91" i="33"/>
  <c r="G91" i="33"/>
  <c r="G90" i="33"/>
  <c r="E90" i="33"/>
  <c r="E89" i="33"/>
  <c r="G89" i="33"/>
  <c r="G81" i="33"/>
  <c r="E81" i="33"/>
  <c r="H81" i="33"/>
  <c r="G80" i="33"/>
  <c r="I80" i="33"/>
  <c r="E80" i="33"/>
  <c r="H80" i="33"/>
  <c r="I79" i="33"/>
  <c r="G79" i="33"/>
  <c r="E79" i="33"/>
  <c r="H79" i="33"/>
  <c r="E76" i="33"/>
  <c r="G75" i="33"/>
  <c r="H98" i="33"/>
  <c r="E75" i="33"/>
  <c r="G74" i="33"/>
  <c r="E74" i="33"/>
  <c r="I73" i="33"/>
  <c r="G73" i="33"/>
  <c r="E73" i="33"/>
  <c r="H73" i="33"/>
  <c r="G72" i="33"/>
  <c r="E72" i="33"/>
  <c r="G71" i="33"/>
  <c r="H94" i="33"/>
  <c r="E71" i="33"/>
  <c r="G70" i="33"/>
  <c r="H93" i="33"/>
  <c r="E70" i="33"/>
  <c r="G69" i="33"/>
  <c r="E69" i="33"/>
  <c r="G68" i="33"/>
  <c r="E68" i="33"/>
  <c r="G67" i="33"/>
  <c r="H90" i="33"/>
  <c r="E67" i="33"/>
  <c r="G66" i="33"/>
  <c r="H89" i="33"/>
  <c r="E66" i="33"/>
  <c r="D62" i="33"/>
  <c r="D58" i="33"/>
  <c r="D53" i="33"/>
  <c r="D49" i="33"/>
  <c r="CU42" i="33"/>
  <c r="CS42" i="33"/>
  <c r="CU41" i="33"/>
  <c r="CS41" i="33"/>
  <c r="BD41" i="33"/>
  <c r="BC41" i="33"/>
  <c r="BB41" i="33"/>
  <c r="BA41" i="33"/>
  <c r="AZ41" i="33"/>
  <c r="AY41" i="33"/>
  <c r="CU40" i="33"/>
  <c r="CS40" i="33"/>
  <c r="BD40" i="33"/>
  <c r="BC40" i="33"/>
  <c r="BB40" i="33"/>
  <c r="BA40" i="33"/>
  <c r="AZ40" i="33"/>
  <c r="AY40" i="33"/>
  <c r="CU39" i="33"/>
  <c r="CS39" i="33"/>
  <c r="BD39" i="33"/>
  <c r="BC39" i="33"/>
  <c r="BB39" i="33"/>
  <c r="BA39" i="33"/>
  <c r="AZ39" i="33"/>
  <c r="AY39" i="33"/>
  <c r="CU38" i="33"/>
  <c r="CS38" i="33"/>
  <c r="BD38" i="33"/>
  <c r="BC38" i="33"/>
  <c r="BB38" i="33"/>
  <c r="BA38" i="33"/>
  <c r="AZ38" i="33"/>
  <c r="AY38" i="33"/>
  <c r="AA38" i="33"/>
  <c r="CU37" i="33"/>
  <c r="CS37" i="33"/>
  <c r="BJ37" i="33"/>
  <c r="BI37" i="33"/>
  <c r="BB44" i="33" s="1"/>
  <c r="BH37" i="33"/>
  <c r="BG37" i="33"/>
  <c r="BB45" i="33" s="1"/>
  <c r="BF37" i="33"/>
  <c r="BE37" i="33"/>
  <c r="BB46" i="33" s="1"/>
  <c r="BD37" i="33"/>
  <c r="BC37" i="33"/>
  <c r="BB37" i="33"/>
  <c r="BA37" i="33"/>
  <c r="AZ37" i="33"/>
  <c r="AY37" i="33"/>
  <c r="BD36" i="33"/>
  <c r="BC36" i="33"/>
  <c r="BB36" i="33"/>
  <c r="BA36" i="33"/>
  <c r="AZ36" i="33"/>
  <c r="BA35" i="33"/>
  <c r="BD33" i="33"/>
  <c r="BC33" i="33"/>
  <c r="BB33" i="33"/>
  <c r="BA33" i="33"/>
  <c r="AZ33" i="33"/>
  <c r="AY33" i="33"/>
  <c r="BD32" i="33"/>
  <c r="BC32" i="33"/>
  <c r="BB32" i="33"/>
  <c r="BA32" i="33"/>
  <c r="AZ32" i="33"/>
  <c r="AY32" i="33"/>
  <c r="BD31" i="33"/>
  <c r="BC31" i="33"/>
  <c r="BB31" i="33"/>
  <c r="BA31" i="33"/>
  <c r="AZ31" i="33"/>
  <c r="AY31" i="33"/>
  <c r="BD30" i="33"/>
  <c r="BC30" i="33"/>
  <c r="BB30" i="33"/>
  <c r="BA30" i="33"/>
  <c r="AZ30" i="33"/>
  <c r="AY30" i="33"/>
  <c r="G30" i="33"/>
  <c r="BD29" i="33"/>
  <c r="BC29" i="33"/>
  <c r="BB29" i="33"/>
  <c r="BA29" i="33"/>
  <c r="AZ29" i="33"/>
  <c r="AY29" i="33"/>
  <c r="AD29" i="33"/>
  <c r="G29" i="33"/>
  <c r="BG28" i="33"/>
  <c r="AZ44" i="33"/>
  <c r="BF28" i="33"/>
  <c r="AZ45" i="33"/>
  <c r="BE28" i="33"/>
  <c r="AZ46" i="33"/>
  <c r="BD28" i="33"/>
  <c r="BC28" i="33"/>
  <c r="BB28" i="33"/>
  <c r="BA28" i="33"/>
  <c r="AZ28" i="33"/>
  <c r="G28" i="33"/>
  <c r="BA27" i="33"/>
  <c r="G27" i="33"/>
  <c r="AD26" i="33"/>
  <c r="AA26" i="33"/>
  <c r="G26" i="33"/>
  <c r="G25" i="33"/>
  <c r="G24" i="33"/>
  <c r="BW23" i="33"/>
  <c r="G23" i="33"/>
  <c r="BW22" i="33"/>
  <c r="G22" i="33"/>
  <c r="BW21" i="33"/>
  <c r="G21" i="33"/>
  <c r="BW20" i="33"/>
  <c r="N20" i="33"/>
  <c r="BW19" i="33"/>
  <c r="BW18" i="33"/>
  <c r="BW17" i="33"/>
  <c r="BW16" i="33"/>
  <c r="BW15" i="33"/>
  <c r="CA14" i="33"/>
  <c r="BW14" i="33"/>
  <c r="CA13" i="33"/>
  <c r="CA12" i="33"/>
  <c r="CA11" i="33"/>
  <c r="CA10" i="33"/>
  <c r="CV9" i="33"/>
  <c r="CA9" i="33"/>
  <c r="BR17" i="33"/>
  <c r="AO9" i="33"/>
  <c r="AN9" i="33"/>
  <c r="AL9" i="33"/>
  <c r="CG8" i="33"/>
  <c r="CF8" i="33"/>
  <c r="CE8" i="33"/>
  <c r="CD8" i="33"/>
  <c r="CC8" i="33"/>
  <c r="CB8" i="33"/>
  <c r="Q7" i="33"/>
  <c r="S8" i="9" s="1"/>
  <c r="B7" i="33"/>
  <c r="D8" i="9" s="1"/>
  <c r="A7" i="33"/>
  <c r="AC6" i="33"/>
  <c r="M6" i="33"/>
  <c r="M7" i="33"/>
  <c r="O8" i="9"/>
  <c r="B3" i="33"/>
  <c r="CQ1" i="33"/>
  <c r="CG12" i="17"/>
  <c r="CU5" i="32"/>
  <c r="G30" i="9" s="1"/>
  <c r="C30" i="9"/>
  <c r="C7" i="9"/>
  <c r="D7" i="9"/>
  <c r="I165" i="32"/>
  <c r="E165" i="32"/>
  <c r="H165" i="32" s="1"/>
  <c r="I164" i="32"/>
  <c r="E164" i="32"/>
  <c r="H164" i="32" s="1"/>
  <c r="I163" i="32"/>
  <c r="K162" i="32"/>
  <c r="E163" i="32"/>
  <c r="H163" i="32"/>
  <c r="I162" i="32"/>
  <c r="H162" i="32"/>
  <c r="E162" i="32"/>
  <c r="H161" i="32"/>
  <c r="E161" i="32"/>
  <c r="I160" i="32"/>
  <c r="E160" i="32"/>
  <c r="H160" i="32"/>
  <c r="G159" i="32"/>
  <c r="I159" i="32"/>
  <c r="E159" i="32"/>
  <c r="H159" i="32"/>
  <c r="G158" i="32"/>
  <c r="I158" i="32"/>
  <c r="E158" i="32"/>
  <c r="H158" i="32"/>
  <c r="I157" i="32"/>
  <c r="H157" i="32"/>
  <c r="E157" i="32"/>
  <c r="G156" i="32"/>
  <c r="I156" i="32"/>
  <c r="E156" i="32"/>
  <c r="H156" i="32"/>
  <c r="G155" i="32"/>
  <c r="I155" i="32"/>
  <c r="E155" i="32"/>
  <c r="H155" i="32"/>
  <c r="I154" i="32"/>
  <c r="E154" i="32"/>
  <c r="H154" i="32"/>
  <c r="G153" i="32"/>
  <c r="I153" i="32"/>
  <c r="E153" i="32"/>
  <c r="H153" i="32"/>
  <c r="E152" i="32"/>
  <c r="H152" i="32"/>
  <c r="G150" i="32"/>
  <c r="I150" i="32"/>
  <c r="E150" i="32"/>
  <c r="H150" i="32"/>
  <c r="H149" i="32"/>
  <c r="G149" i="32"/>
  <c r="I149" i="32"/>
  <c r="E149" i="32"/>
  <c r="G148" i="32"/>
  <c r="I148" i="32"/>
  <c r="E148" i="32"/>
  <c r="H148" i="32"/>
  <c r="I147" i="32"/>
  <c r="E147" i="32"/>
  <c r="H147" i="32"/>
  <c r="G145" i="32"/>
  <c r="I145" i="32"/>
  <c r="E145" i="32"/>
  <c r="H145" i="32" s="1"/>
  <c r="G144" i="32"/>
  <c r="I144" i="32"/>
  <c r="E144" i="32"/>
  <c r="H144" i="32" s="1"/>
  <c r="I142" i="32"/>
  <c r="E142" i="32"/>
  <c r="H142" i="32"/>
  <c r="G141" i="32"/>
  <c r="I141" i="32"/>
  <c r="E141" i="32"/>
  <c r="H141" i="32"/>
  <c r="G140" i="32"/>
  <c r="I140" i="32"/>
  <c r="E140" i="32"/>
  <c r="H140" i="32"/>
  <c r="I139" i="32"/>
  <c r="E139" i="32"/>
  <c r="H139" i="32"/>
  <c r="I137" i="32"/>
  <c r="E137" i="32"/>
  <c r="H137" i="32" s="1"/>
  <c r="G136" i="32"/>
  <c r="I136" i="32"/>
  <c r="E136" i="32"/>
  <c r="H136" i="32" s="1"/>
  <c r="G135" i="32"/>
  <c r="I135" i="32" s="1"/>
  <c r="K123" i="32" s="1"/>
  <c r="E135" i="32"/>
  <c r="H135" i="32" s="1"/>
  <c r="H134" i="32"/>
  <c r="G134" i="32"/>
  <c r="I134" i="32"/>
  <c r="E134" i="32"/>
  <c r="I133" i="32"/>
  <c r="H133" i="32"/>
  <c r="E133" i="32"/>
  <c r="I131" i="32"/>
  <c r="E131" i="32"/>
  <c r="H131" i="32"/>
  <c r="I130" i="32"/>
  <c r="E130" i="32"/>
  <c r="H130" i="32"/>
  <c r="I129" i="32"/>
  <c r="E129" i="32"/>
  <c r="H129" i="32"/>
  <c r="I128" i="32"/>
  <c r="H128" i="32"/>
  <c r="E128" i="32"/>
  <c r="I127" i="32"/>
  <c r="E127" i="32"/>
  <c r="H127" i="32"/>
  <c r="G125" i="32"/>
  <c r="I125" i="32"/>
  <c r="E125" i="32"/>
  <c r="H125" i="32"/>
  <c r="I124" i="32"/>
  <c r="E124" i="32"/>
  <c r="H124" i="32"/>
  <c r="I123" i="32"/>
  <c r="E123" i="32"/>
  <c r="H123" i="32"/>
  <c r="E122" i="32"/>
  <c r="H122" i="32"/>
  <c r="E116" i="32"/>
  <c r="G115" i="32"/>
  <c r="E115" i="32"/>
  <c r="AA37" i="32" a="1"/>
  <c r="AA37" i="32"/>
  <c r="G114" i="32"/>
  <c r="E114" i="32"/>
  <c r="E113" i="32"/>
  <c r="AA35" i="32"/>
  <c r="E112" i="32"/>
  <c r="AA34" i="32"/>
  <c r="G98" i="32"/>
  <c r="E98" i="32"/>
  <c r="E97" i="32"/>
  <c r="G97" i="32"/>
  <c r="G96" i="32"/>
  <c r="E96" i="32"/>
  <c r="H95" i="32"/>
  <c r="E95" i="32"/>
  <c r="G95" i="32"/>
  <c r="G94" i="32"/>
  <c r="E94" i="32"/>
  <c r="E93" i="32"/>
  <c r="G93" i="32"/>
  <c r="G92" i="32"/>
  <c r="E92" i="32"/>
  <c r="H91" i="32"/>
  <c r="E91" i="32"/>
  <c r="G91" i="32"/>
  <c r="G90" i="32"/>
  <c r="E90" i="32"/>
  <c r="H89" i="32"/>
  <c r="E89" i="32"/>
  <c r="G89" i="32"/>
  <c r="G81" i="32"/>
  <c r="AD30" i="32"/>
  <c r="E81" i="32"/>
  <c r="H81" i="32"/>
  <c r="G80" i="32"/>
  <c r="I80" i="32"/>
  <c r="E80" i="32"/>
  <c r="H80" i="32"/>
  <c r="G79" i="32"/>
  <c r="AD29" i="32"/>
  <c r="E79" i="32"/>
  <c r="H79" i="32"/>
  <c r="E76" i="32"/>
  <c r="G75" i="32"/>
  <c r="H98" i="32"/>
  <c r="E75" i="32"/>
  <c r="G74" i="32"/>
  <c r="H97" i="32"/>
  <c r="E74" i="32"/>
  <c r="G73" i="32"/>
  <c r="H96" i="32"/>
  <c r="E73" i="32"/>
  <c r="AA23" i="32" s="1" a="1"/>
  <c r="AA23" i="32" s="1"/>
  <c r="D41" i="32" s="1"/>
  <c r="C63" i="32" s="1"/>
  <c r="E62" i="32" s="1"/>
  <c r="F41" i="32" s="1"/>
  <c r="G72" i="32"/>
  <c r="E72" i="32"/>
  <c r="G71" i="32"/>
  <c r="H94" i="32"/>
  <c r="E71" i="32"/>
  <c r="AA21" i="32" a="1"/>
  <c r="G70" i="32"/>
  <c r="AA20" i="32" a="1"/>
  <c r="AA20" i="32"/>
  <c r="D38" i="32"/>
  <c r="G55" i="32"/>
  <c r="E70" i="32"/>
  <c r="G69" i="32"/>
  <c r="H92" i="32"/>
  <c r="E69" i="32"/>
  <c r="AA19" i="32" a="1"/>
  <c r="AA19" i="32"/>
  <c r="D37" i="32"/>
  <c r="G50" i="32"/>
  <c r="G68" i="32"/>
  <c r="E68" i="32"/>
  <c r="AA18" i="32" a="1"/>
  <c r="AA18" i="32" s="1"/>
  <c r="D36" i="32" s="1"/>
  <c r="C59" i="32" s="1"/>
  <c r="E58" i="32" s="1"/>
  <c r="G67" i="32"/>
  <c r="H90" i="32"/>
  <c r="E67" i="32"/>
  <c r="G66" i="32"/>
  <c r="E66" i="32"/>
  <c r="AA16" i="32" a="1"/>
  <c r="AA16" i="32"/>
  <c r="D34" i="32"/>
  <c r="C50" i="32"/>
  <c r="E49" i="32"/>
  <c r="D62" i="32"/>
  <c r="D58" i="32"/>
  <c r="D53" i="32"/>
  <c r="D49" i="32"/>
  <c r="AZ46" i="32"/>
  <c r="AZ44" i="32"/>
  <c r="AZ47" i="32"/>
  <c r="CU42" i="32"/>
  <c r="CS42" i="32"/>
  <c r="CW5" i="32"/>
  <c r="I30" i="9" s="1"/>
  <c r="CU41" i="32"/>
  <c r="CS41" i="32"/>
  <c r="CV5" i="32"/>
  <c r="H30" i="9" s="1"/>
  <c r="BD41" i="32"/>
  <c r="BC41" i="32"/>
  <c r="BB41" i="32"/>
  <c r="BA41" i="32"/>
  <c r="AZ41" i="32"/>
  <c r="AY41" i="32"/>
  <c r="CU40" i="32"/>
  <c r="CS40" i="32"/>
  <c r="BD40" i="32"/>
  <c r="BC40" i="32"/>
  <c r="BB40" i="32"/>
  <c r="BA40" i="32"/>
  <c r="AZ40" i="32"/>
  <c r="AY40" i="32"/>
  <c r="CU39" i="32"/>
  <c r="CS39" i="32"/>
  <c r="BD39" i="32"/>
  <c r="BC39" i="32"/>
  <c r="BB39" i="32"/>
  <c r="BA39" i="32"/>
  <c r="AZ39" i="32"/>
  <c r="AY39" i="32"/>
  <c r="CU38" i="32"/>
  <c r="CS38" i="32"/>
  <c r="BD38" i="32"/>
  <c r="BC38" i="32"/>
  <c r="BB38" i="32"/>
  <c r="BA38" i="32"/>
  <c r="AZ38" i="32"/>
  <c r="AY38" i="32"/>
  <c r="AA38" i="32"/>
  <c r="CU37" i="32"/>
  <c r="CR4" i="32"/>
  <c r="CS37" i="32"/>
  <c r="BJ37" i="32"/>
  <c r="BI37" i="32"/>
  <c r="BB44" i="32" s="1"/>
  <c r="BH37" i="32"/>
  <c r="BG37" i="32"/>
  <c r="BB45" i="32" s="1"/>
  <c r="BF37" i="32"/>
  <c r="BE37" i="32"/>
  <c r="BB46" i="32" s="1"/>
  <c r="BD37" i="32"/>
  <c r="BC37" i="32"/>
  <c r="BB37" i="32"/>
  <c r="BA37" i="32"/>
  <c r="AZ37" i="32"/>
  <c r="AY37" i="32"/>
  <c r="BD36" i="32"/>
  <c r="BC36" i="32"/>
  <c r="BB36" i="32"/>
  <c r="BA36" i="32"/>
  <c r="AZ36" i="32"/>
  <c r="AA36" i="32" a="1"/>
  <c r="AA36" i="32"/>
  <c r="BA35" i="32"/>
  <c r="BD33" i="32"/>
  <c r="BC33" i="32"/>
  <c r="BB33" i="32"/>
  <c r="BA33" i="32"/>
  <c r="AZ33" i="32"/>
  <c r="AY33" i="32"/>
  <c r="BD32" i="32"/>
  <c r="BC32" i="32"/>
  <c r="BB32" i="32"/>
  <c r="BA32" i="32"/>
  <c r="AZ32" i="32"/>
  <c r="AY32" i="32"/>
  <c r="BD31" i="32"/>
  <c r="BC31" i="32"/>
  <c r="BB31" i="32"/>
  <c r="BA31" i="32"/>
  <c r="AZ31" i="32"/>
  <c r="AY31" i="32"/>
  <c r="BD30" i="32"/>
  <c r="BC30" i="32"/>
  <c r="BB30" i="32"/>
  <c r="BA30" i="32"/>
  <c r="AZ30" i="32"/>
  <c r="AY30" i="32"/>
  <c r="G30" i="32"/>
  <c r="BD29" i="32"/>
  <c r="BC29" i="32"/>
  <c r="BB29" i="32"/>
  <c r="BA29" i="32"/>
  <c r="AZ29" i="32"/>
  <c r="AY29" i="32"/>
  <c r="G29" i="32"/>
  <c r="BG28" i="32"/>
  <c r="BF28" i="32"/>
  <c r="AZ45" i="32"/>
  <c r="BE28" i="32"/>
  <c r="BD28" i="32"/>
  <c r="BC28" i="32"/>
  <c r="BB28" i="32"/>
  <c r="BA28" i="32"/>
  <c r="AZ28" i="32"/>
  <c r="G28" i="32"/>
  <c r="BA27" i="32"/>
  <c r="G27" i="32"/>
  <c r="AD26" i="32"/>
  <c r="AA26" i="32"/>
  <c r="G26" i="32"/>
  <c r="AA25" i="32" a="1"/>
  <c r="AA25" i="32"/>
  <c r="D43" i="32"/>
  <c r="O55" i="32"/>
  <c r="G25" i="32"/>
  <c r="G24" i="32"/>
  <c r="BW23" i="32"/>
  <c r="G23" i="32"/>
  <c r="BW22" i="32"/>
  <c r="AA22" i="32" a="1"/>
  <c r="AA22" i="32"/>
  <c r="D40" i="32"/>
  <c r="K59" i="32"/>
  <c r="G22" i="32"/>
  <c r="BW21" i="32"/>
  <c r="AA21" i="32"/>
  <c r="D39" i="32"/>
  <c r="G59" i="32"/>
  <c r="G21" i="32"/>
  <c r="BW20" i="32"/>
  <c r="N20" i="32"/>
  <c r="BW19" i="32"/>
  <c r="BW18" i="32"/>
  <c r="BW17" i="32"/>
  <c r="BW16" i="32"/>
  <c r="BW15" i="32"/>
  <c r="CA14" i="32"/>
  <c r="BW14" i="32"/>
  <c r="CA13" i="32"/>
  <c r="CS12" i="32"/>
  <c r="CR12" i="32"/>
  <c r="CA12" i="32"/>
  <c r="CA11" i="32"/>
  <c r="CA10" i="32"/>
  <c r="CV9" i="32"/>
  <c r="CA9" i="32"/>
  <c r="AN9" i="32"/>
  <c r="AM9" i="32"/>
  <c r="AL9" i="32"/>
  <c r="AK9" i="32"/>
  <c r="CG8" i="32"/>
  <c r="CF8" i="32"/>
  <c r="CE8" i="32"/>
  <c r="CD8" i="32"/>
  <c r="CC8" i="32"/>
  <c r="CB8" i="32"/>
  <c r="Q7" i="32"/>
  <c r="S7" i="9" s="1"/>
  <c r="B7" i="32"/>
  <c r="A7" i="32"/>
  <c r="AC6" i="32"/>
  <c r="L6" i="32"/>
  <c r="L7" i="32"/>
  <c r="N7" i="9" s="1"/>
  <c r="K6" i="32"/>
  <c r="J6" i="32"/>
  <c r="I6" i="32"/>
  <c r="I7" i="32"/>
  <c r="K7" i="9" s="1"/>
  <c r="H6" i="32"/>
  <c r="H7" i="32"/>
  <c r="J7" i="9" s="1"/>
  <c r="F6" i="32"/>
  <c r="E6" i="32"/>
  <c r="D6" i="32"/>
  <c r="C6" i="32"/>
  <c r="C7" i="32"/>
  <c r="E7" i="9" s="1"/>
  <c r="CQ5" i="32"/>
  <c r="CV4" i="32"/>
  <c r="B3" i="32"/>
  <c r="CQ1" i="32"/>
  <c r="AO9" i="17"/>
  <c r="C29" i="9"/>
  <c r="C6" i="9"/>
  <c r="C5" i="9"/>
  <c r="T5" i="9"/>
  <c r="C28" i="9"/>
  <c r="G141" i="17"/>
  <c r="I165" i="30"/>
  <c r="E165" i="30"/>
  <c r="H165" i="30"/>
  <c r="I164" i="30"/>
  <c r="E164" i="30"/>
  <c r="H164" i="30"/>
  <c r="I163" i="30"/>
  <c r="K162" i="30"/>
  <c r="E163" i="30"/>
  <c r="H163" i="30"/>
  <c r="I162" i="30"/>
  <c r="E162" i="30"/>
  <c r="H162" i="30"/>
  <c r="H161" i="30"/>
  <c r="E161" i="30"/>
  <c r="I160" i="30"/>
  <c r="E160" i="30"/>
  <c r="H160" i="30"/>
  <c r="G159" i="30"/>
  <c r="I159" i="30"/>
  <c r="E159" i="30"/>
  <c r="H159" i="30"/>
  <c r="G158" i="30"/>
  <c r="I158" i="30"/>
  <c r="E158" i="30"/>
  <c r="H158" i="30"/>
  <c r="I157" i="30"/>
  <c r="E157" i="30"/>
  <c r="H157" i="30"/>
  <c r="I156" i="30"/>
  <c r="G156" i="30"/>
  <c r="E156" i="30"/>
  <c r="H156" i="30"/>
  <c r="I155" i="30"/>
  <c r="G155" i="30"/>
  <c r="E155" i="30"/>
  <c r="H155" i="30"/>
  <c r="I154" i="30"/>
  <c r="E154" i="30"/>
  <c r="H154" i="30"/>
  <c r="G153" i="30"/>
  <c r="I153" i="30"/>
  <c r="E153" i="30"/>
  <c r="H153" i="30"/>
  <c r="J153" i="30"/>
  <c r="E152" i="30"/>
  <c r="H152" i="30"/>
  <c r="G150" i="30"/>
  <c r="I150" i="30"/>
  <c r="E150" i="30"/>
  <c r="H150" i="30"/>
  <c r="H149" i="30"/>
  <c r="G149" i="30"/>
  <c r="I149" i="30"/>
  <c r="E149" i="30"/>
  <c r="H148" i="30"/>
  <c r="G148" i="30"/>
  <c r="I148" i="30"/>
  <c r="E148" i="30"/>
  <c r="I147" i="30"/>
  <c r="H147" i="30"/>
  <c r="E147" i="30"/>
  <c r="H145" i="30"/>
  <c r="G145" i="30"/>
  <c r="I145" i="30"/>
  <c r="E145" i="30"/>
  <c r="H144" i="30"/>
  <c r="G144" i="30"/>
  <c r="I144" i="30"/>
  <c r="E144" i="30"/>
  <c r="I142" i="30"/>
  <c r="E142" i="30"/>
  <c r="H142" i="30"/>
  <c r="I141" i="30"/>
  <c r="E141" i="30"/>
  <c r="H141" i="30"/>
  <c r="G140" i="30"/>
  <c r="I140" i="30"/>
  <c r="E140" i="30"/>
  <c r="H140" i="30"/>
  <c r="I139" i="30"/>
  <c r="E139" i="30"/>
  <c r="H139" i="30"/>
  <c r="I137" i="30"/>
  <c r="E137" i="30"/>
  <c r="H137" i="30"/>
  <c r="H136" i="30"/>
  <c r="G136" i="30"/>
  <c r="I136" i="30"/>
  <c r="E136" i="30"/>
  <c r="G135" i="30"/>
  <c r="I135" i="30"/>
  <c r="E135" i="30"/>
  <c r="H135" i="30"/>
  <c r="G134" i="30"/>
  <c r="I134" i="30"/>
  <c r="E134" i="30"/>
  <c r="H134" i="30"/>
  <c r="I133" i="30"/>
  <c r="E133" i="30"/>
  <c r="H133" i="30"/>
  <c r="I131" i="30"/>
  <c r="E131" i="30"/>
  <c r="H131" i="30"/>
  <c r="I130" i="30"/>
  <c r="E130" i="30"/>
  <c r="H130" i="30"/>
  <c r="I129" i="30"/>
  <c r="H129" i="30"/>
  <c r="E129" i="30"/>
  <c r="I128" i="30"/>
  <c r="E128" i="30"/>
  <c r="H128" i="30"/>
  <c r="I127" i="30"/>
  <c r="E127" i="30"/>
  <c r="H127" i="30"/>
  <c r="I125" i="30"/>
  <c r="G125" i="30"/>
  <c r="E125" i="30"/>
  <c r="H125" i="30"/>
  <c r="I124" i="30"/>
  <c r="E124" i="30"/>
  <c r="H124" i="30"/>
  <c r="I123" i="30"/>
  <c r="E123" i="30"/>
  <c r="H123" i="30"/>
  <c r="H122" i="30"/>
  <c r="E122" i="30"/>
  <c r="E116" i="30"/>
  <c r="G115" i="30"/>
  <c r="E115" i="30"/>
  <c r="G114" i="30"/>
  <c r="E114" i="30"/>
  <c r="E113" i="30"/>
  <c r="E112" i="30"/>
  <c r="AA34" i="30"/>
  <c r="E98" i="30"/>
  <c r="G98" i="30"/>
  <c r="E97" i="30"/>
  <c r="G97" i="30"/>
  <c r="G96" i="30"/>
  <c r="E96" i="30"/>
  <c r="G95" i="30"/>
  <c r="E95" i="30"/>
  <c r="E94" i="30"/>
  <c r="G94" i="30"/>
  <c r="E93" i="30"/>
  <c r="G93" i="30"/>
  <c r="G92" i="30"/>
  <c r="E92" i="30"/>
  <c r="G91" i="30"/>
  <c r="E91" i="30"/>
  <c r="E90" i="30"/>
  <c r="G90" i="30"/>
  <c r="E89" i="30"/>
  <c r="G89" i="30"/>
  <c r="I81" i="30"/>
  <c r="G81" i="30"/>
  <c r="E81" i="30"/>
  <c r="H81" i="30"/>
  <c r="G80" i="30"/>
  <c r="I80" i="30"/>
  <c r="E80" i="30"/>
  <c r="AM9" i="30"/>
  <c r="H79" i="30"/>
  <c r="G79" i="30"/>
  <c r="I79" i="30"/>
  <c r="E79" i="30"/>
  <c r="E76" i="30"/>
  <c r="G75" i="30"/>
  <c r="E75" i="30"/>
  <c r="G74" i="30"/>
  <c r="H97" i="30"/>
  <c r="E74" i="30"/>
  <c r="G73" i="30"/>
  <c r="AD31" i="30" s="1"/>
  <c r="E73" i="30"/>
  <c r="H73" i="30"/>
  <c r="G72" i="30"/>
  <c r="E72" i="30"/>
  <c r="G71" i="30"/>
  <c r="H94" i="30"/>
  <c r="E71" i="30"/>
  <c r="G70" i="30"/>
  <c r="H93" i="30"/>
  <c r="E70" i="30"/>
  <c r="G69" i="30"/>
  <c r="E69" i="30"/>
  <c r="AA19" i="30" s="1" a="1"/>
  <c r="AA19" i="30" s="1"/>
  <c r="D37" i="30" s="1"/>
  <c r="G50" i="30" s="1"/>
  <c r="I49" i="30" s="1"/>
  <c r="F37" i="30" s="1"/>
  <c r="G68" i="30"/>
  <c r="E68" i="30"/>
  <c r="G67" i="30"/>
  <c r="H90" i="30"/>
  <c r="E67" i="30"/>
  <c r="G66" i="30"/>
  <c r="H89" i="30"/>
  <c r="E66" i="30"/>
  <c r="D62" i="30"/>
  <c r="D58" i="30"/>
  <c r="D53" i="30"/>
  <c r="D49" i="30"/>
  <c r="CU42" i="30"/>
  <c r="CS42" i="30"/>
  <c r="CU41" i="30"/>
  <c r="CS41" i="30"/>
  <c r="BD41" i="30"/>
  <c r="BC41" i="30"/>
  <c r="BB41" i="30"/>
  <c r="BA41" i="30"/>
  <c r="AZ41" i="30"/>
  <c r="AY41" i="30"/>
  <c r="CU40" i="30"/>
  <c r="CS40" i="30"/>
  <c r="BD40" i="30"/>
  <c r="BC40" i="30"/>
  <c r="BB40" i="30"/>
  <c r="BA40" i="30"/>
  <c r="AZ40" i="30"/>
  <c r="AY40" i="30"/>
  <c r="CU39" i="30"/>
  <c r="CS39" i="30"/>
  <c r="BD39" i="30"/>
  <c r="BC39" i="30"/>
  <c r="BB39" i="30"/>
  <c r="BA39" i="30"/>
  <c r="AZ39" i="30"/>
  <c r="AY39" i="30"/>
  <c r="CU38" i="30"/>
  <c r="CS38" i="30"/>
  <c r="BD38" i="30"/>
  <c r="BC38" i="30"/>
  <c r="BB38" i="30"/>
  <c r="BA38" i="30"/>
  <c r="AZ38" i="30"/>
  <c r="AY38" i="30"/>
  <c r="AA38" i="30"/>
  <c r="CU37" i="30"/>
  <c r="CS37" i="30"/>
  <c r="BJ37" i="30"/>
  <c r="BI37" i="30"/>
  <c r="BB44" i="30" s="1"/>
  <c r="BH37" i="30"/>
  <c r="BG37" i="30"/>
  <c r="BB45" i="30" s="1"/>
  <c r="BF37" i="30"/>
  <c r="BE37" i="30"/>
  <c r="BB46" i="30" s="1"/>
  <c r="BD37" i="30"/>
  <c r="BC37" i="30"/>
  <c r="BB37" i="30"/>
  <c r="BA37" i="30"/>
  <c r="AZ37" i="30"/>
  <c r="AY37" i="30"/>
  <c r="BD36" i="30"/>
  <c r="BC36" i="30"/>
  <c r="BB36" i="30"/>
  <c r="BA36" i="30"/>
  <c r="AZ36" i="30"/>
  <c r="AA36" i="30" a="1"/>
  <c r="AA36" i="30"/>
  <c r="BA35" i="30"/>
  <c r="AA35" i="30"/>
  <c r="BD33" i="30"/>
  <c r="BC33" i="30"/>
  <c r="BB33" i="30"/>
  <c r="BA33" i="30"/>
  <c r="AZ33" i="30"/>
  <c r="AY33" i="30"/>
  <c r="BD32" i="30"/>
  <c r="BC32" i="30"/>
  <c r="BB32" i="30"/>
  <c r="BA32" i="30"/>
  <c r="AZ32" i="30"/>
  <c r="AY32" i="30"/>
  <c r="BD31" i="30"/>
  <c r="BC31" i="30"/>
  <c r="BB31" i="30"/>
  <c r="BA31" i="30"/>
  <c r="AZ31" i="30"/>
  <c r="AY31" i="30"/>
  <c r="BD30" i="30"/>
  <c r="BC30" i="30"/>
  <c r="BB30" i="30"/>
  <c r="BA30" i="30"/>
  <c r="AZ30" i="30"/>
  <c r="AY30" i="30"/>
  <c r="AD30" i="30"/>
  <c r="G30" i="30"/>
  <c r="BD29" i="30"/>
  <c r="BC29" i="30"/>
  <c r="BB29" i="30"/>
  <c r="BA29" i="30"/>
  <c r="AZ29" i="30"/>
  <c r="AY29" i="30"/>
  <c r="G29" i="30"/>
  <c r="BG28" i="30"/>
  <c r="AZ44" i="30"/>
  <c r="BF28" i="30"/>
  <c r="AZ45" i="30"/>
  <c r="BE28" i="30"/>
  <c r="AZ46" i="30"/>
  <c r="BD28" i="30"/>
  <c r="BC28" i="30"/>
  <c r="BB28" i="30"/>
  <c r="BA28" i="30"/>
  <c r="AZ28" i="30"/>
  <c r="G28" i="30"/>
  <c r="BA27" i="30"/>
  <c r="G27" i="30"/>
  <c r="AD26" i="30"/>
  <c r="AA26" i="30"/>
  <c r="G26" i="30"/>
  <c r="G25" i="30"/>
  <c r="AA24" i="30" a="1"/>
  <c r="AA24" i="30"/>
  <c r="D42" i="30"/>
  <c r="K55" i="30"/>
  <c r="G24" i="30"/>
  <c r="BW23" i="30"/>
  <c r="AA23" i="30" a="1"/>
  <c r="AA23" i="30" s="1"/>
  <c r="D41" i="30" s="1"/>
  <c r="C63" i="30" s="1"/>
  <c r="E62" i="30" s="1"/>
  <c r="G23" i="30"/>
  <c r="BW22" i="30"/>
  <c r="AA22" i="30" a="1"/>
  <c r="AA22" i="30"/>
  <c r="D40" i="30"/>
  <c r="K59" i="30"/>
  <c r="G22" i="30"/>
  <c r="BW21" i="30"/>
  <c r="G21" i="30"/>
  <c r="BW20" i="30"/>
  <c r="AA20" i="30" a="1"/>
  <c r="AA20" i="30"/>
  <c r="N20" i="30"/>
  <c r="BW19" i="30"/>
  <c r="BW18" i="30"/>
  <c r="BW17" i="30"/>
  <c r="AA17" i="30" a="1"/>
  <c r="AA17" i="30"/>
  <c r="D35" i="30"/>
  <c r="C54" i="30"/>
  <c r="E53" i="30"/>
  <c r="F35" i="30"/>
  <c r="BW16" i="30"/>
  <c r="BW15" i="30"/>
  <c r="CA14" i="30"/>
  <c r="BW14" i="30"/>
  <c r="CA13" i="30"/>
  <c r="CS12" i="30"/>
  <c r="CW4" i="30"/>
  <c r="CR12" i="30"/>
  <c r="CQ5" i="30"/>
  <c r="CA12" i="30"/>
  <c r="CA11" i="30"/>
  <c r="CA10" i="30"/>
  <c r="CV9" i="30"/>
  <c r="CA9" i="30"/>
  <c r="AL9" i="30"/>
  <c r="AK9" i="30"/>
  <c r="CG8" i="30"/>
  <c r="CF8" i="30"/>
  <c r="CE8" i="30"/>
  <c r="CD8" i="30"/>
  <c r="CC8" i="30"/>
  <c r="BF9" i="30"/>
  <c r="CB8" i="30"/>
  <c r="Q7" i="30"/>
  <c r="S6" i="9" s="1"/>
  <c r="B7" i="30"/>
  <c r="D6" i="9"/>
  <c r="A7" i="30"/>
  <c r="AC6" i="30"/>
  <c r="K6" i="30"/>
  <c r="K7" i="30" a="1"/>
  <c r="K7" i="30" s="1"/>
  <c r="M6" i="9" s="1"/>
  <c r="H6" i="30"/>
  <c r="D6" i="30"/>
  <c r="D7" i="30"/>
  <c r="F6" i="9" s="1"/>
  <c r="B3" i="30"/>
  <c r="CQ1" i="30"/>
  <c r="I73" i="36"/>
  <c r="H96" i="39"/>
  <c r="H99" i="39" s="1"/>
  <c r="D86" i="39" s="1"/>
  <c r="J153" i="35"/>
  <c r="H168" i="35"/>
  <c r="K123" i="36"/>
  <c r="K123" i="35"/>
  <c r="J162" i="30"/>
  <c r="H169" i="30"/>
  <c r="AZ47" i="33"/>
  <c r="AZ47" i="34"/>
  <c r="BR11" i="49"/>
  <c r="BW11" i="49"/>
  <c r="BR10" i="49"/>
  <c r="BW10" i="49"/>
  <c r="BF16" i="49"/>
  <c r="BR15" i="49"/>
  <c r="BR14" i="49"/>
  <c r="BR13" i="49"/>
  <c r="BW13" i="49"/>
  <c r="BF12" i="49"/>
  <c r="BF11" i="49"/>
  <c r="BF20" i="49"/>
  <c r="BF23" i="49"/>
  <c r="J79" i="49"/>
  <c r="BF10" i="49"/>
  <c r="BR9" i="49"/>
  <c r="BW9" i="49"/>
  <c r="BF9" i="49"/>
  <c r="BF13" i="49"/>
  <c r="H99" i="49"/>
  <c r="D86" i="49"/>
  <c r="J162" i="49"/>
  <c r="H169" i="49"/>
  <c r="BF15" i="49"/>
  <c r="BF22" i="49"/>
  <c r="AZ47" i="49"/>
  <c r="BF14" i="49"/>
  <c r="BF18" i="49"/>
  <c r="BR19" i="49"/>
  <c r="BR20" i="49"/>
  <c r="BR21" i="49"/>
  <c r="BR22" i="49"/>
  <c r="BR23" i="49"/>
  <c r="AD28" i="49"/>
  <c r="BR12" i="49"/>
  <c r="BW12" i="49"/>
  <c r="BR16" i="49"/>
  <c r="BF17" i="49"/>
  <c r="BR18" i="49"/>
  <c r="I81" i="49"/>
  <c r="K79" i="49" s="1"/>
  <c r="J79" i="48"/>
  <c r="H80" i="48"/>
  <c r="AZ47" i="48"/>
  <c r="BR23" i="48"/>
  <c r="BR22" i="48"/>
  <c r="BR21" i="48"/>
  <c r="BR20" i="48"/>
  <c r="BR19" i="48"/>
  <c r="BF18" i="48"/>
  <c r="BF16" i="48"/>
  <c r="BR15" i="48"/>
  <c r="BR14" i="48"/>
  <c r="BR13" i="48"/>
  <c r="BW13" i="48"/>
  <c r="BF12" i="48"/>
  <c r="BF11" i="48"/>
  <c r="BF19" i="48"/>
  <c r="BF23" i="48"/>
  <c r="BF10" i="48"/>
  <c r="BR9" i="48"/>
  <c r="BW9" i="48"/>
  <c r="BF9" i="48"/>
  <c r="BF13" i="48"/>
  <c r="BF22" i="48"/>
  <c r="BR17" i="48"/>
  <c r="BF15" i="48"/>
  <c r="BF21" i="48"/>
  <c r="H99" i="48"/>
  <c r="D86" i="48"/>
  <c r="AD28" i="48"/>
  <c r="BR10" i="48"/>
  <c r="BW10" i="48"/>
  <c r="BR11" i="48"/>
  <c r="BW11" i="48"/>
  <c r="BR12" i="48"/>
  <c r="BW12" i="48"/>
  <c r="BR16" i="48"/>
  <c r="BF17" i="48"/>
  <c r="BR18" i="48"/>
  <c r="I73" i="48"/>
  <c r="H99" i="47"/>
  <c r="D86" i="47"/>
  <c r="BF22" i="47"/>
  <c r="BF23" i="47"/>
  <c r="BF19" i="47"/>
  <c r="BF9" i="47"/>
  <c r="BF13" i="47"/>
  <c r="AZ47" i="47"/>
  <c r="BR17" i="47"/>
  <c r="BF15" i="47"/>
  <c r="BF21" i="47"/>
  <c r="BF14" i="47"/>
  <c r="BF20" i="47"/>
  <c r="J162" i="47"/>
  <c r="H169" i="47"/>
  <c r="BR9" i="47"/>
  <c r="BW9" i="47"/>
  <c r="BF10" i="47"/>
  <c r="BF11" i="47"/>
  <c r="BF12" i="47"/>
  <c r="BR13" i="47"/>
  <c r="BW13" i="47"/>
  <c r="BR14" i="47"/>
  <c r="BR15" i="47"/>
  <c r="BF16" i="47"/>
  <c r="BF18" i="47"/>
  <c r="BR19" i="47"/>
  <c r="BR20" i="47"/>
  <c r="BR21" i="47"/>
  <c r="BR22" i="47"/>
  <c r="BR23" i="47"/>
  <c r="AD28" i="47"/>
  <c r="BR10" i="47"/>
  <c r="BW10" i="47"/>
  <c r="BR11" i="47"/>
  <c r="BW11" i="47"/>
  <c r="BR12" i="47"/>
  <c r="BW12" i="47"/>
  <c r="BR16" i="47"/>
  <c r="BF17" i="47"/>
  <c r="BR18" i="47"/>
  <c r="AD31" i="47"/>
  <c r="I81" i="47"/>
  <c r="K79" i="47"/>
  <c r="BF14" i="46"/>
  <c r="AZ47" i="46"/>
  <c r="BR12" i="46"/>
  <c r="BW12" i="46"/>
  <c r="BR11" i="46"/>
  <c r="BW11" i="46"/>
  <c r="BR10" i="46"/>
  <c r="BW10" i="46"/>
  <c r="BF18" i="46"/>
  <c r="BF16" i="46"/>
  <c r="BR15" i="46"/>
  <c r="BR14" i="46"/>
  <c r="BR13" i="46"/>
  <c r="BW13" i="46"/>
  <c r="BF12" i="46"/>
  <c r="BF11" i="46"/>
  <c r="BF20" i="46"/>
  <c r="BF22" i="46"/>
  <c r="BF10" i="46"/>
  <c r="BR9" i="46"/>
  <c r="BW9" i="46"/>
  <c r="BF9" i="46"/>
  <c r="BF13" i="46"/>
  <c r="BR17" i="46"/>
  <c r="BF15" i="46"/>
  <c r="BF21" i="46"/>
  <c r="BF23" i="46"/>
  <c r="H99" i="46"/>
  <c r="D86" i="46"/>
  <c r="BR19" i="46"/>
  <c r="BR20" i="46"/>
  <c r="BR21" i="46"/>
  <c r="BR22" i="46"/>
  <c r="BR23" i="46"/>
  <c r="AD28" i="46"/>
  <c r="BR16" i="46"/>
  <c r="BF17" i="46"/>
  <c r="BR18" i="46"/>
  <c r="AD31" i="46"/>
  <c r="I81" i="46"/>
  <c r="K79" i="46"/>
  <c r="BR17" i="45"/>
  <c r="BR19" i="45"/>
  <c r="I81" i="45"/>
  <c r="K79" i="45" s="1"/>
  <c r="BF14" i="45"/>
  <c r="BF15" i="45"/>
  <c r="BF20" i="45"/>
  <c r="H99" i="45"/>
  <c r="D86" i="45"/>
  <c r="BF9" i="45"/>
  <c r="BF10" i="45"/>
  <c r="BF12" i="45"/>
  <c r="BF13" i="45"/>
  <c r="BR14" i="45"/>
  <c r="BR15" i="45"/>
  <c r="BF16" i="45"/>
  <c r="BF18" i="45"/>
  <c r="BR20" i="45"/>
  <c r="BF22" i="45"/>
  <c r="BF11" i="45"/>
  <c r="AD26" i="45"/>
  <c r="BR11" i="45"/>
  <c r="BW11" i="45"/>
  <c r="BR10" i="45"/>
  <c r="BW10" i="45"/>
  <c r="BR13" i="45"/>
  <c r="BW13" i="45"/>
  <c r="BF19" i="45"/>
  <c r="BF21" i="45"/>
  <c r="BR22" i="45"/>
  <c r="BR12" i="45"/>
  <c r="BW12" i="45"/>
  <c r="BR16" i="45"/>
  <c r="BF17" i="45"/>
  <c r="BR18" i="45"/>
  <c r="AD31" i="45"/>
  <c r="AL9" i="45"/>
  <c r="I73" i="45"/>
  <c r="BR18" i="44"/>
  <c r="BF17" i="44"/>
  <c r="BR16" i="44"/>
  <c r="BR12" i="44"/>
  <c r="BW12" i="44"/>
  <c r="BR11" i="44"/>
  <c r="BW11" i="44"/>
  <c r="BR10" i="44"/>
  <c r="BW10" i="44"/>
  <c r="BF21" i="44"/>
  <c r="H99" i="44"/>
  <c r="D86" i="44"/>
  <c r="BF9" i="44"/>
  <c r="BF22" i="44"/>
  <c r="J79" i="44"/>
  <c r="K123" i="44"/>
  <c r="BR17" i="44"/>
  <c r="BF15" i="44"/>
  <c r="BF19" i="44"/>
  <c r="BR9" i="44"/>
  <c r="BW9" i="44"/>
  <c r="BF10" i="44"/>
  <c r="BF11" i="44"/>
  <c r="BF12" i="44"/>
  <c r="BR13" i="44"/>
  <c r="BW13" i="44"/>
  <c r="BR14" i="44"/>
  <c r="BR15" i="44"/>
  <c r="BF16" i="44"/>
  <c r="BF18" i="44"/>
  <c r="BR19" i="44"/>
  <c r="BR20" i="44"/>
  <c r="BR21" i="44"/>
  <c r="BR22" i="44"/>
  <c r="BR23" i="44"/>
  <c r="AD28" i="44"/>
  <c r="AD31" i="44"/>
  <c r="I81" i="44"/>
  <c r="J79" i="43"/>
  <c r="BR18" i="43"/>
  <c r="BF17" i="43"/>
  <c r="BR16" i="43"/>
  <c r="BR12" i="43"/>
  <c r="BW12" i="43"/>
  <c r="BR11" i="43"/>
  <c r="BW11" i="43"/>
  <c r="BR10" i="43"/>
  <c r="BW10" i="43"/>
  <c r="BR23" i="43"/>
  <c r="BR22" i="43"/>
  <c r="BR21" i="43"/>
  <c r="BR20" i="43"/>
  <c r="BR19" i="43"/>
  <c r="BF18" i="43"/>
  <c r="BF16" i="43"/>
  <c r="BR15" i="43"/>
  <c r="BR14" i="43"/>
  <c r="BR13" i="43"/>
  <c r="BW13" i="43"/>
  <c r="BF12" i="43"/>
  <c r="BF11" i="43"/>
  <c r="BF20" i="43"/>
  <c r="BF10" i="43"/>
  <c r="BR9" i="43"/>
  <c r="BW9" i="43"/>
  <c r="BF9" i="43"/>
  <c r="BF13" i="43"/>
  <c r="BF21" i="43"/>
  <c r="BR17" i="43"/>
  <c r="BF15" i="43"/>
  <c r="BF22" i="43"/>
  <c r="AZ47" i="43"/>
  <c r="BF14" i="43"/>
  <c r="BF19" i="43"/>
  <c r="BF23" i="43"/>
  <c r="H99" i="43"/>
  <c r="D86" i="43"/>
  <c r="AD28" i="43"/>
  <c r="I81" i="43"/>
  <c r="K79" i="43" s="1"/>
  <c r="I73" i="43"/>
  <c r="J79" i="42"/>
  <c r="K123" i="42"/>
  <c r="BF22" i="42"/>
  <c r="BR9" i="42"/>
  <c r="BW9" i="42"/>
  <c r="BF11" i="42"/>
  <c r="BF12" i="42"/>
  <c r="BR13" i="42"/>
  <c r="BW13" i="42"/>
  <c r="BR14" i="42"/>
  <c r="BR15" i="42"/>
  <c r="BF16" i="42"/>
  <c r="BF18" i="42"/>
  <c r="BR19" i="42"/>
  <c r="BR20" i="42"/>
  <c r="BR21" i="42"/>
  <c r="BR22" i="42"/>
  <c r="BR23" i="42"/>
  <c r="AD28" i="42"/>
  <c r="BF13" i="42"/>
  <c r="BF15" i="42"/>
  <c r="BF19" i="42"/>
  <c r="BF21" i="42"/>
  <c r="BF23" i="42"/>
  <c r="BR10" i="42"/>
  <c r="BW10" i="42"/>
  <c r="BR11" i="42"/>
  <c r="BW11" i="42"/>
  <c r="BR12" i="42"/>
  <c r="BW12" i="42"/>
  <c r="BR16" i="42"/>
  <c r="BF17" i="42"/>
  <c r="BR18" i="42"/>
  <c r="AD31" i="42"/>
  <c r="I81" i="42"/>
  <c r="K79" i="42"/>
  <c r="BF14" i="42"/>
  <c r="I73" i="42"/>
  <c r="BF10" i="41"/>
  <c r="BR9" i="41"/>
  <c r="BW9" i="41"/>
  <c r="BR17" i="41"/>
  <c r="BF15" i="41"/>
  <c r="BF21" i="41"/>
  <c r="K123" i="41"/>
  <c r="BF13" i="41"/>
  <c r="BF14" i="41"/>
  <c r="H99" i="41"/>
  <c r="D86" i="41"/>
  <c r="BF9" i="41"/>
  <c r="BR12" i="41"/>
  <c r="BW12" i="41"/>
  <c r="BR11" i="41"/>
  <c r="BW11" i="41"/>
  <c r="BR10" i="41"/>
  <c r="BW10" i="41"/>
  <c r="BF16" i="41"/>
  <c r="BR15" i="41"/>
  <c r="BR14" i="41"/>
  <c r="BR13" i="41"/>
  <c r="BW13" i="41"/>
  <c r="BF12" i="41"/>
  <c r="BF11" i="41"/>
  <c r="BF20" i="41"/>
  <c r="BF22" i="41"/>
  <c r="AZ47" i="41"/>
  <c r="BF18" i="41"/>
  <c r="BR19" i="41"/>
  <c r="BR20" i="41"/>
  <c r="BR21" i="41"/>
  <c r="BR22" i="41"/>
  <c r="BR23" i="41"/>
  <c r="AD28" i="41"/>
  <c r="BR16" i="41"/>
  <c r="BF17" i="41"/>
  <c r="BR18" i="41"/>
  <c r="AD31" i="41"/>
  <c r="I81" i="41"/>
  <c r="K79" i="41"/>
  <c r="BF14" i="40"/>
  <c r="AZ47" i="40"/>
  <c r="BR18" i="40"/>
  <c r="BF17" i="40"/>
  <c r="BR16" i="40"/>
  <c r="BR12" i="40"/>
  <c r="BW12" i="40"/>
  <c r="BR11" i="40"/>
  <c r="BW11" i="40"/>
  <c r="BR10" i="40"/>
  <c r="BW10" i="40"/>
  <c r="BF16" i="40"/>
  <c r="BR15" i="40"/>
  <c r="BR14" i="40"/>
  <c r="BR13" i="40"/>
  <c r="BW13" i="40"/>
  <c r="BF12" i="40"/>
  <c r="BF11" i="40"/>
  <c r="BF21" i="40"/>
  <c r="BF10" i="40"/>
  <c r="BR9" i="40"/>
  <c r="BW9" i="40"/>
  <c r="BF9" i="40"/>
  <c r="BF13" i="40"/>
  <c r="BR17" i="40"/>
  <c r="BF15" i="40"/>
  <c r="BF19" i="40"/>
  <c r="BF23" i="40"/>
  <c r="J79" i="40"/>
  <c r="H99" i="40"/>
  <c r="D86" i="40"/>
  <c r="BF18" i="40"/>
  <c r="BR19" i="40"/>
  <c r="BR20" i="40"/>
  <c r="BR21" i="40"/>
  <c r="BR22" i="40"/>
  <c r="BR23" i="40"/>
  <c r="AD28" i="40"/>
  <c r="AD31" i="40"/>
  <c r="I81" i="40"/>
  <c r="K79" i="40"/>
  <c r="I73" i="40"/>
  <c r="BR18" i="39"/>
  <c r="BF17" i="39"/>
  <c r="BR16" i="39"/>
  <c r="BR12" i="39"/>
  <c r="BW12" i="39"/>
  <c r="BR11" i="39"/>
  <c r="BW11" i="39"/>
  <c r="BR10" i="39"/>
  <c r="BW10" i="39"/>
  <c r="BF9" i="39"/>
  <c r="BF13" i="39"/>
  <c r="BF22" i="39"/>
  <c r="BR17" i="39"/>
  <c r="BF15" i="39"/>
  <c r="BF19" i="39"/>
  <c r="BF23" i="39"/>
  <c r="J79" i="39"/>
  <c r="BF21" i="39"/>
  <c r="BF14" i="39"/>
  <c r="BF20" i="39"/>
  <c r="AZ47" i="39"/>
  <c r="BR9" i="39"/>
  <c r="BW9" i="39"/>
  <c r="BF10" i="39"/>
  <c r="BF11" i="39"/>
  <c r="BF12" i="39"/>
  <c r="BR13" i="39"/>
  <c r="BW13" i="39"/>
  <c r="BR14" i="39"/>
  <c r="BR15" i="39"/>
  <c r="BF16" i="39"/>
  <c r="BF18" i="39"/>
  <c r="BR19" i="39"/>
  <c r="BR20" i="39"/>
  <c r="BR21" i="39"/>
  <c r="BR22" i="39"/>
  <c r="BR23" i="39"/>
  <c r="AD28" i="39"/>
  <c r="AD31" i="39"/>
  <c r="K123" i="38"/>
  <c r="J79" i="38"/>
  <c r="J162" i="38"/>
  <c r="H169" i="38"/>
  <c r="BF14" i="38"/>
  <c r="BF19" i="38"/>
  <c r="BF21" i="38"/>
  <c r="AZ47" i="38"/>
  <c r="H99" i="38"/>
  <c r="D86" i="38"/>
  <c r="BR12" i="38"/>
  <c r="BW12" i="38"/>
  <c r="BR11" i="38"/>
  <c r="BW11" i="38"/>
  <c r="BR10" i="38"/>
  <c r="BW10" i="38"/>
  <c r="BR19" i="38"/>
  <c r="BF18" i="38"/>
  <c r="BF16" i="38"/>
  <c r="BR15" i="38"/>
  <c r="BR14" i="38"/>
  <c r="BR13" i="38"/>
  <c r="BW13" i="38"/>
  <c r="BF12" i="38"/>
  <c r="BF11" i="38"/>
  <c r="BF10" i="38"/>
  <c r="BR9" i="38"/>
  <c r="BW9" i="38"/>
  <c r="BF9" i="38"/>
  <c r="BF13" i="38"/>
  <c r="BF20" i="38"/>
  <c r="BF22" i="38"/>
  <c r="BR20" i="38"/>
  <c r="BR21" i="38"/>
  <c r="BR22" i="38"/>
  <c r="BR23" i="38"/>
  <c r="AD28" i="38"/>
  <c r="BR16" i="38"/>
  <c r="BF17" i="38"/>
  <c r="BR18" i="38"/>
  <c r="AD31" i="38"/>
  <c r="I81" i="38"/>
  <c r="K79" i="38" s="1"/>
  <c r="H167" i="38" s="1"/>
  <c r="I73" i="38"/>
  <c r="J79" i="37"/>
  <c r="H99" i="37"/>
  <c r="D86" i="37"/>
  <c r="J153" i="37"/>
  <c r="BR18" i="37"/>
  <c r="BF17" i="37"/>
  <c r="BR16" i="37"/>
  <c r="BR12" i="37"/>
  <c r="BW12" i="37"/>
  <c r="BR11" i="37"/>
  <c r="BW11" i="37"/>
  <c r="BR10" i="37"/>
  <c r="BW10" i="37"/>
  <c r="BR23" i="37"/>
  <c r="BR22" i="37"/>
  <c r="BR21" i="37"/>
  <c r="BR20" i="37"/>
  <c r="BR19" i="37"/>
  <c r="BF18" i="37"/>
  <c r="BF16" i="37"/>
  <c r="BR15" i="37"/>
  <c r="BR14" i="37"/>
  <c r="BR13" i="37"/>
  <c r="BW13" i="37"/>
  <c r="BF12" i="37"/>
  <c r="BF11" i="37"/>
  <c r="BF10" i="37"/>
  <c r="BR9" i="37"/>
  <c r="BW9" i="37"/>
  <c r="BF23" i="37"/>
  <c r="BF22" i="37"/>
  <c r="BF21" i="37"/>
  <c r="BF20" i="37"/>
  <c r="BF19" i="37"/>
  <c r="BF15" i="37"/>
  <c r="BF14" i="37"/>
  <c r="BF13" i="37"/>
  <c r="BF9" i="37"/>
  <c r="AZ47" i="37"/>
  <c r="K123" i="37"/>
  <c r="K153" i="37"/>
  <c r="BR17" i="37"/>
  <c r="AD28" i="37"/>
  <c r="AD31" i="37"/>
  <c r="I81" i="37"/>
  <c r="I73" i="37"/>
  <c r="J79" i="36"/>
  <c r="H168" i="36"/>
  <c r="H73" i="36"/>
  <c r="AD31" i="36"/>
  <c r="I80" i="36"/>
  <c r="AD28" i="36"/>
  <c r="BF9" i="36"/>
  <c r="BR10" i="36"/>
  <c r="BW10" i="36"/>
  <c r="BF13" i="36"/>
  <c r="BF17" i="36"/>
  <c r="BR16" i="36"/>
  <c r="BR17" i="36"/>
  <c r="K153" i="36"/>
  <c r="BR23" i="36"/>
  <c r="BR22" i="36"/>
  <c r="BR21" i="36"/>
  <c r="BR20" i="36"/>
  <c r="BR19" i="36"/>
  <c r="BF18" i="36"/>
  <c r="BF16" i="36"/>
  <c r="BR15" i="36"/>
  <c r="BR14" i="36"/>
  <c r="BR13" i="36"/>
  <c r="BW13" i="36"/>
  <c r="BF12" i="36"/>
  <c r="BF11" i="36"/>
  <c r="BF10" i="36"/>
  <c r="BR9" i="36"/>
  <c r="BW9" i="36"/>
  <c r="BF22" i="36"/>
  <c r="BF21" i="36"/>
  <c r="BF20" i="36"/>
  <c r="BF19" i="36"/>
  <c r="BF23" i="36"/>
  <c r="BR12" i="36"/>
  <c r="BW12" i="36"/>
  <c r="BF15" i="36"/>
  <c r="AZ47" i="36"/>
  <c r="H99" i="36"/>
  <c r="D86" i="36"/>
  <c r="J123" i="35"/>
  <c r="J79" i="35"/>
  <c r="H99" i="35"/>
  <c r="D86" i="35"/>
  <c r="AZ47" i="35"/>
  <c r="BR18" i="35"/>
  <c r="BF17" i="35"/>
  <c r="BR16" i="35"/>
  <c r="BR12" i="35"/>
  <c r="BW12" i="35"/>
  <c r="BR11" i="35"/>
  <c r="BW11" i="35"/>
  <c r="BR10" i="35"/>
  <c r="BW10" i="35"/>
  <c r="BR23" i="35"/>
  <c r="BR22" i="35"/>
  <c r="BR21" i="35"/>
  <c r="BR20" i="35"/>
  <c r="BR19" i="35"/>
  <c r="BF18" i="35"/>
  <c r="BF16" i="35"/>
  <c r="BR15" i="35"/>
  <c r="BR14" i="35"/>
  <c r="BR13" i="35"/>
  <c r="BW13" i="35"/>
  <c r="BF12" i="35"/>
  <c r="BF11" i="35"/>
  <c r="BF10" i="35"/>
  <c r="BR9" i="35"/>
  <c r="BW9" i="35"/>
  <c r="BF23" i="35"/>
  <c r="BF22" i="35"/>
  <c r="BF21" i="35"/>
  <c r="BF20" i="35"/>
  <c r="BF19" i="35"/>
  <c r="BF15" i="35"/>
  <c r="BF14" i="35"/>
  <c r="BF13" i="35"/>
  <c r="BF9" i="35"/>
  <c r="AD28" i="35"/>
  <c r="AD31" i="35"/>
  <c r="I81" i="35"/>
  <c r="K79" i="35"/>
  <c r="I73" i="35"/>
  <c r="K123" i="34"/>
  <c r="J79" i="34"/>
  <c r="BR17" i="34"/>
  <c r="BF20" i="34"/>
  <c r="AD30" i="34"/>
  <c r="I81" i="34"/>
  <c r="H99" i="34"/>
  <c r="D86" i="34"/>
  <c r="BF13" i="34"/>
  <c r="BF23" i="34"/>
  <c r="BR18" i="34"/>
  <c r="BF17" i="34"/>
  <c r="BR16" i="34"/>
  <c r="BR12" i="34"/>
  <c r="BW12" i="34"/>
  <c r="BR11" i="34"/>
  <c r="BW11" i="34"/>
  <c r="BR10" i="34"/>
  <c r="BW10" i="34"/>
  <c r="BR9" i="34"/>
  <c r="BW9" i="34"/>
  <c r="BR23" i="34"/>
  <c r="BR22" i="34"/>
  <c r="BR21" i="34"/>
  <c r="BR20" i="34"/>
  <c r="BR19" i="34"/>
  <c r="BF18" i="34"/>
  <c r="BF16" i="34"/>
  <c r="BR15" i="34"/>
  <c r="BR14" i="34"/>
  <c r="BR13" i="34"/>
  <c r="BW13" i="34"/>
  <c r="BF12" i="34"/>
  <c r="BF11" i="34"/>
  <c r="BF10" i="34"/>
  <c r="BF15" i="34"/>
  <c r="BF22" i="34"/>
  <c r="AD26" i="34"/>
  <c r="AD28" i="34"/>
  <c r="BF19" i="34"/>
  <c r="BF14" i="34"/>
  <c r="K79" i="34"/>
  <c r="AD31" i="34"/>
  <c r="AD29" i="34"/>
  <c r="I73" i="34"/>
  <c r="K153" i="33"/>
  <c r="AD30" i="33"/>
  <c r="H99" i="33"/>
  <c r="D86" i="33"/>
  <c r="K123" i="33"/>
  <c r="J79" i="33"/>
  <c r="BR18" i="33"/>
  <c r="BF17" i="33"/>
  <c r="BR16" i="33"/>
  <c r="BR12" i="33"/>
  <c r="BW12" i="33"/>
  <c r="BR11" i="33"/>
  <c r="BW11" i="33"/>
  <c r="BR10" i="33"/>
  <c r="BW10" i="33"/>
  <c r="BF21" i="33"/>
  <c r="BF20" i="33"/>
  <c r="BF19" i="33"/>
  <c r="BF14" i="33"/>
  <c r="BF9" i="33"/>
  <c r="BR23" i="33"/>
  <c r="BR22" i="33"/>
  <c r="BR21" i="33"/>
  <c r="BR20" i="33"/>
  <c r="BR19" i="33"/>
  <c r="BF18" i="33"/>
  <c r="BF16" i="33"/>
  <c r="BR15" i="33"/>
  <c r="BR14" i="33"/>
  <c r="BR13" i="33"/>
  <c r="BW13" i="33"/>
  <c r="BF12" i="33"/>
  <c r="BF11" i="33"/>
  <c r="BF10" i="33"/>
  <c r="BR9" i="33"/>
  <c r="BW9" i="33"/>
  <c r="BF22" i="33"/>
  <c r="BF15" i="33"/>
  <c r="BF13" i="33"/>
  <c r="BF23" i="33"/>
  <c r="K79" i="33"/>
  <c r="AD28" i="33"/>
  <c r="AD31" i="33"/>
  <c r="I81" i="33"/>
  <c r="CS18" i="32" a="1"/>
  <c r="CS18" i="32"/>
  <c r="CT5" i="32"/>
  <c r="F30" i="9" s="1"/>
  <c r="I79" i="32"/>
  <c r="H93" i="32"/>
  <c r="H99" i="32"/>
  <c r="D86" i="32"/>
  <c r="G6" i="32"/>
  <c r="G7" i="32"/>
  <c r="I7" i="9" s="1"/>
  <c r="E7" i="32"/>
  <c r="G7" i="9" s="1"/>
  <c r="AA17" i="32" a="1"/>
  <c r="AA17" i="32"/>
  <c r="D35" i="32"/>
  <c r="C54" i="32"/>
  <c r="E53" i="32"/>
  <c r="F35" i="32"/>
  <c r="CT4" i="32"/>
  <c r="CS20" i="32" a="1"/>
  <c r="CS20" i="32"/>
  <c r="CS21" i="32" a="1"/>
  <c r="CS21" i="32"/>
  <c r="CU4" i="32"/>
  <c r="CS22" i="32" a="1"/>
  <c r="CS22" i="32"/>
  <c r="CS17" i="32" a="1"/>
  <c r="CS17" i="32"/>
  <c r="CR5" i="32"/>
  <c r="D30" i="9" s="1"/>
  <c r="CS4" i="32"/>
  <c r="CW4" i="32"/>
  <c r="CS19" i="32" a="1"/>
  <c r="CS19" i="32"/>
  <c r="F34" i="32"/>
  <c r="E37" i="32"/>
  <c r="H49" i="32"/>
  <c r="I49" i="32"/>
  <c r="BR18" i="32"/>
  <c r="BF17" i="32"/>
  <c r="BR16" i="32"/>
  <c r="BR12" i="32"/>
  <c r="BW12" i="32"/>
  <c r="BR11" i="32"/>
  <c r="BW11" i="32"/>
  <c r="BR10" i="32"/>
  <c r="BW10" i="32"/>
  <c r="BR23" i="32"/>
  <c r="BR22" i="32"/>
  <c r="BR21" i="32"/>
  <c r="BR20" i="32"/>
  <c r="BR19" i="32"/>
  <c r="BF18" i="32"/>
  <c r="BF16" i="32"/>
  <c r="BR15" i="32"/>
  <c r="BR14" i="32"/>
  <c r="BR13" i="32"/>
  <c r="BW13" i="32"/>
  <c r="BF12" i="32"/>
  <c r="BF11" i="32"/>
  <c r="BF10" i="32"/>
  <c r="BR9" i="32"/>
  <c r="BW9" i="32"/>
  <c r="BF23" i="32"/>
  <c r="BF22" i="32"/>
  <c r="BF21" i="32"/>
  <c r="BF20" i="32"/>
  <c r="BF19" i="32"/>
  <c r="BF15" i="32"/>
  <c r="BF14" i="32"/>
  <c r="BF13" i="32"/>
  <c r="BF9" i="32"/>
  <c r="J79" i="32"/>
  <c r="J153" i="32"/>
  <c r="BR17" i="32"/>
  <c r="K153" i="32"/>
  <c r="AA24" i="32" a="1"/>
  <c r="AA24" i="32"/>
  <c r="D42" i="32"/>
  <c r="K55" i="32"/>
  <c r="AD28" i="32"/>
  <c r="F7" i="32"/>
  <c r="H7" i="9" s="1"/>
  <c r="AD31" i="32"/>
  <c r="AO9" i="32" s="1"/>
  <c r="M6" i="32" s="1"/>
  <c r="M7" i="32" s="1"/>
  <c r="O7" i="9" s="1"/>
  <c r="I81" i="32"/>
  <c r="K79" i="32"/>
  <c r="I73" i="32"/>
  <c r="K153" i="30"/>
  <c r="H168" i="30"/>
  <c r="J123" i="30"/>
  <c r="AA37" i="30" a="1"/>
  <c r="AA37" i="30"/>
  <c r="AA21" i="30" a="1"/>
  <c r="AA21" i="30"/>
  <c r="D39" i="30"/>
  <c r="G59" i="30"/>
  <c r="H7" i="30"/>
  <c r="J6" i="9" s="1"/>
  <c r="F6" i="30"/>
  <c r="H92" i="30"/>
  <c r="AD29" i="30"/>
  <c r="K79" i="30"/>
  <c r="AN9" i="30"/>
  <c r="BR23" i="30"/>
  <c r="BR11" i="30"/>
  <c r="BW11" i="30"/>
  <c r="BF20" i="30"/>
  <c r="BR16" i="30"/>
  <c r="CS17" i="30" a="1"/>
  <c r="CS17" i="30"/>
  <c r="CW5" i="30"/>
  <c r="I29" i="9" s="1"/>
  <c r="CV4" i="30"/>
  <c r="CV5" i="30"/>
  <c r="H29" i="9" s="1"/>
  <c r="CR4" i="30"/>
  <c r="CR5" i="30"/>
  <c r="D29" i="9" s="1"/>
  <c r="CS18" i="30" a="1"/>
  <c r="CS18" i="30"/>
  <c r="CU4" i="30"/>
  <c r="CS22" i="30" a="1"/>
  <c r="CS22" i="30"/>
  <c r="CS21" i="30" a="1"/>
  <c r="CS21" i="30"/>
  <c r="CS20" i="30" a="1"/>
  <c r="CS20" i="30"/>
  <c r="CS19" i="30" a="1"/>
  <c r="CS19" i="30"/>
  <c r="CT4" i="30"/>
  <c r="BR18" i="30"/>
  <c r="AZ47" i="30"/>
  <c r="CS4" i="30"/>
  <c r="BR10" i="30"/>
  <c r="BW10" i="30"/>
  <c r="BR12" i="30"/>
  <c r="BW12" i="30"/>
  <c r="BF17" i="30"/>
  <c r="D38" i="30"/>
  <c r="G55" i="30"/>
  <c r="K123" i="30"/>
  <c r="C6" i="30"/>
  <c r="C7" i="30"/>
  <c r="E6" i="9" s="1"/>
  <c r="G6" i="30"/>
  <c r="G7" i="30"/>
  <c r="I6" i="9" s="1"/>
  <c r="AA16" i="30" a="1"/>
  <c r="AA16" i="30"/>
  <c r="D34" i="30"/>
  <c r="C50" i="30"/>
  <c r="E49" i="30"/>
  <c r="BR17" i="30"/>
  <c r="AA18" i="30" a="1"/>
  <c r="AA18" i="30" s="1"/>
  <c r="D36" i="30" s="1"/>
  <c r="C59" i="30" s="1"/>
  <c r="E58" i="30" s="1"/>
  <c r="AA25" i="30" a="1"/>
  <c r="AA25" i="30"/>
  <c r="D43" i="30"/>
  <c r="O55" i="30"/>
  <c r="H91" i="30"/>
  <c r="H95" i="30"/>
  <c r="L6" i="30"/>
  <c r="BF13" i="30"/>
  <c r="BF14" i="30"/>
  <c r="BF15" i="30"/>
  <c r="BF19" i="30"/>
  <c r="BF21" i="30"/>
  <c r="BF22" i="30"/>
  <c r="BF23" i="30"/>
  <c r="AD28" i="30"/>
  <c r="H80" i="30"/>
  <c r="J79" i="30"/>
  <c r="H98" i="30"/>
  <c r="E6" i="30"/>
  <c r="E7" i="30"/>
  <c r="G6" i="9" s="1"/>
  <c r="I6" i="30"/>
  <c r="I7" i="30"/>
  <c r="K6" i="9" s="1"/>
  <c r="BR9" i="30"/>
  <c r="BW9" i="30"/>
  <c r="BF10" i="30"/>
  <c r="BF11" i="30"/>
  <c r="BF12" i="30"/>
  <c r="BR13" i="30"/>
  <c r="BW13" i="30"/>
  <c r="BR14" i="30"/>
  <c r="BR15" i="30"/>
  <c r="BF16" i="30"/>
  <c r="BF18" i="30"/>
  <c r="BR19" i="30"/>
  <c r="BR20" i="30"/>
  <c r="BR21" i="30"/>
  <c r="BR22" i="30"/>
  <c r="H166" i="35"/>
  <c r="I49" i="16"/>
  <c r="L51" i="8" s="1"/>
  <c r="H168" i="37"/>
  <c r="H167" i="33"/>
  <c r="CS5" i="32"/>
  <c r="E30" i="9" s="1"/>
  <c r="K7" i="32" a="1"/>
  <c r="K7" i="32" s="1"/>
  <c r="M7" i="9" s="1"/>
  <c r="D7" i="32"/>
  <c r="F7" i="9" s="1"/>
  <c r="H168" i="32"/>
  <c r="F37" i="32"/>
  <c r="H166" i="30"/>
  <c r="L7" i="30"/>
  <c r="N6" i="9" s="1"/>
  <c r="F34" i="30"/>
  <c r="E37" i="30"/>
  <c r="H49" i="30"/>
  <c r="I54" i="16"/>
  <c r="L56" i="8" s="1"/>
  <c r="AQ9" i="35"/>
  <c r="P6" i="35" s="1"/>
  <c r="AQ9" i="38"/>
  <c r="P6" i="38" s="1"/>
  <c r="I78" i="16"/>
  <c r="L98" i="8" s="1"/>
  <c r="I82" i="16"/>
  <c r="L104" i="8" s="1"/>
  <c r="I71" i="16"/>
  <c r="L91" i="8" s="1"/>
  <c r="I77" i="16"/>
  <c r="L95" i="8" s="1"/>
  <c r="I89" i="16"/>
  <c r="L112" i="8"/>
  <c r="L113" i="8"/>
  <c r="J43" i="9"/>
  <c r="I101" i="16"/>
  <c r="L125" i="8" s="1"/>
  <c r="I111" i="16"/>
  <c r="I115" i="16"/>
  <c r="L143" i="8" s="1"/>
  <c r="I102" i="16"/>
  <c r="L126" i="8" s="1"/>
  <c r="I122" i="16"/>
  <c r="L150" i="8" s="1"/>
  <c r="I113" i="16"/>
  <c r="I133" i="16"/>
  <c r="L163" i="8" s="1"/>
  <c r="L168" i="8"/>
  <c r="L169" i="8"/>
  <c r="L170" i="8"/>
  <c r="I152" i="16"/>
  <c r="L184" i="8" s="1"/>
  <c r="I144" i="16"/>
  <c r="L176" i="8" s="1"/>
  <c r="CF12" i="17"/>
  <c r="CU12" i="28"/>
  <c r="CT12" i="28"/>
  <c r="CS5" i="28"/>
  <c r="I165" i="28"/>
  <c r="E165" i="28"/>
  <c r="H165" i="28"/>
  <c r="I164" i="28"/>
  <c r="E164" i="28"/>
  <c r="H164" i="28"/>
  <c r="I163" i="28"/>
  <c r="K162" i="28"/>
  <c r="E163" i="28"/>
  <c r="H163" i="28"/>
  <c r="I162" i="28"/>
  <c r="E162" i="28"/>
  <c r="H162" i="28"/>
  <c r="H161" i="28"/>
  <c r="E161" i="28"/>
  <c r="I160" i="28"/>
  <c r="E160" i="28"/>
  <c r="H160" i="28"/>
  <c r="G159" i="28"/>
  <c r="I159" i="28"/>
  <c r="E159" i="28"/>
  <c r="H159" i="28"/>
  <c r="G158" i="28"/>
  <c r="I158" i="28"/>
  <c r="E158" i="28"/>
  <c r="H158" i="28"/>
  <c r="I157" i="28"/>
  <c r="E157" i="28"/>
  <c r="H157" i="28"/>
  <c r="I156" i="28"/>
  <c r="G156" i="28"/>
  <c r="E156" i="28"/>
  <c r="H156" i="28"/>
  <c r="I155" i="28"/>
  <c r="G155" i="28"/>
  <c r="E155" i="28"/>
  <c r="H155" i="28"/>
  <c r="I154" i="28"/>
  <c r="E154" i="28"/>
  <c r="H154" i="28"/>
  <c r="G153" i="28"/>
  <c r="I153" i="28"/>
  <c r="E153" i="28"/>
  <c r="H153" i="28"/>
  <c r="E152" i="28"/>
  <c r="H152" i="28"/>
  <c r="G150" i="28"/>
  <c r="I150" i="28"/>
  <c r="E150" i="28"/>
  <c r="H150" i="28"/>
  <c r="H149" i="28"/>
  <c r="G149" i="28"/>
  <c r="I149" i="28"/>
  <c r="E149" i="28"/>
  <c r="H148" i="28"/>
  <c r="G148" i="28"/>
  <c r="I148" i="28"/>
  <c r="E148" i="28"/>
  <c r="I147" i="28"/>
  <c r="H147" i="28"/>
  <c r="E147" i="28"/>
  <c r="H145" i="28"/>
  <c r="G145" i="28"/>
  <c r="I145" i="28"/>
  <c r="E145" i="28"/>
  <c r="H144" i="28"/>
  <c r="G144" i="28"/>
  <c r="I144" i="28"/>
  <c r="E144" i="28"/>
  <c r="I142" i="28"/>
  <c r="E142" i="28"/>
  <c r="H142" i="28"/>
  <c r="I141" i="28"/>
  <c r="E141" i="28"/>
  <c r="H141" i="28"/>
  <c r="I140" i="28"/>
  <c r="G140" i="28"/>
  <c r="E140" i="28"/>
  <c r="H140" i="28"/>
  <c r="I139" i="28"/>
  <c r="E139" i="28"/>
  <c r="H139" i="28"/>
  <c r="I137" i="28"/>
  <c r="H137" i="28"/>
  <c r="E137" i="28"/>
  <c r="H136" i="28"/>
  <c r="G136" i="28"/>
  <c r="I136" i="28"/>
  <c r="E136" i="28"/>
  <c r="H135" i="28"/>
  <c r="G135" i="28"/>
  <c r="I135" i="28"/>
  <c r="E135" i="28"/>
  <c r="H134" i="28"/>
  <c r="G134" i="28"/>
  <c r="I134" i="28"/>
  <c r="E134" i="28"/>
  <c r="I133" i="28"/>
  <c r="E133" i="28"/>
  <c r="H133" i="28"/>
  <c r="I131" i="28"/>
  <c r="E131" i="28"/>
  <c r="H131" i="28"/>
  <c r="I130" i="28"/>
  <c r="E130" i="28"/>
  <c r="H130" i="28"/>
  <c r="I129" i="28"/>
  <c r="H129" i="28"/>
  <c r="E129" i="28"/>
  <c r="I128" i="28"/>
  <c r="E128" i="28"/>
  <c r="H128" i="28"/>
  <c r="I127" i="28"/>
  <c r="E127" i="28"/>
  <c r="H127" i="28"/>
  <c r="I125" i="28"/>
  <c r="G125" i="28"/>
  <c r="E125" i="28"/>
  <c r="H125" i="28"/>
  <c r="I124" i="28"/>
  <c r="E124" i="28"/>
  <c r="H124" i="28"/>
  <c r="I123" i="28"/>
  <c r="E123" i="28"/>
  <c r="H123" i="28"/>
  <c r="H122" i="28"/>
  <c r="E122" i="28"/>
  <c r="E116" i="28"/>
  <c r="G115" i="28"/>
  <c r="E115" i="28"/>
  <c r="G114" i="28"/>
  <c r="E114" i="28"/>
  <c r="E113" i="28"/>
  <c r="E112" i="28"/>
  <c r="E98" i="28"/>
  <c r="G98" i="28"/>
  <c r="E97" i="28"/>
  <c r="G97" i="28"/>
  <c r="G96" i="28"/>
  <c r="E96" i="28"/>
  <c r="G95" i="28"/>
  <c r="E95" i="28"/>
  <c r="E94" i="28"/>
  <c r="G94" i="28"/>
  <c r="E93" i="28"/>
  <c r="G93" i="28"/>
  <c r="H92" i="28"/>
  <c r="G92" i="28"/>
  <c r="E92" i="28"/>
  <c r="G91" i="28"/>
  <c r="E91" i="28"/>
  <c r="E90" i="28"/>
  <c r="G90" i="28"/>
  <c r="E89" i="28"/>
  <c r="G89" i="28"/>
  <c r="G81" i="28"/>
  <c r="I81" i="28"/>
  <c r="E81" i="28"/>
  <c r="H81" i="28"/>
  <c r="G80" i="28"/>
  <c r="I80" i="28"/>
  <c r="E80" i="28"/>
  <c r="H80" i="28"/>
  <c r="H79" i="28"/>
  <c r="J79" i="28"/>
  <c r="G79" i="28"/>
  <c r="I79" i="28"/>
  <c r="E79" i="28"/>
  <c r="E76" i="28"/>
  <c r="G75" i="28"/>
  <c r="H98" i="28"/>
  <c r="E75" i="28"/>
  <c r="G74" i="28"/>
  <c r="H97" i="28"/>
  <c r="E74" i="28"/>
  <c r="G73" i="28"/>
  <c r="E73" i="28"/>
  <c r="H73" i="28"/>
  <c r="G72" i="28"/>
  <c r="H95" i="28"/>
  <c r="E72" i="28"/>
  <c r="G71" i="28"/>
  <c r="H94" i="28"/>
  <c r="E71" i="28"/>
  <c r="G70" i="28"/>
  <c r="H93" i="28"/>
  <c r="E70" i="28"/>
  <c r="G69" i="28"/>
  <c r="E69" i="28"/>
  <c r="AA19" i="28" a="1"/>
  <c r="AA19" i="28"/>
  <c r="D37" i="28"/>
  <c r="G50" i="28"/>
  <c r="G68" i="28"/>
  <c r="H91" i="28"/>
  <c r="E68" i="28"/>
  <c r="G67" i="28"/>
  <c r="H90" i="28"/>
  <c r="E67" i="28"/>
  <c r="G66" i="28"/>
  <c r="H89" i="28"/>
  <c r="E66" i="28"/>
  <c r="D62" i="28"/>
  <c r="D58" i="28"/>
  <c r="D53" i="28"/>
  <c r="D49" i="28"/>
  <c r="CW42" i="28"/>
  <c r="CU42" i="28"/>
  <c r="CW41" i="28"/>
  <c r="CU41" i="28"/>
  <c r="BF41" i="28"/>
  <c r="BE41" i="28"/>
  <c r="BD41" i="28"/>
  <c r="BC41" i="28"/>
  <c r="BB41" i="28"/>
  <c r="BA41" i="28"/>
  <c r="CW40" i="28"/>
  <c r="CU40" i="28"/>
  <c r="BF40" i="28"/>
  <c r="BE40" i="28"/>
  <c r="BD40" i="28"/>
  <c r="BC40" i="28"/>
  <c r="BB40" i="28"/>
  <c r="BA40" i="28"/>
  <c r="CW39" i="28"/>
  <c r="CU39" i="28"/>
  <c r="BF39" i="28"/>
  <c r="BE39" i="28"/>
  <c r="BD39" i="28"/>
  <c r="BC39" i="28"/>
  <c r="BB39" i="28"/>
  <c r="BA39" i="28"/>
  <c r="CW38" i="28"/>
  <c r="CU38" i="28"/>
  <c r="BF38" i="28"/>
  <c r="BE38" i="28"/>
  <c r="BD38" i="28"/>
  <c r="BC38" i="28"/>
  <c r="BB38" i="28"/>
  <c r="BA38" i="28"/>
  <c r="AA38" i="28"/>
  <c r="CW37" i="28"/>
  <c r="CU37" i="28"/>
  <c r="BL37" i="28"/>
  <c r="BK37" i="28"/>
  <c r="BD44" i="28" s="1"/>
  <c r="BJ37" i="28"/>
  <c r="BI37" i="28"/>
  <c r="BD45" i="28" s="1"/>
  <c r="BH37" i="28"/>
  <c r="BG37" i="28"/>
  <c r="BD46" i="28" s="1"/>
  <c r="BF37" i="28"/>
  <c r="BE37" i="28"/>
  <c r="BD37" i="28"/>
  <c r="BC37" i="28"/>
  <c r="BB37" i="28"/>
  <c r="BA37" i="28"/>
  <c r="AA37" i="28" a="1"/>
  <c r="AA37" i="28"/>
  <c r="BF36" i="28"/>
  <c r="BE36" i="28"/>
  <c r="BD36" i="28"/>
  <c r="BC36" i="28"/>
  <c r="BB36" i="28"/>
  <c r="AA36" i="28" a="1"/>
  <c r="AA36" i="28"/>
  <c r="BC35" i="28"/>
  <c r="AA35" i="28"/>
  <c r="AA34" i="28"/>
  <c r="BF33" i="28"/>
  <c r="BE33" i="28"/>
  <c r="BD33" i="28"/>
  <c r="BC33" i="28"/>
  <c r="BB33" i="28"/>
  <c r="BA33" i="28"/>
  <c r="BF32" i="28"/>
  <c r="BE32" i="28"/>
  <c r="BD32" i="28"/>
  <c r="BC32" i="28"/>
  <c r="BB32" i="28"/>
  <c r="BA32" i="28"/>
  <c r="BF31" i="28"/>
  <c r="BE31" i="28"/>
  <c r="BD31" i="28"/>
  <c r="BC31" i="28"/>
  <c r="BB31" i="28"/>
  <c r="BA31" i="28"/>
  <c r="BF30" i="28"/>
  <c r="BE30" i="28"/>
  <c r="BD30" i="28"/>
  <c r="BC30" i="28"/>
  <c r="BB30" i="28"/>
  <c r="BA30" i="28"/>
  <c r="AD30" i="28"/>
  <c r="G30" i="28"/>
  <c r="BF29" i="28"/>
  <c r="BE29" i="28"/>
  <c r="BD29" i="28"/>
  <c r="BC29" i="28"/>
  <c r="BB29" i="28"/>
  <c r="BA29" i="28"/>
  <c r="G29" i="28"/>
  <c r="BI28" i="28"/>
  <c r="BB44" i="28"/>
  <c r="BB47" i="28"/>
  <c r="BH28" i="28"/>
  <c r="BB45" i="28"/>
  <c r="BG28" i="28"/>
  <c r="BB46" i="28"/>
  <c r="BF28" i="28"/>
  <c r="BE28" i="28"/>
  <c r="BD28" i="28"/>
  <c r="BC28" i="28"/>
  <c r="BB28" i="28"/>
  <c r="G28" i="28"/>
  <c r="BC27" i="28"/>
  <c r="G27" i="28"/>
  <c r="AA26" i="28"/>
  <c r="G26" i="28"/>
  <c r="G25" i="28"/>
  <c r="AA24" i="28" a="1"/>
  <c r="AA24" i="28"/>
  <c r="D42" i="28"/>
  <c r="K55" i="28"/>
  <c r="G24" i="28"/>
  <c r="BY23" i="28"/>
  <c r="G23" i="28"/>
  <c r="BY22" i="28"/>
  <c r="AA22" i="28" a="1"/>
  <c r="AA22" i="28"/>
  <c r="D40" i="28"/>
  <c r="K59" i="28"/>
  <c r="G22" i="28"/>
  <c r="BY21" i="28"/>
  <c r="AA21" i="28" a="1"/>
  <c r="AA21" i="28"/>
  <c r="D39" i="28"/>
  <c r="G59" i="28"/>
  <c r="G21" i="28"/>
  <c r="BY20" i="28"/>
  <c r="AA20" i="28" a="1"/>
  <c r="AA20" i="28"/>
  <c r="D38" i="28"/>
  <c r="G55" i="28"/>
  <c r="N20" i="28"/>
  <c r="BY19" i="28"/>
  <c r="BY18" i="28"/>
  <c r="AA18" i="28" a="1"/>
  <c r="AA18" i="28" s="1"/>
  <c r="D36" i="28" s="1"/>
  <c r="C59" i="28" s="1"/>
  <c r="E58" i="28" s="1"/>
  <c r="CU17" i="28" a="1"/>
  <c r="CU17" i="28"/>
  <c r="BY17" i="28"/>
  <c r="BY16" i="28"/>
  <c r="BY15" i="28"/>
  <c r="CC14" i="28"/>
  <c r="BY14" i="28"/>
  <c r="CC13" i="28"/>
  <c r="CC12" i="28"/>
  <c r="CC11" i="28"/>
  <c r="CC10" i="28"/>
  <c r="CX9" i="28"/>
  <c r="CC9" i="28"/>
  <c r="BT23" i="28"/>
  <c r="AO9" i="28"/>
  <c r="AN9" i="28"/>
  <c r="AM9" i="28"/>
  <c r="AL9" i="28"/>
  <c r="CI8" i="28"/>
  <c r="CH8" i="28"/>
  <c r="CG8" i="28"/>
  <c r="CF8" i="28"/>
  <c r="CE8" i="28"/>
  <c r="BT16" i="28"/>
  <c r="CD8" i="28"/>
  <c r="Q7" i="28"/>
  <c r="S5" i="9" s="1"/>
  <c r="B7" i="28"/>
  <c r="D5" i="9" s="1"/>
  <c r="A7" i="28"/>
  <c r="AC6" i="28"/>
  <c r="K6" i="28"/>
  <c r="K7" i="28" a="1"/>
  <c r="K7" i="28" s="1"/>
  <c r="M5" i="9" s="1"/>
  <c r="I6" i="28"/>
  <c r="I7" i="28"/>
  <c r="K5" i="9" s="1"/>
  <c r="H6" i="28"/>
  <c r="H7" i="28"/>
  <c r="J5" i="9" s="1"/>
  <c r="G6" i="28"/>
  <c r="G7" i="28"/>
  <c r="I5" i="9" s="1"/>
  <c r="F6" i="28"/>
  <c r="F7" i="28"/>
  <c r="H5" i="9" s="1"/>
  <c r="E6" i="28"/>
  <c r="E7" i="28"/>
  <c r="G5" i="9" s="1"/>
  <c r="D6" i="28"/>
  <c r="CY5" i="28"/>
  <c r="I28" i="9" s="1"/>
  <c r="CX5" i="28"/>
  <c r="H28" i="9" s="1"/>
  <c r="CT5" i="28"/>
  <c r="D28" i="9" s="1"/>
  <c r="CY4" i="28"/>
  <c r="CX4" i="28"/>
  <c r="CV4" i="28"/>
  <c r="CU4" i="28"/>
  <c r="CT4" i="28"/>
  <c r="B3" i="28"/>
  <c r="CS1" i="28"/>
  <c r="J20" i="29"/>
  <c r="L20" i="29" s="1"/>
  <c r="E18" i="29"/>
  <c r="E17" i="29"/>
  <c r="E13" i="29"/>
  <c r="E14" i="29" s="1"/>
  <c r="F14" i="29" s="1"/>
  <c r="E15" i="29" s="1"/>
  <c r="F15" i="29" s="1"/>
  <c r="F11" i="29"/>
  <c r="E11" i="29" s="1"/>
  <c r="F8" i="29"/>
  <c r="E9" i="29"/>
  <c r="F9" i="29" s="1"/>
  <c r="F7" i="29"/>
  <c r="F5" i="29"/>
  <c r="E6" i="29" s="1"/>
  <c r="F6" i="29" s="1"/>
  <c r="AK9" i="17"/>
  <c r="E10" i="29"/>
  <c r="F10" i="29" s="1"/>
  <c r="E20" i="29"/>
  <c r="AI9" i="33" s="1"/>
  <c r="AD31" i="28"/>
  <c r="AQ9" i="28"/>
  <c r="M6" i="28"/>
  <c r="M7" i="28"/>
  <c r="O5" i="9"/>
  <c r="AD26" i="28"/>
  <c r="R7" i="28"/>
  <c r="CU19" i="28" a="1"/>
  <c r="CU19" i="28" s="1"/>
  <c r="CU21" i="28" a="1"/>
  <c r="CU21" i="28"/>
  <c r="CU22" i="28" a="1"/>
  <c r="CU22" i="28"/>
  <c r="J162" i="28"/>
  <c r="H169" i="28"/>
  <c r="K153" i="28"/>
  <c r="J123" i="28"/>
  <c r="AA23" i="28" a="1"/>
  <c r="AA23" i="28"/>
  <c r="D41" i="28"/>
  <c r="C63" i="28"/>
  <c r="E62" i="28"/>
  <c r="F41" i="28"/>
  <c r="H96" i="28"/>
  <c r="J6" i="28"/>
  <c r="I73" i="28"/>
  <c r="AD29" i="28"/>
  <c r="K79" i="28"/>
  <c r="AA25" i="28" a="1"/>
  <c r="AA25" i="28"/>
  <c r="D43" i="28"/>
  <c r="O55" i="28"/>
  <c r="L6" i="28"/>
  <c r="C6" i="28"/>
  <c r="AA16" i="28" a="1"/>
  <c r="AA16" i="28"/>
  <c r="D34" i="28"/>
  <c r="C50" i="28"/>
  <c r="E49" i="28"/>
  <c r="F34" i="28"/>
  <c r="H99" i="28"/>
  <c r="D86" i="28"/>
  <c r="AA17" i="28" a="1"/>
  <c r="AA17" i="28"/>
  <c r="D35" i="28"/>
  <c r="C54" i="28"/>
  <c r="E53" i="28"/>
  <c r="F35" i="28"/>
  <c r="J153" i="28"/>
  <c r="K123" i="28"/>
  <c r="BH12" i="28"/>
  <c r="BT18" i="28"/>
  <c r="AP9" i="28"/>
  <c r="BT10" i="28"/>
  <c r="BY10" i="28"/>
  <c r="BT11" i="28"/>
  <c r="BY11" i="28"/>
  <c r="BT12" i="28"/>
  <c r="BY12" i="28"/>
  <c r="BT17" i="28"/>
  <c r="BH10" i="28"/>
  <c r="BH17" i="28"/>
  <c r="BH13" i="28"/>
  <c r="BH14" i="28"/>
  <c r="BH15" i="28"/>
  <c r="BH19" i="28"/>
  <c r="BH20" i="28"/>
  <c r="BH21" i="28"/>
  <c r="BH22" i="28"/>
  <c r="BH23" i="28"/>
  <c r="AD28" i="28"/>
  <c r="BT9" i="28"/>
  <c r="BY9" i="28"/>
  <c r="BH11" i="28"/>
  <c r="BH9" i="28"/>
  <c r="BT13" i="28"/>
  <c r="BY13" i="28"/>
  <c r="BT14" i="28"/>
  <c r="BT15" i="28"/>
  <c r="BH16" i="28"/>
  <c r="BH18" i="28"/>
  <c r="BT19" i="28"/>
  <c r="BT20" i="28"/>
  <c r="BT21" i="28"/>
  <c r="BT22" i="28"/>
  <c r="J21" i="29"/>
  <c r="K21" i="29" s="1"/>
  <c r="M21" i="29" s="1"/>
  <c r="K20" i="29"/>
  <c r="M20" i="29" s="1"/>
  <c r="H168" i="28"/>
  <c r="H166" i="28"/>
  <c r="J7" i="28"/>
  <c r="L5" i="9" s="1"/>
  <c r="H167" i="28"/>
  <c r="L7" i="28"/>
  <c r="N5" i="9" s="1"/>
  <c r="D7" i="28"/>
  <c r="F5" i="9" s="1"/>
  <c r="E37" i="28"/>
  <c r="H49" i="28"/>
  <c r="I49" i="28"/>
  <c r="F37" i="28"/>
  <c r="C7" i="28"/>
  <c r="E5" i="9" s="1"/>
  <c r="E21" i="29"/>
  <c r="AI9" i="34" s="1"/>
  <c r="AA20" i="34" s="1" a="1"/>
  <c r="AA20" i="34" s="1"/>
  <c r="D38" i="34" s="1"/>
  <c r="G55" i="34" s="1"/>
  <c r="H170" i="28"/>
  <c r="AA88" i="28"/>
  <c r="AA87" i="28"/>
  <c r="AC87" i="28"/>
  <c r="E22" i="29"/>
  <c r="AI9" i="35" s="1"/>
  <c r="AA28" i="35" s="1"/>
  <c r="AM9" i="35" s="1"/>
  <c r="J23" i="29"/>
  <c r="L23" i="29" s="1"/>
  <c r="F25" i="29"/>
  <c r="F26" i="29" s="1"/>
  <c r="F29" i="29"/>
  <c r="F30" i="29" s="1"/>
  <c r="E30" i="29" s="1"/>
  <c r="AI9" i="42" s="1"/>
  <c r="AA21" i="42" s="1" a="1"/>
  <c r="AA21" i="42" s="1"/>
  <c r="D39" i="42" s="1"/>
  <c r="G59" i="42" s="1"/>
  <c r="S7" i="28"/>
  <c r="U5" i="9"/>
  <c r="E23" i="29"/>
  <c r="AI9" i="39" s="1"/>
  <c r="AA36" i="39" s="1" a="1"/>
  <c r="AA36" i="39" s="1"/>
  <c r="J28" i="29"/>
  <c r="K28" i="29" s="1"/>
  <c r="M28" i="29" s="1"/>
  <c r="E28" i="29"/>
  <c r="AI9" i="40" s="1"/>
  <c r="I7" i="40" s="1"/>
  <c r="K15" i="9" s="1"/>
  <c r="J24" i="29"/>
  <c r="K24" i="29" s="1"/>
  <c r="M24" i="29" s="1"/>
  <c r="E24" i="29"/>
  <c r="AI9" i="46" s="1"/>
  <c r="CR12" i="46" s="1"/>
  <c r="CQ5" i="46" s="1"/>
  <c r="C44" i="9" s="1"/>
  <c r="CE5" i="17"/>
  <c r="CI38" i="17"/>
  <c r="CG4" i="17"/>
  <c r="CG5" i="17"/>
  <c r="CI39" i="17"/>
  <c r="CI40" i="17"/>
  <c r="CI4" i="17"/>
  <c r="CI5" i="17"/>
  <c r="CI41" i="17"/>
  <c r="CJ4" i="17"/>
  <c r="CJ5" i="17"/>
  <c r="CI42" i="17"/>
  <c r="CK4" i="17"/>
  <c r="CK5" i="17"/>
  <c r="CI37" i="17"/>
  <c r="CF4" i="17"/>
  <c r="CF5" i="17"/>
  <c r="CG38" i="17"/>
  <c r="CG39" i="17"/>
  <c r="CG40" i="17"/>
  <c r="CG41" i="17"/>
  <c r="CG42" i="17"/>
  <c r="CG37" i="17"/>
  <c r="CJ9" i="17"/>
  <c r="CE1" i="17"/>
  <c r="C26" i="9"/>
  <c r="E166" i="25"/>
  <c r="H166" i="25"/>
  <c r="H165" i="25"/>
  <c r="E165" i="25"/>
  <c r="E164" i="25"/>
  <c r="H164" i="25"/>
  <c r="H163" i="25"/>
  <c r="E163" i="25"/>
  <c r="G162" i="25"/>
  <c r="H162" i="25"/>
  <c r="H161" i="25"/>
  <c r="E161" i="25"/>
  <c r="H160" i="25"/>
  <c r="G160" i="25"/>
  <c r="I160" i="25"/>
  <c r="E160" i="25"/>
  <c r="H159" i="25"/>
  <c r="G159" i="25"/>
  <c r="I159" i="25"/>
  <c r="E159" i="25"/>
  <c r="H158" i="25"/>
  <c r="G158" i="25"/>
  <c r="I158" i="25"/>
  <c r="E158" i="25"/>
  <c r="H157" i="25"/>
  <c r="G157" i="25"/>
  <c r="I157" i="25"/>
  <c r="E157" i="25"/>
  <c r="H156" i="25"/>
  <c r="G156" i="25"/>
  <c r="I156" i="25"/>
  <c r="E156" i="25"/>
  <c r="E155" i="25"/>
  <c r="H155" i="25"/>
  <c r="I154" i="25"/>
  <c r="G154" i="25"/>
  <c r="E154" i="25"/>
  <c r="H154" i="25"/>
  <c r="I153" i="25"/>
  <c r="G153" i="25"/>
  <c r="E153" i="25"/>
  <c r="H153" i="25"/>
  <c r="E152" i="25"/>
  <c r="H152" i="25"/>
  <c r="I151" i="25"/>
  <c r="H151" i="25"/>
  <c r="G151" i="25"/>
  <c r="E151" i="25"/>
  <c r="I150" i="25"/>
  <c r="H150" i="25"/>
  <c r="G150" i="25"/>
  <c r="E150" i="25"/>
  <c r="G149" i="25"/>
  <c r="I149" i="25"/>
  <c r="E149" i="25"/>
  <c r="H149" i="25"/>
  <c r="I146" i="25"/>
  <c r="H146" i="25"/>
  <c r="G146" i="25"/>
  <c r="E146" i="25"/>
  <c r="I145" i="25"/>
  <c r="H145" i="25"/>
  <c r="G145" i="25"/>
  <c r="E145" i="25"/>
  <c r="I144" i="25"/>
  <c r="H144" i="25"/>
  <c r="G144" i="25"/>
  <c r="E144" i="25"/>
  <c r="I143" i="25"/>
  <c r="H143" i="25"/>
  <c r="G143" i="25"/>
  <c r="E143" i="25"/>
  <c r="I142" i="25"/>
  <c r="H142" i="25"/>
  <c r="G142" i="25"/>
  <c r="E142" i="25"/>
  <c r="I141" i="25"/>
  <c r="H141" i="25"/>
  <c r="G141" i="25"/>
  <c r="E141" i="25"/>
  <c r="I140" i="25"/>
  <c r="H140" i="25"/>
  <c r="G140" i="25"/>
  <c r="E140" i="25"/>
  <c r="I139" i="25"/>
  <c r="H139" i="25"/>
  <c r="G139" i="25"/>
  <c r="E139" i="25"/>
  <c r="I137" i="25"/>
  <c r="H137" i="25"/>
  <c r="G137" i="25"/>
  <c r="E137" i="25"/>
  <c r="I136" i="25"/>
  <c r="H136" i="25"/>
  <c r="G136" i="25"/>
  <c r="E136" i="25"/>
  <c r="I135" i="25"/>
  <c r="H135" i="25"/>
  <c r="G135" i="25"/>
  <c r="E135" i="25"/>
  <c r="I133" i="25"/>
  <c r="H133" i="25"/>
  <c r="G133" i="25"/>
  <c r="E133" i="25"/>
  <c r="I132" i="25"/>
  <c r="H132" i="25"/>
  <c r="G132" i="25"/>
  <c r="E132" i="25"/>
  <c r="I131" i="25"/>
  <c r="H131" i="25"/>
  <c r="G131" i="25"/>
  <c r="E131" i="25"/>
  <c r="I129" i="25"/>
  <c r="H129" i="25"/>
  <c r="G129" i="25"/>
  <c r="E129" i="25"/>
  <c r="I128" i="25"/>
  <c r="H128" i="25"/>
  <c r="G128" i="25"/>
  <c r="E128" i="25"/>
  <c r="I127" i="25"/>
  <c r="H127" i="25"/>
  <c r="G127" i="25"/>
  <c r="E127" i="25"/>
  <c r="H126" i="25"/>
  <c r="E126" i="25"/>
  <c r="E125" i="25"/>
  <c r="H125" i="25"/>
  <c r="I123" i="25"/>
  <c r="G123" i="25"/>
  <c r="E123" i="25"/>
  <c r="H123" i="25"/>
  <c r="I122" i="25"/>
  <c r="G122" i="25"/>
  <c r="E122" i="25"/>
  <c r="H122" i="25"/>
  <c r="I121" i="25"/>
  <c r="G121" i="25"/>
  <c r="E121" i="25"/>
  <c r="H121" i="25"/>
  <c r="I120" i="25"/>
  <c r="G120" i="25"/>
  <c r="E120" i="25"/>
  <c r="H120" i="25"/>
  <c r="H119" i="25"/>
  <c r="G119" i="25"/>
  <c r="I119" i="25"/>
  <c r="K119" i="25"/>
  <c r="E119" i="25"/>
  <c r="E118" i="25"/>
  <c r="H118" i="25"/>
  <c r="I126" i="25"/>
  <c r="E112" i="25"/>
  <c r="G111" i="25"/>
  <c r="E111" i="25"/>
  <c r="G110" i="25"/>
  <c r="AA32" i="25" a="1"/>
  <c r="AA32" i="25"/>
  <c r="E110" i="25"/>
  <c r="E109" i="25"/>
  <c r="E108" i="25"/>
  <c r="G94" i="25"/>
  <c r="E94" i="25"/>
  <c r="H93" i="25"/>
  <c r="E93" i="25"/>
  <c r="G93" i="25"/>
  <c r="G92" i="25"/>
  <c r="E92" i="25"/>
  <c r="E91" i="25"/>
  <c r="G91" i="25"/>
  <c r="G90" i="25"/>
  <c r="E90" i="25"/>
  <c r="G89" i="25"/>
  <c r="E89" i="25"/>
  <c r="E88" i="25"/>
  <c r="G88" i="25"/>
  <c r="G87" i="25"/>
  <c r="E87" i="25"/>
  <c r="H86" i="25"/>
  <c r="E86" i="25"/>
  <c r="G86" i="25"/>
  <c r="G85" i="25"/>
  <c r="E85" i="25"/>
  <c r="I77" i="25"/>
  <c r="G77" i="25"/>
  <c r="E77" i="25"/>
  <c r="H77" i="25"/>
  <c r="I76" i="25"/>
  <c r="G76" i="25"/>
  <c r="E76" i="25"/>
  <c r="H76" i="25"/>
  <c r="G75" i="25"/>
  <c r="AD25" i="25"/>
  <c r="E75" i="25"/>
  <c r="H75" i="25"/>
  <c r="E72" i="25"/>
  <c r="G71" i="25"/>
  <c r="H94" i="25"/>
  <c r="E71" i="25"/>
  <c r="G70" i="25"/>
  <c r="E70" i="25"/>
  <c r="H69" i="25"/>
  <c r="G69" i="25"/>
  <c r="H92" i="25"/>
  <c r="E69" i="25"/>
  <c r="G68" i="25"/>
  <c r="H91" i="25"/>
  <c r="E68" i="25"/>
  <c r="G67" i="25"/>
  <c r="H90" i="25"/>
  <c r="E67" i="25"/>
  <c r="G66" i="25"/>
  <c r="H89" i="25"/>
  <c r="E66" i="25"/>
  <c r="AA16" i="25" a="1"/>
  <c r="AA16" i="25"/>
  <c r="D34" i="25"/>
  <c r="G51" i="25"/>
  <c r="G65" i="25"/>
  <c r="H88" i="25"/>
  <c r="E65" i="25"/>
  <c r="G64" i="25"/>
  <c r="H87" i="25"/>
  <c r="E64" i="25"/>
  <c r="F5" i="25"/>
  <c r="G63" i="25"/>
  <c r="E63" i="25"/>
  <c r="G62" i="25"/>
  <c r="H85" i="25"/>
  <c r="E62" i="25"/>
  <c r="AA12" i="25" a="1"/>
  <c r="AA12" i="25"/>
  <c r="D30" i="25"/>
  <c r="C46" i="25"/>
  <c r="E45" i="25"/>
  <c r="D58" i="25"/>
  <c r="D54" i="25"/>
  <c r="D49" i="25"/>
  <c r="D45" i="25"/>
  <c r="BF37" i="25"/>
  <c r="BE37" i="25"/>
  <c r="BD37" i="25"/>
  <c r="BC37" i="25"/>
  <c r="BB37" i="25"/>
  <c r="BA37" i="25"/>
  <c r="BF36" i="25"/>
  <c r="BE36" i="25"/>
  <c r="BD36" i="25"/>
  <c r="BC36" i="25"/>
  <c r="BB36" i="25"/>
  <c r="BA36" i="25"/>
  <c r="D36" i="25"/>
  <c r="K55" i="25"/>
  <c r="BF35" i="25"/>
  <c r="BE35" i="25"/>
  <c r="BD35" i="25"/>
  <c r="BC35" i="25"/>
  <c r="BB35" i="25"/>
  <c r="BA35" i="25"/>
  <c r="BF34" i="25"/>
  <c r="BE34" i="25"/>
  <c r="BD34" i="25"/>
  <c r="BC34" i="25"/>
  <c r="BB34" i="25"/>
  <c r="BA34" i="25"/>
  <c r="AA34" i="25"/>
  <c r="BL33" i="25"/>
  <c r="BK33" i="25"/>
  <c r="BP24" i="25" s="1"/>
  <c r="BJ33" i="25"/>
  <c r="BI33" i="25"/>
  <c r="BP25" i="25" s="1"/>
  <c r="BH33" i="25"/>
  <c r="BG33" i="25"/>
  <c r="BP26" i="25" s="1"/>
  <c r="BF33" i="25"/>
  <c r="BE33" i="25"/>
  <c r="BD33" i="25"/>
  <c r="BC33" i="25"/>
  <c r="BB33" i="25"/>
  <c r="BA33" i="25"/>
  <c r="AA33" i="25"/>
  <c r="AA33" i="25" a="1"/>
  <c r="BF32" i="25"/>
  <c r="BE32" i="25"/>
  <c r="BD32" i="25"/>
  <c r="BC32" i="25"/>
  <c r="BB32" i="25"/>
  <c r="BC31" i="25"/>
  <c r="AA31" i="25"/>
  <c r="AA30" i="25"/>
  <c r="BF29" i="25"/>
  <c r="BE29" i="25"/>
  <c r="BD29" i="25"/>
  <c r="BC29" i="25"/>
  <c r="BB29" i="25"/>
  <c r="BA29" i="25"/>
  <c r="BF28" i="25"/>
  <c r="BE28" i="25"/>
  <c r="BD28" i="25"/>
  <c r="BC28" i="25"/>
  <c r="BB28" i="25"/>
  <c r="BA28" i="25"/>
  <c r="BF27" i="25"/>
  <c r="BE27" i="25"/>
  <c r="BD27" i="25"/>
  <c r="BC27" i="25"/>
  <c r="BB27" i="25"/>
  <c r="BA27" i="25"/>
  <c r="AD27" i="25"/>
  <c r="BN26" i="25"/>
  <c r="BF26" i="25"/>
  <c r="BE26" i="25"/>
  <c r="BD26" i="25"/>
  <c r="BC26" i="25"/>
  <c r="BB26" i="25"/>
  <c r="BA26" i="25"/>
  <c r="AD26" i="25"/>
  <c r="G26" i="25"/>
  <c r="D39" i="25"/>
  <c r="O51" i="25"/>
  <c r="BF25" i="25"/>
  <c r="BE25" i="25"/>
  <c r="BD25" i="25"/>
  <c r="BC25" i="25"/>
  <c r="BB25" i="25"/>
  <c r="BA25" i="25"/>
  <c r="G25" i="25"/>
  <c r="D38" i="25"/>
  <c r="K51" i="25"/>
  <c r="BN24" i="25"/>
  <c r="BN27" i="25"/>
  <c r="BI24" i="25"/>
  <c r="BH24" i="25"/>
  <c r="BN25" i="25"/>
  <c r="BG24" i="25"/>
  <c r="BF24" i="25"/>
  <c r="BE24" i="25"/>
  <c r="BD24" i="25"/>
  <c r="BC24" i="25"/>
  <c r="BB24" i="25"/>
  <c r="AD24" i="25"/>
  <c r="G24" i="25"/>
  <c r="D37" i="25"/>
  <c r="C59" i="25"/>
  <c r="E58" i="25"/>
  <c r="F37" i="25"/>
  <c r="BC23" i="25"/>
  <c r="G23" i="25"/>
  <c r="AD22" i="25"/>
  <c r="AA22" i="25"/>
  <c r="G22" i="25"/>
  <c r="G21" i="25"/>
  <c r="G20" i="25"/>
  <c r="G19" i="25"/>
  <c r="BT18" i="25"/>
  <c r="BY18" i="25"/>
  <c r="G18" i="25"/>
  <c r="AA17" i="25" a="1"/>
  <c r="AA17" i="25"/>
  <c r="D35" i="25"/>
  <c r="G55" i="25"/>
  <c r="G17" i="25"/>
  <c r="N16" i="25"/>
  <c r="AA15" i="25" a="1"/>
  <c r="AA15" i="25"/>
  <c r="D33" i="25"/>
  <c r="G46" i="25"/>
  <c r="AA14" i="25" a="1"/>
  <c r="AA14" i="25"/>
  <c r="D32" i="25"/>
  <c r="C55" i="25"/>
  <c r="E54" i="25"/>
  <c r="AA13" i="25"/>
  <c r="E5" i="25"/>
  <c r="AA13" i="25" a="1"/>
  <c r="CC10" i="25"/>
  <c r="CC9" i="25"/>
  <c r="CC8" i="25"/>
  <c r="BT8" i="25"/>
  <c r="BY8" i="25"/>
  <c r="CC7" i="25"/>
  <c r="BH19" i="25"/>
  <c r="BT7" i="25"/>
  <c r="BY7" i="25"/>
  <c r="CI6" i="25"/>
  <c r="CH6" i="25"/>
  <c r="CG6" i="25"/>
  <c r="BT19" i="25"/>
  <c r="BY19" i="25"/>
  <c r="CF6" i="25"/>
  <c r="BH7" i="25"/>
  <c r="CE6" i="25"/>
  <c r="CD6" i="25"/>
  <c r="BH11" i="25"/>
  <c r="R5" i="25"/>
  <c r="C5" i="25"/>
  <c r="B5" i="25"/>
  <c r="A5" i="25"/>
  <c r="AD4" i="25"/>
  <c r="Q4" i="25"/>
  <c r="P4" i="25"/>
  <c r="I4" i="25"/>
  <c r="I5" i="25"/>
  <c r="H4" i="25"/>
  <c r="G4" i="25"/>
  <c r="G5" i="25"/>
  <c r="F4" i="25"/>
  <c r="E4" i="25"/>
  <c r="D4" i="25"/>
  <c r="B1" i="25"/>
  <c r="CH4" i="17"/>
  <c r="CH5" i="17"/>
  <c r="CG19" i="17" a="1"/>
  <c r="CG19" i="17"/>
  <c r="CG20" i="17" a="1"/>
  <c r="CG20" i="17"/>
  <c r="CG17" i="17" a="1"/>
  <c r="CG17" i="17"/>
  <c r="CG22" i="17" a="1"/>
  <c r="CG22" i="17"/>
  <c r="CG18" i="17" a="1"/>
  <c r="CG18" i="17"/>
  <c r="CG21" i="17" a="1"/>
  <c r="CG21" i="17"/>
  <c r="F32" i="25"/>
  <c r="E35" i="25"/>
  <c r="H54" i="25"/>
  <c r="E34" i="25"/>
  <c r="H50" i="25"/>
  <c r="I50" i="25"/>
  <c r="I54" i="25"/>
  <c r="J75" i="25"/>
  <c r="J119" i="25"/>
  <c r="H167" i="25"/>
  <c r="J149" i="25"/>
  <c r="E33" i="25"/>
  <c r="H45" i="25"/>
  <c r="I45" i="25"/>
  <c r="F30" i="25"/>
  <c r="H95" i="25"/>
  <c r="D82" i="25"/>
  <c r="K149" i="25"/>
  <c r="H170" i="25"/>
  <c r="BT10" i="25"/>
  <c r="BY10" i="25"/>
  <c r="BH12" i="25"/>
  <c r="D5" i="25"/>
  <c r="H5" i="25"/>
  <c r="BT12" i="25"/>
  <c r="BY12" i="25"/>
  <c r="BH13" i="25"/>
  <c r="BH16" i="25"/>
  <c r="D31" i="25"/>
  <c r="C50" i="25"/>
  <c r="E49" i="25"/>
  <c r="F31" i="25"/>
  <c r="I69" i="25"/>
  <c r="E148" i="25"/>
  <c r="H148" i="25"/>
  <c r="I152" i="25"/>
  <c r="BT13" i="25"/>
  <c r="BY13" i="25"/>
  <c r="BH14" i="25"/>
  <c r="BT16" i="25"/>
  <c r="BY16" i="25"/>
  <c r="I75" i="25"/>
  <c r="K75" i="25"/>
  <c r="J162" i="25"/>
  <c r="BT9" i="25"/>
  <c r="BY9" i="25"/>
  <c r="BT11" i="25"/>
  <c r="BY11" i="25"/>
  <c r="BT15" i="25"/>
  <c r="BY15" i="25"/>
  <c r="BT17" i="25"/>
  <c r="BY17" i="25"/>
  <c r="BH8" i="25"/>
  <c r="BH9" i="25"/>
  <c r="BH10" i="25"/>
  <c r="BT14" i="25"/>
  <c r="BY14" i="25"/>
  <c r="BH15" i="25"/>
  <c r="BH17" i="25"/>
  <c r="BH18" i="25"/>
  <c r="F33" i="25"/>
  <c r="F34" i="25"/>
  <c r="E38" i="25"/>
  <c r="L50" i="25"/>
  <c r="M50" i="25"/>
  <c r="F35" i="25"/>
  <c r="E36" i="25"/>
  <c r="L54" i="25"/>
  <c r="M54" i="25"/>
  <c r="F36" i="25"/>
  <c r="H168" i="25"/>
  <c r="H171" i="25"/>
  <c r="AA89" i="25"/>
  <c r="H169" i="25"/>
  <c r="AA88" i="25"/>
  <c r="AC88" i="25"/>
  <c r="S5" i="25"/>
  <c r="E39" i="25"/>
  <c r="P50" i="25"/>
  <c r="Q50" i="25"/>
  <c r="F38" i="25"/>
  <c r="F39" i="25"/>
  <c r="S44" i="25"/>
  <c r="E59" i="25"/>
  <c r="Q51" i="25"/>
  <c r="I46" i="25"/>
  <c r="M55" i="25"/>
  <c r="L55" i="25"/>
  <c r="H36" i="25"/>
  <c r="H46" i="25"/>
  <c r="H33" i="25"/>
  <c r="P51" i="25"/>
  <c r="H39" i="25"/>
  <c r="D59" i="25"/>
  <c r="H37" i="25"/>
  <c r="D57" i="25"/>
  <c r="G37" i="25"/>
  <c r="E46" i="25"/>
  <c r="H44" i="25"/>
  <c r="G33" i="25"/>
  <c r="P49" i="25"/>
  <c r="G39" i="25"/>
  <c r="M51" i="25"/>
  <c r="G36" i="25"/>
  <c r="I55" i="25"/>
  <c r="L53" i="25"/>
  <c r="L51" i="25"/>
  <c r="H38" i="25"/>
  <c r="H55" i="25"/>
  <c r="H35" i="25"/>
  <c r="D46" i="25"/>
  <c r="H30" i="25"/>
  <c r="G35" i="25"/>
  <c r="H53" i="25"/>
  <c r="D44" i="25"/>
  <c r="G30" i="25"/>
  <c r="L49" i="25"/>
  <c r="I51" i="25"/>
  <c r="G38" i="25"/>
  <c r="H51" i="25"/>
  <c r="H34" i="25"/>
  <c r="E55" i="25"/>
  <c r="H49" i="25"/>
  <c r="G34" i="25"/>
  <c r="E50" i="25"/>
  <c r="D50" i="25"/>
  <c r="H31" i="25"/>
  <c r="D55" i="25"/>
  <c r="H32" i="25"/>
  <c r="D53" i="25"/>
  <c r="G32" i="25"/>
  <c r="G31" i="25"/>
  <c r="D48" i="25"/>
  <c r="AA23" i="25"/>
  <c r="D81" i="25"/>
  <c r="C4" i="9"/>
  <c r="D4" i="9"/>
  <c r="E4" i="9"/>
  <c r="F4" i="9"/>
  <c r="G4" i="9"/>
  <c r="H4" i="9"/>
  <c r="I4" i="9"/>
  <c r="J4" i="9"/>
  <c r="K4" i="9"/>
  <c r="L4" i="9"/>
  <c r="M4" i="9"/>
  <c r="N4" i="9"/>
  <c r="O4" i="9"/>
  <c r="Q4" i="9"/>
  <c r="R4" i="9"/>
  <c r="S4" i="9"/>
  <c r="T4" i="9"/>
  <c r="U4" i="9"/>
  <c r="I165" i="17"/>
  <c r="E165" i="17"/>
  <c r="H165" i="17"/>
  <c r="I164" i="17"/>
  <c r="E164" i="17"/>
  <c r="H164" i="17"/>
  <c r="I163" i="17"/>
  <c r="E163" i="17"/>
  <c r="I162" i="17"/>
  <c r="E162" i="17"/>
  <c r="H162" i="17"/>
  <c r="H161" i="17"/>
  <c r="E161" i="17"/>
  <c r="I160" i="17"/>
  <c r="E160" i="17"/>
  <c r="H160" i="17"/>
  <c r="G159" i="17"/>
  <c r="E159" i="17"/>
  <c r="H159" i="17"/>
  <c r="G158" i="17"/>
  <c r="E158" i="17"/>
  <c r="H158" i="17"/>
  <c r="I157" i="17"/>
  <c r="E157" i="17"/>
  <c r="H157" i="17"/>
  <c r="G156" i="17"/>
  <c r="I156" i="17"/>
  <c r="E156" i="17"/>
  <c r="H156" i="17"/>
  <c r="G155" i="17"/>
  <c r="I155" i="17"/>
  <c r="E155" i="17"/>
  <c r="H155" i="17"/>
  <c r="I154" i="17"/>
  <c r="E154" i="17"/>
  <c r="G153" i="17"/>
  <c r="E153" i="17"/>
  <c r="H153" i="17"/>
  <c r="E152" i="17"/>
  <c r="H152" i="17"/>
  <c r="I159" i="17"/>
  <c r="G150" i="17"/>
  <c r="I150" i="17"/>
  <c r="E150" i="17"/>
  <c r="H150" i="17"/>
  <c r="G149" i="17"/>
  <c r="I149" i="17"/>
  <c r="E149" i="17"/>
  <c r="H149" i="17"/>
  <c r="G148" i="17"/>
  <c r="I148" i="17"/>
  <c r="E148" i="17"/>
  <c r="H148" i="17"/>
  <c r="I147" i="17"/>
  <c r="E147" i="17"/>
  <c r="H147" i="17"/>
  <c r="G145" i="17"/>
  <c r="I145" i="17"/>
  <c r="E145" i="17"/>
  <c r="H145" i="17"/>
  <c r="G144" i="17"/>
  <c r="I144" i="17"/>
  <c r="E144" i="17"/>
  <c r="H144" i="17"/>
  <c r="I142" i="17"/>
  <c r="E142" i="17"/>
  <c r="H142" i="17"/>
  <c r="I141" i="17"/>
  <c r="E141" i="17"/>
  <c r="H141" i="17"/>
  <c r="G140" i="17"/>
  <c r="I140" i="17"/>
  <c r="E140" i="17"/>
  <c r="H140" i="17"/>
  <c r="I139" i="17"/>
  <c r="E139" i="17"/>
  <c r="I137" i="17"/>
  <c r="E137" i="17"/>
  <c r="H137" i="17"/>
  <c r="G136" i="17"/>
  <c r="I136" i="17"/>
  <c r="E136" i="17"/>
  <c r="H136" i="17"/>
  <c r="G135" i="17"/>
  <c r="I135" i="17"/>
  <c r="E135" i="17"/>
  <c r="H135" i="17"/>
  <c r="G134" i="17"/>
  <c r="I134" i="17"/>
  <c r="E134" i="17"/>
  <c r="H134" i="17"/>
  <c r="I133" i="17"/>
  <c r="E133" i="17"/>
  <c r="H133" i="17"/>
  <c r="I131" i="17"/>
  <c r="E131" i="17"/>
  <c r="H131" i="17"/>
  <c r="I130" i="17"/>
  <c r="E130" i="17"/>
  <c r="I129" i="17"/>
  <c r="E129" i="17"/>
  <c r="H129" i="17"/>
  <c r="I128" i="17"/>
  <c r="E128" i="17"/>
  <c r="H128" i="17"/>
  <c r="I127" i="17"/>
  <c r="E127" i="17"/>
  <c r="H127" i="17"/>
  <c r="G125" i="17"/>
  <c r="E125" i="17"/>
  <c r="H125" i="17"/>
  <c r="I124" i="17"/>
  <c r="E124" i="17"/>
  <c r="H124" i="17"/>
  <c r="I123" i="17"/>
  <c r="E123" i="17"/>
  <c r="H123" i="17"/>
  <c r="E122" i="17"/>
  <c r="H122" i="17"/>
  <c r="E116" i="17"/>
  <c r="G115" i="17"/>
  <c r="E115" i="17"/>
  <c r="G114" i="17"/>
  <c r="E114" i="17"/>
  <c r="AA36" i="17" a="1"/>
  <c r="AA36" i="17"/>
  <c r="E113" i="17"/>
  <c r="E112" i="17"/>
  <c r="E98" i="17"/>
  <c r="G98" i="17"/>
  <c r="E97" i="17"/>
  <c r="G97" i="17"/>
  <c r="E96" i="17"/>
  <c r="G96" i="17"/>
  <c r="E95" i="17"/>
  <c r="G95" i="17"/>
  <c r="E94" i="17"/>
  <c r="G94" i="17"/>
  <c r="E93" i="17"/>
  <c r="G93" i="17"/>
  <c r="E92" i="17"/>
  <c r="G92" i="17"/>
  <c r="E91" i="17"/>
  <c r="G91" i="17"/>
  <c r="E90" i="17"/>
  <c r="G90" i="17"/>
  <c r="E89" i="17"/>
  <c r="G89" i="17"/>
  <c r="G81" i="17"/>
  <c r="I81" i="17"/>
  <c r="E81" i="17"/>
  <c r="H81" i="17"/>
  <c r="G80" i="17"/>
  <c r="I80" i="17"/>
  <c r="E80" i="17"/>
  <c r="G79" i="17"/>
  <c r="I79" i="17"/>
  <c r="E79" i="17"/>
  <c r="E76" i="17"/>
  <c r="AD26" i="17"/>
  <c r="G75" i="17"/>
  <c r="E75" i="17"/>
  <c r="G74" i="17"/>
  <c r="E74" i="17"/>
  <c r="AA24" i="17" a="1"/>
  <c r="AA24" i="17"/>
  <c r="G73" i="17"/>
  <c r="E73" i="17"/>
  <c r="G72" i="17"/>
  <c r="E72" i="17"/>
  <c r="AA22" i="17" a="1"/>
  <c r="AA22" i="17"/>
  <c r="G71" i="17"/>
  <c r="E71" i="17"/>
  <c r="G70" i="17"/>
  <c r="E70" i="17"/>
  <c r="AA20" i="17" a="1"/>
  <c r="AA20" i="17"/>
  <c r="G69" i="17"/>
  <c r="E69" i="17"/>
  <c r="G68" i="17"/>
  <c r="E68" i="17"/>
  <c r="G67" i="17"/>
  <c r="E67" i="17"/>
  <c r="G66" i="17"/>
  <c r="E66" i="17"/>
  <c r="D62" i="17"/>
  <c r="D58" i="17"/>
  <c r="D53" i="17"/>
  <c r="D49" i="17"/>
  <c r="AA38" i="17"/>
  <c r="AA37" i="17" a="1"/>
  <c r="AA37" i="17"/>
  <c r="AA35" i="17"/>
  <c r="AA34" i="17"/>
  <c r="BD33" i="17"/>
  <c r="BC33" i="17"/>
  <c r="BB33" i="17"/>
  <c r="BA33" i="17"/>
  <c r="AZ33" i="17"/>
  <c r="AY33" i="17"/>
  <c r="BD32" i="17"/>
  <c r="BC32" i="17"/>
  <c r="BB32" i="17"/>
  <c r="BA32" i="17"/>
  <c r="AZ32" i="17"/>
  <c r="AY32" i="17"/>
  <c r="BD31" i="17"/>
  <c r="BC31" i="17"/>
  <c r="BB31" i="17"/>
  <c r="BA31" i="17"/>
  <c r="AZ31" i="17"/>
  <c r="AY31" i="17"/>
  <c r="BD30" i="17"/>
  <c r="BC30" i="17"/>
  <c r="BB30" i="17"/>
  <c r="BA30" i="17"/>
  <c r="AZ30" i="17"/>
  <c r="AY30" i="17"/>
  <c r="G30" i="17"/>
  <c r="BD29" i="17"/>
  <c r="BC29" i="17"/>
  <c r="BB29" i="17"/>
  <c r="BA29" i="17"/>
  <c r="AZ29" i="17"/>
  <c r="AY29" i="17"/>
  <c r="G29" i="17"/>
  <c r="BD28" i="17"/>
  <c r="BC28" i="17"/>
  <c r="BB28" i="17"/>
  <c r="BA28" i="17"/>
  <c r="AZ28" i="17"/>
  <c r="G28" i="17"/>
  <c r="G27" i="17"/>
  <c r="AA26" i="17"/>
  <c r="G26" i="17"/>
  <c r="G25" i="17"/>
  <c r="G24" i="17"/>
  <c r="G23" i="17"/>
  <c r="G22" i="17"/>
  <c r="G21" i="17"/>
  <c r="N20" i="17"/>
  <c r="BO14" i="17"/>
  <c r="BO13" i="17"/>
  <c r="BO12" i="17"/>
  <c r="BO11" i="17"/>
  <c r="BO10" i="17"/>
  <c r="BO9" i="17"/>
  <c r="AN9" i="17"/>
  <c r="BU8" i="17"/>
  <c r="BT8" i="17"/>
  <c r="BS8" i="17"/>
  <c r="BR8" i="17"/>
  <c r="BQ8" i="17"/>
  <c r="BP8" i="17"/>
  <c r="Q7" i="17"/>
  <c r="B7" i="17"/>
  <c r="A7" i="17"/>
  <c r="AC6" i="17"/>
  <c r="P6" i="17"/>
  <c r="B3" i="17"/>
  <c r="BF9" i="17"/>
  <c r="BK9" i="17"/>
  <c r="H79" i="17"/>
  <c r="AL9" i="17"/>
  <c r="H80" i="17"/>
  <c r="AA28" i="17"/>
  <c r="AD31" i="17"/>
  <c r="M6" i="17"/>
  <c r="M7" i="17"/>
  <c r="AA21" i="17" a="1"/>
  <c r="AA21" i="17"/>
  <c r="D39" i="17"/>
  <c r="G59" i="17"/>
  <c r="AA23" i="17" a="1"/>
  <c r="AA23" i="17"/>
  <c r="D41" i="17"/>
  <c r="C63" i="17"/>
  <c r="E62" i="17"/>
  <c r="F41" i="17"/>
  <c r="I73" i="17"/>
  <c r="J6" i="17"/>
  <c r="H94" i="17"/>
  <c r="H6" i="17"/>
  <c r="H91" i="17"/>
  <c r="E6" i="17"/>
  <c r="H93" i="17"/>
  <c r="G6" i="17"/>
  <c r="G7" i="17"/>
  <c r="H95" i="17"/>
  <c r="I6" i="17"/>
  <c r="I7" i="17"/>
  <c r="H97" i="17"/>
  <c r="K6" i="17"/>
  <c r="K7" i="17" a="1"/>
  <c r="K7" i="17" s="1"/>
  <c r="H98" i="17"/>
  <c r="L6" i="17"/>
  <c r="L7" i="17"/>
  <c r="AA25" i="17" a="1"/>
  <c r="AA25" i="17"/>
  <c r="D43" i="17"/>
  <c r="O55" i="17"/>
  <c r="H92" i="17"/>
  <c r="AA19" i="17" a="1"/>
  <c r="AA19" i="17"/>
  <c r="D37" i="17"/>
  <c r="G50" i="17"/>
  <c r="F6" i="17"/>
  <c r="F7" i="17"/>
  <c r="AA18" i="17" a="1"/>
  <c r="AA18" i="17"/>
  <c r="D36" i="17"/>
  <c r="C59" i="17"/>
  <c r="E58" i="17"/>
  <c r="E39" i="17"/>
  <c r="H58" i="17"/>
  <c r="I58" i="17"/>
  <c r="H90" i="17"/>
  <c r="D6" i="17"/>
  <c r="AA17" i="17" a="1"/>
  <c r="AA17" i="17"/>
  <c r="D35" i="17"/>
  <c r="C54" i="17"/>
  <c r="E53" i="17"/>
  <c r="F35" i="17"/>
  <c r="H89" i="17"/>
  <c r="C6" i="17"/>
  <c r="AA16" i="17" a="1"/>
  <c r="AA16" i="17"/>
  <c r="D34" i="17"/>
  <c r="C50" i="17"/>
  <c r="E49" i="17"/>
  <c r="F34" i="17"/>
  <c r="AM9" i="17"/>
  <c r="H139" i="17"/>
  <c r="D38" i="17"/>
  <c r="G55" i="17"/>
  <c r="D42" i="17"/>
  <c r="K55" i="17"/>
  <c r="AD30" i="17"/>
  <c r="H96" i="17"/>
  <c r="K162" i="17"/>
  <c r="D40" i="17"/>
  <c r="K59" i="17"/>
  <c r="BF22" i="17"/>
  <c r="H163" i="17"/>
  <c r="J162" i="17"/>
  <c r="H169" i="17"/>
  <c r="AD29" i="17"/>
  <c r="BF10" i="17"/>
  <c r="BK10" i="17"/>
  <c r="J79" i="17"/>
  <c r="K79" i="17"/>
  <c r="BF17" i="17"/>
  <c r="BF18" i="17"/>
  <c r="BF20" i="17"/>
  <c r="BF11" i="17"/>
  <c r="BK11" i="17"/>
  <c r="BF12" i="17"/>
  <c r="BK12" i="17"/>
  <c r="BF13" i="17"/>
  <c r="BK13" i="17"/>
  <c r="BF14" i="17"/>
  <c r="BF15" i="17"/>
  <c r="BF19" i="17"/>
  <c r="BF21" i="17"/>
  <c r="BF23" i="17"/>
  <c r="AD28" i="17"/>
  <c r="H73" i="17"/>
  <c r="BF16" i="17"/>
  <c r="I125" i="17"/>
  <c r="K123" i="17"/>
  <c r="H130" i="17"/>
  <c r="J123" i="17"/>
  <c r="I153" i="17"/>
  <c r="H154" i="17"/>
  <c r="J153" i="17"/>
  <c r="I158" i="17"/>
  <c r="R7" i="17"/>
  <c r="J7" i="17"/>
  <c r="H7" i="17"/>
  <c r="E7" i="17"/>
  <c r="D7" i="17"/>
  <c r="C7" i="17"/>
  <c r="H99" i="17"/>
  <c r="D86" i="17"/>
  <c r="F36" i="17"/>
  <c r="E37" i="17"/>
  <c r="H49" i="17"/>
  <c r="I49" i="17"/>
  <c r="F37" i="17"/>
  <c r="E38" i="17"/>
  <c r="H54" i="17"/>
  <c r="I54" i="17"/>
  <c r="E42" i="17"/>
  <c r="L54" i="17"/>
  <c r="M54" i="17"/>
  <c r="H166" i="17"/>
  <c r="H167" i="17"/>
  <c r="E40" i="17"/>
  <c r="L58" i="17"/>
  <c r="M58" i="17"/>
  <c r="F40" i="17"/>
  <c r="F39" i="17"/>
  <c r="K153" i="17"/>
  <c r="H168" i="17"/>
  <c r="F38" i="17"/>
  <c r="H170" i="17"/>
  <c r="AA88" i="17"/>
  <c r="AA87" i="17"/>
  <c r="AC87" i="17"/>
  <c r="E43" i="17"/>
  <c r="P54" i="17"/>
  <c r="Q54" i="17"/>
  <c r="F42" i="17"/>
  <c r="S7" i="17"/>
  <c r="F43" i="17"/>
  <c r="S48" i="17"/>
  <c r="M59" i="17"/>
  <c r="E63" i="17"/>
  <c r="Q55" i="17"/>
  <c r="I50" i="17"/>
  <c r="P55" i="17"/>
  <c r="H43" i="17"/>
  <c r="D63" i="17"/>
  <c r="H41" i="17"/>
  <c r="H37" i="17"/>
  <c r="H50" i="17"/>
  <c r="L59" i="17"/>
  <c r="H40" i="17"/>
  <c r="L57" i="17"/>
  <c r="I59" i="17"/>
  <c r="G40" i="17"/>
  <c r="G41" i="17"/>
  <c r="D61" i="17"/>
  <c r="G37" i="17"/>
  <c r="E50" i="17"/>
  <c r="H48" i="17"/>
  <c r="P53" i="17"/>
  <c r="G43" i="17"/>
  <c r="M55" i="17"/>
  <c r="H42" i="17"/>
  <c r="L55" i="17"/>
  <c r="D50" i="17"/>
  <c r="H34" i="17"/>
  <c r="H59" i="17"/>
  <c r="H39" i="17"/>
  <c r="G34" i="17"/>
  <c r="D48" i="17"/>
  <c r="I55" i="17"/>
  <c r="L53" i="17"/>
  <c r="G42" i="17"/>
  <c r="H57" i="17"/>
  <c r="G39" i="17"/>
  <c r="H38" i="17"/>
  <c r="H55" i="17"/>
  <c r="E54" i="17"/>
  <c r="G38" i="17"/>
  <c r="E59" i="17"/>
  <c r="H53" i="17"/>
  <c r="H36" i="17"/>
  <c r="D59" i="17"/>
  <c r="H35" i="17"/>
  <c r="D54" i="17"/>
  <c r="G36" i="17"/>
  <c r="D57" i="17"/>
  <c r="D52" i="17"/>
  <c r="G35" i="17"/>
  <c r="D85" i="17"/>
  <c r="AA27" i="17"/>
  <c r="O7" i="17"/>
  <c r="N7" i="17"/>
  <c r="CH12" i="17"/>
  <c r="CL5" i="17"/>
  <c r="Q6" i="17"/>
  <c r="P7" i="17"/>
  <c r="E1" i="16"/>
  <c r="C262" i="5"/>
  <c r="H263" i="5"/>
  <c r="I263" i="5"/>
  <c r="C238" i="5"/>
  <c r="H239" i="5"/>
  <c r="I239" i="5"/>
  <c r="H238" i="5"/>
  <c r="C226" i="5"/>
  <c r="C202" i="5"/>
  <c r="C178" i="5"/>
  <c r="C166" i="5"/>
  <c r="C154" i="5"/>
  <c r="H155" i="5"/>
  <c r="I155" i="5"/>
  <c r="C142" i="5"/>
  <c r="C130" i="5"/>
  <c r="C118" i="5"/>
  <c r="C92" i="5"/>
  <c r="C80" i="5"/>
  <c r="C68" i="5"/>
  <c r="H69" i="5"/>
  <c r="I69" i="5"/>
  <c r="C1" i="5"/>
  <c r="H2" i="5"/>
  <c r="I2" i="5"/>
  <c r="H1" i="5"/>
  <c r="C56" i="5"/>
  <c r="H57" i="5"/>
  <c r="I57" i="5"/>
  <c r="H56" i="5"/>
  <c r="H48" i="5"/>
  <c r="I48" i="5"/>
  <c r="H37" i="5"/>
  <c r="I37" i="5"/>
  <c r="H36" i="5"/>
  <c r="H26" i="5"/>
  <c r="I26" i="5"/>
  <c r="C274" i="5"/>
  <c r="H275" i="5"/>
  <c r="I275" i="5"/>
  <c r="H274" i="5"/>
  <c r="H262" i="5"/>
  <c r="J263" i="5"/>
  <c r="K263" i="5"/>
  <c r="L263" i="5"/>
  <c r="M263" i="5"/>
  <c r="C250" i="5"/>
  <c r="H251" i="5"/>
  <c r="I251" i="5"/>
  <c r="H250" i="5"/>
  <c r="J239" i="5"/>
  <c r="K239" i="5"/>
  <c r="L239" i="5"/>
  <c r="M239" i="5"/>
  <c r="H227" i="5"/>
  <c r="I227" i="5"/>
  <c r="H226" i="5"/>
  <c r="H154" i="5"/>
  <c r="J155" i="5"/>
  <c r="K155" i="5"/>
  <c r="L155" i="5"/>
  <c r="M155" i="5"/>
  <c r="C105" i="5"/>
  <c r="H106" i="5"/>
  <c r="I106" i="5"/>
  <c r="H105" i="5"/>
  <c r="H68" i="5"/>
  <c r="J69" i="5"/>
  <c r="K69" i="5"/>
  <c r="L69" i="5"/>
  <c r="M69" i="5"/>
  <c r="J57" i="5"/>
  <c r="K57" i="5"/>
  <c r="L57" i="5"/>
  <c r="M57" i="5"/>
  <c r="J48" i="5"/>
  <c r="K48" i="5"/>
  <c r="L48" i="5"/>
  <c r="M48" i="5"/>
  <c r="H47" i="5"/>
  <c r="J2" i="5"/>
  <c r="K2" i="5"/>
  <c r="L2" i="5"/>
  <c r="M2" i="5"/>
  <c r="J37" i="5"/>
  <c r="K37" i="5"/>
  <c r="L37" i="5"/>
  <c r="M37" i="5"/>
  <c r="H25" i="5"/>
  <c r="J26" i="5"/>
  <c r="K26" i="5"/>
  <c r="L26" i="5"/>
  <c r="M26" i="5"/>
  <c r="J251" i="5"/>
  <c r="K251" i="5"/>
  <c r="L251" i="5"/>
  <c r="M251" i="5"/>
  <c r="J275" i="5"/>
  <c r="K275" i="5"/>
  <c r="L275" i="5"/>
  <c r="M275" i="5"/>
  <c r="L274" i="5"/>
  <c r="N275" i="5"/>
  <c r="O275" i="5"/>
  <c r="P275" i="5"/>
  <c r="Q275" i="5"/>
  <c r="N263" i="5"/>
  <c r="O263" i="5"/>
  <c r="P263" i="5"/>
  <c r="Q263" i="5"/>
  <c r="L262" i="5"/>
  <c r="L250" i="5"/>
  <c r="N251" i="5"/>
  <c r="O251" i="5"/>
  <c r="P251" i="5"/>
  <c r="Q251" i="5"/>
  <c r="N239" i="5"/>
  <c r="O239" i="5"/>
  <c r="P239" i="5"/>
  <c r="Q239" i="5"/>
  <c r="L238" i="5"/>
  <c r="J227" i="5"/>
  <c r="K227" i="5"/>
  <c r="L227" i="5"/>
  <c r="M227" i="5"/>
  <c r="N227" i="5"/>
  <c r="O227" i="5"/>
  <c r="P227" i="5"/>
  <c r="Q227" i="5"/>
  <c r="C214" i="5"/>
  <c r="H215" i="5"/>
  <c r="I215" i="5"/>
  <c r="H203" i="5"/>
  <c r="I203" i="5"/>
  <c r="C190" i="5"/>
  <c r="H191" i="5"/>
  <c r="I191" i="5"/>
  <c r="H179" i="5"/>
  <c r="I179" i="5"/>
  <c r="H167" i="5"/>
  <c r="I167" i="5"/>
  <c r="N155" i="5"/>
  <c r="O155" i="5"/>
  <c r="P155" i="5"/>
  <c r="Q155" i="5"/>
  <c r="L154" i="5"/>
  <c r="H143" i="5"/>
  <c r="I143" i="5"/>
  <c r="H131" i="5"/>
  <c r="I131" i="5"/>
  <c r="H119" i="5"/>
  <c r="I119" i="5"/>
  <c r="J106" i="5"/>
  <c r="K106" i="5"/>
  <c r="L106" i="5"/>
  <c r="M106" i="5"/>
  <c r="N106" i="5"/>
  <c r="O106" i="5"/>
  <c r="P106" i="5"/>
  <c r="Q106" i="5"/>
  <c r="H93" i="5"/>
  <c r="I93" i="5"/>
  <c r="H81" i="5"/>
  <c r="I81" i="5"/>
  <c r="N69" i="5"/>
  <c r="O69" i="5"/>
  <c r="P69" i="5"/>
  <c r="Q69" i="5"/>
  <c r="L68" i="5"/>
  <c r="N57" i="5"/>
  <c r="O57" i="5"/>
  <c r="P57" i="5"/>
  <c r="Q57" i="5"/>
  <c r="L56" i="5"/>
  <c r="N48" i="5"/>
  <c r="O48" i="5"/>
  <c r="P48" i="5"/>
  <c r="Q48" i="5"/>
  <c r="L47" i="5"/>
  <c r="N2" i="5"/>
  <c r="O2" i="5"/>
  <c r="P2" i="5"/>
  <c r="Q2" i="5"/>
  <c r="L1" i="5"/>
  <c r="N37" i="5"/>
  <c r="O37" i="5"/>
  <c r="P37" i="5"/>
  <c r="Q37" i="5"/>
  <c r="L36" i="5"/>
  <c r="N26" i="5"/>
  <c r="O26" i="5"/>
  <c r="P26" i="5"/>
  <c r="Q26" i="5"/>
  <c r="L25" i="5"/>
  <c r="R275" i="5"/>
  <c r="S275" i="5"/>
  <c r="T275" i="5"/>
  <c r="U275" i="5"/>
  <c r="V275" i="5"/>
  <c r="Q274" i="5"/>
  <c r="R263" i="5"/>
  <c r="S263" i="5"/>
  <c r="T263" i="5"/>
  <c r="U263" i="5"/>
  <c r="V263" i="5"/>
  <c r="Q262" i="5"/>
  <c r="R251" i="5"/>
  <c r="S251" i="5"/>
  <c r="T251" i="5"/>
  <c r="U251" i="5"/>
  <c r="V251" i="5"/>
  <c r="Q250" i="5"/>
  <c r="R239" i="5"/>
  <c r="S239" i="5"/>
  <c r="T239" i="5"/>
  <c r="U239" i="5"/>
  <c r="V239" i="5"/>
  <c r="Q238" i="5"/>
  <c r="L226" i="5"/>
  <c r="R227" i="5"/>
  <c r="S227" i="5"/>
  <c r="T227" i="5"/>
  <c r="U227" i="5"/>
  <c r="V227" i="5"/>
  <c r="Q226" i="5"/>
  <c r="J215" i="5"/>
  <c r="K215" i="5"/>
  <c r="L215" i="5"/>
  <c r="M215" i="5"/>
  <c r="H214" i="5"/>
  <c r="H202" i="5"/>
  <c r="J203" i="5"/>
  <c r="K203" i="5"/>
  <c r="L203" i="5"/>
  <c r="M203" i="5"/>
  <c r="J191" i="5"/>
  <c r="K191" i="5"/>
  <c r="L191" i="5"/>
  <c r="M191" i="5"/>
  <c r="H190" i="5"/>
  <c r="L105" i="5"/>
  <c r="H178" i="5"/>
  <c r="J179" i="5"/>
  <c r="K179" i="5"/>
  <c r="L179" i="5"/>
  <c r="M179" i="5"/>
  <c r="J167" i="5"/>
  <c r="K167" i="5"/>
  <c r="L167" i="5"/>
  <c r="M167" i="5"/>
  <c r="H166" i="5"/>
  <c r="R155" i="5"/>
  <c r="S155" i="5"/>
  <c r="T155" i="5"/>
  <c r="U155" i="5"/>
  <c r="V155" i="5"/>
  <c r="Q154" i="5"/>
  <c r="J143" i="5"/>
  <c r="K143" i="5"/>
  <c r="L143" i="5"/>
  <c r="M143" i="5"/>
  <c r="H142" i="5"/>
  <c r="J131" i="5"/>
  <c r="K131" i="5"/>
  <c r="L131" i="5"/>
  <c r="M131" i="5"/>
  <c r="H130" i="5"/>
  <c r="H118" i="5"/>
  <c r="J119" i="5"/>
  <c r="K119" i="5"/>
  <c r="L119" i="5"/>
  <c r="M119" i="5"/>
  <c r="R106" i="5"/>
  <c r="S106" i="5"/>
  <c r="T106" i="5"/>
  <c r="U106" i="5"/>
  <c r="V106" i="5"/>
  <c r="Q105" i="5"/>
  <c r="H92" i="5"/>
  <c r="J93" i="5"/>
  <c r="K93" i="5"/>
  <c r="L93" i="5"/>
  <c r="M93" i="5"/>
  <c r="H80" i="5"/>
  <c r="J81" i="5"/>
  <c r="K81" i="5"/>
  <c r="L81" i="5"/>
  <c r="M81" i="5"/>
  <c r="R69" i="5"/>
  <c r="S69" i="5"/>
  <c r="T69" i="5"/>
  <c r="U69" i="5"/>
  <c r="V69" i="5"/>
  <c r="Q68" i="5"/>
  <c r="R57" i="5"/>
  <c r="S57" i="5"/>
  <c r="T57" i="5"/>
  <c r="U57" i="5"/>
  <c r="V57" i="5"/>
  <c r="Q56" i="5"/>
  <c r="R48" i="5"/>
  <c r="S48" i="5"/>
  <c r="T48" i="5"/>
  <c r="U48" i="5"/>
  <c r="V48" i="5"/>
  <c r="Q47" i="5"/>
  <c r="Q1" i="5"/>
  <c r="R2" i="5"/>
  <c r="S2" i="5"/>
  <c r="T2" i="5"/>
  <c r="U2" i="5"/>
  <c r="V2" i="5"/>
  <c r="R37" i="5"/>
  <c r="S37" i="5"/>
  <c r="T37" i="5"/>
  <c r="U37" i="5"/>
  <c r="V37" i="5"/>
  <c r="Q36" i="5"/>
  <c r="R26" i="5"/>
  <c r="S26" i="5"/>
  <c r="T26" i="5"/>
  <c r="U26" i="5"/>
  <c r="V26" i="5"/>
  <c r="Q25" i="5"/>
  <c r="W275" i="5"/>
  <c r="X275" i="5"/>
  <c r="V274" i="5"/>
  <c r="V262" i="5"/>
  <c r="W263" i="5"/>
  <c r="X263" i="5"/>
  <c r="W251" i="5"/>
  <c r="X251" i="5"/>
  <c r="V250" i="5"/>
  <c r="W239" i="5"/>
  <c r="X239" i="5"/>
  <c r="V238" i="5"/>
  <c r="W227" i="5"/>
  <c r="X227" i="5"/>
  <c r="V226" i="5"/>
  <c r="L214" i="5"/>
  <c r="N215" i="5"/>
  <c r="O215" i="5"/>
  <c r="P215" i="5"/>
  <c r="Q215" i="5"/>
  <c r="N203" i="5"/>
  <c r="O203" i="5"/>
  <c r="P203" i="5"/>
  <c r="Q203" i="5"/>
  <c r="L202" i="5"/>
  <c r="N191" i="5"/>
  <c r="O191" i="5"/>
  <c r="P191" i="5"/>
  <c r="Q191" i="5"/>
  <c r="L190" i="5"/>
  <c r="N179" i="5"/>
  <c r="O179" i="5"/>
  <c r="P179" i="5"/>
  <c r="Q179" i="5"/>
  <c r="L178" i="5"/>
  <c r="N167" i="5"/>
  <c r="O167" i="5"/>
  <c r="P167" i="5"/>
  <c r="Q167" i="5"/>
  <c r="L166" i="5"/>
  <c r="W155" i="5"/>
  <c r="X155" i="5"/>
  <c r="V154" i="5"/>
  <c r="N143" i="5"/>
  <c r="O143" i="5"/>
  <c r="P143" i="5"/>
  <c r="Q143" i="5"/>
  <c r="L142" i="5"/>
  <c r="L130" i="5"/>
  <c r="N131" i="5"/>
  <c r="O131" i="5"/>
  <c r="P131" i="5"/>
  <c r="Q131" i="5"/>
  <c r="L118" i="5"/>
  <c r="N119" i="5"/>
  <c r="O119" i="5"/>
  <c r="P119" i="5"/>
  <c r="Q119" i="5"/>
  <c r="W106" i="5"/>
  <c r="X106" i="5"/>
  <c r="V105" i="5"/>
  <c r="N93" i="5"/>
  <c r="O93" i="5"/>
  <c r="P93" i="5"/>
  <c r="Q93" i="5"/>
  <c r="L92" i="5"/>
  <c r="L80" i="5"/>
  <c r="N81" i="5"/>
  <c r="O81" i="5"/>
  <c r="P81" i="5"/>
  <c r="Q81" i="5"/>
  <c r="W69" i="5"/>
  <c r="X69" i="5"/>
  <c r="V68" i="5"/>
  <c r="V56" i="5"/>
  <c r="W57" i="5"/>
  <c r="X57" i="5"/>
  <c r="W48" i="5"/>
  <c r="X48" i="5"/>
  <c r="V47" i="5"/>
  <c r="W2" i="5"/>
  <c r="X2" i="5"/>
  <c r="V1" i="5"/>
  <c r="W37" i="5"/>
  <c r="X37" i="5"/>
  <c r="V36" i="5"/>
  <c r="W26" i="5"/>
  <c r="X26" i="5"/>
  <c r="V25" i="5"/>
  <c r="R215" i="5"/>
  <c r="S215" i="5"/>
  <c r="T215" i="5"/>
  <c r="U215" i="5"/>
  <c r="V215" i="5"/>
  <c r="Q214" i="5"/>
  <c r="Q202" i="5"/>
  <c r="R203" i="5"/>
  <c r="S203" i="5"/>
  <c r="T203" i="5"/>
  <c r="U203" i="5"/>
  <c r="V203" i="5"/>
  <c r="R191" i="5"/>
  <c r="S191" i="5"/>
  <c r="T191" i="5"/>
  <c r="U191" i="5"/>
  <c r="V191" i="5"/>
  <c r="Q190" i="5"/>
  <c r="Q178" i="5"/>
  <c r="R179" i="5"/>
  <c r="S179" i="5"/>
  <c r="T179" i="5"/>
  <c r="U179" i="5"/>
  <c r="V179" i="5"/>
  <c r="R167" i="5"/>
  <c r="S167" i="5"/>
  <c r="T167" i="5"/>
  <c r="U167" i="5"/>
  <c r="V167" i="5"/>
  <c r="Q166" i="5"/>
  <c r="R143" i="5"/>
  <c r="S143" i="5"/>
  <c r="T143" i="5"/>
  <c r="U143" i="5"/>
  <c r="V143" i="5"/>
  <c r="Q142" i="5"/>
  <c r="R131" i="5"/>
  <c r="S131" i="5"/>
  <c r="T131" i="5"/>
  <c r="U131" i="5"/>
  <c r="V131" i="5"/>
  <c r="Q130" i="5"/>
  <c r="R119" i="5"/>
  <c r="S119" i="5"/>
  <c r="T119" i="5"/>
  <c r="U119" i="5"/>
  <c r="V119" i="5"/>
  <c r="Q118" i="5"/>
  <c r="R93" i="5"/>
  <c r="S93" i="5"/>
  <c r="T93" i="5"/>
  <c r="U93" i="5"/>
  <c r="V93" i="5"/>
  <c r="Q92" i="5"/>
  <c r="R81" i="5"/>
  <c r="S81" i="5"/>
  <c r="T81" i="5"/>
  <c r="U81" i="5"/>
  <c r="V81" i="5"/>
  <c r="Q80" i="5"/>
  <c r="V214" i="5"/>
  <c r="W215" i="5"/>
  <c r="X215" i="5"/>
  <c r="W203" i="5"/>
  <c r="X203" i="5"/>
  <c r="V202" i="5"/>
  <c r="W191" i="5"/>
  <c r="X191" i="5"/>
  <c r="V190" i="5"/>
  <c r="W179" i="5"/>
  <c r="X179" i="5"/>
  <c r="V178" i="5"/>
  <c r="W167" i="5"/>
  <c r="X167" i="5"/>
  <c r="V166" i="5"/>
  <c r="W143" i="5"/>
  <c r="X143" i="5"/>
  <c r="V142" i="5"/>
  <c r="W131" i="5"/>
  <c r="X131" i="5"/>
  <c r="V130" i="5"/>
  <c r="W119" i="5"/>
  <c r="X119" i="5"/>
  <c r="V118" i="5"/>
  <c r="W93" i="5"/>
  <c r="X93" i="5"/>
  <c r="V92" i="5"/>
  <c r="W81" i="5"/>
  <c r="X81" i="5"/>
  <c r="V80" i="5"/>
  <c r="J35" i="6"/>
  <c r="AT15" i="6" a="1"/>
  <c r="AT15" i="6" s="1"/>
  <c r="AT8" i="6" a="1"/>
  <c r="AT8" i="6" s="1"/>
  <c r="AT14" i="6"/>
  <c r="AT7" i="6"/>
  <c r="AK6" i="6"/>
  <c r="AE12" i="6"/>
  <c r="H39" i="6"/>
  <c r="G39" i="6"/>
  <c r="F39" i="6"/>
  <c r="E39" i="6"/>
  <c r="D39" i="6"/>
  <c r="C39" i="6"/>
  <c r="H38" i="6"/>
  <c r="G38" i="6"/>
  <c r="F38" i="6"/>
  <c r="E38" i="6"/>
  <c r="D38" i="6"/>
  <c r="C38" i="6"/>
  <c r="H37" i="6"/>
  <c r="G37" i="6"/>
  <c r="F37" i="6"/>
  <c r="E37" i="6"/>
  <c r="D37" i="6"/>
  <c r="C37" i="6"/>
  <c r="H36" i="6"/>
  <c r="G36" i="6"/>
  <c r="F36" i="6"/>
  <c r="E36" i="6"/>
  <c r="D36" i="6"/>
  <c r="C36" i="6"/>
  <c r="L35" i="6"/>
  <c r="K35" i="6"/>
  <c r="I35" i="6"/>
  <c r="H35" i="6"/>
  <c r="G35" i="6"/>
  <c r="F35" i="6"/>
  <c r="E35" i="6"/>
  <c r="D35" i="6"/>
  <c r="C35" i="6"/>
  <c r="H34" i="6"/>
  <c r="G34" i="6"/>
  <c r="F34" i="6"/>
  <c r="E34" i="6"/>
  <c r="D34" i="6"/>
  <c r="E33" i="6"/>
  <c r="H31" i="6"/>
  <c r="G31" i="6"/>
  <c r="F31" i="6"/>
  <c r="E31" i="6"/>
  <c r="D31" i="6"/>
  <c r="C31" i="6"/>
  <c r="H30" i="6"/>
  <c r="G30" i="6"/>
  <c r="F30" i="6"/>
  <c r="E30" i="6"/>
  <c r="D30" i="6"/>
  <c r="C30" i="6"/>
  <c r="H29" i="6"/>
  <c r="G29" i="6"/>
  <c r="F29" i="6"/>
  <c r="E29" i="6"/>
  <c r="D29" i="6"/>
  <c r="C29" i="6"/>
  <c r="H28" i="6"/>
  <c r="G28" i="6"/>
  <c r="F28" i="6"/>
  <c r="E28" i="6"/>
  <c r="D28" i="6"/>
  <c r="C28" i="6"/>
  <c r="H27" i="6"/>
  <c r="G27" i="6"/>
  <c r="F27" i="6"/>
  <c r="E27" i="6"/>
  <c r="D27" i="6"/>
  <c r="C27" i="6"/>
  <c r="K26" i="6"/>
  <c r="J26" i="6"/>
  <c r="I26" i="6"/>
  <c r="H26" i="6"/>
  <c r="G26" i="6"/>
  <c r="F26" i="6"/>
  <c r="E26" i="6"/>
  <c r="D26" i="6"/>
  <c r="E25" i="6"/>
  <c r="AE11" i="6"/>
  <c r="AE10" i="6"/>
  <c r="AE9" i="6"/>
  <c r="AE8" i="6"/>
  <c r="AE7" i="6"/>
  <c r="AJ6" i="6"/>
  <c r="AI6" i="6"/>
  <c r="AH6" i="6"/>
  <c r="AG6" i="6"/>
  <c r="AF6" i="6"/>
  <c r="V10" i="6"/>
  <c r="AA10" i="6"/>
  <c r="J16" i="6"/>
  <c r="J13" i="6"/>
  <c r="J20" i="6"/>
  <c r="V11" i="6"/>
  <c r="AA11" i="6"/>
  <c r="V15" i="6"/>
  <c r="AA15" i="6"/>
  <c r="V19" i="6"/>
  <c r="AA19" i="6"/>
  <c r="V8" i="6"/>
  <c r="AA8" i="6"/>
  <c r="V12" i="6"/>
  <c r="AA12" i="6"/>
  <c r="V16" i="6"/>
  <c r="AA16" i="6"/>
  <c r="V20" i="6"/>
  <c r="AA20" i="6"/>
  <c r="V17" i="6"/>
  <c r="AA17" i="6"/>
  <c r="V14" i="6"/>
  <c r="AA14" i="6"/>
  <c r="V9" i="6"/>
  <c r="AA9" i="6"/>
  <c r="N35" i="6"/>
  <c r="V13" i="6"/>
  <c r="AA13" i="6"/>
  <c r="V21" i="6"/>
  <c r="AA21" i="6"/>
  <c r="V18" i="6"/>
  <c r="AA18" i="6"/>
  <c r="V7" i="6"/>
  <c r="AA7" i="6"/>
  <c r="J15" i="6"/>
  <c r="J10" i="6"/>
  <c r="J17" i="6"/>
  <c r="M35" i="6"/>
  <c r="J9" i="6"/>
  <c r="J12" i="6"/>
  <c r="J18" i="6"/>
  <c r="J7" i="6"/>
  <c r="J21" i="6"/>
  <c r="J19" i="6"/>
  <c r="J8" i="6"/>
  <c r="J14" i="6"/>
  <c r="J11" i="6"/>
  <c r="H17" i="5"/>
  <c r="F7" i="3"/>
  <c r="C8" i="3"/>
  <c r="C9" i="3"/>
  <c r="C11" i="3"/>
  <c r="F11" i="3"/>
  <c r="F34" i="3"/>
  <c r="F25" i="3"/>
  <c r="H277" i="5"/>
  <c r="H265" i="5"/>
  <c r="H278" i="5"/>
  <c r="H266" i="5"/>
  <c r="H279" i="5"/>
  <c r="H267" i="5"/>
  <c r="H280" i="5"/>
  <c r="H268" i="5"/>
  <c r="H269" i="5"/>
  <c r="H281" i="5"/>
  <c r="H282" i="5"/>
  <c r="H270" i="5"/>
  <c r="H283" i="5"/>
  <c r="H271" i="5"/>
  <c r="H284" i="5"/>
  <c r="H272" i="5"/>
  <c r="H11" i="5"/>
  <c r="H260" i="5"/>
  <c r="H256" i="5"/>
  <c r="H257" i="5"/>
  <c r="H259" i="5"/>
  <c r="H255" i="5"/>
  <c r="H241" i="5"/>
  <c r="H258" i="5"/>
  <c r="H254" i="5"/>
  <c r="H253" i="5"/>
  <c r="H242" i="5"/>
  <c r="H243" i="5"/>
  <c r="H244" i="5"/>
  <c r="H245" i="5"/>
  <c r="H246" i="5"/>
  <c r="H247" i="5"/>
  <c r="H248" i="5"/>
  <c r="H230" i="5"/>
  <c r="H232" i="5"/>
  <c r="H231" i="5"/>
  <c r="H218" i="5"/>
  <c r="H233" i="5"/>
  <c r="H234" i="5"/>
  <c r="H219" i="5"/>
  <c r="H220" i="5"/>
  <c r="H235" i="5"/>
  <c r="H221" i="5"/>
  <c r="H236" i="5"/>
  <c r="H222" i="5"/>
  <c r="H223" i="5"/>
  <c r="H224" i="5"/>
  <c r="H206" i="5"/>
  <c r="H194" i="5"/>
  <c r="H208" i="5"/>
  <c r="H207" i="5"/>
  <c r="H196" i="5"/>
  <c r="H195" i="5"/>
  <c r="H209" i="5"/>
  <c r="H197" i="5"/>
  <c r="H210" i="5"/>
  <c r="H198" i="5"/>
  <c r="H199" i="5"/>
  <c r="H211" i="5"/>
  <c r="H200" i="5"/>
  <c r="H212" i="5"/>
  <c r="H157" i="5"/>
  <c r="H182" i="5"/>
  <c r="H170" i="5"/>
  <c r="H159" i="5"/>
  <c r="H146" i="5"/>
  <c r="H158" i="5"/>
  <c r="H134" i="5"/>
  <c r="H160" i="5"/>
  <c r="H184" i="5"/>
  <c r="H183" i="5"/>
  <c r="H172" i="5"/>
  <c r="H171" i="5"/>
  <c r="H148" i="5"/>
  <c r="H161" i="5"/>
  <c r="H135" i="5"/>
  <c r="H147" i="5"/>
  <c r="H136" i="5"/>
  <c r="H162" i="5"/>
  <c r="H185" i="5"/>
  <c r="H173" i="5"/>
  <c r="H149" i="5"/>
  <c r="H137" i="5"/>
  <c r="H163" i="5"/>
  <c r="H150" i="5"/>
  <c r="H186" i="5"/>
  <c r="H138" i="5"/>
  <c r="H174" i="5"/>
  <c r="H187" i="5"/>
  <c r="H151" i="5"/>
  <c r="H175" i="5"/>
  <c r="H139" i="5"/>
  <c r="H176" i="5"/>
  <c r="H152" i="5"/>
  <c r="H188" i="5"/>
  <c r="H140" i="5"/>
  <c r="H122" i="5"/>
  <c r="H109" i="5"/>
  <c r="H96" i="5"/>
  <c r="H111" i="5"/>
  <c r="H110" i="5"/>
  <c r="H112" i="5"/>
  <c r="H98" i="5"/>
  <c r="H123" i="5"/>
  <c r="H124" i="5"/>
  <c r="H97" i="5"/>
  <c r="H114" i="5"/>
  <c r="H113" i="5"/>
  <c r="H99" i="5"/>
  <c r="H125" i="5"/>
  <c r="H126" i="5"/>
  <c r="H100" i="5"/>
  <c r="H101" i="5"/>
  <c r="H115" i="5"/>
  <c r="H102" i="5"/>
  <c r="H127" i="5"/>
  <c r="H116" i="5"/>
  <c r="H128" i="5"/>
  <c r="H103" i="5"/>
  <c r="H84" i="5"/>
  <c r="H85" i="5"/>
  <c r="H86" i="5"/>
  <c r="H87" i="5"/>
  <c r="H88" i="5"/>
  <c r="H89" i="5"/>
  <c r="H90" i="5"/>
  <c r="H9" i="5"/>
  <c r="H71" i="5"/>
  <c r="H10" i="5"/>
  <c r="H59" i="5"/>
  <c r="H73" i="5"/>
  <c r="H60" i="5"/>
  <c r="H72" i="5"/>
  <c r="H61" i="5"/>
  <c r="H62" i="5"/>
  <c r="H74" i="5"/>
  <c r="H63" i="5"/>
  <c r="H75" i="5"/>
  <c r="H76" i="5"/>
  <c r="H64" i="5"/>
  <c r="H77" i="5"/>
  <c r="H65" i="5"/>
  <c r="H78" i="5"/>
  <c r="H66" i="5"/>
  <c r="H33" i="5"/>
  <c r="H34" i="5"/>
  <c r="H44" i="5"/>
  <c r="H45" i="5"/>
  <c r="H54" i="5"/>
  <c r="H50" i="5"/>
  <c r="H52" i="5"/>
  <c r="H51" i="5"/>
  <c r="H53" i="5"/>
  <c r="H6" i="5"/>
  <c r="H4" i="5"/>
  <c r="H5" i="5"/>
  <c r="H7" i="5"/>
  <c r="H8" i="5"/>
  <c r="H29" i="5"/>
  <c r="H40" i="5"/>
  <c r="H28" i="5"/>
  <c r="H39" i="5"/>
  <c r="H31" i="5"/>
  <c r="H42" i="5"/>
  <c r="H30" i="5"/>
  <c r="H41" i="5"/>
  <c r="H32" i="5"/>
  <c r="H43" i="5"/>
  <c r="H19" i="5"/>
  <c r="I17" i="5"/>
  <c r="F30" i="3"/>
  <c r="F29" i="3"/>
  <c r="F18" i="3"/>
  <c r="F10" i="3"/>
  <c r="I265" i="5"/>
  <c r="I277" i="5"/>
  <c r="I279" i="5"/>
  <c r="I278" i="5"/>
  <c r="I267" i="5"/>
  <c r="I266" i="5"/>
  <c r="I280" i="5"/>
  <c r="I268" i="5"/>
  <c r="I269" i="5"/>
  <c r="I281" i="5"/>
  <c r="I282" i="5"/>
  <c r="I270" i="5"/>
  <c r="I271" i="5"/>
  <c r="I283" i="5"/>
  <c r="I284" i="5"/>
  <c r="I272" i="5"/>
  <c r="I11" i="5"/>
  <c r="I259" i="5"/>
  <c r="I255" i="5"/>
  <c r="I241" i="5"/>
  <c r="I260" i="5"/>
  <c r="I256" i="5"/>
  <c r="I258" i="5"/>
  <c r="I254" i="5"/>
  <c r="I257" i="5"/>
  <c r="I253" i="5"/>
  <c r="I242" i="5"/>
  <c r="I243" i="5"/>
  <c r="I244" i="5"/>
  <c r="I245" i="5"/>
  <c r="I246" i="5"/>
  <c r="I247" i="5"/>
  <c r="I248" i="5"/>
  <c r="I230" i="5"/>
  <c r="I231" i="5"/>
  <c r="I218" i="5"/>
  <c r="I232" i="5"/>
  <c r="I233" i="5"/>
  <c r="I234" i="5"/>
  <c r="I220" i="5"/>
  <c r="I219" i="5"/>
  <c r="I221" i="5"/>
  <c r="I235" i="5"/>
  <c r="I236" i="5"/>
  <c r="I222" i="5"/>
  <c r="I223" i="5"/>
  <c r="I224" i="5"/>
  <c r="I194" i="5"/>
  <c r="I206" i="5"/>
  <c r="I195" i="5"/>
  <c r="I208" i="5"/>
  <c r="I207" i="5"/>
  <c r="I196" i="5"/>
  <c r="I197" i="5"/>
  <c r="I209" i="5"/>
  <c r="I210" i="5"/>
  <c r="I198" i="5"/>
  <c r="I199" i="5"/>
  <c r="I211" i="5"/>
  <c r="I212" i="5"/>
  <c r="I200" i="5"/>
  <c r="I157" i="5"/>
  <c r="I146" i="5"/>
  <c r="I134" i="5"/>
  <c r="I170" i="5"/>
  <c r="I159" i="5"/>
  <c r="I182" i="5"/>
  <c r="I158" i="5"/>
  <c r="I160" i="5"/>
  <c r="I184" i="5"/>
  <c r="I183" i="5"/>
  <c r="I172" i="5"/>
  <c r="I171" i="5"/>
  <c r="I148" i="5"/>
  <c r="I135" i="5"/>
  <c r="I161" i="5"/>
  <c r="I136" i="5"/>
  <c r="I147" i="5"/>
  <c r="I149" i="5"/>
  <c r="I173" i="5"/>
  <c r="I185" i="5"/>
  <c r="I162" i="5"/>
  <c r="I137" i="5"/>
  <c r="I163" i="5"/>
  <c r="I138" i="5"/>
  <c r="I174" i="5"/>
  <c r="I150" i="5"/>
  <c r="I186" i="5"/>
  <c r="I139" i="5"/>
  <c r="I175" i="5"/>
  <c r="I151" i="5"/>
  <c r="I187" i="5"/>
  <c r="I152" i="5"/>
  <c r="I188" i="5"/>
  <c r="I140" i="5"/>
  <c r="I176" i="5"/>
  <c r="I109" i="5"/>
  <c r="I122" i="5"/>
  <c r="I96" i="5"/>
  <c r="I111" i="5"/>
  <c r="I110" i="5"/>
  <c r="I98" i="5"/>
  <c r="I97" i="5"/>
  <c r="I124" i="5"/>
  <c r="I123" i="5"/>
  <c r="I112" i="5"/>
  <c r="I125" i="5"/>
  <c r="I113" i="5"/>
  <c r="I114" i="5"/>
  <c r="I99" i="5"/>
  <c r="I100" i="5"/>
  <c r="I126" i="5"/>
  <c r="I115" i="5"/>
  <c r="I101" i="5"/>
  <c r="I116" i="5"/>
  <c r="I102" i="5"/>
  <c r="I127" i="5"/>
  <c r="I103" i="5"/>
  <c r="I128" i="5"/>
  <c r="I84" i="5"/>
  <c r="I85" i="5"/>
  <c r="I86" i="5"/>
  <c r="I87" i="5"/>
  <c r="I88" i="5"/>
  <c r="I89" i="5"/>
  <c r="I90" i="5"/>
  <c r="I71" i="5"/>
  <c r="I9" i="5"/>
  <c r="I59" i="5"/>
  <c r="I10" i="5"/>
  <c r="I72" i="5"/>
  <c r="I73" i="5"/>
  <c r="I60" i="5"/>
  <c r="I61" i="5"/>
  <c r="I74" i="5"/>
  <c r="I62" i="5"/>
  <c r="I75" i="5"/>
  <c r="I63" i="5"/>
  <c r="I76" i="5"/>
  <c r="I64" i="5"/>
  <c r="I77" i="5"/>
  <c r="I65" i="5"/>
  <c r="I66" i="5"/>
  <c r="I78" i="5"/>
  <c r="I45" i="5"/>
  <c r="I33" i="5"/>
  <c r="I34" i="5"/>
  <c r="I44" i="5"/>
  <c r="I53" i="5"/>
  <c r="I54" i="5"/>
  <c r="I52" i="5"/>
  <c r="I51" i="5"/>
  <c r="I50" i="5"/>
  <c r="I6" i="5"/>
  <c r="I5" i="5"/>
  <c r="I4" i="5"/>
  <c r="I7" i="5"/>
  <c r="I8" i="5"/>
  <c r="H21" i="5"/>
  <c r="I39" i="5"/>
  <c r="I41" i="5"/>
  <c r="I28" i="5"/>
  <c r="I29" i="5"/>
  <c r="I42" i="5"/>
  <c r="I40" i="5"/>
  <c r="I30" i="5"/>
  <c r="I31" i="5"/>
  <c r="I32" i="5"/>
  <c r="I43" i="5"/>
  <c r="H20" i="5"/>
  <c r="C21" i="5"/>
  <c r="D21" i="5"/>
  <c r="I22" i="5"/>
  <c r="H16" i="5"/>
  <c r="H15" i="5"/>
  <c r="J17" i="5"/>
  <c r="I21" i="5"/>
  <c r="I20" i="5"/>
  <c r="I19" i="5"/>
  <c r="F35" i="3"/>
  <c r="F36" i="3"/>
  <c r="F6" i="3"/>
  <c r="C3" i="3"/>
  <c r="I4" i="3"/>
  <c r="I7" i="3"/>
  <c r="J265" i="5"/>
  <c r="J277" i="5"/>
  <c r="J278" i="5"/>
  <c r="J266" i="5"/>
  <c r="J279" i="5"/>
  <c r="J267" i="5"/>
  <c r="J280" i="5"/>
  <c r="J268" i="5"/>
  <c r="J281" i="5"/>
  <c r="J269" i="5"/>
  <c r="J282" i="5"/>
  <c r="J270" i="5"/>
  <c r="J283" i="5"/>
  <c r="J271" i="5"/>
  <c r="J272" i="5"/>
  <c r="J284" i="5"/>
  <c r="J11" i="5"/>
  <c r="J258" i="5"/>
  <c r="J254" i="5"/>
  <c r="J259" i="5"/>
  <c r="J257" i="5"/>
  <c r="J253" i="5"/>
  <c r="J260" i="5"/>
  <c r="J256" i="5"/>
  <c r="J255" i="5"/>
  <c r="J241" i="5"/>
  <c r="J242" i="5"/>
  <c r="J243" i="5"/>
  <c r="J244" i="5"/>
  <c r="J245" i="5"/>
  <c r="J246" i="5"/>
  <c r="J247" i="5"/>
  <c r="J248" i="5"/>
  <c r="J218" i="5"/>
  <c r="J230" i="5"/>
  <c r="J232" i="5"/>
  <c r="J231" i="5"/>
  <c r="J233" i="5"/>
  <c r="J234" i="5"/>
  <c r="J219" i="5"/>
  <c r="J220" i="5"/>
  <c r="J221" i="5"/>
  <c r="J235" i="5"/>
  <c r="J222" i="5"/>
  <c r="J236" i="5"/>
  <c r="J223" i="5"/>
  <c r="J224" i="5"/>
  <c r="J206" i="5"/>
  <c r="J194" i="5"/>
  <c r="J208" i="5"/>
  <c r="J207" i="5"/>
  <c r="J196" i="5"/>
  <c r="J195" i="5"/>
  <c r="J209" i="5"/>
  <c r="J197" i="5"/>
  <c r="J210" i="5"/>
  <c r="J198" i="5"/>
  <c r="J211" i="5"/>
  <c r="J199" i="5"/>
  <c r="J212" i="5"/>
  <c r="J200" i="5"/>
  <c r="J157" i="5"/>
  <c r="J158" i="5"/>
  <c r="J159" i="5"/>
  <c r="J134" i="5"/>
  <c r="J170" i="5"/>
  <c r="J146" i="5"/>
  <c r="J182" i="5"/>
  <c r="J160" i="5"/>
  <c r="J161" i="5"/>
  <c r="J148" i="5"/>
  <c r="J135" i="5"/>
  <c r="J184" i="5"/>
  <c r="J172" i="5"/>
  <c r="J171" i="5"/>
  <c r="J147" i="5"/>
  <c r="J183" i="5"/>
  <c r="J136" i="5"/>
  <c r="J185" i="5"/>
  <c r="J137" i="5"/>
  <c r="J162" i="5"/>
  <c r="J149" i="5"/>
  <c r="J173" i="5"/>
  <c r="J186" i="5"/>
  <c r="J138" i="5"/>
  <c r="J163" i="5"/>
  <c r="J150" i="5"/>
  <c r="J174" i="5"/>
  <c r="J151" i="5"/>
  <c r="J139" i="5"/>
  <c r="J175" i="5"/>
  <c r="J187" i="5"/>
  <c r="J152" i="5"/>
  <c r="J140" i="5"/>
  <c r="J188" i="5"/>
  <c r="J176" i="5"/>
  <c r="J96" i="5"/>
  <c r="J109" i="5"/>
  <c r="J122" i="5"/>
  <c r="J110" i="5"/>
  <c r="J111" i="5"/>
  <c r="J112" i="5"/>
  <c r="J97" i="5"/>
  <c r="J98" i="5"/>
  <c r="J124" i="5"/>
  <c r="J123" i="5"/>
  <c r="J114" i="5"/>
  <c r="J125" i="5"/>
  <c r="J99" i="5"/>
  <c r="J113" i="5"/>
  <c r="J126" i="5"/>
  <c r="J115" i="5"/>
  <c r="J100" i="5"/>
  <c r="J101" i="5"/>
  <c r="J127" i="5"/>
  <c r="J116" i="5"/>
  <c r="J102" i="5"/>
  <c r="J128" i="5"/>
  <c r="J103" i="5"/>
  <c r="J84" i="5"/>
  <c r="J86" i="5"/>
  <c r="J85" i="5"/>
  <c r="J87" i="5"/>
  <c r="J88" i="5"/>
  <c r="J89" i="5"/>
  <c r="J90" i="5"/>
  <c r="J10" i="5"/>
  <c r="J59" i="5"/>
  <c r="J9" i="5"/>
  <c r="J71" i="5"/>
  <c r="J73" i="5"/>
  <c r="J72" i="5"/>
  <c r="J60" i="5"/>
  <c r="J61" i="5"/>
  <c r="J62" i="5"/>
  <c r="J74" i="5"/>
  <c r="J63" i="5"/>
  <c r="J75" i="5"/>
  <c r="J76" i="5"/>
  <c r="J64" i="5"/>
  <c r="J65" i="5"/>
  <c r="J77" i="5"/>
  <c r="J66" i="5"/>
  <c r="J78" i="5"/>
  <c r="J44" i="5"/>
  <c r="J45" i="5"/>
  <c r="J33" i="5"/>
  <c r="J34" i="5"/>
  <c r="J52" i="5"/>
  <c r="J54" i="5"/>
  <c r="J50" i="5"/>
  <c r="J53" i="5"/>
  <c r="J51" i="5"/>
  <c r="J5" i="5"/>
  <c r="J4" i="5"/>
  <c r="J6" i="5"/>
  <c r="J7" i="5"/>
  <c r="J8" i="5"/>
  <c r="J41" i="5"/>
  <c r="J28" i="5"/>
  <c r="J40" i="5"/>
  <c r="J39" i="5"/>
  <c r="J42" i="5"/>
  <c r="J29" i="5"/>
  <c r="J30" i="5"/>
  <c r="J31" i="5"/>
  <c r="J32" i="5"/>
  <c r="J43" i="5"/>
  <c r="C22" i="5"/>
  <c r="D22" i="5"/>
  <c r="J23" i="5"/>
  <c r="H22" i="5"/>
  <c r="J22" i="5"/>
  <c r="J19" i="5"/>
  <c r="J20" i="5"/>
  <c r="J21" i="5"/>
  <c r="K17" i="5"/>
  <c r="I35" i="3"/>
  <c r="I34" i="3"/>
  <c r="I11" i="3"/>
  <c r="I25" i="3"/>
  <c r="I36" i="3"/>
  <c r="I29" i="3"/>
  <c r="I17" i="3"/>
  <c r="I8" i="3"/>
  <c r="I32" i="3"/>
  <c r="I20" i="3"/>
  <c r="I12" i="3"/>
  <c r="I33" i="3"/>
  <c r="I23" i="3"/>
  <c r="I15" i="3"/>
  <c r="I9" i="3"/>
  <c r="I28" i="3"/>
  <c r="I30" i="3"/>
  <c r="I18" i="3"/>
  <c r="I24" i="3"/>
  <c r="I21" i="3"/>
  <c r="I13" i="3"/>
  <c r="I16" i="3"/>
  <c r="I26" i="3"/>
  <c r="I31" i="3"/>
  <c r="I10" i="3"/>
  <c r="I22" i="3"/>
  <c r="I19" i="3"/>
  <c r="I14" i="3"/>
  <c r="F22" i="3"/>
  <c r="F31" i="3"/>
  <c r="I27" i="3"/>
  <c r="F37" i="3"/>
  <c r="F21" i="3"/>
  <c r="F8" i="3"/>
  <c r="F12" i="3"/>
  <c r="F13" i="3"/>
  <c r="F14" i="3"/>
  <c r="F15" i="3"/>
  <c r="F16" i="3"/>
  <c r="F17" i="3"/>
  <c r="F19" i="3"/>
  <c r="F20" i="3"/>
  <c r="K277" i="5"/>
  <c r="K265" i="5"/>
  <c r="K278" i="5"/>
  <c r="K279" i="5"/>
  <c r="K267" i="5"/>
  <c r="K266" i="5"/>
  <c r="K280" i="5"/>
  <c r="K268" i="5"/>
  <c r="K281" i="5"/>
  <c r="K269" i="5"/>
  <c r="K270" i="5"/>
  <c r="K282" i="5"/>
  <c r="K271" i="5"/>
  <c r="K283" i="5"/>
  <c r="K284" i="5"/>
  <c r="K272" i="5"/>
  <c r="K11" i="5"/>
  <c r="K257" i="5"/>
  <c r="K253" i="5"/>
  <c r="K258" i="5"/>
  <c r="K260" i="5"/>
  <c r="K256" i="5"/>
  <c r="K259" i="5"/>
  <c r="K255" i="5"/>
  <c r="K241" i="5"/>
  <c r="K254" i="5"/>
  <c r="K243" i="5"/>
  <c r="K242" i="5"/>
  <c r="K244" i="5"/>
  <c r="K245" i="5"/>
  <c r="K246" i="5"/>
  <c r="K247" i="5"/>
  <c r="K248" i="5"/>
  <c r="K230" i="5"/>
  <c r="K232" i="5"/>
  <c r="K218" i="5"/>
  <c r="K231" i="5"/>
  <c r="K233" i="5"/>
  <c r="K234" i="5"/>
  <c r="K220" i="5"/>
  <c r="K219" i="5"/>
  <c r="K221" i="5"/>
  <c r="K235" i="5"/>
  <c r="K236" i="5"/>
  <c r="K222" i="5"/>
  <c r="K223" i="5"/>
  <c r="K224" i="5"/>
  <c r="K194" i="5"/>
  <c r="K206" i="5"/>
  <c r="K207" i="5"/>
  <c r="K195" i="5"/>
  <c r="K208" i="5"/>
  <c r="K196" i="5"/>
  <c r="K209" i="5"/>
  <c r="K197" i="5"/>
  <c r="K210" i="5"/>
  <c r="K198" i="5"/>
  <c r="K211" i="5"/>
  <c r="K199" i="5"/>
  <c r="K212" i="5"/>
  <c r="K200" i="5"/>
  <c r="K157" i="5"/>
  <c r="K182" i="5"/>
  <c r="K170" i="5"/>
  <c r="K158" i="5"/>
  <c r="K159" i="5"/>
  <c r="K146" i="5"/>
  <c r="K134" i="5"/>
  <c r="K160" i="5"/>
  <c r="K172" i="5"/>
  <c r="K161" i="5"/>
  <c r="K147" i="5"/>
  <c r="K148" i="5"/>
  <c r="K135" i="5"/>
  <c r="K183" i="5"/>
  <c r="K184" i="5"/>
  <c r="K171" i="5"/>
  <c r="K136" i="5"/>
  <c r="K185" i="5"/>
  <c r="K162" i="5"/>
  <c r="K149" i="5"/>
  <c r="K137" i="5"/>
  <c r="K173" i="5"/>
  <c r="K174" i="5"/>
  <c r="K186" i="5"/>
  <c r="K138" i="5"/>
  <c r="K163" i="5"/>
  <c r="K150" i="5"/>
  <c r="K151" i="5"/>
  <c r="K175" i="5"/>
  <c r="K139" i="5"/>
  <c r="K187" i="5"/>
  <c r="K176" i="5"/>
  <c r="K152" i="5"/>
  <c r="K140" i="5"/>
  <c r="K188" i="5"/>
  <c r="K96" i="5"/>
  <c r="K109" i="5"/>
  <c r="K122" i="5"/>
  <c r="K110" i="5"/>
  <c r="K111" i="5"/>
  <c r="K123" i="5"/>
  <c r="K112" i="5"/>
  <c r="K124" i="5"/>
  <c r="K98" i="5"/>
  <c r="K97" i="5"/>
  <c r="K99" i="5"/>
  <c r="K114" i="5"/>
  <c r="K125" i="5"/>
  <c r="K113" i="5"/>
  <c r="K126" i="5"/>
  <c r="K115" i="5"/>
  <c r="K101" i="5"/>
  <c r="K100" i="5"/>
  <c r="K127" i="5"/>
  <c r="K102" i="5"/>
  <c r="K116" i="5"/>
  <c r="K103" i="5"/>
  <c r="K128" i="5"/>
  <c r="K84" i="5"/>
  <c r="K85" i="5"/>
  <c r="K86" i="5"/>
  <c r="K87" i="5"/>
  <c r="K88" i="5"/>
  <c r="K89" i="5"/>
  <c r="K90" i="5"/>
  <c r="K59" i="5"/>
  <c r="K10" i="5"/>
  <c r="K71" i="5"/>
  <c r="K9" i="5"/>
  <c r="K73" i="5"/>
  <c r="K72" i="5"/>
  <c r="K61" i="5"/>
  <c r="K60" i="5"/>
  <c r="K74" i="5"/>
  <c r="K62" i="5"/>
  <c r="K75" i="5"/>
  <c r="K63" i="5"/>
  <c r="K76" i="5"/>
  <c r="K64" i="5"/>
  <c r="K77" i="5"/>
  <c r="K65" i="5"/>
  <c r="K66" i="5"/>
  <c r="K78" i="5"/>
  <c r="K34" i="5"/>
  <c r="K44" i="5"/>
  <c r="K45" i="5"/>
  <c r="K33" i="5"/>
  <c r="K51" i="5"/>
  <c r="K52" i="5"/>
  <c r="K54" i="5"/>
  <c r="K50" i="5"/>
  <c r="K53" i="5"/>
  <c r="K4" i="5"/>
  <c r="K5" i="5"/>
  <c r="K6" i="5"/>
  <c r="K7" i="5"/>
  <c r="K8" i="5"/>
  <c r="K28" i="5"/>
  <c r="K39" i="5"/>
  <c r="K40" i="5"/>
  <c r="K42" i="5"/>
  <c r="K29" i="5"/>
  <c r="K41" i="5"/>
  <c r="K30" i="5"/>
  <c r="K31" i="5"/>
  <c r="K43" i="5"/>
  <c r="K32" i="5"/>
  <c r="C23" i="5"/>
  <c r="D23" i="5"/>
  <c r="H23" i="5"/>
  <c r="I23" i="5"/>
  <c r="L17" i="5"/>
  <c r="K21" i="5"/>
  <c r="K23" i="5"/>
  <c r="K20" i="5"/>
  <c r="K19" i="5"/>
  <c r="K22" i="5"/>
  <c r="I37" i="3"/>
  <c r="F23" i="3"/>
  <c r="F26" i="3"/>
  <c r="F32" i="3"/>
  <c r="F27" i="3"/>
  <c r="F9" i="3"/>
  <c r="L277" i="5"/>
  <c r="L265" i="5"/>
  <c r="L279" i="5"/>
  <c r="L267" i="5"/>
  <c r="L278" i="5"/>
  <c r="L266" i="5"/>
  <c r="L268" i="5"/>
  <c r="L280" i="5"/>
  <c r="L281" i="5"/>
  <c r="L269" i="5"/>
  <c r="L270" i="5"/>
  <c r="L282" i="5"/>
  <c r="L283" i="5"/>
  <c r="L271" i="5"/>
  <c r="L272" i="5"/>
  <c r="L284" i="5"/>
  <c r="L11" i="5"/>
  <c r="L260" i="5"/>
  <c r="L256" i="5"/>
  <c r="L259" i="5"/>
  <c r="L255" i="5"/>
  <c r="L241" i="5"/>
  <c r="L258" i="5"/>
  <c r="L254" i="5"/>
  <c r="L257" i="5"/>
  <c r="L253" i="5"/>
  <c r="L243" i="5"/>
  <c r="L242" i="5"/>
  <c r="L244" i="5"/>
  <c r="L245" i="5"/>
  <c r="L246" i="5"/>
  <c r="L247" i="5"/>
  <c r="L248" i="5"/>
  <c r="L230" i="5"/>
  <c r="L231" i="5"/>
  <c r="L218" i="5"/>
  <c r="L232" i="5"/>
  <c r="L233" i="5"/>
  <c r="L220" i="5"/>
  <c r="L234" i="5"/>
  <c r="L219" i="5"/>
  <c r="L221" i="5"/>
  <c r="L235" i="5"/>
  <c r="L222" i="5"/>
  <c r="L236" i="5"/>
  <c r="L223" i="5"/>
  <c r="L224" i="5"/>
  <c r="L206" i="5"/>
  <c r="L194" i="5"/>
  <c r="L208" i="5"/>
  <c r="L196" i="5"/>
  <c r="L207" i="5"/>
  <c r="L195" i="5"/>
  <c r="L209" i="5"/>
  <c r="L197" i="5"/>
  <c r="L210" i="5"/>
  <c r="L198" i="5"/>
  <c r="L211" i="5"/>
  <c r="L199" i="5"/>
  <c r="L212" i="5"/>
  <c r="L200" i="5"/>
  <c r="L157" i="5"/>
  <c r="L170" i="5"/>
  <c r="L159" i="5"/>
  <c r="L158" i="5"/>
  <c r="L146" i="5"/>
  <c r="L134" i="5"/>
  <c r="L182" i="5"/>
  <c r="L160" i="5"/>
  <c r="L161" i="5"/>
  <c r="L148" i="5"/>
  <c r="L135" i="5"/>
  <c r="L147" i="5"/>
  <c r="L183" i="5"/>
  <c r="L184" i="5"/>
  <c r="L172" i="5"/>
  <c r="L171" i="5"/>
  <c r="L136" i="5"/>
  <c r="L185" i="5"/>
  <c r="L173" i="5"/>
  <c r="L162" i="5"/>
  <c r="L137" i="5"/>
  <c r="L149" i="5"/>
  <c r="L163" i="5"/>
  <c r="L150" i="5"/>
  <c r="L174" i="5"/>
  <c r="L186" i="5"/>
  <c r="L138" i="5"/>
  <c r="L139" i="5"/>
  <c r="L175" i="5"/>
  <c r="L187" i="5"/>
  <c r="L151" i="5"/>
  <c r="L188" i="5"/>
  <c r="L140" i="5"/>
  <c r="L176" i="5"/>
  <c r="L152" i="5"/>
  <c r="L96" i="5"/>
  <c r="L109" i="5"/>
  <c r="L122" i="5"/>
  <c r="L111" i="5"/>
  <c r="L110" i="5"/>
  <c r="L123" i="5"/>
  <c r="L124" i="5"/>
  <c r="L97" i="5"/>
  <c r="L112" i="5"/>
  <c r="L98" i="5"/>
  <c r="L113" i="5"/>
  <c r="L114" i="5"/>
  <c r="L125" i="5"/>
  <c r="L99" i="5"/>
  <c r="L101" i="5"/>
  <c r="L126" i="5"/>
  <c r="L100" i="5"/>
  <c r="L115" i="5"/>
  <c r="L116" i="5"/>
  <c r="L127" i="5"/>
  <c r="L102" i="5"/>
  <c r="L103" i="5"/>
  <c r="L128" i="5"/>
  <c r="L84" i="5"/>
  <c r="L85" i="5"/>
  <c r="L86" i="5"/>
  <c r="L87" i="5"/>
  <c r="L88" i="5"/>
  <c r="L89" i="5"/>
  <c r="L90" i="5"/>
  <c r="L9" i="5"/>
  <c r="L71" i="5"/>
  <c r="L10" i="5"/>
  <c r="L59" i="5"/>
  <c r="L72" i="5"/>
  <c r="L73" i="5"/>
  <c r="L60" i="5"/>
  <c r="L61" i="5"/>
  <c r="L74" i="5"/>
  <c r="L62" i="5"/>
  <c r="L75" i="5"/>
  <c r="L63" i="5"/>
  <c r="L64" i="5"/>
  <c r="L76" i="5"/>
  <c r="L65" i="5"/>
  <c r="L77" i="5"/>
  <c r="L66" i="5"/>
  <c r="L78" i="5"/>
  <c r="L33" i="5"/>
  <c r="L34" i="5"/>
  <c r="L44" i="5"/>
  <c r="L45" i="5"/>
  <c r="L54" i="5"/>
  <c r="L50" i="5"/>
  <c r="L51" i="5"/>
  <c r="L53" i="5"/>
  <c r="L52" i="5"/>
  <c r="L6" i="5"/>
  <c r="L4" i="5"/>
  <c r="L5" i="5"/>
  <c r="L7" i="5"/>
  <c r="L8" i="5"/>
  <c r="L28" i="5"/>
  <c r="L39" i="5"/>
  <c r="L40" i="5"/>
  <c r="L42" i="5"/>
  <c r="L29" i="5"/>
  <c r="L30" i="5"/>
  <c r="L41" i="5"/>
  <c r="L31" i="5"/>
  <c r="L32" i="5"/>
  <c r="L43" i="5"/>
  <c r="L21" i="5"/>
  <c r="L20" i="5"/>
  <c r="L19" i="5"/>
  <c r="L23" i="5"/>
  <c r="L22" i="5"/>
  <c r="M17" i="5"/>
  <c r="I39" i="3"/>
  <c r="I38" i="3"/>
  <c r="F39" i="3"/>
  <c r="F38" i="3"/>
  <c r="M265" i="5"/>
  <c r="M277" i="5"/>
  <c r="M278" i="5"/>
  <c r="M267" i="5"/>
  <c r="M279" i="5"/>
  <c r="M266" i="5"/>
  <c r="M280" i="5"/>
  <c r="M268" i="5"/>
  <c r="M269" i="5"/>
  <c r="M281" i="5"/>
  <c r="M270" i="5"/>
  <c r="M282" i="5"/>
  <c r="M283" i="5"/>
  <c r="M271" i="5"/>
  <c r="M272" i="5"/>
  <c r="M284" i="5"/>
  <c r="M11" i="5"/>
  <c r="M259" i="5"/>
  <c r="M255" i="5"/>
  <c r="M241" i="5"/>
  <c r="M260" i="5"/>
  <c r="M258" i="5"/>
  <c r="M254" i="5"/>
  <c r="M257" i="5"/>
  <c r="M253" i="5"/>
  <c r="M256" i="5"/>
  <c r="M243" i="5"/>
  <c r="M242" i="5"/>
  <c r="M244" i="5"/>
  <c r="M245" i="5"/>
  <c r="M246" i="5"/>
  <c r="M247" i="5"/>
  <c r="M248" i="5"/>
  <c r="M230" i="5"/>
  <c r="M218" i="5"/>
  <c r="M232" i="5"/>
  <c r="M231" i="5"/>
  <c r="M233" i="5"/>
  <c r="M220" i="5"/>
  <c r="M219" i="5"/>
  <c r="M234" i="5"/>
  <c r="M235" i="5"/>
  <c r="M221" i="5"/>
  <c r="M236" i="5"/>
  <c r="M222" i="5"/>
  <c r="M223" i="5"/>
  <c r="M224" i="5"/>
  <c r="M206" i="5"/>
  <c r="M194" i="5"/>
  <c r="M208" i="5"/>
  <c r="M207" i="5"/>
  <c r="M195" i="5"/>
  <c r="M196" i="5"/>
  <c r="M209" i="5"/>
  <c r="M197" i="5"/>
  <c r="M210" i="5"/>
  <c r="M198" i="5"/>
  <c r="M211" i="5"/>
  <c r="M199" i="5"/>
  <c r="M212" i="5"/>
  <c r="M200" i="5"/>
  <c r="M157" i="5"/>
  <c r="M182" i="5"/>
  <c r="M134" i="5"/>
  <c r="M170" i="5"/>
  <c r="M158" i="5"/>
  <c r="M146" i="5"/>
  <c r="M159" i="5"/>
  <c r="M160" i="5"/>
  <c r="M184" i="5"/>
  <c r="M172" i="5"/>
  <c r="M136" i="5"/>
  <c r="M161" i="5"/>
  <c r="M147" i="5"/>
  <c r="M135" i="5"/>
  <c r="M148" i="5"/>
  <c r="M183" i="5"/>
  <c r="M171" i="5"/>
  <c r="M173" i="5"/>
  <c r="M185" i="5"/>
  <c r="M137" i="5"/>
  <c r="M162" i="5"/>
  <c r="M149" i="5"/>
  <c r="M186" i="5"/>
  <c r="M150" i="5"/>
  <c r="M174" i="5"/>
  <c r="M163" i="5"/>
  <c r="M138" i="5"/>
  <c r="M187" i="5"/>
  <c r="M151" i="5"/>
  <c r="M139" i="5"/>
  <c r="M175" i="5"/>
  <c r="M188" i="5"/>
  <c r="M140" i="5"/>
  <c r="M176" i="5"/>
  <c r="M152" i="5"/>
  <c r="M122" i="5"/>
  <c r="M96" i="5"/>
  <c r="M109" i="5"/>
  <c r="M111" i="5"/>
  <c r="M110" i="5"/>
  <c r="M124" i="5"/>
  <c r="M98" i="5"/>
  <c r="M123" i="5"/>
  <c r="M97" i="5"/>
  <c r="M112" i="5"/>
  <c r="M125" i="5"/>
  <c r="M99" i="5"/>
  <c r="M113" i="5"/>
  <c r="M114" i="5"/>
  <c r="M115" i="5"/>
  <c r="M126" i="5"/>
  <c r="M101" i="5"/>
  <c r="M100" i="5"/>
  <c r="M102" i="5"/>
  <c r="M127" i="5"/>
  <c r="M116" i="5"/>
  <c r="M103" i="5"/>
  <c r="M128" i="5"/>
  <c r="M84" i="5"/>
  <c r="M85" i="5"/>
  <c r="M86" i="5"/>
  <c r="M87" i="5"/>
  <c r="M88" i="5"/>
  <c r="M89" i="5"/>
  <c r="M90" i="5"/>
  <c r="M71" i="5"/>
  <c r="M9" i="5"/>
  <c r="M59" i="5"/>
  <c r="M10" i="5"/>
  <c r="M61" i="5"/>
  <c r="M72" i="5"/>
  <c r="M73" i="5"/>
  <c r="M60" i="5"/>
  <c r="M74" i="5"/>
  <c r="M62" i="5"/>
  <c r="M63" i="5"/>
  <c r="M75" i="5"/>
  <c r="M76" i="5"/>
  <c r="M64" i="5"/>
  <c r="M77" i="5"/>
  <c r="M65" i="5"/>
  <c r="M78" i="5"/>
  <c r="M66" i="5"/>
  <c r="M44" i="5"/>
  <c r="M45" i="5"/>
  <c r="M33" i="5"/>
  <c r="M34" i="5"/>
  <c r="M53" i="5"/>
  <c r="M51" i="5"/>
  <c r="M54" i="5"/>
  <c r="M50" i="5"/>
  <c r="M52" i="5"/>
  <c r="M4" i="5"/>
  <c r="M6" i="5"/>
  <c r="M5" i="5"/>
  <c r="M7" i="5"/>
  <c r="M8" i="5"/>
  <c r="M28" i="5"/>
  <c r="M39" i="5"/>
  <c r="M42" i="5"/>
  <c r="M30" i="5"/>
  <c r="M41" i="5"/>
  <c r="M29" i="5"/>
  <c r="M31" i="5"/>
  <c r="M40" i="5"/>
  <c r="M32" i="5"/>
  <c r="M43" i="5"/>
  <c r="M21" i="5"/>
  <c r="M22" i="5"/>
  <c r="M19" i="5"/>
  <c r="M23" i="5"/>
  <c r="L16" i="5"/>
  <c r="N17" i="5"/>
  <c r="M20" i="5"/>
  <c r="I6" i="3"/>
  <c r="N265" i="5"/>
  <c r="N277" i="5"/>
  <c r="N266" i="5"/>
  <c r="N267" i="5"/>
  <c r="N279" i="5"/>
  <c r="N278" i="5"/>
  <c r="N268" i="5"/>
  <c r="N280" i="5"/>
  <c r="N269" i="5"/>
  <c r="N281" i="5"/>
  <c r="N282" i="5"/>
  <c r="N270" i="5"/>
  <c r="N271" i="5"/>
  <c r="N283" i="5"/>
  <c r="N272" i="5"/>
  <c r="N284" i="5"/>
  <c r="N11" i="5"/>
  <c r="N258" i="5"/>
  <c r="N254" i="5"/>
  <c r="N255" i="5"/>
  <c r="N257" i="5"/>
  <c r="N253" i="5"/>
  <c r="N260" i="5"/>
  <c r="N256" i="5"/>
  <c r="N259" i="5"/>
  <c r="N241" i="5"/>
  <c r="N243" i="5"/>
  <c r="N242" i="5"/>
  <c r="N244" i="5"/>
  <c r="N245" i="5"/>
  <c r="N246" i="5"/>
  <c r="N247" i="5"/>
  <c r="N248" i="5"/>
  <c r="N230" i="5"/>
  <c r="N218" i="5"/>
  <c r="N232" i="5"/>
  <c r="N231" i="5"/>
  <c r="N233" i="5"/>
  <c r="N220" i="5"/>
  <c r="N219" i="5"/>
  <c r="N234" i="5"/>
  <c r="N221" i="5"/>
  <c r="N235" i="5"/>
  <c r="N236" i="5"/>
  <c r="N222" i="5"/>
  <c r="N223" i="5"/>
  <c r="N224" i="5"/>
  <c r="N194" i="5"/>
  <c r="N206" i="5"/>
  <c r="N208" i="5"/>
  <c r="N207" i="5"/>
  <c r="N196" i="5"/>
  <c r="N195" i="5"/>
  <c r="N209" i="5"/>
  <c r="N197" i="5"/>
  <c r="N198" i="5"/>
  <c r="N210" i="5"/>
  <c r="N211" i="5"/>
  <c r="N199" i="5"/>
  <c r="N212" i="5"/>
  <c r="N200" i="5"/>
  <c r="N157" i="5"/>
  <c r="N159" i="5"/>
  <c r="N146" i="5"/>
  <c r="N170" i="5"/>
  <c r="N158" i="5"/>
  <c r="N134" i="5"/>
  <c r="N182" i="5"/>
  <c r="N160" i="5"/>
  <c r="N148" i="5"/>
  <c r="N135" i="5"/>
  <c r="N184" i="5"/>
  <c r="N183" i="5"/>
  <c r="N172" i="5"/>
  <c r="N147" i="5"/>
  <c r="N171" i="5"/>
  <c r="N136" i="5"/>
  <c r="N161" i="5"/>
  <c r="N162" i="5"/>
  <c r="N149" i="5"/>
  <c r="N173" i="5"/>
  <c r="N137" i="5"/>
  <c r="N185" i="5"/>
  <c r="N163" i="5"/>
  <c r="N186" i="5"/>
  <c r="N150" i="5"/>
  <c r="N174" i="5"/>
  <c r="N138" i="5"/>
  <c r="N175" i="5"/>
  <c r="N187" i="5"/>
  <c r="N151" i="5"/>
  <c r="N139" i="5"/>
  <c r="N152" i="5"/>
  <c r="N140" i="5"/>
  <c r="N188" i="5"/>
  <c r="N176" i="5"/>
  <c r="N109" i="5"/>
  <c r="N122" i="5"/>
  <c r="N96" i="5"/>
  <c r="N110" i="5"/>
  <c r="N111" i="5"/>
  <c r="N124" i="5"/>
  <c r="N123" i="5"/>
  <c r="N112" i="5"/>
  <c r="N98" i="5"/>
  <c r="N97" i="5"/>
  <c r="N125" i="5"/>
  <c r="N113" i="5"/>
  <c r="N99" i="5"/>
  <c r="N114" i="5"/>
  <c r="N115" i="5"/>
  <c r="N101" i="5"/>
  <c r="N100" i="5"/>
  <c r="N126" i="5"/>
  <c r="N102" i="5"/>
  <c r="N116" i="5"/>
  <c r="N127" i="5"/>
  <c r="N103" i="5"/>
  <c r="N128" i="5"/>
  <c r="N84" i="5"/>
  <c r="N85" i="5"/>
  <c r="N86" i="5"/>
  <c r="N87" i="5"/>
  <c r="N88" i="5"/>
  <c r="N89" i="5"/>
  <c r="N90" i="5"/>
  <c r="N59" i="5"/>
  <c r="N9" i="5"/>
  <c r="N71" i="5"/>
  <c r="N10" i="5"/>
  <c r="N73" i="5"/>
  <c r="N60" i="5"/>
  <c r="N72" i="5"/>
  <c r="N61" i="5"/>
  <c r="N62" i="5"/>
  <c r="N74" i="5"/>
  <c r="N63" i="5"/>
  <c r="N75" i="5"/>
  <c r="N64" i="5"/>
  <c r="N76" i="5"/>
  <c r="N77" i="5"/>
  <c r="N65" i="5"/>
  <c r="N78" i="5"/>
  <c r="N66" i="5"/>
  <c r="N44" i="5"/>
  <c r="N45" i="5"/>
  <c r="N33" i="5"/>
  <c r="N34" i="5"/>
  <c r="N52" i="5"/>
  <c r="N54" i="5"/>
  <c r="N50" i="5"/>
  <c r="N53" i="5"/>
  <c r="N51" i="5"/>
  <c r="N5" i="5"/>
  <c r="N4" i="5"/>
  <c r="N6" i="5"/>
  <c r="N7" i="5"/>
  <c r="N8" i="5"/>
  <c r="N41" i="5"/>
  <c r="N40" i="5"/>
  <c r="N28" i="5"/>
  <c r="N39" i="5"/>
  <c r="N29" i="5"/>
  <c r="N30" i="5"/>
  <c r="N42" i="5"/>
  <c r="N31" i="5"/>
  <c r="N32" i="5"/>
  <c r="N43" i="5"/>
  <c r="N23" i="5"/>
  <c r="N20" i="5"/>
  <c r="O17" i="5"/>
  <c r="N19" i="5"/>
  <c r="N22" i="5"/>
  <c r="N21" i="5"/>
  <c r="J4" i="3"/>
  <c r="J7" i="3"/>
  <c r="O277" i="5"/>
  <c r="O265" i="5"/>
  <c r="O278" i="5"/>
  <c r="O267" i="5"/>
  <c r="O266" i="5"/>
  <c r="O279" i="5"/>
  <c r="O280" i="5"/>
  <c r="O268" i="5"/>
  <c r="O269" i="5"/>
  <c r="O281" i="5"/>
  <c r="O282" i="5"/>
  <c r="O270" i="5"/>
  <c r="O271" i="5"/>
  <c r="O283" i="5"/>
  <c r="O284" i="5"/>
  <c r="O272" i="5"/>
  <c r="O11" i="5"/>
  <c r="O257" i="5"/>
  <c r="O253" i="5"/>
  <c r="O258" i="5"/>
  <c r="O254" i="5"/>
  <c r="O260" i="5"/>
  <c r="O256" i="5"/>
  <c r="O259" i="5"/>
  <c r="O255" i="5"/>
  <c r="O241" i="5"/>
  <c r="O243" i="5"/>
  <c r="O242" i="5"/>
  <c r="O244" i="5"/>
  <c r="O245" i="5"/>
  <c r="O246" i="5"/>
  <c r="O247" i="5"/>
  <c r="O248" i="5"/>
  <c r="O230" i="5"/>
  <c r="O218" i="5"/>
  <c r="O232" i="5"/>
  <c r="O231" i="5"/>
  <c r="O233" i="5"/>
  <c r="O234" i="5"/>
  <c r="O219" i="5"/>
  <c r="O220" i="5"/>
  <c r="O221" i="5"/>
  <c r="O235" i="5"/>
  <c r="O222" i="5"/>
  <c r="O236" i="5"/>
  <c r="O223" i="5"/>
  <c r="O224" i="5"/>
  <c r="O206" i="5"/>
  <c r="O194" i="5"/>
  <c r="O207" i="5"/>
  <c r="O195" i="5"/>
  <c r="O208" i="5"/>
  <c r="O196" i="5"/>
  <c r="O197" i="5"/>
  <c r="O209" i="5"/>
  <c r="O198" i="5"/>
  <c r="O210" i="5"/>
  <c r="O211" i="5"/>
  <c r="O199" i="5"/>
  <c r="O212" i="5"/>
  <c r="O200" i="5"/>
  <c r="O157" i="5"/>
  <c r="O158" i="5"/>
  <c r="O146" i="5"/>
  <c r="O159" i="5"/>
  <c r="O182" i="5"/>
  <c r="O134" i="5"/>
  <c r="O170" i="5"/>
  <c r="O160" i="5"/>
  <c r="O161" i="5"/>
  <c r="O147" i="5"/>
  <c r="O183" i="5"/>
  <c r="O171" i="5"/>
  <c r="O148" i="5"/>
  <c r="O136" i="5"/>
  <c r="O184" i="5"/>
  <c r="O135" i="5"/>
  <c r="O172" i="5"/>
  <c r="O162" i="5"/>
  <c r="O149" i="5"/>
  <c r="O137" i="5"/>
  <c r="O173" i="5"/>
  <c r="O185" i="5"/>
  <c r="O186" i="5"/>
  <c r="O174" i="5"/>
  <c r="O138" i="5"/>
  <c r="O163" i="5"/>
  <c r="O150" i="5"/>
  <c r="O151" i="5"/>
  <c r="O187" i="5"/>
  <c r="O175" i="5"/>
  <c r="O139" i="5"/>
  <c r="O152" i="5"/>
  <c r="O188" i="5"/>
  <c r="O140" i="5"/>
  <c r="O176" i="5"/>
  <c r="O109" i="5"/>
  <c r="O122" i="5"/>
  <c r="O96" i="5"/>
  <c r="O110" i="5"/>
  <c r="O111" i="5"/>
  <c r="O124" i="5"/>
  <c r="O98" i="5"/>
  <c r="O97" i="5"/>
  <c r="O123" i="5"/>
  <c r="O112" i="5"/>
  <c r="O99" i="5"/>
  <c r="O125" i="5"/>
  <c r="O113" i="5"/>
  <c r="O114" i="5"/>
  <c r="O115" i="5"/>
  <c r="O100" i="5"/>
  <c r="O101" i="5"/>
  <c r="O126" i="5"/>
  <c r="O102" i="5"/>
  <c r="O127" i="5"/>
  <c r="O116" i="5"/>
  <c r="O103" i="5"/>
  <c r="O128" i="5"/>
  <c r="O84" i="5"/>
  <c r="O85" i="5"/>
  <c r="O86" i="5"/>
  <c r="O87" i="5"/>
  <c r="O88" i="5"/>
  <c r="O89" i="5"/>
  <c r="O90" i="5"/>
  <c r="O59" i="5"/>
  <c r="O10" i="5"/>
  <c r="O71" i="5"/>
  <c r="O9" i="5"/>
  <c r="O73" i="5"/>
  <c r="O72" i="5"/>
  <c r="O61" i="5"/>
  <c r="O60" i="5"/>
  <c r="O62" i="5"/>
  <c r="O74" i="5"/>
  <c r="O63" i="5"/>
  <c r="O75" i="5"/>
  <c r="O64" i="5"/>
  <c r="O76" i="5"/>
  <c r="O77" i="5"/>
  <c r="O65" i="5"/>
  <c r="O66" i="5"/>
  <c r="O78" i="5"/>
  <c r="O34" i="5"/>
  <c r="O44" i="5"/>
  <c r="O45" i="5"/>
  <c r="O33" i="5"/>
  <c r="O51" i="5"/>
  <c r="O53" i="5"/>
  <c r="O52" i="5"/>
  <c r="O54" i="5"/>
  <c r="O50" i="5"/>
  <c r="O4" i="5"/>
  <c r="O5" i="5"/>
  <c r="O6" i="5"/>
  <c r="O7" i="5"/>
  <c r="O8" i="5"/>
  <c r="O41" i="5"/>
  <c r="O40" i="5"/>
  <c r="O28" i="5"/>
  <c r="O39" i="5"/>
  <c r="O42" i="5"/>
  <c r="O29" i="5"/>
  <c r="O30" i="5"/>
  <c r="O31" i="5"/>
  <c r="O43" i="5"/>
  <c r="O32" i="5"/>
  <c r="O20" i="5"/>
  <c r="O23" i="5"/>
  <c r="O22" i="5"/>
  <c r="P17" i="5"/>
  <c r="O21" i="5"/>
  <c r="O19" i="5"/>
  <c r="J34" i="3"/>
  <c r="J25" i="3"/>
  <c r="J11" i="3"/>
  <c r="J32" i="3"/>
  <c r="J20" i="3"/>
  <c r="J12" i="3"/>
  <c r="J27" i="3"/>
  <c r="J23" i="3"/>
  <c r="J15" i="3"/>
  <c r="J6" i="3"/>
  <c r="J13" i="3"/>
  <c r="J37" i="3"/>
  <c r="J30" i="3"/>
  <c r="J18" i="3"/>
  <c r="J9" i="3"/>
  <c r="J24" i="3"/>
  <c r="J21" i="3"/>
  <c r="J31" i="3"/>
  <c r="J19" i="3"/>
  <c r="J10" i="3"/>
  <c r="J33" i="3"/>
  <c r="J28" i="3"/>
  <c r="J16" i="3"/>
  <c r="J26" i="3"/>
  <c r="J36" i="3"/>
  <c r="J29" i="3"/>
  <c r="J8" i="3"/>
  <c r="J22" i="3"/>
  <c r="J17" i="3"/>
  <c r="J14" i="3"/>
  <c r="J35" i="3"/>
  <c r="J38" i="3"/>
  <c r="J39" i="3"/>
  <c r="K4" i="3"/>
  <c r="K7" i="3"/>
  <c r="I3" i="3"/>
  <c r="I2" i="3"/>
  <c r="P277" i="5"/>
  <c r="P265" i="5"/>
  <c r="P278" i="5"/>
  <c r="P266" i="5"/>
  <c r="P267" i="5"/>
  <c r="P279" i="5"/>
  <c r="P268" i="5"/>
  <c r="P280" i="5"/>
  <c r="P281" i="5"/>
  <c r="P269" i="5"/>
  <c r="P282" i="5"/>
  <c r="P270" i="5"/>
  <c r="P271" i="5"/>
  <c r="P283" i="5"/>
  <c r="P272" i="5"/>
  <c r="P284" i="5"/>
  <c r="P11" i="5"/>
  <c r="P260" i="5"/>
  <c r="P256" i="5"/>
  <c r="P257" i="5"/>
  <c r="P253" i="5"/>
  <c r="P259" i="5"/>
  <c r="P255" i="5"/>
  <c r="P241" i="5"/>
  <c r="P258" i="5"/>
  <c r="P254" i="5"/>
  <c r="P242" i="5"/>
  <c r="P243" i="5"/>
  <c r="P244" i="5"/>
  <c r="P245" i="5"/>
  <c r="P246" i="5"/>
  <c r="P247" i="5"/>
  <c r="P248" i="5"/>
  <c r="P230" i="5"/>
  <c r="P218" i="5"/>
  <c r="P232" i="5"/>
  <c r="P231" i="5"/>
  <c r="P233" i="5"/>
  <c r="P220" i="5"/>
  <c r="P234" i="5"/>
  <c r="P219" i="5"/>
  <c r="P221" i="5"/>
  <c r="P235" i="5"/>
  <c r="P236" i="5"/>
  <c r="P222" i="5"/>
  <c r="P223" i="5"/>
  <c r="P224" i="5"/>
  <c r="P206" i="5"/>
  <c r="P194" i="5"/>
  <c r="P195" i="5"/>
  <c r="P207" i="5"/>
  <c r="P196" i="5"/>
  <c r="P208" i="5"/>
  <c r="P197" i="5"/>
  <c r="P209" i="5"/>
  <c r="P198" i="5"/>
  <c r="P210" i="5"/>
  <c r="P211" i="5"/>
  <c r="P199" i="5"/>
  <c r="P212" i="5"/>
  <c r="P200" i="5"/>
  <c r="P157" i="5"/>
  <c r="P146" i="5"/>
  <c r="P134" i="5"/>
  <c r="P182" i="5"/>
  <c r="P158" i="5"/>
  <c r="P170" i="5"/>
  <c r="P159" i="5"/>
  <c r="P160" i="5"/>
  <c r="P135" i="5"/>
  <c r="P147" i="5"/>
  <c r="P136" i="5"/>
  <c r="P184" i="5"/>
  <c r="P172" i="5"/>
  <c r="P183" i="5"/>
  <c r="P171" i="5"/>
  <c r="P161" i="5"/>
  <c r="P148" i="5"/>
  <c r="P162" i="5"/>
  <c r="P185" i="5"/>
  <c r="P173" i="5"/>
  <c r="P149" i="5"/>
  <c r="P137" i="5"/>
  <c r="P186" i="5"/>
  <c r="P138" i="5"/>
  <c r="P163" i="5"/>
  <c r="P174" i="5"/>
  <c r="P150" i="5"/>
  <c r="P187" i="5"/>
  <c r="P139" i="5"/>
  <c r="P175" i="5"/>
  <c r="P151" i="5"/>
  <c r="P188" i="5"/>
  <c r="P152" i="5"/>
  <c r="P140" i="5"/>
  <c r="P176" i="5"/>
  <c r="P122" i="5"/>
  <c r="P109" i="5"/>
  <c r="P96" i="5"/>
  <c r="P111" i="5"/>
  <c r="P110" i="5"/>
  <c r="P123" i="5"/>
  <c r="P124" i="5"/>
  <c r="P97" i="5"/>
  <c r="P112" i="5"/>
  <c r="P98" i="5"/>
  <c r="P125" i="5"/>
  <c r="P113" i="5"/>
  <c r="P99" i="5"/>
  <c r="P114" i="5"/>
  <c r="P115" i="5"/>
  <c r="P101" i="5"/>
  <c r="P126" i="5"/>
  <c r="P100" i="5"/>
  <c r="P127" i="5"/>
  <c r="P102" i="5"/>
  <c r="P116" i="5"/>
  <c r="P128" i="5"/>
  <c r="P103" i="5"/>
  <c r="P84" i="5"/>
  <c r="P85" i="5"/>
  <c r="P86" i="5"/>
  <c r="P87" i="5"/>
  <c r="P88" i="5"/>
  <c r="P89" i="5"/>
  <c r="P90" i="5"/>
  <c r="P9" i="5"/>
  <c r="P71" i="5"/>
  <c r="P10" i="5"/>
  <c r="P59" i="5"/>
  <c r="P72" i="5"/>
  <c r="P61" i="5"/>
  <c r="P73" i="5"/>
  <c r="P60" i="5"/>
  <c r="P74" i="5"/>
  <c r="P62" i="5"/>
  <c r="P63" i="5"/>
  <c r="P75" i="5"/>
  <c r="P64" i="5"/>
  <c r="P76" i="5"/>
  <c r="P77" i="5"/>
  <c r="P65" i="5"/>
  <c r="P78" i="5"/>
  <c r="P66" i="5"/>
  <c r="P33" i="5"/>
  <c r="P34" i="5"/>
  <c r="P44" i="5"/>
  <c r="P45" i="5"/>
  <c r="P54" i="5"/>
  <c r="P50" i="5"/>
  <c r="P52" i="5"/>
  <c r="P51" i="5"/>
  <c r="P53" i="5"/>
  <c r="P6" i="5"/>
  <c r="P4" i="5"/>
  <c r="P5" i="5"/>
  <c r="P7" i="5"/>
  <c r="P8" i="5"/>
  <c r="P28" i="5"/>
  <c r="P39" i="5"/>
  <c r="P29" i="5"/>
  <c r="P42" i="5"/>
  <c r="P41" i="5"/>
  <c r="P31" i="5"/>
  <c r="P30" i="5"/>
  <c r="P40" i="5"/>
  <c r="P43" i="5"/>
  <c r="P32" i="5"/>
  <c r="P23" i="5"/>
  <c r="P20" i="5"/>
  <c r="P22" i="5"/>
  <c r="P19" i="5"/>
  <c r="P21" i="5"/>
  <c r="Q17" i="5"/>
  <c r="K25" i="3"/>
  <c r="K11" i="3"/>
  <c r="K34" i="3"/>
  <c r="K27" i="3"/>
  <c r="K23" i="3"/>
  <c r="K15" i="3"/>
  <c r="K6" i="3"/>
  <c r="K37" i="3"/>
  <c r="K30" i="3"/>
  <c r="K18" i="3"/>
  <c r="K9" i="3"/>
  <c r="K24" i="3"/>
  <c r="K21" i="3"/>
  <c r="K13" i="3"/>
  <c r="K16" i="3"/>
  <c r="K33" i="3"/>
  <c r="K28" i="3"/>
  <c r="K31" i="3"/>
  <c r="K19" i="3"/>
  <c r="K10" i="3"/>
  <c r="K26" i="3"/>
  <c r="K22" i="3"/>
  <c r="K14" i="3"/>
  <c r="K29" i="3"/>
  <c r="K20" i="3"/>
  <c r="K17" i="3"/>
  <c r="K12" i="3"/>
  <c r="K8" i="3"/>
  <c r="K36" i="3"/>
  <c r="K32" i="3"/>
  <c r="K35" i="3"/>
  <c r="K39" i="3"/>
  <c r="K38" i="3"/>
  <c r="L4" i="3"/>
  <c r="L7" i="3"/>
  <c r="Q265" i="5"/>
  <c r="Q277" i="5"/>
  <c r="Q266" i="5"/>
  <c r="Q279" i="5"/>
  <c r="Q278" i="5"/>
  <c r="Q267" i="5"/>
  <c r="Q280" i="5"/>
  <c r="Q268" i="5"/>
  <c r="Q269" i="5"/>
  <c r="Q281" i="5"/>
  <c r="Q270" i="5"/>
  <c r="Q282" i="5"/>
  <c r="Q283" i="5"/>
  <c r="Q271" i="5"/>
  <c r="Q272" i="5"/>
  <c r="Q284" i="5"/>
  <c r="Q11" i="5"/>
  <c r="Q259" i="5"/>
  <c r="Q255" i="5"/>
  <c r="Q241" i="5"/>
  <c r="Q260" i="5"/>
  <c r="Q256" i="5"/>
  <c r="Q258" i="5"/>
  <c r="Q254" i="5"/>
  <c r="Q257" i="5"/>
  <c r="Q253" i="5"/>
  <c r="Q242" i="5"/>
  <c r="Q243" i="5"/>
  <c r="Q244" i="5"/>
  <c r="Q245" i="5"/>
  <c r="Q246" i="5"/>
  <c r="Q247" i="5"/>
  <c r="Q248" i="5"/>
  <c r="Q230" i="5"/>
  <c r="Q232" i="5"/>
  <c r="Q231" i="5"/>
  <c r="Q218" i="5"/>
  <c r="Q233" i="5"/>
  <c r="Q220" i="5"/>
  <c r="Q219" i="5"/>
  <c r="Q234" i="5"/>
  <c r="Q235" i="5"/>
  <c r="Q221" i="5"/>
  <c r="Q236" i="5"/>
  <c r="Q222" i="5"/>
  <c r="Q223" i="5"/>
  <c r="Q224" i="5"/>
  <c r="Q206" i="5"/>
  <c r="Q194" i="5"/>
  <c r="Q195" i="5"/>
  <c r="Q207" i="5"/>
  <c r="Q196" i="5"/>
  <c r="Q208" i="5"/>
  <c r="Q197" i="5"/>
  <c r="Q209" i="5"/>
  <c r="Q198" i="5"/>
  <c r="Q210" i="5"/>
  <c r="Q211" i="5"/>
  <c r="Q199" i="5"/>
  <c r="Q212" i="5"/>
  <c r="Q200" i="5"/>
  <c r="Q157" i="5"/>
  <c r="Q170" i="5"/>
  <c r="Q158" i="5"/>
  <c r="Q146" i="5"/>
  <c r="Q159" i="5"/>
  <c r="Q134" i="5"/>
  <c r="Q182" i="5"/>
  <c r="Q160" i="5"/>
  <c r="Q161" i="5"/>
  <c r="Q172" i="5"/>
  <c r="Q183" i="5"/>
  <c r="Q171" i="5"/>
  <c r="Q147" i="5"/>
  <c r="Q184" i="5"/>
  <c r="Q148" i="5"/>
  <c r="Q135" i="5"/>
  <c r="Q136" i="5"/>
  <c r="Q173" i="5"/>
  <c r="Q185" i="5"/>
  <c r="Q162" i="5"/>
  <c r="Q149" i="5"/>
  <c r="Q137" i="5"/>
  <c r="Q163" i="5"/>
  <c r="Q186" i="5"/>
  <c r="Q174" i="5"/>
  <c r="Q138" i="5"/>
  <c r="Q150" i="5"/>
  <c r="Q175" i="5"/>
  <c r="Q187" i="5"/>
  <c r="Q151" i="5"/>
  <c r="Q139" i="5"/>
  <c r="Q140" i="5"/>
  <c r="Q176" i="5"/>
  <c r="Q152" i="5"/>
  <c r="Q188" i="5"/>
  <c r="Q122" i="5"/>
  <c r="Q109" i="5"/>
  <c r="Q96" i="5"/>
  <c r="Q110" i="5"/>
  <c r="Q111" i="5"/>
  <c r="Q123" i="5"/>
  <c r="Q112" i="5"/>
  <c r="Q98" i="5"/>
  <c r="Q97" i="5"/>
  <c r="Q124" i="5"/>
  <c r="Q125" i="5"/>
  <c r="Q113" i="5"/>
  <c r="Q114" i="5"/>
  <c r="Q99" i="5"/>
  <c r="Q115" i="5"/>
  <c r="Q126" i="5"/>
  <c r="Q101" i="5"/>
  <c r="Q100" i="5"/>
  <c r="Q127" i="5"/>
  <c r="Q116" i="5"/>
  <c r="Q102" i="5"/>
  <c r="Q128" i="5"/>
  <c r="Q103" i="5"/>
  <c r="Q84" i="5"/>
  <c r="Q85" i="5"/>
  <c r="Q86" i="5"/>
  <c r="Q87" i="5"/>
  <c r="Q88" i="5"/>
  <c r="Q89" i="5"/>
  <c r="Q90" i="5"/>
  <c r="Q71" i="5"/>
  <c r="Q9" i="5"/>
  <c r="Q59" i="5"/>
  <c r="Q10" i="5"/>
  <c r="Q60" i="5"/>
  <c r="Q72" i="5"/>
  <c r="Q73" i="5"/>
  <c r="Q61" i="5"/>
  <c r="Q62" i="5"/>
  <c r="Q74" i="5"/>
  <c r="Q63" i="5"/>
  <c r="Q75" i="5"/>
  <c r="Q76" i="5"/>
  <c r="Q64" i="5"/>
  <c r="Q77" i="5"/>
  <c r="Q65" i="5"/>
  <c r="Q78" i="5"/>
  <c r="Q66" i="5"/>
  <c r="Q45" i="5"/>
  <c r="Q33" i="5"/>
  <c r="Q34" i="5"/>
  <c r="Q44" i="5"/>
  <c r="Q53" i="5"/>
  <c r="Q54" i="5"/>
  <c r="Q50" i="5"/>
  <c r="Q52" i="5"/>
  <c r="Q51" i="5"/>
  <c r="Q6" i="5"/>
  <c r="Q5" i="5"/>
  <c r="Q4" i="5"/>
  <c r="Q7" i="5"/>
  <c r="Q8" i="5"/>
  <c r="Q39" i="5"/>
  <c r="Q41" i="5"/>
  <c r="Q28" i="5"/>
  <c r="Q40" i="5"/>
  <c r="Q30" i="5"/>
  <c r="Q29" i="5"/>
  <c r="Q42" i="5"/>
  <c r="Q31" i="5"/>
  <c r="Q32" i="5"/>
  <c r="Q43" i="5"/>
  <c r="Q22" i="5"/>
  <c r="R17" i="5"/>
  <c r="Q19" i="5"/>
  <c r="Q23" i="5"/>
  <c r="Q16" i="5"/>
  <c r="Q21" i="5"/>
  <c r="Q20" i="5"/>
  <c r="L25" i="3"/>
  <c r="L34" i="3"/>
  <c r="L11" i="3"/>
  <c r="L37" i="3"/>
  <c r="L30" i="3"/>
  <c r="L18" i="3"/>
  <c r="L9" i="3"/>
  <c r="L10" i="3"/>
  <c r="L24" i="3"/>
  <c r="L21" i="3"/>
  <c r="L13" i="3"/>
  <c r="L29" i="3"/>
  <c r="L33" i="3"/>
  <c r="L28" i="3"/>
  <c r="L16" i="3"/>
  <c r="L31" i="3"/>
  <c r="L19" i="3"/>
  <c r="L36" i="3"/>
  <c r="L17" i="3"/>
  <c r="L26" i="3"/>
  <c r="L22" i="3"/>
  <c r="L14" i="3"/>
  <c r="L8" i="3"/>
  <c r="L20" i="3"/>
  <c r="L15" i="3"/>
  <c r="L12" i="3"/>
  <c r="L6" i="3"/>
  <c r="L27" i="3"/>
  <c r="L23" i="3"/>
  <c r="L32" i="3"/>
  <c r="L35" i="3"/>
  <c r="L38" i="3"/>
  <c r="L39" i="3"/>
  <c r="M4" i="3"/>
  <c r="M7" i="3"/>
  <c r="R265" i="5"/>
  <c r="R277" i="5"/>
  <c r="R279" i="5"/>
  <c r="R267" i="5"/>
  <c r="R278" i="5"/>
  <c r="R266" i="5"/>
  <c r="R268" i="5"/>
  <c r="R280" i="5"/>
  <c r="R281" i="5"/>
  <c r="R269" i="5"/>
  <c r="R282" i="5"/>
  <c r="R270" i="5"/>
  <c r="R283" i="5"/>
  <c r="R271" i="5"/>
  <c r="R284" i="5"/>
  <c r="R272" i="5"/>
  <c r="R11" i="5"/>
  <c r="R258" i="5"/>
  <c r="R254" i="5"/>
  <c r="R259" i="5"/>
  <c r="R257" i="5"/>
  <c r="R253" i="5"/>
  <c r="R260" i="5"/>
  <c r="R256" i="5"/>
  <c r="R255" i="5"/>
  <c r="R241" i="5"/>
  <c r="R243" i="5"/>
  <c r="R242" i="5"/>
  <c r="R244" i="5"/>
  <c r="R245" i="5"/>
  <c r="R246" i="5"/>
  <c r="R247" i="5"/>
  <c r="R248" i="5"/>
  <c r="R232" i="5"/>
  <c r="R231" i="5"/>
  <c r="R230" i="5"/>
  <c r="R218" i="5"/>
  <c r="R233" i="5"/>
  <c r="R220" i="5"/>
  <c r="R219" i="5"/>
  <c r="R234" i="5"/>
  <c r="R221" i="5"/>
  <c r="R235" i="5"/>
  <c r="R236" i="5"/>
  <c r="R222" i="5"/>
  <c r="R223" i="5"/>
  <c r="R224" i="5"/>
  <c r="R206" i="5"/>
  <c r="R194" i="5"/>
  <c r="R208" i="5"/>
  <c r="R207" i="5"/>
  <c r="R196" i="5"/>
  <c r="R195" i="5"/>
  <c r="R209" i="5"/>
  <c r="R197" i="5"/>
  <c r="R210" i="5"/>
  <c r="R198" i="5"/>
  <c r="R199" i="5"/>
  <c r="R211" i="5"/>
  <c r="R200" i="5"/>
  <c r="R212" i="5"/>
  <c r="R157" i="5"/>
  <c r="R170" i="5"/>
  <c r="R134" i="5"/>
  <c r="R182" i="5"/>
  <c r="R146" i="5"/>
  <c r="R159" i="5"/>
  <c r="R158" i="5"/>
  <c r="R160" i="5"/>
  <c r="R184" i="5"/>
  <c r="R172" i="5"/>
  <c r="R148" i="5"/>
  <c r="R171" i="5"/>
  <c r="R147" i="5"/>
  <c r="R136" i="5"/>
  <c r="R135" i="5"/>
  <c r="R183" i="5"/>
  <c r="R161" i="5"/>
  <c r="R173" i="5"/>
  <c r="R149" i="5"/>
  <c r="R185" i="5"/>
  <c r="R162" i="5"/>
  <c r="R137" i="5"/>
  <c r="R150" i="5"/>
  <c r="R174" i="5"/>
  <c r="R186" i="5"/>
  <c r="R138" i="5"/>
  <c r="R163" i="5"/>
  <c r="R187" i="5"/>
  <c r="R151" i="5"/>
  <c r="R139" i="5"/>
  <c r="R175" i="5"/>
  <c r="R188" i="5"/>
  <c r="R176" i="5"/>
  <c r="R152" i="5"/>
  <c r="R140" i="5"/>
  <c r="R96" i="5"/>
  <c r="R122" i="5"/>
  <c r="R109" i="5"/>
  <c r="R111" i="5"/>
  <c r="R110" i="5"/>
  <c r="R123" i="5"/>
  <c r="R98" i="5"/>
  <c r="R97" i="5"/>
  <c r="R124" i="5"/>
  <c r="R112" i="5"/>
  <c r="R113" i="5"/>
  <c r="R114" i="5"/>
  <c r="R99" i="5"/>
  <c r="R125" i="5"/>
  <c r="R115" i="5"/>
  <c r="R101" i="5"/>
  <c r="R100" i="5"/>
  <c r="R126" i="5"/>
  <c r="R127" i="5"/>
  <c r="R102" i="5"/>
  <c r="R116" i="5"/>
  <c r="R128" i="5"/>
  <c r="R103" i="5"/>
  <c r="R84" i="5"/>
  <c r="R85" i="5"/>
  <c r="R86" i="5"/>
  <c r="R87" i="5"/>
  <c r="R88" i="5"/>
  <c r="R89" i="5"/>
  <c r="R90" i="5"/>
  <c r="R59" i="5"/>
  <c r="R9" i="5"/>
  <c r="R71" i="5"/>
  <c r="R10" i="5"/>
  <c r="R72" i="5"/>
  <c r="R61" i="5"/>
  <c r="R73" i="5"/>
  <c r="R60" i="5"/>
  <c r="R62" i="5"/>
  <c r="R74" i="5"/>
  <c r="R75" i="5"/>
  <c r="R63" i="5"/>
  <c r="R76" i="5"/>
  <c r="R64" i="5"/>
  <c r="R65" i="5"/>
  <c r="R77" i="5"/>
  <c r="R66" i="5"/>
  <c r="R78" i="5"/>
  <c r="R44" i="5"/>
  <c r="R45" i="5"/>
  <c r="R33" i="5"/>
  <c r="R34" i="5"/>
  <c r="R52" i="5"/>
  <c r="R53" i="5"/>
  <c r="R51" i="5"/>
  <c r="R54" i="5"/>
  <c r="R50" i="5"/>
  <c r="R5" i="5"/>
  <c r="R4" i="5"/>
  <c r="R6" i="5"/>
  <c r="R7" i="5"/>
  <c r="R8" i="5"/>
  <c r="R28" i="5"/>
  <c r="R40" i="5"/>
  <c r="R39" i="5"/>
  <c r="R29" i="5"/>
  <c r="R30" i="5"/>
  <c r="R42" i="5"/>
  <c r="R31" i="5"/>
  <c r="R41" i="5"/>
  <c r="R32" i="5"/>
  <c r="R43" i="5"/>
  <c r="R22" i="5"/>
  <c r="R19" i="5"/>
  <c r="R23" i="5"/>
  <c r="S17" i="5"/>
  <c r="R21" i="5"/>
  <c r="R20" i="5"/>
  <c r="M11" i="3"/>
  <c r="M25" i="3"/>
  <c r="M34" i="3"/>
  <c r="M24" i="3"/>
  <c r="M21" i="3"/>
  <c r="M13" i="3"/>
  <c r="M22" i="3"/>
  <c r="M14" i="3"/>
  <c r="M33" i="3"/>
  <c r="M28" i="3"/>
  <c r="M16" i="3"/>
  <c r="M8" i="3"/>
  <c r="M32" i="3"/>
  <c r="M20" i="3"/>
  <c r="M31" i="3"/>
  <c r="M19" i="3"/>
  <c r="M10" i="3"/>
  <c r="M12" i="3"/>
  <c r="M26" i="3"/>
  <c r="M36" i="3"/>
  <c r="M29" i="3"/>
  <c r="M17" i="3"/>
  <c r="M15" i="3"/>
  <c r="M9" i="3"/>
  <c r="M6" i="3"/>
  <c r="M37" i="3"/>
  <c r="M27" i="3"/>
  <c r="M30" i="3"/>
  <c r="M23" i="3"/>
  <c r="M18" i="3"/>
  <c r="M35" i="3"/>
  <c r="M39" i="3"/>
  <c r="M38" i="3"/>
  <c r="N4" i="3"/>
  <c r="N7" i="3"/>
  <c r="S277" i="5"/>
  <c r="S265" i="5"/>
  <c r="S279" i="5"/>
  <c r="S267" i="5"/>
  <c r="S266" i="5"/>
  <c r="S278" i="5"/>
  <c r="S268" i="5"/>
  <c r="S280" i="5"/>
  <c r="S281" i="5"/>
  <c r="S269" i="5"/>
  <c r="S270" i="5"/>
  <c r="S282" i="5"/>
  <c r="S283" i="5"/>
  <c r="S271" i="5"/>
  <c r="S272" i="5"/>
  <c r="S284" i="5"/>
  <c r="S11" i="5"/>
  <c r="S257" i="5"/>
  <c r="S253" i="5"/>
  <c r="S258" i="5"/>
  <c r="S260" i="5"/>
  <c r="S256" i="5"/>
  <c r="S259" i="5"/>
  <c r="S255" i="5"/>
  <c r="S241" i="5"/>
  <c r="S254" i="5"/>
  <c r="S243" i="5"/>
  <c r="S242" i="5"/>
  <c r="S244" i="5"/>
  <c r="S245" i="5"/>
  <c r="S246" i="5"/>
  <c r="S247" i="5"/>
  <c r="S248" i="5"/>
  <c r="S230" i="5"/>
  <c r="S231" i="5"/>
  <c r="S232" i="5"/>
  <c r="S218" i="5"/>
  <c r="S233" i="5"/>
  <c r="S219" i="5"/>
  <c r="S234" i="5"/>
  <c r="S220" i="5"/>
  <c r="S221" i="5"/>
  <c r="S235" i="5"/>
  <c r="S236" i="5"/>
  <c r="S222" i="5"/>
  <c r="S223" i="5"/>
  <c r="S224" i="5"/>
  <c r="S206" i="5"/>
  <c r="S194" i="5"/>
  <c r="S208" i="5"/>
  <c r="S196" i="5"/>
  <c r="S207" i="5"/>
  <c r="S195" i="5"/>
  <c r="S209" i="5"/>
  <c r="S197" i="5"/>
  <c r="S198" i="5"/>
  <c r="S210" i="5"/>
  <c r="S199" i="5"/>
  <c r="S211" i="5"/>
  <c r="S200" i="5"/>
  <c r="S212" i="5"/>
  <c r="S157" i="5"/>
  <c r="S159" i="5"/>
  <c r="S158" i="5"/>
  <c r="S182" i="5"/>
  <c r="S146" i="5"/>
  <c r="S134" i="5"/>
  <c r="S170" i="5"/>
  <c r="S160" i="5"/>
  <c r="S183" i="5"/>
  <c r="S171" i="5"/>
  <c r="S148" i="5"/>
  <c r="S184" i="5"/>
  <c r="S135" i="5"/>
  <c r="S172" i="5"/>
  <c r="S136" i="5"/>
  <c r="S161" i="5"/>
  <c r="S147" i="5"/>
  <c r="S149" i="5"/>
  <c r="S137" i="5"/>
  <c r="S173" i="5"/>
  <c r="S185" i="5"/>
  <c r="S162" i="5"/>
  <c r="S138" i="5"/>
  <c r="S163" i="5"/>
  <c r="S174" i="5"/>
  <c r="S150" i="5"/>
  <c r="S186" i="5"/>
  <c r="S175" i="5"/>
  <c r="S139" i="5"/>
  <c r="S151" i="5"/>
  <c r="S187" i="5"/>
  <c r="S188" i="5"/>
  <c r="S140" i="5"/>
  <c r="S176" i="5"/>
  <c r="S152" i="5"/>
  <c r="S96" i="5"/>
  <c r="S122" i="5"/>
  <c r="S109" i="5"/>
  <c r="S110" i="5"/>
  <c r="S111" i="5"/>
  <c r="S97" i="5"/>
  <c r="S112" i="5"/>
  <c r="S124" i="5"/>
  <c r="S123" i="5"/>
  <c r="S98" i="5"/>
  <c r="S125" i="5"/>
  <c r="S113" i="5"/>
  <c r="S114" i="5"/>
  <c r="S99" i="5"/>
  <c r="S100" i="5"/>
  <c r="S101" i="5"/>
  <c r="S126" i="5"/>
  <c r="S115" i="5"/>
  <c r="S127" i="5"/>
  <c r="S102" i="5"/>
  <c r="S116" i="5"/>
  <c r="S103" i="5"/>
  <c r="S128" i="5"/>
  <c r="S84" i="5"/>
  <c r="S86" i="5"/>
  <c r="S85" i="5"/>
  <c r="S87" i="5"/>
  <c r="S88" i="5"/>
  <c r="S89" i="5"/>
  <c r="S90" i="5"/>
  <c r="S59" i="5"/>
  <c r="S10" i="5"/>
  <c r="S71" i="5"/>
  <c r="S9" i="5"/>
  <c r="S61" i="5"/>
  <c r="S60" i="5"/>
  <c r="S73" i="5"/>
  <c r="S72" i="5"/>
  <c r="S74" i="5"/>
  <c r="S62" i="5"/>
  <c r="S75" i="5"/>
  <c r="S63" i="5"/>
  <c r="S64" i="5"/>
  <c r="S76" i="5"/>
  <c r="S65" i="5"/>
  <c r="S77" i="5"/>
  <c r="S78" i="5"/>
  <c r="S66" i="5"/>
  <c r="S34" i="5"/>
  <c r="S44" i="5"/>
  <c r="S45" i="5"/>
  <c r="S33" i="5"/>
  <c r="S51" i="5"/>
  <c r="S53" i="5"/>
  <c r="S54" i="5"/>
  <c r="S50" i="5"/>
  <c r="S52" i="5"/>
  <c r="S4" i="5"/>
  <c r="S5" i="5"/>
  <c r="S6" i="5"/>
  <c r="S7" i="5"/>
  <c r="S8" i="5"/>
  <c r="S28" i="5"/>
  <c r="S40" i="5"/>
  <c r="S39" i="5"/>
  <c r="S41" i="5"/>
  <c r="S29" i="5"/>
  <c r="S30" i="5"/>
  <c r="S31" i="5"/>
  <c r="S42" i="5"/>
  <c r="S43" i="5"/>
  <c r="S32" i="5"/>
  <c r="T17" i="5"/>
  <c r="S21" i="5"/>
  <c r="S23" i="5"/>
  <c r="S20" i="5"/>
  <c r="S22" i="5"/>
  <c r="S19" i="5"/>
  <c r="N11" i="3"/>
  <c r="N25" i="3"/>
  <c r="N34" i="3"/>
  <c r="N33" i="3"/>
  <c r="N28" i="3"/>
  <c r="N16" i="3"/>
  <c r="N31" i="3"/>
  <c r="N19" i="3"/>
  <c r="N10" i="3"/>
  <c r="N8" i="3"/>
  <c r="N26" i="3"/>
  <c r="N22" i="3"/>
  <c r="N14" i="3"/>
  <c r="N36" i="3"/>
  <c r="N29" i="3"/>
  <c r="N17" i="3"/>
  <c r="N27" i="3"/>
  <c r="N23" i="3"/>
  <c r="N15" i="3"/>
  <c r="N32" i="3"/>
  <c r="N20" i="3"/>
  <c r="N12" i="3"/>
  <c r="N6" i="3"/>
  <c r="N9" i="3"/>
  <c r="N30" i="3"/>
  <c r="N37" i="3"/>
  <c r="N24" i="3"/>
  <c r="N21" i="3"/>
  <c r="N13" i="3"/>
  <c r="N18" i="3"/>
  <c r="N35" i="3"/>
  <c r="N38" i="3"/>
  <c r="N39" i="3"/>
  <c r="O4" i="3"/>
  <c r="O7" i="3"/>
  <c r="M3" i="3"/>
  <c r="T277" i="5"/>
  <c r="T265" i="5"/>
  <c r="T267" i="5"/>
  <c r="T278" i="5"/>
  <c r="T266" i="5"/>
  <c r="T279" i="5"/>
  <c r="T280" i="5"/>
  <c r="T268" i="5"/>
  <c r="T269" i="5"/>
  <c r="T281" i="5"/>
  <c r="T270" i="5"/>
  <c r="T282" i="5"/>
  <c r="T271" i="5"/>
  <c r="T283" i="5"/>
  <c r="T272" i="5"/>
  <c r="T284" i="5"/>
  <c r="T11" i="5"/>
  <c r="T260" i="5"/>
  <c r="T256" i="5"/>
  <c r="T257" i="5"/>
  <c r="T259" i="5"/>
  <c r="T255" i="5"/>
  <c r="T241" i="5"/>
  <c r="T258" i="5"/>
  <c r="T254" i="5"/>
  <c r="T253" i="5"/>
  <c r="T243" i="5"/>
  <c r="T242" i="5"/>
  <c r="T244" i="5"/>
  <c r="T245" i="5"/>
  <c r="T246" i="5"/>
  <c r="T247" i="5"/>
  <c r="T248" i="5"/>
  <c r="T230" i="5"/>
  <c r="T232" i="5"/>
  <c r="T231" i="5"/>
  <c r="T218" i="5"/>
  <c r="T233" i="5"/>
  <c r="T220" i="5"/>
  <c r="T234" i="5"/>
  <c r="T219" i="5"/>
  <c r="T235" i="5"/>
  <c r="T221" i="5"/>
  <c r="T222" i="5"/>
  <c r="T236" i="5"/>
  <c r="T223" i="5"/>
  <c r="T224" i="5"/>
  <c r="T206" i="5"/>
  <c r="T194" i="5"/>
  <c r="T207" i="5"/>
  <c r="T195" i="5"/>
  <c r="T208" i="5"/>
  <c r="T196" i="5"/>
  <c r="T209" i="5"/>
  <c r="T197" i="5"/>
  <c r="T198" i="5"/>
  <c r="T210" i="5"/>
  <c r="T199" i="5"/>
  <c r="T211" i="5"/>
  <c r="T200" i="5"/>
  <c r="T212" i="5"/>
  <c r="T157" i="5"/>
  <c r="T134" i="5"/>
  <c r="T146" i="5"/>
  <c r="T182" i="5"/>
  <c r="T159" i="5"/>
  <c r="T170" i="5"/>
  <c r="T158" i="5"/>
  <c r="T160" i="5"/>
  <c r="T135" i="5"/>
  <c r="T184" i="5"/>
  <c r="T172" i="5"/>
  <c r="T148" i="5"/>
  <c r="T171" i="5"/>
  <c r="T161" i="5"/>
  <c r="T147" i="5"/>
  <c r="T136" i="5"/>
  <c r="T183" i="5"/>
  <c r="T185" i="5"/>
  <c r="T137" i="5"/>
  <c r="T162" i="5"/>
  <c r="T149" i="5"/>
  <c r="T173" i="5"/>
  <c r="T174" i="5"/>
  <c r="T163" i="5"/>
  <c r="T150" i="5"/>
  <c r="T186" i="5"/>
  <c r="T138" i="5"/>
  <c r="T175" i="5"/>
  <c r="T151" i="5"/>
  <c r="T139" i="5"/>
  <c r="T187" i="5"/>
  <c r="T188" i="5"/>
  <c r="T140" i="5"/>
  <c r="T176" i="5"/>
  <c r="T152" i="5"/>
  <c r="T122" i="5"/>
  <c r="T109" i="5"/>
  <c r="T96" i="5"/>
  <c r="T110" i="5"/>
  <c r="T111" i="5"/>
  <c r="T112" i="5"/>
  <c r="T98" i="5"/>
  <c r="T123" i="5"/>
  <c r="T124" i="5"/>
  <c r="T97" i="5"/>
  <c r="T99" i="5"/>
  <c r="T114" i="5"/>
  <c r="T113" i="5"/>
  <c r="T125" i="5"/>
  <c r="T115" i="5"/>
  <c r="T101" i="5"/>
  <c r="T126" i="5"/>
  <c r="T100" i="5"/>
  <c r="T116" i="5"/>
  <c r="T102" i="5"/>
  <c r="T127" i="5"/>
  <c r="T128" i="5"/>
  <c r="T103" i="5"/>
  <c r="T84" i="5"/>
  <c r="T85" i="5"/>
  <c r="T86" i="5"/>
  <c r="T87" i="5"/>
  <c r="T88" i="5"/>
  <c r="T89" i="5"/>
  <c r="T90" i="5"/>
  <c r="T9" i="5"/>
  <c r="T71" i="5"/>
  <c r="T10" i="5"/>
  <c r="T59" i="5"/>
  <c r="T73" i="5"/>
  <c r="T60" i="5"/>
  <c r="T61" i="5"/>
  <c r="T72" i="5"/>
  <c r="T74" i="5"/>
  <c r="T62" i="5"/>
  <c r="T63" i="5"/>
  <c r="T75" i="5"/>
  <c r="T64" i="5"/>
  <c r="T76" i="5"/>
  <c r="T77" i="5"/>
  <c r="T65" i="5"/>
  <c r="T78" i="5"/>
  <c r="T66" i="5"/>
  <c r="T33" i="5"/>
  <c r="T34" i="5"/>
  <c r="T44" i="5"/>
  <c r="T45" i="5"/>
  <c r="T54" i="5"/>
  <c r="T50" i="5"/>
  <c r="T51" i="5"/>
  <c r="T53" i="5"/>
  <c r="T52" i="5"/>
  <c r="T6" i="5"/>
  <c r="T4" i="5"/>
  <c r="T5" i="5"/>
  <c r="T7" i="5"/>
  <c r="T8" i="5"/>
  <c r="T28" i="5"/>
  <c r="T40" i="5"/>
  <c r="T39" i="5"/>
  <c r="T29" i="5"/>
  <c r="T30" i="5"/>
  <c r="T41" i="5"/>
  <c r="T31" i="5"/>
  <c r="T42" i="5"/>
  <c r="T43" i="5"/>
  <c r="T32" i="5"/>
  <c r="T21" i="5"/>
  <c r="T23" i="5"/>
  <c r="T22" i="5"/>
  <c r="U17" i="5"/>
  <c r="T20" i="5"/>
  <c r="T19" i="5"/>
  <c r="O25" i="3"/>
  <c r="O11" i="3"/>
  <c r="O34" i="3"/>
  <c r="O31" i="3"/>
  <c r="O19" i="3"/>
  <c r="O10" i="3"/>
  <c r="O26" i="3"/>
  <c r="O22" i="3"/>
  <c r="O14" i="3"/>
  <c r="O9" i="3"/>
  <c r="O36" i="3"/>
  <c r="O29" i="3"/>
  <c r="O17" i="3"/>
  <c r="O8" i="3"/>
  <c r="O12" i="3"/>
  <c r="O18" i="3"/>
  <c r="O32" i="3"/>
  <c r="O20" i="3"/>
  <c r="O6" i="3"/>
  <c r="O37" i="3"/>
  <c r="O27" i="3"/>
  <c r="O23" i="3"/>
  <c r="O15" i="3"/>
  <c r="O30" i="3"/>
  <c r="O33" i="3"/>
  <c r="O24" i="3"/>
  <c r="O21" i="3"/>
  <c r="O16" i="3"/>
  <c r="O28" i="3"/>
  <c r="O13" i="3"/>
  <c r="O35" i="3"/>
  <c r="O39" i="3"/>
  <c r="O38" i="3"/>
  <c r="P4" i="3"/>
  <c r="P7" i="3"/>
  <c r="U265" i="5"/>
  <c r="U277" i="5"/>
  <c r="U267" i="5"/>
  <c r="U279" i="5"/>
  <c r="U266" i="5"/>
  <c r="U278" i="5"/>
  <c r="U268" i="5"/>
  <c r="U280" i="5"/>
  <c r="U281" i="5"/>
  <c r="U269" i="5"/>
  <c r="U282" i="5"/>
  <c r="U270" i="5"/>
  <c r="U283" i="5"/>
  <c r="U271" i="5"/>
  <c r="U284" i="5"/>
  <c r="U272" i="5"/>
  <c r="U11" i="5"/>
  <c r="U259" i="5"/>
  <c r="U255" i="5"/>
  <c r="U241" i="5"/>
  <c r="U260" i="5"/>
  <c r="U256" i="5"/>
  <c r="U258" i="5"/>
  <c r="U254" i="5"/>
  <c r="U257" i="5"/>
  <c r="U253" i="5"/>
  <c r="U242" i="5"/>
  <c r="U243" i="5"/>
  <c r="U244" i="5"/>
  <c r="U245" i="5"/>
  <c r="U246" i="5"/>
  <c r="U247" i="5"/>
  <c r="U248" i="5"/>
  <c r="U230" i="5"/>
  <c r="U232" i="5"/>
  <c r="U231" i="5"/>
  <c r="U218" i="5"/>
  <c r="U233" i="5"/>
  <c r="U220" i="5"/>
  <c r="U219" i="5"/>
  <c r="U234" i="5"/>
  <c r="U235" i="5"/>
  <c r="U221" i="5"/>
  <c r="U236" i="5"/>
  <c r="U222" i="5"/>
  <c r="U223" i="5"/>
  <c r="U224" i="5"/>
  <c r="U206" i="5"/>
  <c r="U194" i="5"/>
  <c r="U195" i="5"/>
  <c r="U196" i="5"/>
  <c r="U208" i="5"/>
  <c r="U207" i="5"/>
  <c r="U209" i="5"/>
  <c r="U197" i="5"/>
  <c r="U210" i="5"/>
  <c r="U198" i="5"/>
  <c r="U211" i="5"/>
  <c r="U199" i="5"/>
  <c r="U200" i="5"/>
  <c r="U212" i="5"/>
  <c r="U157" i="5"/>
  <c r="U158" i="5"/>
  <c r="U146" i="5"/>
  <c r="U182" i="5"/>
  <c r="U159" i="5"/>
  <c r="U134" i="5"/>
  <c r="U170" i="5"/>
  <c r="U160" i="5"/>
  <c r="U135" i="5"/>
  <c r="U183" i="5"/>
  <c r="U171" i="5"/>
  <c r="U147" i="5"/>
  <c r="U161" i="5"/>
  <c r="U148" i="5"/>
  <c r="U136" i="5"/>
  <c r="U184" i="5"/>
  <c r="U172" i="5"/>
  <c r="U185" i="5"/>
  <c r="U137" i="5"/>
  <c r="U149" i="5"/>
  <c r="U162" i="5"/>
  <c r="U173" i="5"/>
  <c r="U174" i="5"/>
  <c r="U138" i="5"/>
  <c r="U163" i="5"/>
  <c r="U186" i="5"/>
  <c r="U150" i="5"/>
  <c r="U187" i="5"/>
  <c r="U139" i="5"/>
  <c r="U175" i="5"/>
  <c r="U151" i="5"/>
  <c r="U188" i="5"/>
  <c r="U176" i="5"/>
  <c r="U152" i="5"/>
  <c r="U140" i="5"/>
  <c r="U122" i="5"/>
  <c r="U96" i="5"/>
  <c r="U109" i="5"/>
  <c r="U110" i="5"/>
  <c r="U111" i="5"/>
  <c r="U112" i="5"/>
  <c r="U98" i="5"/>
  <c r="U97" i="5"/>
  <c r="U124" i="5"/>
  <c r="U123" i="5"/>
  <c r="U114" i="5"/>
  <c r="U99" i="5"/>
  <c r="U125" i="5"/>
  <c r="U113" i="5"/>
  <c r="U126" i="5"/>
  <c r="U101" i="5"/>
  <c r="U100" i="5"/>
  <c r="U115" i="5"/>
  <c r="U102" i="5"/>
  <c r="U127" i="5"/>
  <c r="U116" i="5"/>
  <c r="U128" i="5"/>
  <c r="U103" i="5"/>
  <c r="U84" i="5"/>
  <c r="U85" i="5"/>
  <c r="U86" i="5"/>
  <c r="U87" i="5"/>
  <c r="U88" i="5"/>
  <c r="U89" i="5"/>
  <c r="U90" i="5"/>
  <c r="U71" i="5"/>
  <c r="U9" i="5"/>
  <c r="U59" i="5"/>
  <c r="U10" i="5"/>
  <c r="U60" i="5"/>
  <c r="U72" i="5"/>
  <c r="U73" i="5"/>
  <c r="U61" i="5"/>
  <c r="U62" i="5"/>
  <c r="U74" i="5"/>
  <c r="U75" i="5"/>
  <c r="U63" i="5"/>
  <c r="U76" i="5"/>
  <c r="U64" i="5"/>
  <c r="U65" i="5"/>
  <c r="U77" i="5"/>
  <c r="U78" i="5"/>
  <c r="U66" i="5"/>
  <c r="U45" i="5"/>
  <c r="U33" i="5"/>
  <c r="U34" i="5"/>
  <c r="U44" i="5"/>
  <c r="U53" i="5"/>
  <c r="U51" i="5"/>
  <c r="U54" i="5"/>
  <c r="U52" i="5"/>
  <c r="U50" i="5"/>
  <c r="U6" i="5"/>
  <c r="U5" i="5"/>
  <c r="U4" i="5"/>
  <c r="U7" i="5"/>
  <c r="U8" i="5"/>
  <c r="U28" i="5"/>
  <c r="U39" i="5"/>
  <c r="U41" i="5"/>
  <c r="U42" i="5"/>
  <c r="U29" i="5"/>
  <c r="U31" i="5"/>
  <c r="U40" i="5"/>
  <c r="U30" i="5"/>
  <c r="U43" i="5"/>
  <c r="U32" i="5"/>
  <c r="U21" i="5"/>
  <c r="U22" i="5"/>
  <c r="U19" i="5"/>
  <c r="V17" i="5"/>
  <c r="U20" i="5"/>
  <c r="U23" i="5"/>
  <c r="P34" i="3"/>
  <c r="P11" i="3"/>
  <c r="P25" i="3"/>
  <c r="P26" i="3"/>
  <c r="P22" i="3"/>
  <c r="P14" i="3"/>
  <c r="P36" i="3"/>
  <c r="P29" i="3"/>
  <c r="P17" i="3"/>
  <c r="P8" i="3"/>
  <c r="P32" i="3"/>
  <c r="P20" i="3"/>
  <c r="P12" i="3"/>
  <c r="P6" i="3"/>
  <c r="P21" i="3"/>
  <c r="P27" i="3"/>
  <c r="P23" i="3"/>
  <c r="P15" i="3"/>
  <c r="P24" i="3"/>
  <c r="P13" i="3"/>
  <c r="P37" i="3"/>
  <c r="P30" i="3"/>
  <c r="P18" i="3"/>
  <c r="P9" i="3"/>
  <c r="P33" i="3"/>
  <c r="P31" i="3"/>
  <c r="P28" i="3"/>
  <c r="P16" i="3"/>
  <c r="P19" i="3"/>
  <c r="P10" i="3"/>
  <c r="P35" i="3"/>
  <c r="P38" i="3"/>
  <c r="P39" i="3"/>
  <c r="Q4" i="3"/>
  <c r="Q7" i="3"/>
  <c r="V265" i="5"/>
  <c r="V277" i="5"/>
  <c r="V267" i="5"/>
  <c r="V266" i="5"/>
  <c r="V279" i="5"/>
  <c r="V278" i="5"/>
  <c r="V280" i="5"/>
  <c r="V268" i="5"/>
  <c r="V281" i="5"/>
  <c r="V269" i="5"/>
  <c r="V282" i="5"/>
  <c r="V270" i="5"/>
  <c r="V283" i="5"/>
  <c r="V271" i="5"/>
  <c r="V284" i="5"/>
  <c r="V272" i="5"/>
  <c r="V11" i="5"/>
  <c r="V258" i="5"/>
  <c r="V254" i="5"/>
  <c r="V259" i="5"/>
  <c r="V255" i="5"/>
  <c r="V257" i="5"/>
  <c r="V253" i="5"/>
  <c r="V260" i="5"/>
  <c r="V256" i="5"/>
  <c r="V241" i="5"/>
  <c r="V242" i="5"/>
  <c r="V243" i="5"/>
  <c r="V244" i="5"/>
  <c r="V245" i="5"/>
  <c r="V246" i="5"/>
  <c r="V247" i="5"/>
  <c r="V248" i="5"/>
  <c r="V230" i="5"/>
  <c r="V232" i="5"/>
  <c r="V231" i="5"/>
  <c r="V218" i="5"/>
  <c r="V233" i="5"/>
  <c r="V234" i="5"/>
  <c r="V219" i="5"/>
  <c r="V220" i="5"/>
  <c r="V235" i="5"/>
  <c r="V221" i="5"/>
  <c r="V236" i="5"/>
  <c r="V222" i="5"/>
  <c r="V223" i="5"/>
  <c r="V224" i="5"/>
  <c r="V206" i="5"/>
  <c r="V194" i="5"/>
  <c r="V195" i="5"/>
  <c r="V208" i="5"/>
  <c r="V207" i="5"/>
  <c r="V196" i="5"/>
  <c r="V197" i="5"/>
  <c r="V209" i="5"/>
  <c r="V210" i="5"/>
  <c r="V198" i="5"/>
  <c r="V211" i="5"/>
  <c r="V199" i="5"/>
  <c r="V212" i="5"/>
  <c r="V200" i="5"/>
  <c r="V157" i="5"/>
  <c r="V182" i="5"/>
  <c r="V158" i="5"/>
  <c r="V134" i="5"/>
  <c r="V159" i="5"/>
  <c r="V170" i="5"/>
  <c r="V146" i="5"/>
  <c r="V160" i="5"/>
  <c r="V147" i="5"/>
  <c r="V136" i="5"/>
  <c r="V183" i="5"/>
  <c r="V171" i="5"/>
  <c r="V161" i="5"/>
  <c r="V148" i="5"/>
  <c r="V135" i="5"/>
  <c r="V184" i="5"/>
  <c r="V172" i="5"/>
  <c r="V173" i="5"/>
  <c r="V185" i="5"/>
  <c r="V137" i="5"/>
  <c r="V162" i="5"/>
  <c r="V149" i="5"/>
  <c r="V174" i="5"/>
  <c r="V150" i="5"/>
  <c r="V186" i="5"/>
  <c r="V163" i="5"/>
  <c r="V138" i="5"/>
  <c r="V187" i="5"/>
  <c r="V175" i="5"/>
  <c r="V151" i="5"/>
  <c r="V139" i="5"/>
  <c r="V188" i="5"/>
  <c r="V176" i="5"/>
  <c r="V152" i="5"/>
  <c r="V140" i="5"/>
  <c r="V122" i="5"/>
  <c r="V109" i="5"/>
  <c r="V96" i="5"/>
  <c r="V111" i="5"/>
  <c r="V110" i="5"/>
  <c r="V124" i="5"/>
  <c r="V97" i="5"/>
  <c r="V98" i="5"/>
  <c r="V112" i="5"/>
  <c r="V123" i="5"/>
  <c r="V114" i="5"/>
  <c r="V99" i="5"/>
  <c r="V113" i="5"/>
  <c r="V125" i="5"/>
  <c r="V115" i="5"/>
  <c r="V100" i="5"/>
  <c r="V126" i="5"/>
  <c r="V101" i="5"/>
  <c r="V116" i="5"/>
  <c r="V127" i="5"/>
  <c r="V102" i="5"/>
  <c r="V128" i="5"/>
  <c r="V103" i="5"/>
  <c r="V84" i="5"/>
  <c r="V85" i="5"/>
  <c r="V86" i="5"/>
  <c r="V87" i="5"/>
  <c r="V88" i="5"/>
  <c r="V89" i="5"/>
  <c r="V90" i="5"/>
  <c r="V10" i="5"/>
  <c r="V59" i="5"/>
  <c r="V9" i="5"/>
  <c r="V71" i="5"/>
  <c r="V72" i="5"/>
  <c r="V61" i="5"/>
  <c r="V73" i="5"/>
  <c r="V60" i="5"/>
  <c r="V74" i="5"/>
  <c r="V62" i="5"/>
  <c r="V75" i="5"/>
  <c r="V63" i="5"/>
  <c r="V64" i="5"/>
  <c r="V76" i="5"/>
  <c r="V77" i="5"/>
  <c r="V65" i="5"/>
  <c r="V78" i="5"/>
  <c r="V66" i="5"/>
  <c r="V44" i="5"/>
  <c r="V45" i="5"/>
  <c r="V33" i="5"/>
  <c r="V34" i="5"/>
  <c r="V52" i="5"/>
  <c r="V54" i="5"/>
  <c r="V50" i="5"/>
  <c r="V53" i="5"/>
  <c r="V51" i="5"/>
  <c r="V5" i="5"/>
  <c r="V4" i="5"/>
  <c r="V6" i="5"/>
  <c r="V7" i="5"/>
  <c r="V8" i="5"/>
  <c r="V41" i="5"/>
  <c r="V28" i="5"/>
  <c r="V39" i="5"/>
  <c r="V31" i="5"/>
  <c r="V40" i="5"/>
  <c r="V42" i="5"/>
  <c r="V29" i="5"/>
  <c r="V30" i="5"/>
  <c r="V43" i="5"/>
  <c r="V32" i="5"/>
  <c r="V23" i="5"/>
  <c r="V20" i="5"/>
  <c r="W17" i="5"/>
  <c r="V16" i="5"/>
  <c r="V22" i="5"/>
  <c r="V21" i="5"/>
  <c r="V19" i="5"/>
  <c r="Q34" i="3"/>
  <c r="Q11" i="3"/>
  <c r="Q25" i="3"/>
  <c r="Q36" i="3"/>
  <c r="Q29" i="3"/>
  <c r="Q17" i="3"/>
  <c r="Q8" i="3"/>
  <c r="Q32" i="3"/>
  <c r="Q20" i="3"/>
  <c r="Q12" i="3"/>
  <c r="Q16" i="3"/>
  <c r="Q27" i="3"/>
  <c r="Q23" i="3"/>
  <c r="Q15" i="3"/>
  <c r="Q6" i="3"/>
  <c r="Q37" i="3"/>
  <c r="Q30" i="3"/>
  <c r="Q18" i="3"/>
  <c r="Q9" i="3"/>
  <c r="Q24" i="3"/>
  <c r="Q21" i="3"/>
  <c r="Q13" i="3"/>
  <c r="Q33" i="3"/>
  <c r="Q28" i="3"/>
  <c r="Q31" i="3"/>
  <c r="Q22" i="3"/>
  <c r="Q19" i="3"/>
  <c r="Q26" i="3"/>
  <c r="Q14" i="3"/>
  <c r="Q10" i="3"/>
  <c r="Q35" i="3"/>
  <c r="Q39" i="3"/>
  <c r="Q38" i="3"/>
  <c r="R4" i="3"/>
  <c r="R7" i="3"/>
  <c r="W277" i="5"/>
  <c r="W265" i="5"/>
  <c r="W279" i="5"/>
  <c r="W267" i="5"/>
  <c r="W266" i="5"/>
  <c r="W278" i="5"/>
  <c r="W280" i="5"/>
  <c r="W268" i="5"/>
  <c r="W281" i="5"/>
  <c r="W269" i="5"/>
  <c r="W270" i="5"/>
  <c r="W282" i="5"/>
  <c r="W283" i="5"/>
  <c r="W271" i="5"/>
  <c r="W272" i="5"/>
  <c r="W284" i="5"/>
  <c r="W11" i="5"/>
  <c r="W257" i="5"/>
  <c r="W253" i="5"/>
  <c r="W241" i="5"/>
  <c r="W258" i="5"/>
  <c r="W254" i="5"/>
  <c r="W260" i="5"/>
  <c r="W256" i="5"/>
  <c r="W259" i="5"/>
  <c r="W255" i="5"/>
  <c r="W243" i="5"/>
  <c r="W242" i="5"/>
  <c r="W244" i="5"/>
  <c r="W245" i="5"/>
  <c r="W246" i="5"/>
  <c r="W247" i="5"/>
  <c r="W248" i="5"/>
  <c r="W230" i="5"/>
  <c r="W231" i="5"/>
  <c r="W218" i="5"/>
  <c r="W232" i="5"/>
  <c r="W233" i="5"/>
  <c r="W220" i="5"/>
  <c r="W234" i="5"/>
  <c r="W219" i="5"/>
  <c r="W235" i="5"/>
  <c r="W221" i="5"/>
  <c r="W222" i="5"/>
  <c r="W236" i="5"/>
  <c r="W223" i="5"/>
  <c r="W224" i="5"/>
  <c r="W194" i="5"/>
  <c r="W206" i="5"/>
  <c r="W196" i="5"/>
  <c r="W207" i="5"/>
  <c r="W208" i="5"/>
  <c r="W195" i="5"/>
  <c r="W209" i="5"/>
  <c r="W197" i="5"/>
  <c r="W198" i="5"/>
  <c r="W210" i="5"/>
  <c r="W199" i="5"/>
  <c r="W211" i="5"/>
  <c r="W200" i="5"/>
  <c r="W212" i="5"/>
  <c r="W157" i="5"/>
  <c r="W182" i="5"/>
  <c r="W170" i="5"/>
  <c r="W159" i="5"/>
  <c r="W134" i="5"/>
  <c r="W158" i="5"/>
  <c r="W146" i="5"/>
  <c r="W160" i="5"/>
  <c r="W184" i="5"/>
  <c r="W135" i="5"/>
  <c r="W172" i="5"/>
  <c r="W136" i="5"/>
  <c r="W161" i="5"/>
  <c r="W147" i="5"/>
  <c r="W148" i="5"/>
  <c r="W183" i="5"/>
  <c r="W171" i="5"/>
  <c r="W173" i="5"/>
  <c r="W149" i="5"/>
  <c r="W137" i="5"/>
  <c r="W185" i="5"/>
  <c r="W162" i="5"/>
  <c r="W163" i="5"/>
  <c r="W150" i="5"/>
  <c r="W138" i="5"/>
  <c r="W174" i="5"/>
  <c r="W186" i="5"/>
  <c r="W187" i="5"/>
  <c r="W151" i="5"/>
  <c r="W175" i="5"/>
  <c r="W139" i="5"/>
  <c r="W188" i="5"/>
  <c r="W140" i="5"/>
  <c r="W176" i="5"/>
  <c r="W152" i="5"/>
  <c r="W122" i="5"/>
  <c r="W109" i="5"/>
  <c r="W96" i="5"/>
  <c r="W110" i="5"/>
  <c r="W111" i="5"/>
  <c r="W112" i="5"/>
  <c r="W124" i="5"/>
  <c r="W123" i="5"/>
  <c r="W97" i="5"/>
  <c r="W98" i="5"/>
  <c r="W114" i="5"/>
  <c r="W99" i="5"/>
  <c r="W125" i="5"/>
  <c r="W113" i="5"/>
  <c r="W100" i="5"/>
  <c r="W101" i="5"/>
  <c r="W126" i="5"/>
  <c r="W115" i="5"/>
  <c r="W116" i="5"/>
  <c r="W127" i="5"/>
  <c r="W102" i="5"/>
  <c r="W128" i="5"/>
  <c r="W103" i="5"/>
  <c r="W84" i="5"/>
  <c r="W86" i="5"/>
  <c r="W85" i="5"/>
  <c r="W87" i="5"/>
  <c r="W88" i="5"/>
  <c r="W89" i="5"/>
  <c r="W90" i="5"/>
  <c r="W59" i="5"/>
  <c r="W10" i="5"/>
  <c r="W71" i="5"/>
  <c r="W9" i="5"/>
  <c r="W61" i="5"/>
  <c r="W60" i="5"/>
  <c r="W73" i="5"/>
  <c r="W72" i="5"/>
  <c r="W74" i="5"/>
  <c r="W62" i="5"/>
  <c r="W75" i="5"/>
  <c r="W63" i="5"/>
  <c r="W64" i="5"/>
  <c r="W76" i="5"/>
  <c r="W65" i="5"/>
  <c r="W77" i="5"/>
  <c r="W78" i="5"/>
  <c r="W66" i="5"/>
  <c r="W34" i="5"/>
  <c r="W44" i="5"/>
  <c r="W45" i="5"/>
  <c r="W33" i="5"/>
  <c r="W51" i="5"/>
  <c r="W52" i="5"/>
  <c r="W54" i="5"/>
  <c r="W50" i="5"/>
  <c r="W53" i="5"/>
  <c r="W4" i="5"/>
  <c r="W5" i="5"/>
  <c r="W6" i="5"/>
  <c r="W7" i="5"/>
  <c r="W8" i="5"/>
  <c r="W40" i="5"/>
  <c r="W28" i="5"/>
  <c r="W39" i="5"/>
  <c r="W41" i="5"/>
  <c r="W30" i="5"/>
  <c r="W31" i="5"/>
  <c r="W42" i="5"/>
  <c r="W29" i="5"/>
  <c r="W32" i="5"/>
  <c r="W43" i="5"/>
  <c r="W20" i="5"/>
  <c r="W23" i="5"/>
  <c r="W21" i="5"/>
  <c r="W19" i="5"/>
  <c r="W22" i="5"/>
  <c r="X17" i="5"/>
  <c r="R34" i="3"/>
  <c r="R25" i="3"/>
  <c r="R11" i="3"/>
  <c r="R32" i="3"/>
  <c r="R20" i="3"/>
  <c r="R12" i="3"/>
  <c r="R27" i="3"/>
  <c r="R23" i="3"/>
  <c r="R15" i="3"/>
  <c r="R6" i="3"/>
  <c r="R21" i="3"/>
  <c r="R37" i="3"/>
  <c r="R30" i="3"/>
  <c r="R18" i="3"/>
  <c r="R9" i="3"/>
  <c r="R31" i="3"/>
  <c r="R24" i="3"/>
  <c r="R13" i="3"/>
  <c r="R33" i="3"/>
  <c r="R28" i="3"/>
  <c r="R16" i="3"/>
  <c r="R19" i="3"/>
  <c r="R10" i="3"/>
  <c r="R22" i="3"/>
  <c r="R17" i="3"/>
  <c r="R8" i="3"/>
  <c r="R14" i="3"/>
  <c r="R36" i="3"/>
  <c r="R29" i="3"/>
  <c r="R26" i="3"/>
  <c r="R35" i="3"/>
  <c r="R39" i="3"/>
  <c r="R38" i="3"/>
  <c r="S4" i="3"/>
  <c r="S7" i="3"/>
  <c r="R3" i="3"/>
  <c r="X277" i="5"/>
  <c r="X265" i="5"/>
  <c r="X278" i="5"/>
  <c r="X266" i="5"/>
  <c r="X279" i="5"/>
  <c r="X267" i="5"/>
  <c r="X280" i="5"/>
  <c r="X268" i="5"/>
  <c r="X269" i="5"/>
  <c r="X281" i="5"/>
  <c r="X282" i="5"/>
  <c r="X270" i="5"/>
  <c r="X283" i="5"/>
  <c r="X271" i="5"/>
  <c r="X284" i="5"/>
  <c r="X272" i="5"/>
  <c r="X11" i="5"/>
  <c r="X260" i="5"/>
  <c r="X256" i="5"/>
  <c r="X253" i="5"/>
  <c r="X259" i="5"/>
  <c r="X255" i="5"/>
  <c r="X241" i="5"/>
  <c r="X258" i="5"/>
  <c r="X254" i="5"/>
  <c r="X257" i="5"/>
  <c r="X243" i="5"/>
  <c r="X242" i="5"/>
  <c r="X244" i="5"/>
  <c r="X245" i="5"/>
  <c r="X246" i="5"/>
  <c r="X247" i="5"/>
  <c r="X248" i="5"/>
  <c r="X230" i="5"/>
  <c r="X232" i="5"/>
  <c r="X231" i="5"/>
  <c r="X218" i="5"/>
  <c r="X233" i="5"/>
  <c r="X234" i="5"/>
  <c r="X219" i="5"/>
  <c r="X220" i="5"/>
  <c r="X235" i="5"/>
  <c r="X221" i="5"/>
  <c r="X236" i="5"/>
  <c r="X222" i="5"/>
  <c r="X223" i="5"/>
  <c r="X224" i="5"/>
  <c r="X206" i="5"/>
  <c r="X194" i="5"/>
  <c r="X207" i="5"/>
  <c r="X196" i="5"/>
  <c r="X195" i="5"/>
  <c r="X208" i="5"/>
  <c r="X209" i="5"/>
  <c r="X197" i="5"/>
  <c r="X210" i="5"/>
  <c r="X198" i="5"/>
  <c r="X211" i="5"/>
  <c r="X199" i="5"/>
  <c r="X200" i="5"/>
  <c r="X212" i="5"/>
  <c r="X157" i="5"/>
  <c r="X182" i="5"/>
  <c r="X134" i="5"/>
  <c r="X170" i="5"/>
  <c r="X159" i="5"/>
  <c r="X158" i="5"/>
  <c r="X146" i="5"/>
  <c r="X160" i="5"/>
  <c r="X184" i="5"/>
  <c r="X172" i="5"/>
  <c r="X147" i="5"/>
  <c r="X136" i="5"/>
  <c r="X183" i="5"/>
  <c r="X171" i="5"/>
  <c r="X161" i="5"/>
  <c r="X135" i="5"/>
  <c r="X148" i="5"/>
  <c r="X162" i="5"/>
  <c r="X173" i="5"/>
  <c r="X149" i="5"/>
  <c r="X185" i="5"/>
  <c r="X137" i="5"/>
  <c r="X138" i="5"/>
  <c r="X150" i="5"/>
  <c r="X186" i="5"/>
  <c r="X174" i="5"/>
  <c r="X163" i="5"/>
  <c r="X187" i="5"/>
  <c r="X139" i="5"/>
  <c r="X175" i="5"/>
  <c r="X151" i="5"/>
  <c r="X140" i="5"/>
  <c r="X176" i="5"/>
  <c r="X152" i="5"/>
  <c r="X188" i="5"/>
  <c r="X122" i="5"/>
  <c r="X109" i="5"/>
  <c r="X96" i="5"/>
  <c r="X110" i="5"/>
  <c r="X111" i="5"/>
  <c r="X112" i="5"/>
  <c r="X98" i="5"/>
  <c r="X123" i="5"/>
  <c r="X124" i="5"/>
  <c r="X97" i="5"/>
  <c r="X125" i="5"/>
  <c r="X114" i="5"/>
  <c r="X113" i="5"/>
  <c r="X99" i="5"/>
  <c r="X126" i="5"/>
  <c r="X100" i="5"/>
  <c r="X101" i="5"/>
  <c r="X115" i="5"/>
  <c r="X127" i="5"/>
  <c r="X116" i="5"/>
  <c r="X102" i="5"/>
  <c r="X128" i="5"/>
  <c r="X103" i="5"/>
  <c r="X84" i="5"/>
  <c r="X85" i="5"/>
  <c r="X86" i="5"/>
  <c r="X87" i="5"/>
  <c r="X88" i="5"/>
  <c r="X89" i="5"/>
  <c r="X90" i="5"/>
  <c r="X9" i="5"/>
  <c r="X71" i="5"/>
  <c r="X10" i="5"/>
  <c r="X59" i="5"/>
  <c r="X73" i="5"/>
  <c r="X60" i="5"/>
  <c r="X72" i="5"/>
  <c r="X61" i="5"/>
  <c r="X62" i="5"/>
  <c r="X74" i="5"/>
  <c r="X63" i="5"/>
  <c r="X75" i="5"/>
  <c r="X76" i="5"/>
  <c r="X64" i="5"/>
  <c r="X77" i="5"/>
  <c r="X65" i="5"/>
  <c r="X78" i="5"/>
  <c r="X66" i="5"/>
  <c r="X33" i="5"/>
  <c r="X34" i="5"/>
  <c r="X44" i="5"/>
  <c r="X45" i="5"/>
  <c r="X54" i="5"/>
  <c r="X50" i="5"/>
  <c r="X52" i="5"/>
  <c r="X51" i="5"/>
  <c r="X53" i="5"/>
  <c r="X6" i="5"/>
  <c r="X4" i="5"/>
  <c r="X5" i="5"/>
  <c r="X7" i="5"/>
  <c r="X8" i="5"/>
  <c r="X29" i="5"/>
  <c r="X28" i="5"/>
  <c r="X39" i="5"/>
  <c r="X31" i="5"/>
  <c r="X41" i="5"/>
  <c r="X42" i="5"/>
  <c r="X40" i="5"/>
  <c r="X30" i="5"/>
  <c r="X32" i="5"/>
  <c r="X43" i="5"/>
  <c r="X23" i="5"/>
  <c r="X20" i="5"/>
  <c r="X22" i="5"/>
  <c r="X19" i="5"/>
  <c r="X21" i="5"/>
  <c r="S25" i="3"/>
  <c r="S11" i="3"/>
  <c r="S34" i="3"/>
  <c r="S27" i="3"/>
  <c r="S23" i="3"/>
  <c r="S15" i="3"/>
  <c r="S6" i="3"/>
  <c r="S37" i="3"/>
  <c r="S30" i="3"/>
  <c r="S18" i="3"/>
  <c r="S9" i="3"/>
  <c r="S16" i="3"/>
  <c r="S22" i="3"/>
  <c r="S24" i="3"/>
  <c r="S21" i="3"/>
  <c r="S13" i="3"/>
  <c r="S26" i="3"/>
  <c r="S14" i="3"/>
  <c r="S33" i="3"/>
  <c r="S28" i="3"/>
  <c r="S31" i="3"/>
  <c r="S19" i="3"/>
  <c r="S10" i="3"/>
  <c r="S17" i="3"/>
  <c r="S12" i="3"/>
  <c r="S8" i="3"/>
  <c r="S20" i="3"/>
  <c r="S36" i="3"/>
  <c r="S32" i="3"/>
  <c r="S29" i="3"/>
  <c r="S35" i="3"/>
  <c r="S39" i="3"/>
  <c r="S38" i="3"/>
  <c r="T4" i="3"/>
  <c r="T7" i="3"/>
  <c r="T25" i="3"/>
  <c r="T34" i="3"/>
  <c r="T11" i="3"/>
  <c r="T37" i="3"/>
  <c r="T30" i="3"/>
  <c r="T18" i="3"/>
  <c r="T9" i="3"/>
  <c r="T24" i="3"/>
  <c r="T21" i="3"/>
  <c r="T13" i="3"/>
  <c r="T33" i="3"/>
  <c r="T28" i="3"/>
  <c r="T16" i="3"/>
  <c r="T8" i="3"/>
  <c r="T31" i="3"/>
  <c r="T19" i="3"/>
  <c r="T10" i="3"/>
  <c r="T29" i="3"/>
  <c r="T26" i="3"/>
  <c r="T22" i="3"/>
  <c r="T14" i="3"/>
  <c r="T36" i="3"/>
  <c r="T17" i="3"/>
  <c r="T12" i="3"/>
  <c r="T6" i="3"/>
  <c r="T27" i="3"/>
  <c r="T32" i="3"/>
  <c r="T15" i="3"/>
  <c r="T23" i="3"/>
  <c r="T20" i="3"/>
  <c r="T35" i="3"/>
  <c r="T39" i="3"/>
  <c r="T38" i="3"/>
  <c r="U4" i="3"/>
  <c r="U7" i="3"/>
  <c r="U11" i="3"/>
  <c r="U25" i="3"/>
  <c r="U34" i="3"/>
  <c r="U24" i="3"/>
  <c r="U21" i="3"/>
  <c r="U13" i="3"/>
  <c r="U33" i="3"/>
  <c r="U28" i="3"/>
  <c r="U16" i="3"/>
  <c r="U12" i="3"/>
  <c r="V4" i="3"/>
  <c r="V7" i="3"/>
  <c r="U31" i="3"/>
  <c r="U19" i="3"/>
  <c r="U10" i="3"/>
  <c r="U22" i="3"/>
  <c r="U26" i="3"/>
  <c r="U14" i="3"/>
  <c r="U20" i="3"/>
  <c r="U36" i="3"/>
  <c r="U29" i="3"/>
  <c r="U17" i="3"/>
  <c r="U8" i="3"/>
  <c r="U32" i="3"/>
  <c r="U6" i="3"/>
  <c r="U9" i="3"/>
  <c r="U37" i="3"/>
  <c r="U27" i="3"/>
  <c r="U30" i="3"/>
  <c r="U18" i="3"/>
  <c r="U23" i="3"/>
  <c r="U15" i="3"/>
  <c r="U35" i="3"/>
  <c r="U38" i="3"/>
  <c r="U39" i="3"/>
  <c r="V11" i="3"/>
  <c r="V25" i="3"/>
  <c r="V34" i="3"/>
  <c r="V8" i="3"/>
  <c r="V17" i="3"/>
  <c r="V29" i="3"/>
  <c r="V36" i="3"/>
  <c r="V9" i="3"/>
  <c r="V18" i="3"/>
  <c r="V30" i="3"/>
  <c r="V37" i="3"/>
  <c r="V14" i="3"/>
  <c r="V23" i="3"/>
  <c r="V10" i="3"/>
  <c r="V19" i="3"/>
  <c r="V31" i="3"/>
  <c r="W4" i="3"/>
  <c r="W7" i="3"/>
  <c r="V6" i="3"/>
  <c r="V12" i="3"/>
  <c r="V20" i="3"/>
  <c r="V32" i="3"/>
  <c r="V22" i="3"/>
  <c r="V15" i="3"/>
  <c r="V13" i="3"/>
  <c r="V21" i="3"/>
  <c r="V24" i="3"/>
  <c r="V26" i="3"/>
  <c r="V16" i="3"/>
  <c r="V28" i="3"/>
  <c r="V27" i="3"/>
  <c r="V33" i="3"/>
  <c r="V35" i="3"/>
  <c r="V38" i="3"/>
  <c r="V39" i="3"/>
  <c r="W25" i="3"/>
  <c r="W11" i="3"/>
  <c r="W34" i="3"/>
  <c r="X4" i="3"/>
  <c r="X7" i="3"/>
  <c r="W3" i="3"/>
  <c r="W9" i="3"/>
  <c r="W18" i="3"/>
  <c r="W28" i="3"/>
  <c r="W26" i="3"/>
  <c r="W38" i="3"/>
  <c r="W6" i="3"/>
  <c r="W8" i="3"/>
  <c r="W10" i="3"/>
  <c r="W13" i="3"/>
  <c r="W15" i="3"/>
  <c r="W17" i="3"/>
  <c r="W19" i="3"/>
  <c r="W21" i="3"/>
  <c r="W23" i="3"/>
  <c r="W29" i="3"/>
  <c r="W31" i="3"/>
  <c r="W24" i="3"/>
  <c r="W27" i="3"/>
  <c r="W35" i="3"/>
  <c r="W37" i="3"/>
  <c r="W39" i="3"/>
  <c r="W14" i="3"/>
  <c r="W16" i="3"/>
  <c r="W12" i="3"/>
  <c r="W20" i="3"/>
  <c r="W32" i="3"/>
  <c r="W36" i="3"/>
  <c r="W22" i="3"/>
  <c r="W30" i="3"/>
  <c r="W33" i="3"/>
  <c r="X34" i="3"/>
  <c r="X25" i="3"/>
  <c r="X11" i="3"/>
  <c r="Y4" i="3"/>
  <c r="Y7" i="3"/>
  <c r="X12" i="3"/>
  <c r="X26" i="3"/>
  <c r="X6" i="3"/>
  <c r="X8" i="3"/>
  <c r="X10" i="3"/>
  <c r="X13" i="3"/>
  <c r="X15" i="3"/>
  <c r="X17" i="3"/>
  <c r="X19" i="3"/>
  <c r="X21" i="3"/>
  <c r="X23" i="3"/>
  <c r="X29" i="3"/>
  <c r="X31" i="3"/>
  <c r="X24" i="3"/>
  <c r="X27" i="3"/>
  <c r="X35" i="3"/>
  <c r="X37" i="3"/>
  <c r="X39" i="3"/>
  <c r="X14" i="3"/>
  <c r="X30" i="3"/>
  <c r="X9" i="3"/>
  <c r="X18" i="3"/>
  <c r="X22" i="3"/>
  <c r="X32" i="3"/>
  <c r="X36" i="3"/>
  <c r="X20" i="3"/>
  <c r="X28" i="3"/>
  <c r="X33" i="3"/>
  <c r="X38" i="3"/>
  <c r="X16" i="3"/>
  <c r="Y34" i="3"/>
  <c r="Y11" i="3"/>
  <c r="Y25" i="3"/>
  <c r="Y6" i="3"/>
  <c r="Y8" i="3"/>
  <c r="Y10" i="3"/>
  <c r="Y13" i="3"/>
  <c r="Y15" i="3"/>
  <c r="Y17" i="3"/>
  <c r="Y19" i="3"/>
  <c r="Y21" i="3"/>
  <c r="Y23" i="3"/>
  <c r="Y29" i="3"/>
  <c r="Y31" i="3"/>
  <c r="Y24" i="3"/>
  <c r="Y27" i="3"/>
  <c r="Y35" i="3"/>
  <c r="Y37" i="3"/>
  <c r="Y39" i="3"/>
  <c r="Y22" i="3"/>
  <c r="Y9" i="3"/>
  <c r="Y28" i="3"/>
  <c r="Y38" i="3"/>
  <c r="Y12" i="3"/>
  <c r="Y30" i="3"/>
  <c r="Y14" i="3"/>
  <c r="Y32" i="3"/>
  <c r="Y20" i="3"/>
  <c r="Y26" i="3"/>
  <c r="Y16" i="3"/>
  <c r="Y33" i="3"/>
  <c r="Y18" i="3"/>
  <c r="Y36" i="3"/>
  <c r="AQ9" i="33"/>
  <c r="P6" i="33" s="1"/>
  <c r="L21" i="29" l="1"/>
  <c r="E29" i="29"/>
  <c r="AI9" i="41" s="1"/>
  <c r="AA37" i="41" s="1" a="1"/>
  <c r="AA37" i="41" s="1"/>
  <c r="L24" i="29"/>
  <c r="J29" i="29"/>
  <c r="L29" i="29" s="1"/>
  <c r="K23" i="29"/>
  <c r="M23" i="29" s="1"/>
  <c r="K22" i="29"/>
  <c r="M22" i="29" s="1"/>
  <c r="J25" i="29"/>
  <c r="E25" i="29"/>
  <c r="AI9" i="36" s="1"/>
  <c r="F7" i="36" s="1"/>
  <c r="H12" i="9" s="1"/>
  <c r="E38" i="30"/>
  <c r="H54" i="30" s="1"/>
  <c r="I54" i="30" s="1"/>
  <c r="E39" i="30"/>
  <c r="H58" i="30" s="1"/>
  <c r="I58" i="30" s="1"/>
  <c r="F36" i="30"/>
  <c r="F7" i="30"/>
  <c r="H6" i="9" s="1"/>
  <c r="F36" i="28"/>
  <c r="E38" i="28"/>
  <c r="H54" i="28" s="1"/>
  <c r="I54" i="28" s="1"/>
  <c r="E39" i="28"/>
  <c r="H58" i="28" s="1"/>
  <c r="I58" i="28" s="1"/>
  <c r="J162" i="33"/>
  <c r="H169" i="33" s="1"/>
  <c r="J123" i="33"/>
  <c r="H166" i="33" s="1"/>
  <c r="AA87" i="35"/>
  <c r="AC87" i="35" s="1"/>
  <c r="S7" i="35"/>
  <c r="U10" i="9" s="1"/>
  <c r="G7" i="33"/>
  <c r="I8" i="9" s="1"/>
  <c r="C7" i="33"/>
  <c r="E8" i="9" s="1"/>
  <c r="AA28" i="33"/>
  <c r="AM9" i="33" s="1"/>
  <c r="AA17" i="33" a="1"/>
  <c r="AA17" i="33" s="1"/>
  <c r="D35" i="33" s="1"/>
  <c r="C54" i="33" s="1"/>
  <c r="E53" i="33" s="1"/>
  <c r="F35" i="33" s="1"/>
  <c r="D6" i="33"/>
  <c r="K6" i="33"/>
  <c r="AA37" i="33" a="1"/>
  <c r="AA37" i="33" s="1"/>
  <c r="AA21" i="33" a="1"/>
  <c r="AA21" i="33" s="1"/>
  <c r="D39" i="33" s="1"/>
  <c r="G59" i="33" s="1"/>
  <c r="AA16" i="33" a="1"/>
  <c r="AA16" i="33" s="1"/>
  <c r="D34" i="33" s="1"/>
  <c r="C50" i="33" s="1"/>
  <c r="E49" i="33" s="1"/>
  <c r="F34" i="33" s="1"/>
  <c r="AA34" i="33"/>
  <c r="H6" i="33"/>
  <c r="AA25" i="33" a="1"/>
  <c r="AA25" i="33" s="1"/>
  <c r="D43" i="33" s="1"/>
  <c r="O55" i="33" s="1"/>
  <c r="I7" i="33"/>
  <c r="K8" i="9" s="1"/>
  <c r="G6" i="33"/>
  <c r="I6" i="33"/>
  <c r="AK9" i="33"/>
  <c r="H7" i="33"/>
  <c r="J8" i="9" s="1"/>
  <c r="AA35" i="33"/>
  <c r="AA20" i="33" a="1"/>
  <c r="AA20" i="33" s="1"/>
  <c r="D38" i="33" s="1"/>
  <c r="G55" i="33" s="1"/>
  <c r="AA18" i="33" a="1"/>
  <c r="AA18" i="33" s="1"/>
  <c r="D36" i="33" s="1"/>
  <c r="C59" i="33" s="1"/>
  <c r="E58" i="33" s="1"/>
  <c r="E39" i="33" s="1"/>
  <c r="H58" i="33" s="1"/>
  <c r="I58" i="33" s="1"/>
  <c r="J7" i="33"/>
  <c r="L8" i="9" s="1"/>
  <c r="AA24" i="33" a="1"/>
  <c r="AA24" i="33" s="1"/>
  <c r="D42" i="33" s="1"/>
  <c r="K55" i="33" s="1"/>
  <c r="L28" i="29"/>
  <c r="I6" i="34"/>
  <c r="CR12" i="34"/>
  <c r="CQ5" i="34" s="1"/>
  <c r="C32" i="9" s="1"/>
  <c r="F7" i="39"/>
  <c r="H11" i="9" s="1"/>
  <c r="CS12" i="34"/>
  <c r="CS21" i="34" s="1" a="1"/>
  <c r="CS21" i="34" s="1"/>
  <c r="I6" i="35"/>
  <c r="AA19" i="34" a="1"/>
  <c r="AA19" i="34" s="1"/>
  <c r="D37" i="34" s="1"/>
  <c r="G50" i="34" s="1"/>
  <c r="AA24" i="34" a="1"/>
  <c r="AA24" i="34" s="1"/>
  <c r="D42" i="34" s="1"/>
  <c r="K55" i="34" s="1"/>
  <c r="AA18" i="34" a="1"/>
  <c r="AA18" i="34" s="1"/>
  <c r="D36" i="34" s="1"/>
  <c r="C59" i="34" s="1"/>
  <c r="E58" i="34" s="1"/>
  <c r="E38" i="34" s="1"/>
  <c r="H54" i="34" s="1"/>
  <c r="I54" i="34" s="1"/>
  <c r="AA21" i="34" a="1"/>
  <c r="AA21" i="34" s="1"/>
  <c r="D39" i="34" s="1"/>
  <c r="G59" i="34" s="1"/>
  <c r="F7" i="34"/>
  <c r="H9" i="9" s="1"/>
  <c r="C6" i="34"/>
  <c r="AA28" i="34"/>
  <c r="AM9" i="34" s="1"/>
  <c r="AA36" i="34" a="1"/>
  <c r="AA36" i="34" s="1"/>
  <c r="J7" i="34"/>
  <c r="L9" i="9" s="1"/>
  <c r="G6" i="34"/>
  <c r="H7" i="34"/>
  <c r="J9" i="9" s="1"/>
  <c r="AA16" i="34" a="1"/>
  <c r="AA16" i="34" s="1"/>
  <c r="D34" i="34" s="1"/>
  <c r="C50" i="34" s="1"/>
  <c r="E49" i="34" s="1"/>
  <c r="F34" i="34" s="1"/>
  <c r="E7" i="34"/>
  <c r="G9" i="9" s="1"/>
  <c r="J6" i="34"/>
  <c r="AA34" i="34"/>
  <c r="K6" i="34"/>
  <c r="AA22" i="34" a="1"/>
  <c r="AA22" i="34" s="1"/>
  <c r="D40" i="34" s="1"/>
  <c r="K59" i="34" s="1"/>
  <c r="H6" i="34"/>
  <c r="AA25" i="34" a="1"/>
  <c r="AA25" i="34" s="1"/>
  <c r="D43" i="34" s="1"/>
  <c r="O55" i="34" s="1"/>
  <c r="I7" i="34"/>
  <c r="K9" i="9" s="1"/>
  <c r="E6" i="34"/>
  <c r="C7" i="34"/>
  <c r="E9" i="9" s="1"/>
  <c r="AA37" i="34" a="1"/>
  <c r="AA37" i="34" s="1"/>
  <c r="G7" i="34"/>
  <c r="I9" i="9" s="1"/>
  <c r="AA35" i="34"/>
  <c r="L7" i="34"/>
  <c r="N9" i="9" s="1"/>
  <c r="L7" i="33"/>
  <c r="N8" i="9" s="1"/>
  <c r="F6" i="33"/>
  <c r="C6" i="33"/>
  <c r="AA23" i="33" a="1"/>
  <c r="AA23" i="33" s="1"/>
  <c r="D41" i="33" s="1"/>
  <c r="C63" i="33" s="1"/>
  <c r="E62" i="33" s="1"/>
  <c r="F41" i="33" s="1"/>
  <c r="AA22" i="33" a="1"/>
  <c r="AA22" i="33" s="1"/>
  <c r="D40" i="33" s="1"/>
  <c r="K59" i="33" s="1"/>
  <c r="AA36" i="33" a="1"/>
  <c r="AA36" i="33" s="1"/>
  <c r="AA19" i="33" a="1"/>
  <c r="AA19" i="33" s="1"/>
  <c r="D37" i="33" s="1"/>
  <c r="G50" i="33" s="1"/>
  <c r="F6" i="35"/>
  <c r="K7" i="39" a="1"/>
  <c r="K7" i="39" s="1"/>
  <c r="M11" i="9" s="1"/>
  <c r="CS12" i="33"/>
  <c r="CS5" i="33" s="1"/>
  <c r="E31" i="9" s="1"/>
  <c r="L6" i="33"/>
  <c r="F7" i="33"/>
  <c r="H8" i="9" s="1"/>
  <c r="K7" i="33" a="1"/>
  <c r="K7" i="33" s="1"/>
  <c r="M8" i="9" s="1"/>
  <c r="J6" i="33"/>
  <c r="CR12" i="33"/>
  <c r="CQ5" i="33" s="1"/>
  <c r="C31" i="9" s="1"/>
  <c r="E6" i="33"/>
  <c r="E7" i="33" s="1"/>
  <c r="G8" i="9" s="1"/>
  <c r="G6" i="39"/>
  <c r="AA35" i="39"/>
  <c r="AA21" i="35" a="1"/>
  <c r="AA21" i="35" s="1"/>
  <c r="D39" i="35" s="1"/>
  <c r="G59" i="35" s="1"/>
  <c r="AK9" i="34"/>
  <c r="CU5" i="34"/>
  <c r="G32" i="9" s="1"/>
  <c r="F6" i="39"/>
  <c r="L6" i="39"/>
  <c r="F6" i="41"/>
  <c r="D6" i="40"/>
  <c r="AA17" i="35" a="1"/>
  <c r="AA17" i="35" s="1"/>
  <c r="D35" i="35" s="1"/>
  <c r="C54" i="35" s="1"/>
  <c r="E53" i="35" s="1"/>
  <c r="F35" i="35" s="1"/>
  <c r="AA16" i="35" a="1"/>
  <c r="AA16" i="35" s="1"/>
  <c r="D34" i="35" s="1"/>
  <c r="C50" i="35" s="1"/>
  <c r="E49" i="35" s="1"/>
  <c r="F34" i="35" s="1"/>
  <c r="AA34" i="41"/>
  <c r="AA19" i="35" a="1"/>
  <c r="AA19" i="35" s="1"/>
  <c r="D37" i="35" s="1"/>
  <c r="G50" i="35" s="1"/>
  <c r="K6" i="35"/>
  <c r="AA18" i="41" a="1"/>
  <c r="AA18" i="41" s="1"/>
  <c r="D36" i="41" s="1"/>
  <c r="C59" i="41" s="1"/>
  <c r="E58" i="41" s="1"/>
  <c r="E39" i="41" s="1"/>
  <c r="H58" i="41" s="1"/>
  <c r="AA16" i="41" a="1"/>
  <c r="AA16" i="41" s="1"/>
  <c r="D34" i="41" s="1"/>
  <c r="C50" i="41" s="1"/>
  <c r="E49" i="41" s="1"/>
  <c r="E37" i="41" s="1"/>
  <c r="H49" i="41" s="1"/>
  <c r="AA37" i="42" a="1"/>
  <c r="AA37" i="42" s="1"/>
  <c r="J6" i="41"/>
  <c r="J7" i="41" s="1"/>
  <c r="L16" i="9" s="1"/>
  <c r="AA28" i="41"/>
  <c r="AM9" i="41" s="1"/>
  <c r="AA18" i="39" a="1"/>
  <c r="AA18" i="39" s="1"/>
  <c r="D36" i="39" s="1"/>
  <c r="C59" i="39" s="1"/>
  <c r="E58" i="39" s="1"/>
  <c r="E38" i="39" s="1"/>
  <c r="H54" i="39" s="1"/>
  <c r="CS12" i="41"/>
  <c r="CR5" i="41" s="1"/>
  <c r="D40" i="9" s="1"/>
  <c r="K7" i="42" a="1"/>
  <c r="K7" i="42" s="1"/>
  <c r="M17" i="9" s="1"/>
  <c r="K6" i="41"/>
  <c r="K7" i="41" s="1" a="1"/>
  <c r="K7" i="41" s="1"/>
  <c r="M16" i="9" s="1"/>
  <c r="AA23" i="41" a="1"/>
  <c r="AA23" i="41" s="1"/>
  <c r="D41" i="41" s="1"/>
  <c r="C63" i="41" s="1"/>
  <c r="E62" i="41" s="1"/>
  <c r="F41" i="41" s="1"/>
  <c r="AA16" i="39" a="1"/>
  <c r="AA16" i="39" s="1"/>
  <c r="D34" i="39" s="1"/>
  <c r="C50" i="39" s="1"/>
  <c r="E49" i="39" s="1"/>
  <c r="F34" i="39" s="1"/>
  <c r="AA20" i="39" a="1"/>
  <c r="AA20" i="39" s="1"/>
  <c r="D38" i="39" s="1"/>
  <c r="G55" i="39" s="1"/>
  <c r="AA25" i="39" a="1"/>
  <c r="AA25" i="39" s="1"/>
  <c r="D43" i="39" s="1"/>
  <c r="O55" i="39" s="1"/>
  <c r="L6" i="35"/>
  <c r="AA37" i="35" a="1"/>
  <c r="AA37" i="35" s="1"/>
  <c r="AA17" i="34" a="1"/>
  <c r="AA17" i="34" s="1"/>
  <c r="F6" i="34"/>
  <c r="K7" i="34" a="1"/>
  <c r="K7" i="34" s="1"/>
  <c r="M9" i="9" s="1"/>
  <c r="AA23" i="34" a="1"/>
  <c r="AA23" i="34" s="1"/>
  <c r="D41" i="34" s="1"/>
  <c r="C63" i="34" s="1"/>
  <c r="E62" i="34" s="1"/>
  <c r="F41" i="34" s="1"/>
  <c r="D6" i="34"/>
  <c r="L6" i="34"/>
  <c r="I7" i="39"/>
  <c r="K11" i="9" s="1"/>
  <c r="AA23" i="39" a="1"/>
  <c r="AA23" i="39" s="1"/>
  <c r="CR12" i="39"/>
  <c r="CQ5" i="39" s="1"/>
  <c r="C34" i="9" s="1"/>
  <c r="AA19" i="39" a="1"/>
  <c r="AA19" i="39" s="1"/>
  <c r="D37" i="39" s="1"/>
  <c r="G50" i="39" s="1"/>
  <c r="D6" i="39"/>
  <c r="AK9" i="39"/>
  <c r="AA23" i="42" a="1"/>
  <c r="AA23" i="42" s="1"/>
  <c r="D41" i="42" s="1"/>
  <c r="C63" i="42" s="1"/>
  <c r="E62" i="42" s="1"/>
  <c r="F41" i="42" s="1"/>
  <c r="CS12" i="42"/>
  <c r="CU5" i="42" s="1"/>
  <c r="G41" i="9" s="1"/>
  <c r="AA35" i="42"/>
  <c r="F7" i="42"/>
  <c r="H17" i="9" s="1"/>
  <c r="CR12" i="42"/>
  <c r="CQ5" i="42" s="1"/>
  <c r="C41" i="9" s="1"/>
  <c r="F6" i="42"/>
  <c r="I6" i="39"/>
  <c r="L7" i="39"/>
  <c r="N11" i="9" s="1"/>
  <c r="AA37" i="39" a="1"/>
  <c r="AA37" i="39" s="1"/>
  <c r="CS12" i="39"/>
  <c r="G7" i="39"/>
  <c r="I11" i="9" s="1"/>
  <c r="AA22" i="39" a="1"/>
  <c r="AA22" i="39" s="1"/>
  <c r="D40" i="39" s="1"/>
  <c r="K59" i="39" s="1"/>
  <c r="AA28" i="39"/>
  <c r="AM9" i="39" s="1"/>
  <c r="C7" i="39"/>
  <c r="E11" i="9" s="1"/>
  <c r="AA24" i="39" a="1"/>
  <c r="AA24" i="39" s="1"/>
  <c r="D42" i="39" s="1"/>
  <c r="K55" i="39" s="1"/>
  <c r="AA21" i="39" a="1"/>
  <c r="AA21" i="39" s="1"/>
  <c r="D39" i="39" s="1"/>
  <c r="G59" i="39" s="1"/>
  <c r="AA17" i="39" a="1"/>
  <c r="AA17" i="39" s="1"/>
  <c r="E6" i="39"/>
  <c r="E7" i="39" s="1"/>
  <c r="G11" i="9" s="1"/>
  <c r="H6" i="39"/>
  <c r="K6" i="39"/>
  <c r="C6" i="39"/>
  <c r="E6" i="46"/>
  <c r="H7" i="42"/>
  <c r="J17" i="9" s="1"/>
  <c r="AA22" i="42" a="1"/>
  <c r="AA22" i="42" s="1"/>
  <c r="D40" i="42" s="1"/>
  <c r="K59" i="42" s="1"/>
  <c r="AA34" i="40"/>
  <c r="C6" i="40"/>
  <c r="J6" i="39"/>
  <c r="AA34" i="39"/>
  <c r="H7" i="39"/>
  <c r="J11" i="9" s="1"/>
  <c r="AA35" i="41"/>
  <c r="J153" i="49"/>
  <c r="H168" i="49" s="1"/>
  <c r="K123" i="49"/>
  <c r="H167" i="49"/>
  <c r="AD31" i="49"/>
  <c r="I81" i="48"/>
  <c r="K79" i="48" s="1"/>
  <c r="H167" i="48" s="1"/>
  <c r="AD31" i="48"/>
  <c r="J153" i="47"/>
  <c r="H168" i="47" s="1"/>
  <c r="J123" i="47"/>
  <c r="H166" i="47" s="1"/>
  <c r="AL9" i="47"/>
  <c r="H167" i="47"/>
  <c r="AD29" i="47"/>
  <c r="K153" i="46"/>
  <c r="J153" i="46"/>
  <c r="H168" i="46" s="1"/>
  <c r="J123" i="46"/>
  <c r="H166" i="46" s="1"/>
  <c r="H167" i="46"/>
  <c r="K153" i="45"/>
  <c r="J153" i="45"/>
  <c r="H168" i="45" s="1"/>
  <c r="J123" i="45"/>
  <c r="H166" i="45" s="1"/>
  <c r="H167" i="45"/>
  <c r="AD29" i="45"/>
  <c r="J162" i="43"/>
  <c r="H169" i="43" s="1"/>
  <c r="J153" i="43"/>
  <c r="H168" i="43" s="1"/>
  <c r="J123" i="43"/>
  <c r="H166" i="43" s="1"/>
  <c r="H167" i="43"/>
  <c r="AD31" i="43"/>
  <c r="K153" i="42"/>
  <c r="J153" i="42"/>
  <c r="H168" i="42" s="1"/>
  <c r="J123" i="42"/>
  <c r="H166" i="42" s="1"/>
  <c r="H170" i="42" s="1"/>
  <c r="AA88" i="42" s="1"/>
  <c r="K153" i="41"/>
  <c r="J153" i="41"/>
  <c r="H168" i="41" s="1"/>
  <c r="J123" i="41"/>
  <c r="H166" i="41" s="1"/>
  <c r="H79" i="41"/>
  <c r="J79" i="41" s="1"/>
  <c r="H167" i="41" s="1"/>
  <c r="H168" i="40"/>
  <c r="J123" i="40"/>
  <c r="H166" i="40" s="1"/>
  <c r="H170" i="40" s="1"/>
  <c r="AA88" i="40" s="1"/>
  <c r="J153" i="38"/>
  <c r="H168" i="38" s="1"/>
  <c r="J123" i="38"/>
  <c r="H166" i="38" s="1"/>
  <c r="H170" i="38" s="1"/>
  <c r="AA88" i="38" s="1"/>
  <c r="S7" i="38" s="1"/>
  <c r="U14" i="9" s="1"/>
  <c r="J123" i="37"/>
  <c r="H166" i="37" s="1"/>
  <c r="H170" i="37" s="1"/>
  <c r="AA88" i="37" s="1"/>
  <c r="J123" i="36"/>
  <c r="H166" i="36" s="1"/>
  <c r="H170" i="36" s="1"/>
  <c r="AA88" i="36" s="1"/>
  <c r="S7" i="36" s="1"/>
  <c r="U12" i="9" s="1"/>
  <c r="K153" i="34"/>
  <c r="J153" i="34"/>
  <c r="J123" i="34"/>
  <c r="H166" i="34" s="1"/>
  <c r="J162" i="39"/>
  <c r="H169" i="39" s="1"/>
  <c r="AA36" i="35" a="1"/>
  <c r="AA36" i="35" s="1"/>
  <c r="C7" i="35"/>
  <c r="E10" i="9" s="1"/>
  <c r="CR12" i="35"/>
  <c r="CQ5" i="35" s="1"/>
  <c r="C33" i="9" s="1"/>
  <c r="AA20" i="35" a="1"/>
  <c r="AA20" i="35" s="1"/>
  <c r="D38" i="35" s="1"/>
  <c r="G55" i="35" s="1"/>
  <c r="CS12" i="35"/>
  <c r="AA18" i="35" a="1"/>
  <c r="AA18" i="35" s="1"/>
  <c r="D36" i="35" s="1"/>
  <c r="C59" i="35" s="1"/>
  <c r="E58" i="35" s="1"/>
  <c r="AA22" i="35" a="1"/>
  <c r="AA22" i="35" s="1"/>
  <c r="D40" i="35" s="1"/>
  <c r="K59" i="35" s="1"/>
  <c r="AA25" i="35" a="1"/>
  <c r="AA25" i="35" s="1"/>
  <c r="D43" i="35" s="1"/>
  <c r="O55" i="35" s="1"/>
  <c r="G7" i="35"/>
  <c r="I10" i="9" s="1"/>
  <c r="AA35" i="35"/>
  <c r="H7" i="35"/>
  <c r="J10" i="9" s="1"/>
  <c r="D6" i="35"/>
  <c r="C6" i="35"/>
  <c r="H6" i="35"/>
  <c r="AA24" i="35" a="1"/>
  <c r="AA24" i="35" s="1"/>
  <c r="D42" i="35" s="1"/>
  <c r="K55" i="35" s="1"/>
  <c r="E6" i="35"/>
  <c r="E7" i="35" s="1"/>
  <c r="G10" i="9" s="1"/>
  <c r="J6" i="35"/>
  <c r="J7" i="35" s="1"/>
  <c r="L10" i="9" s="1"/>
  <c r="AA34" i="35"/>
  <c r="G6" i="35"/>
  <c r="F7" i="35"/>
  <c r="H10" i="9" s="1"/>
  <c r="L7" i="35"/>
  <c r="N10" i="9" s="1"/>
  <c r="I7" i="35"/>
  <c r="K10" i="9" s="1"/>
  <c r="AA23" i="35" a="1"/>
  <c r="AA23" i="35" s="1"/>
  <c r="D41" i="35" s="1"/>
  <c r="C63" i="35" s="1"/>
  <c r="E62" i="35" s="1"/>
  <c r="F41" i="35" s="1"/>
  <c r="AK9" i="35"/>
  <c r="AP9" i="35" s="1"/>
  <c r="K7" i="35" a="1"/>
  <c r="K7" i="35" s="1"/>
  <c r="M10" i="9" s="1"/>
  <c r="J162" i="44"/>
  <c r="H169" i="44" s="1"/>
  <c r="J153" i="44"/>
  <c r="H168" i="44" s="1"/>
  <c r="J123" i="44"/>
  <c r="H166" i="44" s="1"/>
  <c r="K79" i="44"/>
  <c r="H167" i="44" s="1"/>
  <c r="J162" i="32"/>
  <c r="H169" i="32" s="1"/>
  <c r="J123" i="32"/>
  <c r="H166" i="32" s="1"/>
  <c r="J7" i="32"/>
  <c r="L7" i="9" s="1"/>
  <c r="H73" i="32"/>
  <c r="H167" i="32" s="1"/>
  <c r="E38" i="32"/>
  <c r="H54" i="32" s="1"/>
  <c r="I54" i="32" s="1"/>
  <c r="E39" i="32"/>
  <c r="H58" i="32" s="1"/>
  <c r="I58" i="32" s="1"/>
  <c r="F36" i="32"/>
  <c r="H96" i="30"/>
  <c r="H99" i="30" s="1"/>
  <c r="D86" i="30" s="1"/>
  <c r="I73" i="30"/>
  <c r="H167" i="30" s="1"/>
  <c r="H170" i="30" s="1"/>
  <c r="AA88" i="30" s="1"/>
  <c r="AO9" i="30"/>
  <c r="M6" i="30" s="1"/>
  <c r="M7" i="30" s="1"/>
  <c r="O6" i="9" s="1"/>
  <c r="J7" i="30"/>
  <c r="L6" i="9" s="1"/>
  <c r="J6" i="30"/>
  <c r="F41" i="30"/>
  <c r="S7" i="30"/>
  <c r="U6" i="9" s="1"/>
  <c r="AA87" i="30"/>
  <c r="AC87" i="30" s="1"/>
  <c r="O9" i="9"/>
  <c r="L21" i="8"/>
  <c r="L16" i="8"/>
  <c r="L111" i="8"/>
  <c r="L137" i="8"/>
  <c r="CU20" i="28" a="1"/>
  <c r="CU20" i="28" s="1"/>
  <c r="CW4" i="28"/>
  <c r="CW5" i="28" s="1"/>
  <c r="G28" i="9" s="1"/>
  <c r="CV5" i="28"/>
  <c r="F28" i="9" s="1"/>
  <c r="CU5" i="28"/>
  <c r="E28" i="9" s="1"/>
  <c r="CU18" i="28" a="1"/>
  <c r="CU18" i="28" s="1"/>
  <c r="AA34" i="46"/>
  <c r="AA18" i="46" a="1"/>
  <c r="AA18" i="46" s="1"/>
  <c r="D36" i="46" s="1"/>
  <c r="C59" i="46" s="1"/>
  <c r="E58" i="46" s="1"/>
  <c r="F7" i="46"/>
  <c r="H21" i="9" s="1"/>
  <c r="AA21" i="46" a="1"/>
  <c r="AA21" i="46" s="1"/>
  <c r="D39" i="46" s="1"/>
  <c r="G59" i="46" s="1"/>
  <c r="AA37" i="46" a="1"/>
  <c r="AA37" i="46" s="1"/>
  <c r="G6" i="46"/>
  <c r="AA25" i="46" a="1"/>
  <c r="AA25" i="46" s="1"/>
  <c r="D43" i="46" s="1"/>
  <c r="O55" i="46" s="1"/>
  <c r="AA19" i="46" a="1"/>
  <c r="AA19" i="46" s="1"/>
  <c r="D37" i="46" s="1"/>
  <c r="G50" i="46" s="1"/>
  <c r="J6" i="46"/>
  <c r="AA36" i="46" a="1"/>
  <c r="AA36" i="46" s="1"/>
  <c r="AA20" i="46" a="1"/>
  <c r="AA20" i="46" s="1"/>
  <c r="D38" i="46" s="1"/>
  <c r="G55" i="46" s="1"/>
  <c r="AA16" i="46" a="1"/>
  <c r="AA16" i="46" s="1"/>
  <c r="D34" i="46" s="1"/>
  <c r="C50" i="46" s="1"/>
  <c r="E49" i="46" s="1"/>
  <c r="E7" i="46"/>
  <c r="G21" i="9" s="1"/>
  <c r="CS12" i="46"/>
  <c r="H7" i="46"/>
  <c r="J21" i="9" s="1"/>
  <c r="I7" i="46"/>
  <c r="K21" i="9" s="1"/>
  <c r="G7" i="46"/>
  <c r="I21" i="9" s="1"/>
  <c r="J7" i="46"/>
  <c r="L21" i="9" s="1"/>
  <c r="AK9" i="46"/>
  <c r="AA28" i="46"/>
  <c r="AM9" i="46" s="1"/>
  <c r="L6" i="46"/>
  <c r="D6" i="46"/>
  <c r="C7" i="46"/>
  <c r="E21" i="9" s="1"/>
  <c r="AA35" i="46"/>
  <c r="K6" i="46"/>
  <c r="K7" i="46" s="1" a="1"/>
  <c r="K7" i="46" s="1"/>
  <c r="M21" i="9" s="1"/>
  <c r="C6" i="46"/>
  <c r="F6" i="46"/>
  <c r="AA23" i="46" a="1"/>
  <c r="AA23" i="46" s="1"/>
  <c r="D41" i="46" s="1"/>
  <c r="C63" i="46" s="1"/>
  <c r="E62" i="46" s="1"/>
  <c r="F41" i="46" s="1"/>
  <c r="I6" i="46"/>
  <c r="L7" i="46"/>
  <c r="N21" i="9" s="1"/>
  <c r="AA22" i="46" a="1"/>
  <c r="AA22" i="46" s="1"/>
  <c r="D40" i="46" s="1"/>
  <c r="K59" i="46" s="1"/>
  <c r="AA17" i="46" a="1"/>
  <c r="AA17" i="46" s="1"/>
  <c r="D35" i="46" s="1"/>
  <c r="C54" i="46" s="1"/>
  <c r="E53" i="46" s="1"/>
  <c r="F35" i="46" s="1"/>
  <c r="H6" i="46"/>
  <c r="AA24" i="46" a="1"/>
  <c r="AA24" i="46" s="1"/>
  <c r="D42" i="46" s="1"/>
  <c r="K55" i="46" s="1"/>
  <c r="AI9" i="45"/>
  <c r="C7" i="36"/>
  <c r="E12" i="9" s="1"/>
  <c r="F6" i="36"/>
  <c r="AA17" i="36" a="1"/>
  <c r="AA17" i="36" s="1"/>
  <c r="D35" i="36" s="1"/>
  <c r="C54" i="36" s="1"/>
  <c r="E53" i="36" s="1"/>
  <c r="F35" i="36" s="1"/>
  <c r="H6" i="36"/>
  <c r="CR12" i="36"/>
  <c r="CQ5" i="36" s="1"/>
  <c r="C36" i="9" s="1"/>
  <c r="H7" i="36"/>
  <c r="J12" i="9" s="1"/>
  <c r="AA20" i="36" a="1"/>
  <c r="AA20" i="36" s="1"/>
  <c r="D38" i="36" s="1"/>
  <c r="G55" i="36" s="1"/>
  <c r="C6" i="36"/>
  <c r="E26" i="29"/>
  <c r="AI9" i="37" s="1"/>
  <c r="F27" i="29"/>
  <c r="J26" i="29"/>
  <c r="E6" i="40"/>
  <c r="AA19" i="40" a="1"/>
  <c r="AA19" i="40" s="1"/>
  <c r="D37" i="40" s="1"/>
  <c r="G50" i="40" s="1"/>
  <c r="AA24" i="40" a="1"/>
  <c r="AA24" i="40" s="1"/>
  <c r="D42" i="40" s="1"/>
  <c r="K55" i="40" s="1"/>
  <c r="G7" i="40"/>
  <c r="I15" i="9" s="1"/>
  <c r="K6" i="42"/>
  <c r="AA35" i="40"/>
  <c r="F7" i="40"/>
  <c r="H15" i="9" s="1"/>
  <c r="AA22" i="40" a="1"/>
  <c r="AA22" i="40" s="1"/>
  <c r="D40" i="40" s="1"/>
  <c r="K59" i="40" s="1"/>
  <c r="G6" i="40"/>
  <c r="AA25" i="40" a="1"/>
  <c r="AA25" i="40" s="1"/>
  <c r="D43" i="40" s="1"/>
  <c r="O55" i="40" s="1"/>
  <c r="F6" i="40"/>
  <c r="AA23" i="40" a="1"/>
  <c r="AA23" i="40" s="1"/>
  <c r="D41" i="40" s="1"/>
  <c r="C63" i="40" s="1"/>
  <c r="E62" i="40" s="1"/>
  <c r="F41" i="40" s="1"/>
  <c r="I6" i="42"/>
  <c r="AA36" i="42" a="1"/>
  <c r="AA36" i="42" s="1"/>
  <c r="AA20" i="42" a="1"/>
  <c r="AA20" i="42" s="1"/>
  <c r="D38" i="42" s="1"/>
  <c r="G55" i="42" s="1"/>
  <c r="AA17" i="42" a="1"/>
  <c r="AA17" i="42" s="1"/>
  <c r="G6" i="42"/>
  <c r="AA34" i="42"/>
  <c r="I7" i="42"/>
  <c r="K17" i="9" s="1"/>
  <c r="L6" i="42"/>
  <c r="L7" i="42" s="1"/>
  <c r="N17" i="9" s="1"/>
  <c r="AA24" i="42" a="1"/>
  <c r="AA24" i="42" s="1"/>
  <c r="D42" i="42" s="1"/>
  <c r="K55" i="42" s="1"/>
  <c r="AA18" i="42" a="1"/>
  <c r="AA18" i="42" s="1"/>
  <c r="D36" i="42" s="1"/>
  <c r="C59" i="42" s="1"/>
  <c r="E58" i="42" s="1"/>
  <c r="G7" i="42"/>
  <c r="I17" i="9" s="1"/>
  <c r="AA25" i="42" a="1"/>
  <c r="AA25" i="42" s="1"/>
  <c r="D43" i="42" s="1"/>
  <c r="O55" i="42" s="1"/>
  <c r="AA19" i="42" a="1"/>
  <c r="AA19" i="42" s="1"/>
  <c r="D37" i="42" s="1"/>
  <c r="G50" i="42" s="1"/>
  <c r="E6" i="42"/>
  <c r="C6" i="42"/>
  <c r="AA16" i="42" a="1"/>
  <c r="AA16" i="42" s="1"/>
  <c r="D34" i="42" s="1"/>
  <c r="C50" i="42" s="1"/>
  <c r="E49" i="42" s="1"/>
  <c r="J6" i="42"/>
  <c r="J7" i="42" s="1"/>
  <c r="L17" i="9" s="1"/>
  <c r="D6" i="42"/>
  <c r="E7" i="42"/>
  <c r="G17" i="9" s="1"/>
  <c r="AA28" i="42"/>
  <c r="AM9" i="42" s="1"/>
  <c r="H6" i="42"/>
  <c r="C7" i="42"/>
  <c r="E17" i="9" s="1"/>
  <c r="AK9" i="42"/>
  <c r="K6" i="40"/>
  <c r="K7" i="40" s="1" a="1"/>
  <c r="K7" i="40" s="1"/>
  <c r="M15" i="9" s="1"/>
  <c r="AA28" i="40"/>
  <c r="AM9" i="40" s="1"/>
  <c r="H7" i="40"/>
  <c r="J15" i="9" s="1"/>
  <c r="CS12" i="40"/>
  <c r="AK9" i="40"/>
  <c r="L6" i="40"/>
  <c r="L7" i="40" s="1"/>
  <c r="N15" i="9" s="1"/>
  <c r="E7" i="40"/>
  <c r="G15" i="9" s="1"/>
  <c r="AA37" i="40" a="1"/>
  <c r="AA37" i="40" s="1"/>
  <c r="AA21" i="40" a="1"/>
  <c r="AA21" i="40" s="1"/>
  <c r="D39" i="40" s="1"/>
  <c r="G59" i="40" s="1"/>
  <c r="CR12" i="40"/>
  <c r="CQ5" i="40" s="1"/>
  <c r="C39" i="9" s="1"/>
  <c r="AA20" i="40" a="1"/>
  <c r="AA20" i="40" s="1"/>
  <c r="D38" i="40" s="1"/>
  <c r="G55" i="40" s="1"/>
  <c r="AA16" i="40" a="1"/>
  <c r="AA16" i="40" s="1"/>
  <c r="D34" i="40" s="1"/>
  <c r="C50" i="40" s="1"/>
  <c r="E49" i="40" s="1"/>
  <c r="I6" i="40"/>
  <c r="J6" i="40"/>
  <c r="J7" i="40" s="1"/>
  <c r="L15" i="9" s="1"/>
  <c r="AA18" i="40" a="1"/>
  <c r="AA18" i="40" s="1"/>
  <c r="D36" i="40" s="1"/>
  <c r="C59" i="40" s="1"/>
  <c r="E58" i="40" s="1"/>
  <c r="AA17" i="40" a="1"/>
  <c r="AA17" i="40" s="1"/>
  <c r="D35" i="40" s="1"/>
  <c r="C54" i="40" s="1"/>
  <c r="E53" i="40" s="1"/>
  <c r="F35" i="40" s="1"/>
  <c r="AA36" i="41" a="1"/>
  <c r="AA36" i="41" s="1"/>
  <c r="AA24" i="41" a="1"/>
  <c r="AA24" i="41" s="1"/>
  <c r="D42" i="41" s="1"/>
  <c r="K55" i="41" s="1"/>
  <c r="I6" i="41"/>
  <c r="AA19" i="41" a="1"/>
  <c r="AA19" i="41" s="1"/>
  <c r="D37" i="41" s="1"/>
  <c r="G50" i="41" s="1"/>
  <c r="H6" i="41"/>
  <c r="D6" i="41"/>
  <c r="E6" i="41"/>
  <c r="L6" i="41"/>
  <c r="G6" i="41"/>
  <c r="AA25" i="41" a="1"/>
  <c r="AA25" i="41" s="1"/>
  <c r="D43" i="41" s="1"/>
  <c r="O55" i="41" s="1"/>
  <c r="C7" i="41"/>
  <c r="E16" i="9" s="1"/>
  <c r="AA17" i="41" a="1"/>
  <c r="AA17" i="41" s="1"/>
  <c r="D35" i="41" s="1"/>
  <c r="C54" i="41" s="1"/>
  <c r="E53" i="41" s="1"/>
  <c r="F35" i="41" s="1"/>
  <c r="AA22" i="41" a="1"/>
  <c r="AA22" i="41" s="1"/>
  <c r="D40" i="41" s="1"/>
  <c r="K59" i="41" s="1"/>
  <c r="F7" i="41"/>
  <c r="H16" i="9" s="1"/>
  <c r="I7" i="41"/>
  <c r="K16" i="9" s="1"/>
  <c r="H7" i="41"/>
  <c r="J16" i="9" s="1"/>
  <c r="AA20" i="41" a="1"/>
  <c r="AA20" i="41" s="1"/>
  <c r="D38" i="41" s="1"/>
  <c r="G55" i="41" s="1"/>
  <c r="CR12" i="41"/>
  <c r="CQ5" i="41" s="1"/>
  <c r="C40" i="9" s="1"/>
  <c r="E7" i="41"/>
  <c r="G16" i="9" s="1"/>
  <c r="L7" i="41"/>
  <c r="N16" i="9" s="1"/>
  <c r="G7" i="41"/>
  <c r="I16" i="9" s="1"/>
  <c r="AA21" i="41" a="1"/>
  <c r="AA21" i="41" s="1"/>
  <c r="D39" i="41" s="1"/>
  <c r="G59" i="41" s="1"/>
  <c r="AK9" i="41"/>
  <c r="C6" i="41"/>
  <c r="C7" i="40"/>
  <c r="E15" i="9" s="1"/>
  <c r="H6" i="40"/>
  <c r="AA36" i="40" a="1"/>
  <c r="AA36" i="40" s="1"/>
  <c r="J30" i="29"/>
  <c r="F31" i="29"/>
  <c r="K153" i="48"/>
  <c r="J153" i="48"/>
  <c r="J123" i="48"/>
  <c r="H166" i="48" s="1"/>
  <c r="I81" i="39"/>
  <c r="K79" i="39" s="1"/>
  <c r="H167" i="39" s="1"/>
  <c r="K153" i="39"/>
  <c r="J153" i="39"/>
  <c r="J123" i="39"/>
  <c r="H166" i="39" s="1"/>
  <c r="J123" i="49"/>
  <c r="H166" i="49" s="1"/>
  <c r="H170" i="49" s="1"/>
  <c r="AA88" i="49" s="1"/>
  <c r="S7" i="49" s="1"/>
  <c r="U24" i="9" s="1"/>
  <c r="BH29" i="17"/>
  <c r="L181" i="8"/>
  <c r="L182" i="8"/>
  <c r="L183" i="8"/>
  <c r="BJ29" i="17"/>
  <c r="BE29" i="17"/>
  <c r="AQ9" i="37"/>
  <c r="P6" i="37" s="1"/>
  <c r="I116" i="16"/>
  <c r="L144" i="8" s="1"/>
  <c r="I155" i="16"/>
  <c r="L189" i="8" s="1"/>
  <c r="I83" i="16"/>
  <c r="L105" i="8" s="1"/>
  <c r="I72" i="16"/>
  <c r="L92" i="8" s="1"/>
  <c r="AQ9" i="43"/>
  <c r="P6" i="43" s="1"/>
  <c r="AQ9" i="39"/>
  <c r="P6" i="39" s="1"/>
  <c r="I163" i="16"/>
  <c r="L197" i="8" s="1"/>
  <c r="AQ9" i="46"/>
  <c r="P6" i="46" s="1"/>
  <c r="AQ9" i="45"/>
  <c r="P6" i="45" s="1"/>
  <c r="AQ9" i="36"/>
  <c r="P6" i="36" s="1"/>
  <c r="AQ9" i="42"/>
  <c r="P6" i="42" s="1"/>
  <c r="BA27" i="17"/>
  <c r="BF29" i="17"/>
  <c r="BI29" i="17"/>
  <c r="BB47" i="35"/>
  <c r="AZ48" i="35" s="1"/>
  <c r="BB47" i="38"/>
  <c r="AZ48" i="38" s="1"/>
  <c r="BB47" i="46"/>
  <c r="AZ48" i="46" s="1"/>
  <c r="BB47" i="36"/>
  <c r="AZ48" i="36" s="1"/>
  <c r="BB47" i="30"/>
  <c r="AZ48" i="30" s="1"/>
  <c r="BB47" i="49"/>
  <c r="AZ48" i="49" s="1"/>
  <c r="BB47" i="34"/>
  <c r="AZ48" i="34" s="1"/>
  <c r="BB47" i="37"/>
  <c r="AZ48" i="37" s="1"/>
  <c r="BB47" i="42"/>
  <c r="AZ48" i="42" s="1"/>
  <c r="BB47" i="47"/>
  <c r="AZ48" i="47" s="1"/>
  <c r="BB47" i="44"/>
  <c r="AZ48" i="44" s="1"/>
  <c r="BB47" i="32"/>
  <c r="AZ48" i="32" s="1"/>
  <c r="BB47" i="33"/>
  <c r="AZ48" i="33" s="1"/>
  <c r="BB47" i="39"/>
  <c r="AZ48" i="39" s="1"/>
  <c r="BB47" i="41"/>
  <c r="AZ48" i="41" s="1"/>
  <c r="BP27" i="25"/>
  <c r="BN28" i="25" s="1"/>
  <c r="BB47" i="40"/>
  <c r="AZ48" i="40" s="1"/>
  <c r="BD47" i="28"/>
  <c r="BB48" i="28" s="1"/>
  <c r="BB47" i="45"/>
  <c r="AZ48" i="45" s="1"/>
  <c r="BB47" i="43"/>
  <c r="AZ48" i="43" s="1"/>
  <c r="BB47" i="48"/>
  <c r="AZ48" i="48" s="1"/>
  <c r="AA23" i="36" l="1" a="1"/>
  <c r="AA23" i="36" s="1"/>
  <c r="J6" i="36"/>
  <c r="AA16" i="36" a="1"/>
  <c r="AA16" i="36" s="1"/>
  <c r="D34" i="36" s="1"/>
  <c r="C50" i="36" s="1"/>
  <c r="E49" i="36" s="1"/>
  <c r="G6" i="36"/>
  <c r="AA18" i="36" a="1"/>
  <c r="AA18" i="36" s="1"/>
  <c r="D36" i="36" s="1"/>
  <c r="C59" i="36" s="1"/>
  <c r="E58" i="36" s="1"/>
  <c r="K6" i="36"/>
  <c r="AA19" i="36" a="1"/>
  <c r="AA19" i="36" s="1"/>
  <c r="D37" i="36" s="1"/>
  <c r="G50" i="36" s="1"/>
  <c r="AK9" i="36"/>
  <c r="L6" i="36"/>
  <c r="AA34" i="36"/>
  <c r="AA22" i="36" a="1"/>
  <c r="AA22" i="36" s="1"/>
  <c r="D40" i="36" s="1"/>
  <c r="K59" i="36" s="1"/>
  <c r="E6" i="36"/>
  <c r="E7" i="36" s="1"/>
  <c r="G12" i="9" s="1"/>
  <c r="AA25" i="36" a="1"/>
  <c r="AA25" i="36" s="1"/>
  <c r="AA37" i="36" a="1"/>
  <c r="AA37" i="36" s="1"/>
  <c r="AA28" i="36"/>
  <c r="AM9" i="36" s="1"/>
  <c r="AA21" i="36" a="1"/>
  <c r="AA21" i="36" s="1"/>
  <c r="D39" i="36" s="1"/>
  <c r="G59" i="36" s="1"/>
  <c r="I7" i="36"/>
  <c r="K12" i="9" s="1"/>
  <c r="AA35" i="36"/>
  <c r="AA24" i="36" a="1"/>
  <c r="AA24" i="36" s="1"/>
  <c r="D42" i="36" s="1"/>
  <c r="K55" i="36" s="1"/>
  <c r="I6" i="36"/>
  <c r="D6" i="36"/>
  <c r="F36" i="33"/>
  <c r="E37" i="33"/>
  <c r="H49" i="33" s="1"/>
  <c r="I49" i="33" s="1"/>
  <c r="F37" i="33" s="1"/>
  <c r="CS22" i="33" a="1"/>
  <c r="CS22" i="33" s="1"/>
  <c r="AA36" i="36" a="1"/>
  <c r="AA36" i="36" s="1"/>
  <c r="K29" i="29"/>
  <c r="M29" i="29" s="1"/>
  <c r="E38" i="33"/>
  <c r="H54" i="33" s="1"/>
  <c r="I54" i="33" s="1"/>
  <c r="E42" i="33" s="1"/>
  <c r="L54" i="33" s="1"/>
  <c r="M54" i="33" s="1"/>
  <c r="D7" i="33"/>
  <c r="F8" i="9" s="1"/>
  <c r="E37" i="34"/>
  <c r="H49" i="34" s="1"/>
  <c r="I49" i="34" s="1"/>
  <c r="F37" i="34" s="1"/>
  <c r="E38" i="41"/>
  <c r="H54" i="41" s="1"/>
  <c r="I54" i="41" s="1"/>
  <c r="F38" i="41" s="1"/>
  <c r="L25" i="29"/>
  <c r="K25" i="29"/>
  <c r="M25" i="29" s="1"/>
  <c r="E40" i="30"/>
  <c r="L58" i="30" s="1"/>
  <c r="M58" i="30" s="1"/>
  <c r="F40" i="30" s="1"/>
  <c r="F39" i="30"/>
  <c r="F38" i="30"/>
  <c r="E42" i="30"/>
  <c r="L54" i="30" s="1"/>
  <c r="M54" i="30" s="1"/>
  <c r="F39" i="28"/>
  <c r="E40" i="28"/>
  <c r="L58" i="28" s="1"/>
  <c r="M58" i="28" s="1"/>
  <c r="F40" i="28" s="1"/>
  <c r="E42" i="28"/>
  <c r="L54" i="28" s="1"/>
  <c r="M54" i="28" s="1"/>
  <c r="F38" i="28"/>
  <c r="H170" i="33"/>
  <c r="AA88" i="33" s="1"/>
  <c r="S7" i="33" s="1"/>
  <c r="U8" i="9" s="1"/>
  <c r="I49" i="41"/>
  <c r="F37" i="41" s="1"/>
  <c r="AP9" i="42"/>
  <c r="Q6" i="42" s="1"/>
  <c r="F36" i="41"/>
  <c r="CW4" i="34"/>
  <c r="CW5" i="34" s="1"/>
  <c r="I32" i="9" s="1"/>
  <c r="CS17" i="34" a="1"/>
  <c r="CS17" i="34" s="1"/>
  <c r="CR4" i="34"/>
  <c r="CR5" i="34"/>
  <c r="D32" i="9" s="1"/>
  <c r="CS22" i="34" a="1"/>
  <c r="CS22" i="34" s="1"/>
  <c r="E39" i="34"/>
  <c r="H58" i="34" s="1"/>
  <c r="I58" i="34" s="1"/>
  <c r="F39" i="34" s="1"/>
  <c r="CS4" i="34"/>
  <c r="CS18" i="34" a="1"/>
  <c r="CS18" i="34" s="1"/>
  <c r="CV4" i="34"/>
  <c r="CS17" i="33" a="1"/>
  <c r="CS17" i="33" s="1"/>
  <c r="F36" i="34"/>
  <c r="CV5" i="34"/>
  <c r="H32" i="9" s="1"/>
  <c r="CT5" i="34"/>
  <c r="F32" i="9" s="1"/>
  <c r="CS19" i="34" a="1"/>
  <c r="CS19" i="34" s="1"/>
  <c r="CW4" i="42"/>
  <c r="CW5" i="42" s="1"/>
  <c r="I41" i="9" s="1"/>
  <c r="CS17" i="42" a="1"/>
  <c r="CS17" i="42" s="1"/>
  <c r="CU4" i="34"/>
  <c r="CT4" i="34"/>
  <c r="CS20" i="34" a="1"/>
  <c r="CS20" i="34" s="1"/>
  <c r="CS5" i="34"/>
  <c r="E32" i="9" s="1"/>
  <c r="CS17" i="41" a="1"/>
  <c r="CS17" i="41" s="1"/>
  <c r="CS4" i="41"/>
  <c r="E37" i="35"/>
  <c r="H49" i="35" s="1"/>
  <c r="I49" i="35" s="1"/>
  <c r="F37" i="35" s="1"/>
  <c r="CT5" i="41"/>
  <c r="F40" i="9" s="1"/>
  <c r="CW5" i="33"/>
  <c r="I31" i="9" s="1"/>
  <c r="CT4" i="33"/>
  <c r="D7" i="35"/>
  <c r="F10" i="9" s="1"/>
  <c r="CV5" i="33"/>
  <c r="H31" i="9" s="1"/>
  <c r="CW4" i="33"/>
  <c r="CS21" i="33" a="1"/>
  <c r="CS21" i="33" s="1"/>
  <c r="CS4" i="33"/>
  <c r="CU5" i="33"/>
  <c r="G31" i="9" s="1"/>
  <c r="CV4" i="33"/>
  <c r="CS18" i="33" a="1"/>
  <c r="CS18" i="33" s="1"/>
  <c r="CR4" i="33"/>
  <c r="CT5" i="33"/>
  <c r="F31" i="9" s="1"/>
  <c r="CU4" i="33"/>
  <c r="CS20" i="33" a="1"/>
  <c r="CS20" i="33" s="1"/>
  <c r="AP9" i="41"/>
  <c r="R7" i="41" s="1"/>
  <c r="T16" i="9" s="1"/>
  <c r="CT4" i="41"/>
  <c r="CW4" i="41"/>
  <c r="CW5" i="41" s="1"/>
  <c r="I40" i="9" s="1"/>
  <c r="CS21" i="41" a="1"/>
  <c r="CS21" i="41" s="1"/>
  <c r="CS19" i="41" a="1"/>
  <c r="CS19" i="41" s="1"/>
  <c r="CV4" i="41"/>
  <c r="CV5" i="41" s="1"/>
  <c r="H40" i="9" s="1"/>
  <c r="CR4" i="41"/>
  <c r="CU4" i="41"/>
  <c r="CS22" i="41" a="1"/>
  <c r="CS22" i="41" s="1"/>
  <c r="CS18" i="41" a="1"/>
  <c r="CS18" i="41" s="1"/>
  <c r="CU5" i="41"/>
  <c r="G40" i="9" s="1"/>
  <c r="F34" i="41"/>
  <c r="CS19" i="33" a="1"/>
  <c r="CS19" i="33" s="1"/>
  <c r="CR5" i="33"/>
  <c r="D31" i="9" s="1"/>
  <c r="E37" i="39"/>
  <c r="H49" i="39" s="1"/>
  <c r="I49" i="39" s="1"/>
  <c r="F37" i="39" s="1"/>
  <c r="I54" i="39"/>
  <c r="F38" i="39" s="1"/>
  <c r="F36" i="39"/>
  <c r="E39" i="39"/>
  <c r="H58" i="39" s="1"/>
  <c r="I58" i="39" s="1"/>
  <c r="AP9" i="39"/>
  <c r="R7" i="39" s="1"/>
  <c r="T11" i="9" s="1"/>
  <c r="D35" i="34"/>
  <c r="C54" i="34" s="1"/>
  <c r="E53" i="34" s="1"/>
  <c r="F35" i="34" s="1"/>
  <c r="D7" i="34"/>
  <c r="F9" i="9" s="1"/>
  <c r="I58" i="41"/>
  <c r="F39" i="41" s="1"/>
  <c r="D7" i="36"/>
  <c r="F12" i="9" s="1"/>
  <c r="CS20" i="41" a="1"/>
  <c r="CS20" i="41" s="1"/>
  <c r="CS5" i="41"/>
  <c r="E40" i="9" s="1"/>
  <c r="E40" i="33"/>
  <c r="L58" i="33" s="1"/>
  <c r="M58" i="33" s="1"/>
  <c r="F40" i="33" s="1"/>
  <c r="F39" i="33"/>
  <c r="J7" i="39"/>
  <c r="L11" i="9" s="1"/>
  <c r="D41" i="39"/>
  <c r="C63" i="39" s="1"/>
  <c r="E62" i="39" s="1"/>
  <c r="F41" i="39" s="1"/>
  <c r="D7" i="39"/>
  <c r="F11" i="9" s="1"/>
  <c r="D35" i="39"/>
  <c r="C54" i="39" s="1"/>
  <c r="E53" i="39" s="1"/>
  <c r="F35" i="39" s="1"/>
  <c r="AP9" i="46"/>
  <c r="R7" i="46" s="1"/>
  <c r="T21" i="9" s="1"/>
  <c r="CT5" i="39"/>
  <c r="F34" i="9" s="1"/>
  <c r="CV5" i="39"/>
  <c r="H34" i="9" s="1"/>
  <c r="CS19" i="39" a="1"/>
  <c r="CS19" i="39" s="1"/>
  <c r="CU4" i="39"/>
  <c r="CS20" i="39" a="1"/>
  <c r="CS20" i="39" s="1"/>
  <c r="CR4" i="39"/>
  <c r="CS18" i="39" a="1"/>
  <c r="CS18" i="39" s="1"/>
  <c r="CS5" i="39" s="1"/>
  <c r="E34" i="9" s="1"/>
  <c r="CU5" i="39"/>
  <c r="G34" i="9" s="1"/>
  <c r="CT4" i="39"/>
  <c r="CS4" i="39"/>
  <c r="CW5" i="39"/>
  <c r="I34" i="9" s="1"/>
  <c r="CV4" i="39"/>
  <c r="CR5" i="39"/>
  <c r="D34" i="9" s="1"/>
  <c r="CS21" i="39" a="1"/>
  <c r="CS21" i="39" s="1"/>
  <c r="CS17" i="39" a="1"/>
  <c r="CS17" i="39" s="1"/>
  <c r="CS22" i="39" a="1"/>
  <c r="CS22" i="39" s="1"/>
  <c r="CW4" i="39"/>
  <c r="CT5" i="42"/>
  <c r="F41" i="9" s="1"/>
  <c r="CR4" i="42"/>
  <c r="CS5" i="42"/>
  <c r="E41" i="9" s="1"/>
  <c r="CS21" i="42" a="1"/>
  <c r="CS21" i="42" s="1"/>
  <c r="CS22" i="42" a="1"/>
  <c r="CS22" i="42" s="1"/>
  <c r="CR5" i="42"/>
  <c r="D41" i="9" s="1"/>
  <c r="CT4" i="42"/>
  <c r="CS20" i="42" a="1"/>
  <c r="CS20" i="42" s="1"/>
  <c r="CU4" i="42"/>
  <c r="CS19" i="42" a="1"/>
  <c r="CS19" i="42" s="1"/>
  <c r="CV4" i="42"/>
  <c r="CV5" i="42" s="1"/>
  <c r="H41" i="9" s="1"/>
  <c r="CS18" i="42" a="1"/>
  <c r="CS18" i="42" s="1"/>
  <c r="CS4" i="42"/>
  <c r="H170" i="47"/>
  <c r="AA88" i="47" s="1"/>
  <c r="S7" i="47" s="1"/>
  <c r="U22" i="9" s="1"/>
  <c r="H170" i="46"/>
  <c r="AA88" i="46" s="1"/>
  <c r="AA87" i="46" s="1"/>
  <c r="AC87" i="46" s="1"/>
  <c r="H170" i="45"/>
  <c r="AA88" i="45" s="1"/>
  <c r="AA87" i="45" s="1"/>
  <c r="AC87" i="45" s="1"/>
  <c r="H170" i="43"/>
  <c r="AA88" i="43" s="1"/>
  <c r="AA87" i="43" s="1"/>
  <c r="AC87" i="43" s="1"/>
  <c r="S7" i="42"/>
  <c r="U17" i="9" s="1"/>
  <c r="AA87" i="42"/>
  <c r="AC87" i="42" s="1"/>
  <c r="H170" i="41"/>
  <c r="AA88" i="41" s="1"/>
  <c r="S7" i="41" s="1"/>
  <c r="U16" i="9" s="1"/>
  <c r="S7" i="40"/>
  <c r="U15" i="9" s="1"/>
  <c r="AA87" i="40"/>
  <c r="AC87" i="40" s="1"/>
  <c r="AA87" i="38"/>
  <c r="AC87" i="38" s="1"/>
  <c r="AA87" i="37"/>
  <c r="AC87" i="37" s="1"/>
  <c r="S7" i="37"/>
  <c r="U13" i="9" s="1"/>
  <c r="AA87" i="36"/>
  <c r="AC87" i="36" s="1"/>
  <c r="H168" i="34"/>
  <c r="H170" i="34"/>
  <c r="AA88" i="34" s="1"/>
  <c r="S7" i="34" s="1"/>
  <c r="U9" i="9" s="1"/>
  <c r="AA87" i="34"/>
  <c r="AC87" i="34" s="1"/>
  <c r="R7" i="35"/>
  <c r="T10" i="9" s="1"/>
  <c r="Q6" i="35"/>
  <c r="O7" i="35"/>
  <c r="CT12" i="35"/>
  <c r="CX5" i="35" s="1"/>
  <c r="CT5" i="35"/>
  <c r="F33" i="9" s="1"/>
  <c r="CR5" i="35"/>
  <c r="D33" i="9" s="1"/>
  <c r="CU5" i="35"/>
  <c r="G33" i="9" s="1"/>
  <c r="CS20" i="35" a="1"/>
  <c r="CS20" i="35" s="1"/>
  <c r="CS4" i="35"/>
  <c r="CS19" i="35" a="1"/>
  <c r="CS19" i="35" s="1"/>
  <c r="CV4" i="35"/>
  <c r="CS18" i="35" a="1"/>
  <c r="CS18" i="35" s="1"/>
  <c r="CS5" i="35" s="1"/>
  <c r="E33" i="9" s="1"/>
  <c r="CT4" i="35"/>
  <c r="CU4" i="35"/>
  <c r="CS17" i="35" a="1"/>
  <c r="CS17" i="35" s="1"/>
  <c r="CV5" i="35"/>
  <c r="H33" i="9" s="1"/>
  <c r="CS21" i="35" a="1"/>
  <c r="CS21" i="35" s="1"/>
  <c r="CW4" i="35"/>
  <c r="CW5" i="35" s="1"/>
  <c r="I33" i="9" s="1"/>
  <c r="CR4" i="35"/>
  <c r="CS22" i="35" a="1"/>
  <c r="CS22" i="35" s="1"/>
  <c r="E38" i="35"/>
  <c r="H54" i="35" s="1"/>
  <c r="I54" i="35" s="1"/>
  <c r="F36" i="35"/>
  <c r="E39" i="35"/>
  <c r="H58" i="35" s="1"/>
  <c r="I58" i="35" s="1"/>
  <c r="H170" i="44"/>
  <c r="AA88" i="44" s="1"/>
  <c r="S7" i="44" s="1"/>
  <c r="U19" i="9" s="1"/>
  <c r="H170" i="32"/>
  <c r="AA88" i="32" s="1"/>
  <c r="S7" i="32" s="1"/>
  <c r="U7" i="9" s="1"/>
  <c r="E40" i="32"/>
  <c r="L58" i="32" s="1"/>
  <c r="M58" i="32" s="1"/>
  <c r="F40" i="32" s="1"/>
  <c r="F39" i="32"/>
  <c r="E42" i="32"/>
  <c r="L54" i="32" s="1"/>
  <c r="M54" i="32" s="1"/>
  <c r="F38" i="32"/>
  <c r="F38" i="34"/>
  <c r="E42" i="34"/>
  <c r="L54" i="34" s="1"/>
  <c r="M54" i="34" s="1"/>
  <c r="L23" i="8"/>
  <c r="L22" i="8"/>
  <c r="L26" i="29"/>
  <c r="K26" i="29"/>
  <c r="M26" i="29" s="1"/>
  <c r="D41" i="36"/>
  <c r="C63" i="36" s="1"/>
  <c r="E62" i="36" s="1"/>
  <c r="F41" i="36" s="1"/>
  <c r="J7" i="36"/>
  <c r="L12" i="9" s="1"/>
  <c r="CS22" i="36" a="1"/>
  <c r="CS22" i="36" s="1"/>
  <c r="CT4" i="36"/>
  <c r="CS18" i="36" a="1"/>
  <c r="CS18" i="36" s="1"/>
  <c r="CU4" i="36"/>
  <c r="CS17" i="36" a="1"/>
  <c r="CS17" i="36" s="1"/>
  <c r="CR4" i="36"/>
  <c r="CW4" i="36"/>
  <c r="CW5" i="36" s="1"/>
  <c r="I36" i="9" s="1"/>
  <c r="CR5" i="36"/>
  <c r="D36" i="9" s="1"/>
  <c r="CS21" i="36" a="1"/>
  <c r="CS21" i="36" s="1"/>
  <c r="CS19" i="36" a="1"/>
  <c r="CS19" i="36" s="1"/>
  <c r="CS20" i="36" a="1"/>
  <c r="CS20" i="36" s="1"/>
  <c r="CS4" i="36"/>
  <c r="E36" i="9" s="1"/>
  <c r="CV4" i="36"/>
  <c r="CV5" i="36" s="1"/>
  <c r="H36" i="9" s="1"/>
  <c r="CR4" i="46"/>
  <c r="CT4" i="46"/>
  <c r="CS5" i="46"/>
  <c r="E44" i="9" s="1"/>
  <c r="CS21" i="46" a="1"/>
  <c r="CS21" i="46" s="1"/>
  <c r="CR5" i="46"/>
  <c r="D44" i="9" s="1"/>
  <c r="CT5" i="46"/>
  <c r="F44" i="9" s="1"/>
  <c r="CS17" i="46" a="1"/>
  <c r="CS17" i="46" s="1"/>
  <c r="CS18" i="46" a="1"/>
  <c r="CS18" i="46" s="1"/>
  <c r="CS22" i="46" a="1"/>
  <c r="CS22" i="46" s="1"/>
  <c r="CU4" i="46"/>
  <c r="CW4" i="46"/>
  <c r="CW5" i="46" s="1"/>
  <c r="I44" i="9" s="1"/>
  <c r="CV4" i="46"/>
  <c r="CV5" i="46" s="1"/>
  <c r="H44" i="9" s="1"/>
  <c r="CS20" i="46" a="1"/>
  <c r="CS20" i="46" s="1"/>
  <c r="CU5" i="46"/>
  <c r="G44" i="9" s="1"/>
  <c r="CS4" i="46"/>
  <c r="CS19" i="46" a="1"/>
  <c r="CS19" i="46" s="1"/>
  <c r="J27" i="29"/>
  <c r="E27" i="29"/>
  <c r="AI9" i="38" s="1"/>
  <c r="K7" i="36" a="1"/>
  <c r="K7" i="36" s="1"/>
  <c r="M12" i="9" s="1"/>
  <c r="D43" i="36"/>
  <c r="O55" i="36" s="1"/>
  <c r="L7" i="36"/>
  <c r="N12" i="9" s="1"/>
  <c r="AA23" i="37" a="1"/>
  <c r="AA23" i="37" s="1"/>
  <c r="D41" i="37" s="1"/>
  <c r="C63" i="37" s="1"/>
  <c r="E62" i="37" s="1"/>
  <c r="F41" i="37" s="1"/>
  <c r="F6" i="37"/>
  <c r="AA21" i="37" a="1"/>
  <c r="AA21" i="37" s="1"/>
  <c r="D39" i="37" s="1"/>
  <c r="G59" i="37" s="1"/>
  <c r="J6" i="37"/>
  <c r="G6" i="37"/>
  <c r="CR12" i="37"/>
  <c r="CQ5" i="37" s="1"/>
  <c r="C37" i="9" s="1"/>
  <c r="C7" i="37"/>
  <c r="E13" i="9" s="1"/>
  <c r="AA37" i="37" a="1"/>
  <c r="AA37" i="37" s="1"/>
  <c r="F7" i="37"/>
  <c r="H13" i="9" s="1"/>
  <c r="L6" i="37"/>
  <c r="AA34" i="37"/>
  <c r="H6" i="37"/>
  <c r="AA18" i="37" a="1"/>
  <c r="AA18" i="37" s="1"/>
  <c r="D36" i="37" s="1"/>
  <c r="C59" i="37" s="1"/>
  <c r="E58" i="37" s="1"/>
  <c r="AA28" i="37"/>
  <c r="AM9" i="37" s="1"/>
  <c r="AA22" i="37" a="1"/>
  <c r="AA22" i="37" s="1"/>
  <c r="D40" i="37" s="1"/>
  <c r="K59" i="37" s="1"/>
  <c r="E6" i="37"/>
  <c r="E7" i="37" s="1"/>
  <c r="G13" i="9" s="1"/>
  <c r="D6" i="37"/>
  <c r="AA25" i="37" a="1"/>
  <c r="AA25" i="37" s="1"/>
  <c r="D43" i="37" s="1"/>
  <c r="O55" i="37" s="1"/>
  <c r="I6" i="37"/>
  <c r="AA35" i="37"/>
  <c r="H7" i="37"/>
  <c r="J13" i="9" s="1"/>
  <c r="AA16" i="37" a="1"/>
  <c r="AA16" i="37" s="1"/>
  <c r="D34" i="37" s="1"/>
  <c r="C50" i="37" s="1"/>
  <c r="E49" i="37" s="1"/>
  <c r="I7" i="37"/>
  <c r="K13" i="9" s="1"/>
  <c r="AA20" i="37" a="1"/>
  <c r="AA20" i="37" s="1"/>
  <c r="D38" i="37" s="1"/>
  <c r="G55" i="37" s="1"/>
  <c r="AA19" i="37" a="1"/>
  <c r="AA19" i="37" s="1"/>
  <c r="D37" i="37" s="1"/>
  <c r="G50" i="37" s="1"/>
  <c r="K6" i="37"/>
  <c r="AA24" i="37" a="1"/>
  <c r="AA24" i="37" s="1"/>
  <c r="D42" i="37" s="1"/>
  <c r="K55" i="37" s="1"/>
  <c r="AA36" i="37" a="1"/>
  <c r="AA36" i="37" s="1"/>
  <c r="AA17" i="37" a="1"/>
  <c r="AA17" i="37" s="1"/>
  <c r="D35" i="37" s="1"/>
  <c r="C54" i="37" s="1"/>
  <c r="E53" i="37" s="1"/>
  <c r="F35" i="37" s="1"/>
  <c r="AK9" i="37"/>
  <c r="C6" i="37"/>
  <c r="E37" i="36"/>
  <c r="H49" i="36" s="1"/>
  <c r="I49" i="36" s="1"/>
  <c r="F34" i="36"/>
  <c r="AA24" i="45" a="1"/>
  <c r="AA24" i="45" s="1"/>
  <c r="D42" i="45" s="1"/>
  <c r="K55" i="45" s="1"/>
  <c r="CS12" i="45"/>
  <c r="AA35" i="45"/>
  <c r="I7" i="45"/>
  <c r="K20" i="9" s="1"/>
  <c r="AA25" i="45" a="1"/>
  <c r="AA25" i="45" s="1"/>
  <c r="D43" i="45" s="1"/>
  <c r="O55" i="45" s="1"/>
  <c r="AA22" i="45" a="1"/>
  <c r="AA22" i="45" s="1"/>
  <c r="D40" i="45" s="1"/>
  <c r="K59" i="45" s="1"/>
  <c r="L6" i="45"/>
  <c r="AA36" i="45" a="1"/>
  <c r="AA36" i="45" s="1"/>
  <c r="AA20" i="45" a="1"/>
  <c r="AA20" i="45" s="1"/>
  <c r="D38" i="45" s="1"/>
  <c r="G55" i="45" s="1"/>
  <c r="AA18" i="45" a="1"/>
  <c r="AA18" i="45" s="1"/>
  <c r="D36" i="45" s="1"/>
  <c r="C59" i="45" s="1"/>
  <c r="E58" i="45" s="1"/>
  <c r="G6" i="45"/>
  <c r="AA21" i="45" a="1"/>
  <c r="AA21" i="45" s="1"/>
  <c r="D39" i="45" s="1"/>
  <c r="G59" i="45" s="1"/>
  <c r="AA28" i="45"/>
  <c r="AM9" i="45" s="1"/>
  <c r="J6" i="45"/>
  <c r="AA17" i="45" a="1"/>
  <c r="AA17" i="45" s="1"/>
  <c r="D35" i="45" s="1"/>
  <c r="C54" i="45" s="1"/>
  <c r="E53" i="45" s="1"/>
  <c r="F35" i="45" s="1"/>
  <c r="E6" i="45"/>
  <c r="L7" i="45"/>
  <c r="N20" i="9" s="1"/>
  <c r="AA16" i="45" a="1"/>
  <c r="AA16" i="45" s="1"/>
  <c r="D34" i="45" s="1"/>
  <c r="C50" i="45" s="1"/>
  <c r="E49" i="45" s="1"/>
  <c r="G7" i="45"/>
  <c r="I20" i="9" s="1"/>
  <c r="AA37" i="45" a="1"/>
  <c r="AA37" i="45" s="1"/>
  <c r="J7" i="45"/>
  <c r="L20" i="9" s="1"/>
  <c r="AK9" i="45"/>
  <c r="E7" i="45"/>
  <c r="G20" i="9" s="1"/>
  <c r="H6" i="45"/>
  <c r="AA23" i="45" a="1"/>
  <c r="AA23" i="45" s="1"/>
  <c r="D41" i="45" s="1"/>
  <c r="C63" i="45" s="1"/>
  <c r="E62" i="45" s="1"/>
  <c r="F41" i="45" s="1"/>
  <c r="K6" i="45"/>
  <c r="C6" i="45"/>
  <c r="F7" i="45"/>
  <c r="H20" i="9" s="1"/>
  <c r="CR12" i="45"/>
  <c r="CQ5" i="45" s="1"/>
  <c r="C35" i="9" s="1"/>
  <c r="C7" i="45"/>
  <c r="E20" i="9" s="1"/>
  <c r="I6" i="45"/>
  <c r="D6" i="45"/>
  <c r="H7" i="45"/>
  <c r="J20" i="9" s="1"/>
  <c r="F6" i="45"/>
  <c r="AA34" i="45"/>
  <c r="AA19" i="45" a="1"/>
  <c r="AA19" i="45" s="1"/>
  <c r="D37" i="45" s="1"/>
  <c r="G50" i="45" s="1"/>
  <c r="K7" i="45" a="1"/>
  <c r="K7" i="45" s="1"/>
  <c r="M20" i="9" s="1"/>
  <c r="F34" i="46"/>
  <c r="E37" i="46"/>
  <c r="H49" i="46" s="1"/>
  <c r="I49" i="46" s="1"/>
  <c r="F36" i="46"/>
  <c r="E39" i="46"/>
  <c r="H58" i="46" s="1"/>
  <c r="I58" i="46" s="1"/>
  <c r="E38" i="46"/>
  <c r="H54" i="46" s="1"/>
  <c r="I54" i="46" s="1"/>
  <c r="G7" i="36"/>
  <c r="I12" i="9" s="1"/>
  <c r="E39" i="36"/>
  <c r="H58" i="36" s="1"/>
  <c r="F36" i="36"/>
  <c r="E38" i="36"/>
  <c r="H54" i="36" s="1"/>
  <c r="I54" i="36" s="1"/>
  <c r="D7" i="46"/>
  <c r="F21" i="9" s="1"/>
  <c r="D7" i="41"/>
  <c r="F16" i="9" s="1"/>
  <c r="F36" i="40"/>
  <c r="E39" i="40"/>
  <c r="H58" i="40" s="1"/>
  <c r="I58" i="40" s="1"/>
  <c r="E38" i="40"/>
  <c r="H54" i="40" s="1"/>
  <c r="I54" i="40" s="1"/>
  <c r="F34" i="42"/>
  <c r="E37" i="42"/>
  <c r="H49" i="42" s="1"/>
  <c r="I49" i="42" s="1"/>
  <c r="J31" i="29"/>
  <c r="E31" i="29"/>
  <c r="AI9" i="43" s="1"/>
  <c r="D7" i="40"/>
  <c r="F15" i="9" s="1"/>
  <c r="CT5" i="40"/>
  <c r="F39" i="9" s="1"/>
  <c r="CS18" i="40" a="1"/>
  <c r="CS18" i="40" s="1"/>
  <c r="CS5" i="40" s="1"/>
  <c r="E39" i="9" s="1"/>
  <c r="CV4" i="40"/>
  <c r="CV5" i="40" s="1"/>
  <c r="H39" i="9" s="1"/>
  <c r="CU4" i="40"/>
  <c r="CU5" i="40" s="1"/>
  <c r="G39" i="9" s="1"/>
  <c r="CS19" i="40" a="1"/>
  <c r="CS19" i="40" s="1"/>
  <c r="CW4" i="40"/>
  <c r="CW5" i="40" s="1"/>
  <c r="I39" i="9" s="1"/>
  <c r="CS4" i="40"/>
  <c r="CS17" i="40" a="1"/>
  <c r="CS17" i="40" s="1"/>
  <c r="CS20" i="40" a="1"/>
  <c r="CS20" i="40" s="1"/>
  <c r="CS21" i="40" a="1"/>
  <c r="CS21" i="40" s="1"/>
  <c r="CT4" i="40"/>
  <c r="CR4" i="40"/>
  <c r="CS22" i="40" a="1"/>
  <c r="CS22" i="40" s="1"/>
  <c r="CR5" i="40"/>
  <c r="D39" i="9" s="1"/>
  <c r="D35" i="42"/>
  <c r="C54" i="42" s="1"/>
  <c r="E53" i="42" s="1"/>
  <c r="F35" i="42" s="1"/>
  <c r="D7" i="42"/>
  <c r="F17" i="9" s="1"/>
  <c r="L30" i="29"/>
  <c r="K30" i="29"/>
  <c r="M30" i="29" s="1"/>
  <c r="F34" i="40"/>
  <c r="E37" i="40"/>
  <c r="H49" i="40" s="1"/>
  <c r="I49" i="40" s="1"/>
  <c r="AP9" i="40"/>
  <c r="E39" i="42"/>
  <c r="H58" i="42" s="1"/>
  <c r="I58" i="42" s="1"/>
  <c r="E38" i="42"/>
  <c r="H54" i="42" s="1"/>
  <c r="I54" i="42" s="1"/>
  <c r="F36" i="42"/>
  <c r="H168" i="48"/>
  <c r="H170" i="48" s="1"/>
  <c r="AA88" i="48" s="1"/>
  <c r="S7" i="48" s="1"/>
  <c r="U23" i="9" s="1"/>
  <c r="H168" i="39"/>
  <c r="H170" i="39"/>
  <c r="AA88" i="39" s="1"/>
  <c r="AA87" i="39" s="1"/>
  <c r="AC87" i="39" s="1"/>
  <c r="AA87" i="49"/>
  <c r="AC87" i="49" s="1"/>
  <c r="L196" i="8"/>
  <c r="L195" i="8"/>
  <c r="L194" i="8"/>
  <c r="AQ9" i="47"/>
  <c r="P6" i="47" s="1"/>
  <c r="AQ9" i="44"/>
  <c r="P6" i="44" s="1"/>
  <c r="AQ9" i="41"/>
  <c r="P6" i="41" s="1"/>
  <c r="AQ9" i="40"/>
  <c r="P6" i="40" s="1"/>
  <c r="AQ9" i="34"/>
  <c r="P6" i="34" s="1"/>
  <c r="I166" i="16"/>
  <c r="L200" i="8" s="1"/>
  <c r="AP9" i="36" l="1"/>
  <c r="R7" i="36" s="1"/>
  <c r="T12" i="9" s="1"/>
  <c r="I58" i="36"/>
  <c r="F39" i="36" s="1"/>
  <c r="R7" i="42"/>
  <c r="T17" i="9" s="1"/>
  <c r="CT12" i="42"/>
  <c r="CX5" i="42" s="1"/>
  <c r="O7" i="42"/>
  <c r="P7" i="42" s="1"/>
  <c r="R17" i="9" s="1"/>
  <c r="E42" i="39"/>
  <c r="L54" i="39" s="1"/>
  <c r="M54" i="39" s="1"/>
  <c r="F42" i="39" s="1"/>
  <c r="F38" i="33"/>
  <c r="E42" i="41"/>
  <c r="L54" i="41" s="1"/>
  <c r="M54" i="41" s="1"/>
  <c r="F42" i="41" s="1"/>
  <c r="F42" i="30"/>
  <c r="E43" i="30"/>
  <c r="P54" i="30" s="1"/>
  <c r="Q54" i="30" s="1"/>
  <c r="F42" i="28"/>
  <c r="E43" i="28"/>
  <c r="P54" i="28" s="1"/>
  <c r="Q54" i="28" s="1"/>
  <c r="AA87" i="33"/>
  <c r="AC87" i="33" s="1"/>
  <c r="E40" i="34"/>
  <c r="L58" i="34" s="1"/>
  <c r="M58" i="34" s="1"/>
  <c r="F40" i="34" s="1"/>
  <c r="O7" i="46"/>
  <c r="P7" i="46" s="1"/>
  <c r="R21" i="9" s="1"/>
  <c r="O7" i="41"/>
  <c r="P7" i="41" s="1"/>
  <c r="R16" i="9" s="1"/>
  <c r="Q6" i="41"/>
  <c r="CT12" i="41"/>
  <c r="CX5" i="41" s="1"/>
  <c r="E40" i="41"/>
  <c r="L58" i="41" s="1"/>
  <c r="M58" i="41" s="1"/>
  <c r="F40" i="41" s="1"/>
  <c r="CT12" i="46"/>
  <c r="CX5" i="46" s="1"/>
  <c r="O7" i="39"/>
  <c r="P7" i="39" s="1"/>
  <c r="R11" i="9" s="1"/>
  <c r="F39" i="39"/>
  <c r="E40" i="39"/>
  <c r="L58" i="39" s="1"/>
  <c r="M58" i="39" s="1"/>
  <c r="F40" i="39" s="1"/>
  <c r="O7" i="36"/>
  <c r="P7" i="36" s="1"/>
  <c r="R12" i="9" s="1"/>
  <c r="CT12" i="39"/>
  <c r="CX5" i="39" s="1"/>
  <c r="CT12" i="36"/>
  <c r="CX5" i="36" s="1"/>
  <c r="Q6" i="39"/>
  <c r="Q6" i="46"/>
  <c r="Q6" i="36"/>
  <c r="AP9" i="45"/>
  <c r="CT12" i="45" s="1"/>
  <c r="CX5" i="45" s="1"/>
  <c r="AP9" i="37"/>
  <c r="O7" i="37" s="1"/>
  <c r="G7" i="37"/>
  <c r="I13" i="9" s="1"/>
  <c r="F42" i="33"/>
  <c r="E43" i="33"/>
  <c r="P54" i="33" s="1"/>
  <c r="Q54" i="33" s="1"/>
  <c r="J7" i="37"/>
  <c r="L13" i="9" s="1"/>
  <c r="CU5" i="36"/>
  <c r="G36" i="9" s="1"/>
  <c r="CT5" i="36"/>
  <c r="F36" i="9" s="1"/>
  <c r="AA87" i="47"/>
  <c r="AC87" i="47" s="1"/>
  <c r="S7" i="46"/>
  <c r="U21" i="9" s="1"/>
  <c r="S7" i="45"/>
  <c r="U20" i="9" s="1"/>
  <c r="S7" i="43"/>
  <c r="U18" i="9" s="1"/>
  <c r="AA87" i="41"/>
  <c r="AC87" i="41" s="1"/>
  <c r="E42" i="35"/>
  <c r="L54" i="35" s="1"/>
  <c r="M54" i="35" s="1"/>
  <c r="F38" i="35"/>
  <c r="E40" i="35"/>
  <c r="L58" i="35" s="1"/>
  <c r="M58" i="35" s="1"/>
  <c r="F40" i="35" s="1"/>
  <c r="F39" i="35"/>
  <c r="N7" i="35"/>
  <c r="P10" i="9" s="1"/>
  <c r="Q10" i="9"/>
  <c r="P7" i="35"/>
  <c r="R10" i="9" s="1"/>
  <c r="AA87" i="44"/>
  <c r="AC87" i="44" s="1"/>
  <c r="AA87" i="32"/>
  <c r="AC87" i="32" s="1"/>
  <c r="E43" i="32"/>
  <c r="P54" i="32" s="1"/>
  <c r="Q54" i="32" s="1"/>
  <c r="F42" i="32"/>
  <c r="E43" i="34"/>
  <c r="P54" i="34" s="1"/>
  <c r="Q54" i="34" s="1"/>
  <c r="F42" i="34"/>
  <c r="E42" i="36"/>
  <c r="L54" i="36" s="1"/>
  <c r="M54" i="36" s="1"/>
  <c r="F38" i="36"/>
  <c r="F39" i="46"/>
  <c r="E40" i="46"/>
  <c r="L58" i="46" s="1"/>
  <c r="M58" i="46" s="1"/>
  <c r="F40" i="46" s="1"/>
  <c r="F38" i="46"/>
  <c r="E42" i="46"/>
  <c r="L54" i="46" s="1"/>
  <c r="M54" i="46" s="1"/>
  <c r="E40" i="36"/>
  <c r="L58" i="36" s="1"/>
  <c r="M58" i="36" s="1"/>
  <c r="F40" i="36" s="1"/>
  <c r="F37" i="36"/>
  <c r="F34" i="45"/>
  <c r="E37" i="45"/>
  <c r="H49" i="45" s="1"/>
  <c r="I49" i="45" s="1"/>
  <c r="D7" i="37"/>
  <c r="F13" i="9" s="1"/>
  <c r="F34" i="37"/>
  <c r="E37" i="37"/>
  <c r="H49" i="37" s="1"/>
  <c r="I49" i="37" s="1"/>
  <c r="L7" i="37"/>
  <c r="N13" i="9" s="1"/>
  <c r="K7" i="37" a="1"/>
  <c r="K7" i="37" s="1"/>
  <c r="M13" i="9" s="1"/>
  <c r="F37" i="46"/>
  <c r="D7" i="45"/>
  <c r="F20" i="9" s="1"/>
  <c r="E38" i="45"/>
  <c r="H54" i="45" s="1"/>
  <c r="I54" i="45" s="1"/>
  <c r="F36" i="45"/>
  <c r="E39" i="45"/>
  <c r="H58" i="45" s="1"/>
  <c r="I58" i="45" s="1"/>
  <c r="CR4" i="45"/>
  <c r="CT4" i="45"/>
  <c r="CS4" i="45"/>
  <c r="CS18" i="45" a="1"/>
  <c r="CS18" i="45" s="1"/>
  <c r="CS21" i="45" a="1"/>
  <c r="CS21" i="45" s="1"/>
  <c r="CS22" i="45" a="1"/>
  <c r="CS22" i="45" s="1"/>
  <c r="CR5" i="45"/>
  <c r="D35" i="9" s="1"/>
  <c r="CT5" i="45"/>
  <c r="F35" i="9" s="1"/>
  <c r="CS5" i="45"/>
  <c r="E35" i="9" s="1"/>
  <c r="CV4" i="45"/>
  <c r="CV5" i="45" s="1"/>
  <c r="H35" i="9" s="1"/>
  <c r="CU4" i="45"/>
  <c r="CW4" i="45"/>
  <c r="CW5" i="45" s="1"/>
  <c r="I35" i="9" s="1"/>
  <c r="CS20" i="45" a="1"/>
  <c r="CS20" i="45" s="1"/>
  <c r="CS17" i="45" a="1"/>
  <c r="CS17" i="45" s="1"/>
  <c r="CS19" i="45" a="1"/>
  <c r="CS19" i="45" s="1"/>
  <c r="CU5" i="45"/>
  <c r="G35" i="9" s="1"/>
  <c r="AA16" i="38" a="1"/>
  <c r="AA16" i="38" s="1"/>
  <c r="D34" i="38" s="1"/>
  <c r="C50" i="38" s="1"/>
  <c r="E49" i="38" s="1"/>
  <c r="AA28" i="38"/>
  <c r="AM9" i="38" s="1"/>
  <c r="AA19" i="38" a="1"/>
  <c r="AA19" i="38" s="1"/>
  <c r="D37" i="38" s="1"/>
  <c r="G50" i="38" s="1"/>
  <c r="C6" i="38"/>
  <c r="E7" i="38"/>
  <c r="G14" i="9" s="1"/>
  <c r="I6" i="38"/>
  <c r="AA23" i="38" a="1"/>
  <c r="AA23" i="38" s="1"/>
  <c r="D41" i="38" s="1"/>
  <c r="C63" i="38" s="1"/>
  <c r="E62" i="38" s="1"/>
  <c r="F41" i="38" s="1"/>
  <c r="AA22" i="38" a="1"/>
  <c r="AA22" i="38" s="1"/>
  <c r="D40" i="38" s="1"/>
  <c r="K59" i="38" s="1"/>
  <c r="CR12" i="38"/>
  <c r="CQ5" i="38" s="1"/>
  <c r="C38" i="9" s="1"/>
  <c r="C7" i="38"/>
  <c r="E14" i="9" s="1"/>
  <c r="AA21" i="38" a="1"/>
  <c r="AA21" i="38" s="1"/>
  <c r="D39" i="38" s="1"/>
  <c r="G59" i="38" s="1"/>
  <c r="K6" i="38"/>
  <c r="AA37" i="38" a="1"/>
  <c r="AA37" i="38" s="1"/>
  <c r="I7" i="38"/>
  <c r="K14" i="9" s="1"/>
  <c r="AA17" i="38" a="1"/>
  <c r="AA17" i="38" s="1"/>
  <c r="D35" i="38" s="1"/>
  <c r="C54" i="38" s="1"/>
  <c r="E53" i="38" s="1"/>
  <c r="F35" i="38" s="1"/>
  <c r="J6" i="38"/>
  <c r="F6" i="38"/>
  <c r="AA35" i="38"/>
  <c r="D6" i="38"/>
  <c r="AA34" i="38"/>
  <c r="L6" i="38"/>
  <c r="AA24" i="38" a="1"/>
  <c r="AA24" i="38" s="1"/>
  <c r="D42" i="38" s="1"/>
  <c r="K55" i="38" s="1"/>
  <c r="CS12" i="38"/>
  <c r="AK9" i="38"/>
  <c r="F7" i="38"/>
  <c r="H14" i="9" s="1"/>
  <c r="AA25" i="38" a="1"/>
  <c r="AA25" i="38" s="1"/>
  <c r="D43" i="38" s="1"/>
  <c r="O55" i="38" s="1"/>
  <c r="AA18" i="38" a="1"/>
  <c r="AA18" i="38" s="1"/>
  <c r="D36" i="38" s="1"/>
  <c r="C59" i="38" s="1"/>
  <c r="E58" i="38" s="1"/>
  <c r="AA20" i="38" a="1"/>
  <c r="AA20" i="38" s="1"/>
  <c r="D38" i="38" s="1"/>
  <c r="G55" i="38" s="1"/>
  <c r="E6" i="38"/>
  <c r="H6" i="38"/>
  <c r="G6" i="38"/>
  <c r="AA36" i="38" a="1"/>
  <c r="AA36" i="38" s="1"/>
  <c r="H7" i="38"/>
  <c r="J14" i="9" s="1"/>
  <c r="E38" i="37"/>
  <c r="H54" i="37" s="1"/>
  <c r="I54" i="37" s="1"/>
  <c r="E39" i="37"/>
  <c r="H58" i="37" s="1"/>
  <c r="I58" i="37" s="1"/>
  <c r="F36" i="37"/>
  <c r="K27" i="29"/>
  <c r="M27" i="29" s="1"/>
  <c r="L27" i="29"/>
  <c r="CV4" i="37"/>
  <c r="CV5" i="37" s="1"/>
  <c r="H37" i="9" s="1"/>
  <c r="CR4" i="37"/>
  <c r="CS19" i="37" a="1"/>
  <c r="CS19" i="37" s="1"/>
  <c r="CW4" i="37"/>
  <c r="CW5" i="37" s="1"/>
  <c r="I37" i="9" s="1"/>
  <c r="CT4" i="37"/>
  <c r="CS20" i="37" a="1"/>
  <c r="CS20" i="37" s="1"/>
  <c r="CS18" i="37" a="1"/>
  <c r="CS18" i="37" s="1"/>
  <c r="CR5" i="37"/>
  <c r="D37" i="9" s="1"/>
  <c r="CT5" i="37"/>
  <c r="F37" i="9" s="1"/>
  <c r="CS4" i="37"/>
  <c r="CU4" i="37"/>
  <c r="CS17" i="37" a="1"/>
  <c r="CS17" i="37" s="1"/>
  <c r="CS22" i="37" a="1"/>
  <c r="CS22" i="37" s="1"/>
  <c r="CS21" i="37" a="1"/>
  <c r="CS21" i="37" s="1"/>
  <c r="CU5" i="37"/>
  <c r="G37" i="9" s="1"/>
  <c r="E42" i="40"/>
  <c r="L54" i="40" s="1"/>
  <c r="M54" i="40" s="1"/>
  <c r="F38" i="40"/>
  <c r="F38" i="42"/>
  <c r="E42" i="42"/>
  <c r="L54" i="42" s="1"/>
  <c r="M54" i="42" s="1"/>
  <c r="E40" i="42"/>
  <c r="L58" i="42" s="1"/>
  <c r="M58" i="42" s="1"/>
  <c r="F40" i="42" s="1"/>
  <c r="F39" i="42"/>
  <c r="AA34" i="43"/>
  <c r="D6" i="43"/>
  <c r="CR12" i="43"/>
  <c r="CQ5" i="43" s="1"/>
  <c r="C42" i="9" s="1"/>
  <c r="AA17" i="43" a="1"/>
  <c r="AA17" i="43" s="1"/>
  <c r="D35" i="43" s="1"/>
  <c r="C54" i="43" s="1"/>
  <c r="E53" i="43" s="1"/>
  <c r="F35" i="43" s="1"/>
  <c r="I7" i="43"/>
  <c r="K18" i="9" s="1"/>
  <c r="AA24" i="43" a="1"/>
  <c r="AA24" i="43" s="1"/>
  <c r="D42" i="43" s="1"/>
  <c r="K55" i="43" s="1"/>
  <c r="AA28" i="43"/>
  <c r="AM9" i="43" s="1"/>
  <c r="AA19" i="43" a="1"/>
  <c r="AA19" i="43" s="1"/>
  <c r="D37" i="43" s="1"/>
  <c r="G50" i="43" s="1"/>
  <c r="C6" i="43"/>
  <c r="AA36" i="43" a="1"/>
  <c r="AA36" i="43" s="1"/>
  <c r="H6" i="43"/>
  <c r="F6" i="43"/>
  <c r="C7" i="43"/>
  <c r="E18" i="9" s="1"/>
  <c r="AA18" i="43" a="1"/>
  <c r="AA18" i="43" s="1"/>
  <c r="D36" i="43" s="1"/>
  <c r="C59" i="43" s="1"/>
  <c r="E58" i="43" s="1"/>
  <c r="CS12" i="43"/>
  <c r="AA37" i="43" a="1"/>
  <c r="AA37" i="43" s="1"/>
  <c r="AA20" i="43" a="1"/>
  <c r="AA20" i="43" s="1"/>
  <c r="D38" i="43" s="1"/>
  <c r="G55" i="43" s="1"/>
  <c r="AA35" i="43"/>
  <c r="AK9" i="43"/>
  <c r="K6" i="43"/>
  <c r="K7" i="43" s="1" a="1"/>
  <c r="K7" i="43" s="1"/>
  <c r="M18" i="9" s="1"/>
  <c r="G6" i="43"/>
  <c r="J6" i="43"/>
  <c r="J7" i="43" s="1"/>
  <c r="L18" i="9" s="1"/>
  <c r="AA23" i="43" a="1"/>
  <c r="AA23" i="43" s="1"/>
  <c r="D41" i="43" s="1"/>
  <c r="C63" i="43" s="1"/>
  <c r="E62" i="43" s="1"/>
  <c r="F41" i="43" s="1"/>
  <c r="I6" i="43"/>
  <c r="L6" i="43"/>
  <c r="L7" i="43" s="1"/>
  <c r="N18" i="9" s="1"/>
  <c r="AA16" i="43" a="1"/>
  <c r="AA16" i="43" s="1"/>
  <c r="D34" i="43" s="1"/>
  <c r="C50" i="43" s="1"/>
  <c r="E49" i="43" s="1"/>
  <c r="G7" i="43"/>
  <c r="I18" i="9" s="1"/>
  <c r="AA22" i="43" a="1"/>
  <c r="AA22" i="43" s="1"/>
  <c r="D40" i="43" s="1"/>
  <c r="K59" i="43" s="1"/>
  <c r="H7" i="43"/>
  <c r="J18" i="9" s="1"/>
  <c r="E6" i="43"/>
  <c r="E7" i="43" s="1"/>
  <c r="G18" i="9" s="1"/>
  <c r="F7" i="43"/>
  <c r="H18" i="9" s="1"/>
  <c r="AA21" i="43" a="1"/>
  <c r="AA21" i="43" s="1"/>
  <c r="D39" i="43" s="1"/>
  <c r="G59" i="43" s="1"/>
  <c r="AA25" i="43" a="1"/>
  <c r="AA25" i="43" s="1"/>
  <c r="D43" i="43" s="1"/>
  <c r="O55" i="43" s="1"/>
  <c r="F37" i="42"/>
  <c r="O7" i="40"/>
  <c r="CT12" i="40"/>
  <c r="CX5" i="40" s="1"/>
  <c r="Q6" i="40"/>
  <c r="R7" i="40"/>
  <c r="T15" i="9" s="1"/>
  <c r="F33" i="29"/>
  <c r="E32" i="29"/>
  <c r="AI9" i="44" s="1"/>
  <c r="J32" i="29"/>
  <c r="F37" i="40"/>
  <c r="E40" i="40"/>
  <c r="L58" i="40" s="1"/>
  <c r="M58" i="40" s="1"/>
  <c r="F40" i="40" s="1"/>
  <c r="F39" i="40"/>
  <c r="L31" i="29"/>
  <c r="K31" i="29"/>
  <c r="M31" i="29" s="1"/>
  <c r="AA87" i="48"/>
  <c r="AC87" i="48" s="1"/>
  <c r="S7" i="39"/>
  <c r="U11" i="9" s="1"/>
  <c r="AQ9" i="48"/>
  <c r="P6" i="48" s="1"/>
  <c r="AQ9" i="49"/>
  <c r="P6" i="49" s="1"/>
  <c r="D7" i="38" l="1"/>
  <c r="F14" i="9" s="1"/>
  <c r="E43" i="41"/>
  <c r="P54" i="41" s="1"/>
  <c r="Q54" i="41" s="1"/>
  <c r="D7" i="43"/>
  <c r="F18" i="9" s="1"/>
  <c r="E43" i="39"/>
  <c r="P54" i="39" s="1"/>
  <c r="Q54" i="39" s="1"/>
  <c r="F43" i="39" s="1"/>
  <c r="Q17" i="9"/>
  <c r="N7" i="42"/>
  <c r="P17" i="9" s="1"/>
  <c r="N7" i="46"/>
  <c r="P21" i="9" s="1"/>
  <c r="N7" i="41"/>
  <c r="P16" i="9" s="1"/>
  <c r="Q16" i="9"/>
  <c r="F43" i="30"/>
  <c r="S48" i="30"/>
  <c r="F43" i="28"/>
  <c r="S48" i="28"/>
  <c r="Q21" i="9"/>
  <c r="Q12" i="9"/>
  <c r="N7" i="36"/>
  <c r="P12" i="9" s="1"/>
  <c r="R7" i="45"/>
  <c r="T20" i="9" s="1"/>
  <c r="Q11" i="9"/>
  <c r="N7" i="39"/>
  <c r="P11" i="9" s="1"/>
  <c r="Q6" i="45"/>
  <c r="O7" i="45"/>
  <c r="Q20" i="9" s="1"/>
  <c r="AP9" i="43"/>
  <c r="Q6" i="43" s="1"/>
  <c r="Q6" i="37"/>
  <c r="AP9" i="38"/>
  <c r="Q6" i="38" s="1"/>
  <c r="R7" i="37"/>
  <c r="T13" i="9" s="1"/>
  <c r="CT12" i="37"/>
  <c r="CX5" i="37" s="1"/>
  <c r="F43" i="33"/>
  <c r="S48" i="33"/>
  <c r="J7" i="38"/>
  <c r="L14" i="9" s="1"/>
  <c r="CS5" i="37"/>
  <c r="E37" i="9" s="1"/>
  <c r="E43" i="35"/>
  <c r="P54" i="35" s="1"/>
  <c r="Q54" i="35" s="1"/>
  <c r="F42" i="35"/>
  <c r="F43" i="32"/>
  <c r="S48" i="32"/>
  <c r="F43" i="34"/>
  <c r="S48" i="34"/>
  <c r="F38" i="37"/>
  <c r="E42" i="37"/>
  <c r="L54" i="37" s="1"/>
  <c r="M54" i="37" s="1"/>
  <c r="F39" i="45"/>
  <c r="E40" i="45"/>
  <c r="L58" i="45" s="1"/>
  <c r="M58" i="45" s="1"/>
  <c r="F40" i="45" s="1"/>
  <c r="E39" i="38"/>
  <c r="H58" i="38" s="1"/>
  <c r="I58" i="38" s="1"/>
  <c r="F36" i="38"/>
  <c r="E38" i="38"/>
  <c r="H54" i="38" s="1"/>
  <c r="I54" i="38" s="1"/>
  <c r="F34" i="38"/>
  <c r="E37" i="38"/>
  <c r="H49" i="38" s="1"/>
  <c r="I49" i="38" s="1"/>
  <c r="E40" i="37"/>
  <c r="L58" i="37" s="1"/>
  <c r="M58" i="37" s="1"/>
  <c r="F40" i="37" s="1"/>
  <c r="F39" i="37"/>
  <c r="F38" i="45"/>
  <c r="E42" i="45"/>
  <c r="L54" i="45" s="1"/>
  <c r="M54" i="45" s="1"/>
  <c r="K7" i="38" a="1"/>
  <c r="K7" i="38" s="1"/>
  <c r="M14" i="9" s="1"/>
  <c r="F37" i="45"/>
  <c r="F37" i="37"/>
  <c r="G7" i="38"/>
  <c r="I14" i="9" s="1"/>
  <c r="L7" i="38"/>
  <c r="N14" i="9" s="1"/>
  <c r="CT4" i="38"/>
  <c r="CV4" i="38"/>
  <c r="CV5" i="38" s="1"/>
  <c r="H38" i="9" s="1"/>
  <c r="CS20" i="38" a="1"/>
  <c r="CS20" i="38" s="1"/>
  <c r="CU5" i="38" s="1"/>
  <c r="G38" i="9" s="1"/>
  <c r="CS21" i="38" a="1"/>
  <c r="CS21" i="38" s="1"/>
  <c r="CS22" i="38" a="1"/>
  <c r="CS22" i="38" s="1"/>
  <c r="CS17" i="38" a="1"/>
  <c r="CS17" i="38" s="1"/>
  <c r="CS4" i="38"/>
  <c r="CS18" i="38" a="1"/>
  <c r="CS18" i="38" s="1"/>
  <c r="CS5" i="38" s="1"/>
  <c r="E38" i="9" s="1"/>
  <c r="CR4" i="38"/>
  <c r="CS19" i="38" a="1"/>
  <c r="CS19" i="38" s="1"/>
  <c r="CT5" i="38" s="1"/>
  <c r="F38" i="9" s="1"/>
  <c r="CU4" i="38"/>
  <c r="CR5" i="38"/>
  <c r="D38" i="9" s="1"/>
  <c r="CW4" i="38"/>
  <c r="CW5" i="38" s="1"/>
  <c r="I38" i="9" s="1"/>
  <c r="F42" i="46"/>
  <c r="E43" i="46"/>
  <c r="P54" i="46" s="1"/>
  <c r="Q54" i="46" s="1"/>
  <c r="Q13" i="9"/>
  <c r="N7" i="37"/>
  <c r="P13" i="9" s="1"/>
  <c r="P7" i="37"/>
  <c r="R13" i="9" s="1"/>
  <c r="F42" i="36"/>
  <c r="E43" i="36"/>
  <c r="P54" i="36" s="1"/>
  <c r="Q54" i="36" s="1"/>
  <c r="L32" i="29"/>
  <c r="K32" i="29"/>
  <c r="M32" i="29" s="1"/>
  <c r="F34" i="29"/>
  <c r="J33" i="29"/>
  <c r="E33" i="29"/>
  <c r="Q15" i="9"/>
  <c r="N7" i="40"/>
  <c r="P15" i="9" s="1"/>
  <c r="E39" i="43"/>
  <c r="H58" i="43" s="1"/>
  <c r="I58" i="43" s="1"/>
  <c r="E38" i="43"/>
  <c r="H54" i="43" s="1"/>
  <c r="I54" i="43" s="1"/>
  <c r="F36" i="43"/>
  <c r="E43" i="42"/>
  <c r="P54" i="42" s="1"/>
  <c r="Q54" i="42" s="1"/>
  <c r="F42" i="42"/>
  <c r="P7" i="40"/>
  <c r="R15" i="9" s="1"/>
  <c r="F43" i="41"/>
  <c r="S48" i="41"/>
  <c r="CR12" i="44"/>
  <c r="CQ5" i="44" s="1"/>
  <c r="C43" i="9" s="1"/>
  <c r="AA34" i="44"/>
  <c r="F7" i="44"/>
  <c r="H19" i="9" s="1"/>
  <c r="AA24" i="44" a="1"/>
  <c r="AA24" i="44" s="1"/>
  <c r="D42" i="44" s="1"/>
  <c r="K55" i="44" s="1"/>
  <c r="K6" i="44"/>
  <c r="K7" i="44" s="1" a="1"/>
  <c r="K7" i="44" s="1"/>
  <c r="M19" i="9" s="1"/>
  <c r="J6" i="44"/>
  <c r="J7" i="44" s="1"/>
  <c r="L19" i="9" s="1"/>
  <c r="E6" i="44"/>
  <c r="E7" i="44" s="1"/>
  <c r="G19" i="9" s="1"/>
  <c r="AA23" i="44" a="1"/>
  <c r="AA23" i="44" s="1"/>
  <c r="D41" i="44" s="1"/>
  <c r="C63" i="44" s="1"/>
  <c r="E62" i="44" s="1"/>
  <c r="F41" i="44" s="1"/>
  <c r="AA17" i="44" a="1"/>
  <c r="AA17" i="44" s="1"/>
  <c r="D35" i="44" s="1"/>
  <c r="C54" i="44" s="1"/>
  <c r="E53" i="44" s="1"/>
  <c r="F35" i="44" s="1"/>
  <c r="G6" i="44"/>
  <c r="AA25" i="44" a="1"/>
  <c r="AA25" i="44" s="1"/>
  <c r="D43" i="44" s="1"/>
  <c r="O55" i="44" s="1"/>
  <c r="AA18" i="44" a="1"/>
  <c r="AA18" i="44" s="1"/>
  <c r="D36" i="44" s="1"/>
  <c r="C59" i="44" s="1"/>
  <c r="E58" i="44" s="1"/>
  <c r="H6" i="44"/>
  <c r="AA22" i="44" a="1"/>
  <c r="AA22" i="44" s="1"/>
  <c r="D40" i="44" s="1"/>
  <c r="K59" i="44" s="1"/>
  <c r="C7" i="44"/>
  <c r="E19" i="9" s="1"/>
  <c r="AA37" i="44" a="1"/>
  <c r="AA37" i="44" s="1"/>
  <c r="AA20" i="44" a="1"/>
  <c r="AA20" i="44" s="1"/>
  <c r="D38" i="44" s="1"/>
  <c r="G55" i="44" s="1"/>
  <c r="G7" i="44"/>
  <c r="I19" i="9" s="1"/>
  <c r="F6" i="44"/>
  <c r="AK9" i="44"/>
  <c r="AA28" i="44"/>
  <c r="AM9" i="44" s="1"/>
  <c r="AA19" i="44" a="1"/>
  <c r="AA19" i="44" s="1"/>
  <c r="D37" i="44" s="1"/>
  <c r="G50" i="44" s="1"/>
  <c r="CS12" i="44"/>
  <c r="H7" i="44"/>
  <c r="J19" i="9" s="1"/>
  <c r="AA16" i="44" a="1"/>
  <c r="AA16" i="44" s="1"/>
  <c r="D34" i="44" s="1"/>
  <c r="C50" i="44" s="1"/>
  <c r="E49" i="44" s="1"/>
  <c r="AA35" i="44"/>
  <c r="AA21" i="44" a="1"/>
  <c r="AA21" i="44" s="1"/>
  <c r="D39" i="44" s="1"/>
  <c r="G59" i="44" s="1"/>
  <c r="C6" i="44"/>
  <c r="I6" i="44"/>
  <c r="L6" i="44"/>
  <c r="L7" i="44" s="1"/>
  <c r="N19" i="9" s="1"/>
  <c r="I7" i="44"/>
  <c r="K19" i="9" s="1"/>
  <c r="AA36" i="44" a="1"/>
  <c r="AA36" i="44" s="1"/>
  <c r="D6" i="44"/>
  <c r="E37" i="43"/>
  <c r="H49" i="43" s="1"/>
  <c r="I49" i="43" s="1"/>
  <c r="F34" i="43"/>
  <c r="CS20" i="43" a="1"/>
  <c r="CS20" i="43" s="1"/>
  <c r="CS22" i="43" a="1"/>
  <c r="CS22" i="43" s="1"/>
  <c r="CW4" i="43"/>
  <c r="CR4" i="43"/>
  <c r="CS17" i="43" a="1"/>
  <c r="CS17" i="43" s="1"/>
  <c r="CS21" i="43" a="1"/>
  <c r="CS21" i="43" s="1"/>
  <c r="CW5" i="43"/>
  <c r="I42" i="9" s="1"/>
  <c r="CR5" i="43"/>
  <c r="D42" i="9" s="1"/>
  <c r="CU4" i="43"/>
  <c r="CV4" i="43"/>
  <c r="CT4" i="43"/>
  <c r="CS18" i="43" a="1"/>
  <c r="CS18" i="43" s="1"/>
  <c r="CS4" i="43"/>
  <c r="CS19" i="43" a="1"/>
  <c r="CS19" i="43" s="1"/>
  <c r="CS5" i="43"/>
  <c r="E42" i="9" s="1"/>
  <c r="CV5" i="43"/>
  <c r="H42" i="9" s="1"/>
  <c r="CT5" i="43"/>
  <c r="F42" i="9" s="1"/>
  <c r="CU5" i="43"/>
  <c r="G42" i="9" s="1"/>
  <c r="F42" i="40"/>
  <c r="E43" i="40"/>
  <c r="P54" i="40" s="1"/>
  <c r="Q54" i="40" s="1"/>
  <c r="S48" i="39" l="1"/>
  <c r="E63" i="30"/>
  <c r="M59" i="30"/>
  <c r="Q55" i="30"/>
  <c r="I50" i="30"/>
  <c r="I50" i="28"/>
  <c r="M59" i="28"/>
  <c r="Q55" i="28"/>
  <c r="E63" i="28"/>
  <c r="R7" i="43"/>
  <c r="T18" i="9" s="1"/>
  <c r="CT12" i="43"/>
  <c r="CX5" i="43" s="1"/>
  <c r="O7" i="43"/>
  <c r="P7" i="43" s="1"/>
  <c r="R18" i="9" s="1"/>
  <c r="O7" i="38"/>
  <c r="P7" i="38" s="1"/>
  <c r="R14" i="9" s="1"/>
  <c r="P7" i="45"/>
  <c r="R20" i="9" s="1"/>
  <c r="N7" i="45"/>
  <c r="P20" i="9" s="1"/>
  <c r="R7" i="38"/>
  <c r="T14" i="9" s="1"/>
  <c r="CT12" i="38"/>
  <c r="CX5" i="38" s="1"/>
  <c r="E63" i="33"/>
  <c r="Q55" i="33"/>
  <c r="I50" i="33"/>
  <c r="M59" i="33"/>
  <c r="E63" i="39"/>
  <c r="Q55" i="39"/>
  <c r="M59" i="39"/>
  <c r="I50" i="39"/>
  <c r="F43" i="35"/>
  <c r="S48" i="35"/>
  <c r="I50" i="32"/>
  <c r="Q55" i="32"/>
  <c r="M59" i="32"/>
  <c r="E63" i="32"/>
  <c r="Q55" i="34"/>
  <c r="I50" i="34"/>
  <c r="M59" i="34"/>
  <c r="E63" i="34"/>
  <c r="E40" i="38"/>
  <c r="L58" i="38" s="1"/>
  <c r="M58" i="38" s="1"/>
  <c r="F40" i="38" s="1"/>
  <c r="F39" i="38"/>
  <c r="E42" i="38"/>
  <c r="L54" i="38" s="1"/>
  <c r="M54" i="38" s="1"/>
  <c r="F38" i="38"/>
  <c r="F42" i="37"/>
  <c r="E43" i="37"/>
  <c r="P54" i="37" s="1"/>
  <c r="Q54" i="37" s="1"/>
  <c r="F43" i="36"/>
  <c r="S48" i="36"/>
  <c r="F43" i="46"/>
  <c r="S48" i="46"/>
  <c r="F37" i="38"/>
  <c r="F42" i="45"/>
  <c r="E43" i="45"/>
  <c r="P54" i="45" s="1"/>
  <c r="Q54" i="45" s="1"/>
  <c r="AP9" i="44"/>
  <c r="R7" i="44" s="1"/>
  <c r="T19" i="9" s="1"/>
  <c r="F39" i="43"/>
  <c r="E40" i="43"/>
  <c r="L58" i="43" s="1"/>
  <c r="M58" i="43" s="1"/>
  <c r="F40" i="43" s="1"/>
  <c r="F37" i="43"/>
  <c r="F38" i="43"/>
  <c r="E42" i="43"/>
  <c r="L54" i="43" s="1"/>
  <c r="M54" i="43" s="1"/>
  <c r="F43" i="40"/>
  <c r="S48" i="40"/>
  <c r="CS22" i="44" a="1"/>
  <c r="CS22" i="44" s="1"/>
  <c r="CV4" i="44"/>
  <c r="CV5" i="44" s="1"/>
  <c r="H43" i="9" s="1"/>
  <c r="CS5" i="44"/>
  <c r="E43" i="9" s="1"/>
  <c r="CU5" i="44"/>
  <c r="G43" i="9" s="1"/>
  <c r="CS17" i="44" a="1"/>
  <c r="CS17" i="44" s="1"/>
  <c r="CT4" i="44"/>
  <c r="CS20" i="44" a="1"/>
  <c r="CS20" i="44" s="1"/>
  <c r="CR5" i="44"/>
  <c r="D43" i="9" s="1"/>
  <c r="CS18" i="44" a="1"/>
  <c r="CS18" i="44" s="1"/>
  <c r="CR4" i="44"/>
  <c r="CT5" i="44"/>
  <c r="F43" i="9" s="1"/>
  <c r="CS21" i="44" a="1"/>
  <c r="CS21" i="44" s="1"/>
  <c r="CS19" i="44" a="1"/>
  <c r="CS19" i="44" s="1"/>
  <c r="CU4" i="44"/>
  <c r="CW4" i="44"/>
  <c r="CW5" i="44" s="1"/>
  <c r="I43" i="9" s="1"/>
  <c r="CS4" i="44"/>
  <c r="E38" i="44"/>
  <c r="H54" i="44" s="1"/>
  <c r="I54" i="44" s="1"/>
  <c r="F36" i="44"/>
  <c r="E39" i="44"/>
  <c r="H58" i="44" s="1"/>
  <c r="I58" i="44" s="1"/>
  <c r="F35" i="29"/>
  <c r="E34" i="29"/>
  <c r="AI9" i="47" s="1"/>
  <c r="J34" i="29"/>
  <c r="M59" i="41"/>
  <c r="I50" i="41"/>
  <c r="Q55" i="41"/>
  <c r="E63" i="41"/>
  <c r="D7" i="44"/>
  <c r="F19" i="9" s="1"/>
  <c r="F43" i="42"/>
  <c r="S48" i="42"/>
  <c r="F34" i="44"/>
  <c r="E37" i="44"/>
  <c r="H49" i="44" s="1"/>
  <c r="I49" i="44" s="1"/>
  <c r="K33" i="29"/>
  <c r="M33" i="29" s="1"/>
  <c r="L33" i="29"/>
  <c r="Q18" i="9" l="1"/>
  <c r="N7" i="43"/>
  <c r="P18" i="9" s="1"/>
  <c r="P55" i="30"/>
  <c r="H43" i="30"/>
  <c r="H50" i="30"/>
  <c r="H37" i="30"/>
  <c r="L59" i="30"/>
  <c r="H40" i="30"/>
  <c r="D63" i="30"/>
  <c r="H41" i="30"/>
  <c r="H41" i="28"/>
  <c r="D63" i="28"/>
  <c r="P55" i="28"/>
  <c r="H43" i="28"/>
  <c r="H40" i="28"/>
  <c r="L59" i="28"/>
  <c r="H37" i="28"/>
  <c r="H50" i="28"/>
  <c r="N7" i="38"/>
  <c r="P14" i="9" s="1"/>
  <c r="Q14" i="9"/>
  <c r="CT12" i="44"/>
  <c r="CX5" i="44" s="1"/>
  <c r="H40" i="33"/>
  <c r="L59" i="33"/>
  <c r="Q6" i="44"/>
  <c r="H40" i="39"/>
  <c r="L59" i="39"/>
  <c r="H37" i="33"/>
  <c r="H50" i="33"/>
  <c r="H50" i="39"/>
  <c r="H37" i="39"/>
  <c r="O7" i="44"/>
  <c r="P7" i="44" s="1"/>
  <c r="R19" i="9" s="1"/>
  <c r="P55" i="39"/>
  <c r="H43" i="39"/>
  <c r="H43" i="33"/>
  <c r="P55" i="33"/>
  <c r="H41" i="39"/>
  <c r="D63" i="39"/>
  <c r="D63" i="33"/>
  <c r="H41" i="33"/>
  <c r="I50" i="35"/>
  <c r="Q55" i="35"/>
  <c r="M59" i="35"/>
  <c r="E63" i="35"/>
  <c r="H40" i="32"/>
  <c r="L59" i="32"/>
  <c r="D63" i="32"/>
  <c r="H41" i="32"/>
  <c r="H43" i="32"/>
  <c r="P55" i="32"/>
  <c r="H50" i="32"/>
  <c r="H37" i="32"/>
  <c r="D63" i="34"/>
  <c r="H41" i="34"/>
  <c r="L59" i="34"/>
  <c r="H40" i="34"/>
  <c r="H37" i="34"/>
  <c r="H50" i="34"/>
  <c r="H43" i="34"/>
  <c r="P55" i="34"/>
  <c r="F43" i="45"/>
  <c r="S48" i="45"/>
  <c r="I50" i="36"/>
  <c r="E63" i="36"/>
  <c r="Q55" i="36"/>
  <c r="M59" i="36"/>
  <c r="E63" i="46"/>
  <c r="Q55" i="46"/>
  <c r="I50" i="46"/>
  <c r="M59" i="46"/>
  <c r="E43" i="38"/>
  <c r="P54" i="38" s="1"/>
  <c r="Q54" i="38" s="1"/>
  <c r="F42" i="38"/>
  <c r="F43" i="37"/>
  <c r="S48" i="37"/>
  <c r="E42" i="44"/>
  <c r="L54" i="44" s="1"/>
  <c r="M54" i="44" s="1"/>
  <c r="F38" i="44"/>
  <c r="F37" i="44"/>
  <c r="F39" i="44"/>
  <c r="E40" i="44"/>
  <c r="L58" i="44" s="1"/>
  <c r="M58" i="44" s="1"/>
  <c r="F40" i="44" s="1"/>
  <c r="Q55" i="42"/>
  <c r="M59" i="42"/>
  <c r="E63" i="42"/>
  <c r="I50" i="42"/>
  <c r="D63" i="41"/>
  <c r="H41" i="41"/>
  <c r="AA25" i="47" a="1"/>
  <c r="AA25" i="47" s="1"/>
  <c r="D43" i="47" s="1"/>
  <c r="O55" i="47" s="1"/>
  <c r="AK9" i="47"/>
  <c r="F7" i="47"/>
  <c r="H22" i="9" s="1"/>
  <c r="E6" i="47"/>
  <c r="AA28" i="47"/>
  <c r="AM9" i="47" s="1"/>
  <c r="I6" i="47"/>
  <c r="CR12" i="47"/>
  <c r="CQ5" i="47" s="1"/>
  <c r="C45" i="9" s="1"/>
  <c r="H7" i="47"/>
  <c r="J22" i="9" s="1"/>
  <c r="AA34" i="47"/>
  <c r="K6" i="47"/>
  <c r="CS12" i="47"/>
  <c r="I7" i="47"/>
  <c r="K22" i="9" s="1"/>
  <c r="L6" i="47"/>
  <c r="L7" i="47" s="1"/>
  <c r="N22" i="9" s="1"/>
  <c r="AA23" i="47" a="1"/>
  <c r="AA23" i="47" s="1"/>
  <c r="D41" i="47" s="1"/>
  <c r="C63" i="47" s="1"/>
  <c r="E62" i="47" s="1"/>
  <c r="F41" i="47" s="1"/>
  <c r="K7" i="47" a="1"/>
  <c r="K7" i="47" s="1"/>
  <c r="M22" i="9" s="1"/>
  <c r="E7" i="47"/>
  <c r="G22" i="9" s="1"/>
  <c r="AA22" i="47" a="1"/>
  <c r="AA22" i="47" s="1"/>
  <c r="D40" i="47" s="1"/>
  <c r="K59" i="47" s="1"/>
  <c r="C7" i="47"/>
  <c r="E22" i="9" s="1"/>
  <c r="AA21" i="47" a="1"/>
  <c r="AA21" i="47" s="1"/>
  <c r="D39" i="47" s="1"/>
  <c r="G59" i="47" s="1"/>
  <c r="AA18" i="47" a="1"/>
  <c r="AA18" i="47" s="1"/>
  <c r="D36" i="47" s="1"/>
  <c r="C59" i="47" s="1"/>
  <c r="E58" i="47" s="1"/>
  <c r="AA24" i="47" a="1"/>
  <c r="AA24" i="47" s="1"/>
  <c r="D42" i="47" s="1"/>
  <c r="K55" i="47" s="1"/>
  <c r="AA37" i="47" a="1"/>
  <c r="AA37" i="47" s="1"/>
  <c r="G6" i="47"/>
  <c r="F6" i="47"/>
  <c r="AA36" i="47" a="1"/>
  <c r="AA36" i="47" s="1"/>
  <c r="C6" i="47"/>
  <c r="AA35" i="47"/>
  <c r="AA20" i="47" a="1"/>
  <c r="AA20" i="47" s="1"/>
  <c r="D38" i="47" s="1"/>
  <c r="G55" i="47" s="1"/>
  <c r="G7" i="47"/>
  <c r="I22" i="9" s="1"/>
  <c r="AA16" i="47" a="1"/>
  <c r="AA16" i="47" s="1"/>
  <c r="D34" i="47" s="1"/>
  <c r="C50" i="47" s="1"/>
  <c r="E49" i="47" s="1"/>
  <c r="J6" i="47"/>
  <c r="J7" i="47" s="1"/>
  <c r="L22" i="9" s="1"/>
  <c r="AA19" i="47" a="1"/>
  <c r="AA19" i="47" s="1"/>
  <c r="D37" i="47" s="1"/>
  <c r="G50" i="47" s="1"/>
  <c r="AA17" i="47" a="1"/>
  <c r="AA17" i="47" s="1"/>
  <c r="D35" i="47" s="1"/>
  <c r="C54" i="47" s="1"/>
  <c r="E53" i="47" s="1"/>
  <c r="F35" i="47" s="1"/>
  <c r="D6" i="47"/>
  <c r="H6" i="47"/>
  <c r="Q55" i="40"/>
  <c r="I50" i="40"/>
  <c r="M59" i="40"/>
  <c r="E63" i="40"/>
  <c r="H43" i="41"/>
  <c r="P55" i="41"/>
  <c r="F36" i="29"/>
  <c r="J35" i="29"/>
  <c r="E35" i="29"/>
  <c r="AI9" i="48" s="1"/>
  <c r="F42" i="43"/>
  <c r="E43" i="43"/>
  <c r="P54" i="43" s="1"/>
  <c r="Q54" i="43" s="1"/>
  <c r="H50" i="41"/>
  <c r="H37" i="41"/>
  <c r="H40" i="41"/>
  <c r="L59" i="41"/>
  <c r="L34" i="29"/>
  <c r="K34" i="29"/>
  <c r="M34" i="29" s="1"/>
  <c r="G41" i="30" l="1"/>
  <c r="D61" i="30"/>
  <c r="G37" i="30"/>
  <c r="H48" i="30"/>
  <c r="E50" i="30"/>
  <c r="G40" i="30"/>
  <c r="I59" i="30"/>
  <c r="L57" i="30"/>
  <c r="M55" i="30"/>
  <c r="G43" i="30"/>
  <c r="P53" i="30"/>
  <c r="M55" i="28"/>
  <c r="G43" i="28"/>
  <c r="P53" i="28"/>
  <c r="I59" i="28"/>
  <c r="L57" i="28"/>
  <c r="G40" i="28"/>
  <c r="D61" i="28"/>
  <c r="G41" i="28"/>
  <c r="E50" i="28"/>
  <c r="H48" i="28"/>
  <c r="G37" i="28"/>
  <c r="N7" i="44"/>
  <c r="P19" i="9" s="1"/>
  <c r="Q19" i="9"/>
  <c r="AP9" i="47"/>
  <c r="CT12" i="47" s="1"/>
  <c r="CX5" i="47" s="1"/>
  <c r="G41" i="39"/>
  <c r="D61" i="39"/>
  <c r="G43" i="39"/>
  <c r="P53" i="39"/>
  <c r="M55" i="39"/>
  <c r="E50" i="33"/>
  <c r="G37" i="33"/>
  <c r="H48" i="33"/>
  <c r="P53" i="33"/>
  <c r="M55" i="33"/>
  <c r="G43" i="33"/>
  <c r="I59" i="33"/>
  <c r="L57" i="33"/>
  <c r="G40" i="33"/>
  <c r="G37" i="39"/>
  <c r="H48" i="39"/>
  <c r="E50" i="39"/>
  <c r="D61" i="33"/>
  <c r="G41" i="33"/>
  <c r="L57" i="39"/>
  <c r="G40" i="39"/>
  <c r="I59" i="39"/>
  <c r="L59" i="35"/>
  <c r="H40" i="35"/>
  <c r="H43" i="35"/>
  <c r="P55" i="35"/>
  <c r="D63" i="35"/>
  <c r="H41" i="35"/>
  <c r="H37" i="35"/>
  <c r="H50" i="35"/>
  <c r="G37" i="32"/>
  <c r="H48" i="32"/>
  <c r="E50" i="32"/>
  <c r="D61" i="32"/>
  <c r="G41" i="32"/>
  <c r="G43" i="32"/>
  <c r="M55" i="32"/>
  <c r="P53" i="32"/>
  <c r="G40" i="32"/>
  <c r="L57" i="32"/>
  <c r="I59" i="32"/>
  <c r="G43" i="34"/>
  <c r="P53" i="34"/>
  <c r="M55" i="34"/>
  <c r="I59" i="34"/>
  <c r="L57" i="34"/>
  <c r="G40" i="34"/>
  <c r="G37" i="34"/>
  <c r="H48" i="34"/>
  <c r="E50" i="34"/>
  <c r="G41" i="34"/>
  <c r="D61" i="34"/>
  <c r="H43" i="46"/>
  <c r="P55" i="46"/>
  <c r="H41" i="36"/>
  <c r="D63" i="36"/>
  <c r="F43" i="38"/>
  <c r="S48" i="38"/>
  <c r="D63" i="46"/>
  <c r="H41" i="46"/>
  <c r="H50" i="36"/>
  <c r="H37" i="36"/>
  <c r="Q55" i="37"/>
  <c r="I50" i="37"/>
  <c r="M59" i="37"/>
  <c r="E63" i="37"/>
  <c r="H40" i="46"/>
  <c r="L59" i="46"/>
  <c r="H40" i="36"/>
  <c r="L59" i="36"/>
  <c r="E63" i="45"/>
  <c r="Q55" i="45"/>
  <c r="I50" i="45"/>
  <c r="M59" i="45"/>
  <c r="H37" i="46"/>
  <c r="H50" i="46"/>
  <c r="H43" i="36"/>
  <c r="P55" i="36"/>
  <c r="H7" i="48"/>
  <c r="J23" i="9" s="1"/>
  <c r="AA35" i="48"/>
  <c r="AA23" i="48" a="1"/>
  <c r="AA23" i="48" s="1"/>
  <c r="D41" i="48" s="1"/>
  <c r="C63" i="48" s="1"/>
  <c r="E62" i="48" s="1"/>
  <c r="F41" i="48" s="1"/>
  <c r="I6" i="48"/>
  <c r="AA22" i="48" a="1"/>
  <c r="AA22" i="48" s="1"/>
  <c r="D40" i="48" s="1"/>
  <c r="K59" i="48" s="1"/>
  <c r="AA28" i="48"/>
  <c r="AM9" i="48" s="1"/>
  <c r="AA20" i="48" a="1"/>
  <c r="AA20" i="48" s="1"/>
  <c r="D38" i="48" s="1"/>
  <c r="G55" i="48" s="1"/>
  <c r="AA19" i="48" a="1"/>
  <c r="AA19" i="48" s="1"/>
  <c r="D37" i="48" s="1"/>
  <c r="G50" i="48" s="1"/>
  <c r="AA18" i="48" a="1"/>
  <c r="AA18" i="48" s="1"/>
  <c r="D36" i="48" s="1"/>
  <c r="C59" i="48" s="1"/>
  <c r="E58" i="48" s="1"/>
  <c r="L6" i="48"/>
  <c r="D6" i="48"/>
  <c r="AA25" i="48" a="1"/>
  <c r="AA25" i="48" s="1"/>
  <c r="D43" i="48" s="1"/>
  <c r="O55" i="48" s="1"/>
  <c r="AA16" i="48" a="1"/>
  <c r="AA16" i="48" s="1"/>
  <c r="D34" i="48" s="1"/>
  <c r="C50" i="48" s="1"/>
  <c r="E49" i="48" s="1"/>
  <c r="G6" i="48"/>
  <c r="F6" i="48"/>
  <c r="AA24" i="48" a="1"/>
  <c r="AA24" i="48" s="1"/>
  <c r="D42" i="48" s="1"/>
  <c r="K55" i="48" s="1"/>
  <c r="AA21" i="48" a="1"/>
  <c r="AA21" i="48" s="1"/>
  <c r="D39" i="48" s="1"/>
  <c r="G59" i="48" s="1"/>
  <c r="AA17" i="48" a="1"/>
  <c r="AA17" i="48" s="1"/>
  <c r="D35" i="48" s="1"/>
  <c r="C54" i="48" s="1"/>
  <c r="E53" i="48" s="1"/>
  <c r="F35" i="48" s="1"/>
  <c r="E6" i="48"/>
  <c r="L7" i="48"/>
  <c r="N23" i="9" s="1"/>
  <c r="AK9" i="48"/>
  <c r="F7" i="48"/>
  <c r="H23" i="9" s="1"/>
  <c r="H6" i="48"/>
  <c r="K6" i="48"/>
  <c r="K7" i="48" s="1" a="1"/>
  <c r="K7" i="48" s="1"/>
  <c r="M23" i="9" s="1"/>
  <c r="AA36" i="48" a="1"/>
  <c r="AA36" i="48" s="1"/>
  <c r="CS12" i="48"/>
  <c r="CR12" i="48"/>
  <c r="CQ5" i="48" s="1"/>
  <c r="C46" i="9" s="1"/>
  <c r="AA37" i="48" a="1"/>
  <c r="AA37" i="48" s="1"/>
  <c r="C6" i="48"/>
  <c r="G7" i="48"/>
  <c r="I23" i="9" s="1"/>
  <c r="E7" i="48"/>
  <c r="G23" i="9" s="1"/>
  <c r="I7" i="48"/>
  <c r="K23" i="9" s="1"/>
  <c r="AA34" i="48"/>
  <c r="J6" i="48"/>
  <c r="J7" i="48" s="1"/>
  <c r="L23" i="9" s="1"/>
  <c r="C7" i="48"/>
  <c r="E23" i="9" s="1"/>
  <c r="H43" i="40"/>
  <c r="P55" i="40"/>
  <c r="I59" i="41"/>
  <c r="L57" i="41"/>
  <c r="G40" i="41"/>
  <c r="F43" i="43"/>
  <c r="S48" i="43"/>
  <c r="L35" i="29"/>
  <c r="K35" i="29"/>
  <c r="M35" i="29" s="1"/>
  <c r="H41" i="40"/>
  <c r="D63" i="40"/>
  <c r="D7" i="47"/>
  <c r="F22" i="9" s="1"/>
  <c r="E38" i="47"/>
  <c r="H54" i="47" s="1"/>
  <c r="I54" i="47" s="1"/>
  <c r="E39" i="47"/>
  <c r="H58" i="47" s="1"/>
  <c r="I58" i="47" s="1"/>
  <c r="F36" i="47"/>
  <c r="G41" i="41"/>
  <c r="D61" i="41"/>
  <c r="P55" i="42"/>
  <c r="H43" i="42"/>
  <c r="J36" i="29"/>
  <c r="E36" i="29"/>
  <c r="AI9" i="49" s="1"/>
  <c r="H40" i="40"/>
  <c r="L59" i="40"/>
  <c r="H50" i="42"/>
  <c r="H37" i="42"/>
  <c r="G43" i="41"/>
  <c r="P53" i="41"/>
  <c r="M55" i="41"/>
  <c r="H37" i="40"/>
  <c r="H50" i="40"/>
  <c r="E37" i="47"/>
  <c r="H49" i="47" s="1"/>
  <c r="I49" i="47" s="1"/>
  <c r="F34" i="47"/>
  <c r="O7" i="47"/>
  <c r="Q6" i="47"/>
  <c r="CR5" i="47"/>
  <c r="D45" i="9" s="1"/>
  <c r="CT5" i="47"/>
  <c r="F45" i="9" s="1"/>
  <c r="CU4" i="47"/>
  <c r="CT4" i="47"/>
  <c r="CS22" i="47" a="1"/>
  <c r="CS22" i="47" s="1"/>
  <c r="CS21" i="47" a="1"/>
  <c r="CS21" i="47" s="1"/>
  <c r="CU5" i="47"/>
  <c r="G45" i="9" s="1"/>
  <c r="CS19" i="47" a="1"/>
  <c r="CS19" i="47" s="1"/>
  <c r="CS4" i="47"/>
  <c r="CR4" i="47"/>
  <c r="CS20" i="47" a="1"/>
  <c r="CS20" i="47" s="1"/>
  <c r="CS5" i="47"/>
  <c r="E45" i="9" s="1"/>
  <c r="CS17" i="47" a="1"/>
  <c r="CS17" i="47" s="1"/>
  <c r="CV4" i="47"/>
  <c r="CV5" i="47" s="1"/>
  <c r="H45" i="9" s="1"/>
  <c r="CW4" i="47"/>
  <c r="CS18" i="47" a="1"/>
  <c r="CS18" i="47" s="1"/>
  <c r="H41" i="42"/>
  <c r="D63" i="42"/>
  <c r="H48" i="41"/>
  <c r="G37" i="41"/>
  <c r="E50" i="41"/>
  <c r="H40" i="42"/>
  <c r="L59" i="42"/>
  <c r="F42" i="44"/>
  <c r="E43" i="44"/>
  <c r="P54" i="44" s="1"/>
  <c r="Q54" i="44" s="1"/>
  <c r="H59" i="30" l="1"/>
  <c r="H39" i="30"/>
  <c r="H42" i="30"/>
  <c r="L55" i="30"/>
  <c r="H34" i="30"/>
  <c r="D50" i="30"/>
  <c r="H39" i="28"/>
  <c r="H59" i="28"/>
  <c r="H34" i="28"/>
  <c r="D50" i="28"/>
  <c r="H42" i="28"/>
  <c r="L55" i="28"/>
  <c r="R7" i="47"/>
  <c r="T22" i="9" s="1"/>
  <c r="D7" i="48"/>
  <c r="F23" i="9" s="1"/>
  <c r="H39" i="39"/>
  <c r="H59" i="39"/>
  <c r="H39" i="33"/>
  <c r="H59" i="33"/>
  <c r="CW5" i="47"/>
  <c r="I45" i="9" s="1"/>
  <c r="H42" i="33"/>
  <c r="L55" i="33"/>
  <c r="H34" i="33"/>
  <c r="D50" i="33"/>
  <c r="H34" i="39"/>
  <c r="D50" i="39"/>
  <c r="H42" i="39"/>
  <c r="L55" i="39"/>
  <c r="M55" i="35"/>
  <c r="G43" i="35"/>
  <c r="P53" i="35"/>
  <c r="H48" i="35"/>
  <c r="E50" i="35"/>
  <c r="G37" i="35"/>
  <c r="G41" i="35"/>
  <c r="D61" i="35"/>
  <c r="G40" i="35"/>
  <c r="I59" i="35"/>
  <c r="L57" i="35"/>
  <c r="H59" i="32"/>
  <c r="H39" i="32"/>
  <c r="H42" i="32"/>
  <c r="L55" i="32"/>
  <c r="D50" i="32"/>
  <c r="H34" i="32"/>
  <c r="H42" i="34"/>
  <c r="L55" i="34"/>
  <c r="H59" i="34"/>
  <c r="H39" i="34"/>
  <c r="D50" i="34"/>
  <c r="H34" i="34"/>
  <c r="H48" i="46"/>
  <c r="E50" i="46"/>
  <c r="G37" i="46"/>
  <c r="H43" i="45"/>
  <c r="P55" i="45"/>
  <c r="L57" i="46"/>
  <c r="G40" i="46"/>
  <c r="I59" i="46"/>
  <c r="H37" i="37"/>
  <c r="H50" i="37"/>
  <c r="G41" i="36"/>
  <c r="D61" i="36"/>
  <c r="D63" i="45"/>
  <c r="H41" i="45"/>
  <c r="P55" i="37"/>
  <c r="H43" i="37"/>
  <c r="D61" i="46"/>
  <c r="G41" i="46"/>
  <c r="M55" i="36"/>
  <c r="G43" i="36"/>
  <c r="P53" i="36"/>
  <c r="H40" i="45"/>
  <c r="L59" i="45"/>
  <c r="I59" i="36"/>
  <c r="L57" i="36"/>
  <c r="G40" i="36"/>
  <c r="H41" i="37"/>
  <c r="D63" i="37"/>
  <c r="Q55" i="38"/>
  <c r="M59" i="38"/>
  <c r="E63" i="38"/>
  <c r="I50" i="38"/>
  <c r="P53" i="46"/>
  <c r="M55" i="46"/>
  <c r="G43" i="46"/>
  <c r="H37" i="45"/>
  <c r="H50" i="45"/>
  <c r="L59" i="37"/>
  <c r="H40" i="37"/>
  <c r="E50" i="36"/>
  <c r="G37" i="36"/>
  <c r="H48" i="36"/>
  <c r="AP9" i="48"/>
  <c r="O7" i="48" s="1"/>
  <c r="E40" i="47"/>
  <c r="L58" i="47" s="1"/>
  <c r="M58" i="47" s="1"/>
  <c r="F40" i="47" s="1"/>
  <c r="F39" i="47"/>
  <c r="E42" i="47"/>
  <c r="L54" i="47" s="1"/>
  <c r="M54" i="47" s="1"/>
  <c r="F38" i="47"/>
  <c r="L57" i="42"/>
  <c r="G40" i="42"/>
  <c r="I59" i="42"/>
  <c r="H34" i="41"/>
  <c r="D50" i="41"/>
  <c r="F43" i="44"/>
  <c r="S48" i="44"/>
  <c r="E50" i="40"/>
  <c r="G37" i="40"/>
  <c r="H48" i="40"/>
  <c r="L57" i="40"/>
  <c r="G40" i="40"/>
  <c r="I59" i="40"/>
  <c r="F37" i="47"/>
  <c r="G41" i="42"/>
  <c r="D61" i="42"/>
  <c r="F34" i="48"/>
  <c r="E37" i="48"/>
  <c r="H49" i="48" s="1"/>
  <c r="I49" i="48" s="1"/>
  <c r="F36" i="48"/>
  <c r="E39" i="48"/>
  <c r="H58" i="48" s="1"/>
  <c r="I58" i="48" s="1"/>
  <c r="E38" i="48"/>
  <c r="H54" i="48" s="1"/>
  <c r="I54" i="48" s="1"/>
  <c r="H59" i="41"/>
  <c r="H39" i="41"/>
  <c r="Q22" i="9"/>
  <c r="N7" i="47"/>
  <c r="P22" i="9" s="1"/>
  <c r="P7" i="47"/>
  <c r="R22" i="9" s="1"/>
  <c r="G43" i="42"/>
  <c r="M55" i="42"/>
  <c r="P53" i="42"/>
  <c r="L55" i="41"/>
  <c r="H42" i="41"/>
  <c r="E50" i="42"/>
  <c r="G37" i="42"/>
  <c r="H48" i="42"/>
  <c r="AA25" i="49" a="1"/>
  <c r="AA25" i="49" s="1"/>
  <c r="D43" i="49" s="1"/>
  <c r="O55" i="49" s="1"/>
  <c r="AA34" i="49"/>
  <c r="AA24" i="49" a="1"/>
  <c r="AA24" i="49" s="1"/>
  <c r="D42" i="49" s="1"/>
  <c r="K55" i="49" s="1"/>
  <c r="K6" i="49"/>
  <c r="K7" i="49" s="1" a="1"/>
  <c r="K7" i="49" s="1"/>
  <c r="M24" i="9" s="1"/>
  <c r="F7" i="49"/>
  <c r="H24" i="9" s="1"/>
  <c r="CR12" i="49"/>
  <c r="CQ5" i="49" s="1"/>
  <c r="C47" i="9" s="1"/>
  <c r="C7" i="49"/>
  <c r="E24" i="9" s="1"/>
  <c r="AK9" i="49"/>
  <c r="AA17" i="49" a="1"/>
  <c r="AA17" i="49" s="1"/>
  <c r="D35" i="49" s="1"/>
  <c r="C54" i="49" s="1"/>
  <c r="E53" i="49" s="1"/>
  <c r="F35" i="49" s="1"/>
  <c r="G6" i="49"/>
  <c r="G7" i="49" s="1"/>
  <c r="I24" i="9" s="1"/>
  <c r="AA22" i="49" a="1"/>
  <c r="AA22" i="49" s="1"/>
  <c r="D40" i="49" s="1"/>
  <c r="K59" i="49" s="1"/>
  <c r="E6" i="49"/>
  <c r="AA36" i="49" a="1"/>
  <c r="AA36" i="49" s="1"/>
  <c r="AA23" i="49" a="1"/>
  <c r="AA23" i="49" s="1"/>
  <c r="D41" i="49" s="1"/>
  <c r="C63" i="49" s="1"/>
  <c r="E62" i="49" s="1"/>
  <c r="F41" i="49" s="1"/>
  <c r="AA28" i="49"/>
  <c r="AM9" i="49" s="1"/>
  <c r="AA16" i="49" a="1"/>
  <c r="AA16" i="49" s="1"/>
  <c r="D34" i="49" s="1"/>
  <c r="C50" i="49" s="1"/>
  <c r="E49" i="49" s="1"/>
  <c r="H7" i="49"/>
  <c r="J24" i="9" s="1"/>
  <c r="D6" i="49"/>
  <c r="AA37" i="49" a="1"/>
  <c r="AA37" i="49" s="1"/>
  <c r="E7" i="49"/>
  <c r="G24" i="9" s="1"/>
  <c r="H6" i="49"/>
  <c r="AA21" i="49" a="1"/>
  <c r="AA21" i="49" s="1"/>
  <c r="D39" i="49" s="1"/>
  <c r="G59" i="49" s="1"/>
  <c r="I6" i="49"/>
  <c r="AA35" i="49"/>
  <c r="AA19" i="49" a="1"/>
  <c r="AA19" i="49" s="1"/>
  <c r="D37" i="49" s="1"/>
  <c r="G50" i="49" s="1"/>
  <c r="F6" i="49"/>
  <c r="AA18" i="49" a="1"/>
  <c r="AA18" i="49" s="1"/>
  <c r="D36" i="49" s="1"/>
  <c r="C59" i="49" s="1"/>
  <c r="E58" i="49" s="1"/>
  <c r="J6" i="49"/>
  <c r="J7" i="49" s="1"/>
  <c r="L24" i="9" s="1"/>
  <c r="CS12" i="49"/>
  <c r="AA20" i="49" a="1"/>
  <c r="AA20" i="49" s="1"/>
  <c r="D38" i="49" s="1"/>
  <c r="G55" i="49" s="1"/>
  <c r="I7" i="49"/>
  <c r="K24" i="9" s="1"/>
  <c r="C6" i="49"/>
  <c r="L6" i="49"/>
  <c r="L7" i="49" s="1"/>
  <c r="N24" i="9" s="1"/>
  <c r="D61" i="40"/>
  <c r="G41" i="40"/>
  <c r="E63" i="43"/>
  <c r="Q55" i="43"/>
  <c r="M59" i="43"/>
  <c r="I50" i="43"/>
  <c r="L36" i="29"/>
  <c r="K36" i="29"/>
  <c r="M36" i="29" s="1"/>
  <c r="P53" i="40"/>
  <c r="M55" i="40"/>
  <c r="G43" i="40"/>
  <c r="CR5" i="48"/>
  <c r="D46" i="9" s="1"/>
  <c r="CT4" i="48"/>
  <c r="CS4" i="48"/>
  <c r="CS20" i="48" a="1"/>
  <c r="CS20" i="48" s="1"/>
  <c r="CV4" i="48"/>
  <c r="CS18" i="48" a="1"/>
  <c r="CS18" i="48" s="1"/>
  <c r="CU4" i="48"/>
  <c r="CT5" i="48"/>
  <c r="F46" i="9" s="1"/>
  <c r="CS5" i="48"/>
  <c r="E46" i="9" s="1"/>
  <c r="CS19" i="48" a="1"/>
  <c r="CS19" i="48" s="1"/>
  <c r="CW4" i="48"/>
  <c r="CW5" i="48" s="1"/>
  <c r="I46" i="9" s="1"/>
  <c r="CS22" i="48" a="1"/>
  <c r="CS22" i="48" s="1"/>
  <c r="CS21" i="48" a="1"/>
  <c r="CS21" i="48" s="1"/>
  <c r="CR4" i="48"/>
  <c r="CS17" i="48" a="1"/>
  <c r="CS17" i="48" s="1"/>
  <c r="CU5" i="48"/>
  <c r="G46" i="9" s="1"/>
  <c r="I55" i="30" l="1"/>
  <c r="L53" i="30"/>
  <c r="G42" i="30"/>
  <c r="D48" i="30"/>
  <c r="G34" i="30"/>
  <c r="H57" i="30"/>
  <c r="G39" i="30"/>
  <c r="G34" i="28"/>
  <c r="D48" i="28"/>
  <c r="L53" i="28"/>
  <c r="I55" i="28"/>
  <c r="G42" i="28"/>
  <c r="H57" i="28"/>
  <c r="G39" i="28"/>
  <c r="AP9" i="49"/>
  <c r="O7" i="49" s="1"/>
  <c r="L53" i="39"/>
  <c r="G42" i="39"/>
  <c r="I55" i="39"/>
  <c r="H57" i="39"/>
  <c r="G39" i="39"/>
  <c r="G39" i="33"/>
  <c r="H57" i="33"/>
  <c r="G34" i="39"/>
  <c r="D48" i="39"/>
  <c r="I55" i="33"/>
  <c r="L53" i="33"/>
  <c r="G42" i="33"/>
  <c r="CV5" i="48"/>
  <c r="H46" i="9" s="1"/>
  <c r="D48" i="33"/>
  <c r="G34" i="33"/>
  <c r="Q6" i="48"/>
  <c r="H59" i="35"/>
  <c r="H39" i="35"/>
  <c r="D50" i="35"/>
  <c r="H34" i="35"/>
  <c r="H42" i="35"/>
  <c r="L55" i="35"/>
  <c r="G42" i="32"/>
  <c r="I55" i="32"/>
  <c r="L53" i="32"/>
  <c r="G34" i="32"/>
  <c r="D48" i="32"/>
  <c r="G39" i="32"/>
  <c r="H57" i="32"/>
  <c r="G39" i="34"/>
  <c r="H57" i="34"/>
  <c r="I55" i="34"/>
  <c r="L53" i="34"/>
  <c r="G42" i="34"/>
  <c r="G34" i="34"/>
  <c r="D48" i="34"/>
  <c r="CT12" i="48"/>
  <c r="CX5" i="48" s="1"/>
  <c r="R7" i="48"/>
  <c r="T23" i="9" s="1"/>
  <c r="D50" i="36"/>
  <c r="H34" i="36"/>
  <c r="H37" i="38"/>
  <c r="H50" i="38"/>
  <c r="G41" i="37"/>
  <c r="D61" i="37"/>
  <c r="H59" i="36"/>
  <c r="H39" i="36"/>
  <c r="H39" i="46"/>
  <c r="H59" i="46"/>
  <c r="H41" i="38"/>
  <c r="D63" i="38"/>
  <c r="I59" i="45"/>
  <c r="G40" i="45"/>
  <c r="L57" i="45"/>
  <c r="L55" i="36"/>
  <c r="H42" i="36"/>
  <c r="P53" i="37"/>
  <c r="M55" i="37"/>
  <c r="G43" i="37"/>
  <c r="I59" i="37"/>
  <c r="G40" i="37"/>
  <c r="L57" i="37"/>
  <c r="H42" i="46"/>
  <c r="L55" i="46"/>
  <c r="H40" i="38"/>
  <c r="L59" i="38"/>
  <c r="H48" i="37"/>
  <c r="E50" i="37"/>
  <c r="G37" i="37"/>
  <c r="D50" i="46"/>
  <c r="H34" i="46"/>
  <c r="E50" i="45"/>
  <c r="G37" i="45"/>
  <c r="H48" i="45"/>
  <c r="H43" i="38"/>
  <c r="P55" i="38"/>
  <c r="G41" i="45"/>
  <c r="D61" i="45"/>
  <c r="P53" i="45"/>
  <c r="G43" i="45"/>
  <c r="M55" i="45"/>
  <c r="F39" i="48"/>
  <c r="E40" i="48"/>
  <c r="L58" i="48" s="1"/>
  <c r="M58" i="48" s="1"/>
  <c r="F40" i="48" s="1"/>
  <c r="F37" i="48"/>
  <c r="R7" i="49"/>
  <c r="T24" i="9" s="1"/>
  <c r="CT12" i="49"/>
  <c r="CX5" i="49" s="1"/>
  <c r="F38" i="48"/>
  <c r="E42" i="48"/>
  <c r="L54" i="48" s="1"/>
  <c r="M54" i="48" s="1"/>
  <c r="H42" i="40"/>
  <c r="L55" i="40"/>
  <c r="H50" i="43"/>
  <c r="H37" i="43"/>
  <c r="D7" i="49"/>
  <c r="F24" i="9" s="1"/>
  <c r="H57" i="41"/>
  <c r="G39" i="41"/>
  <c r="H39" i="40"/>
  <c r="H59" i="40"/>
  <c r="P55" i="43"/>
  <c r="H43" i="43"/>
  <c r="H40" i="43"/>
  <c r="L59" i="43"/>
  <c r="E39" i="49"/>
  <c r="H58" i="49" s="1"/>
  <c r="I58" i="49" s="1"/>
  <c r="F36" i="49"/>
  <c r="E38" i="49"/>
  <c r="H54" i="49" s="1"/>
  <c r="I54" i="49" s="1"/>
  <c r="F34" i="49"/>
  <c r="E37" i="49"/>
  <c r="H49" i="49" s="1"/>
  <c r="I49" i="49" s="1"/>
  <c r="G42" i="41"/>
  <c r="L53" i="41"/>
  <c r="I55" i="41"/>
  <c r="D50" i="40"/>
  <c r="H34" i="40"/>
  <c r="E63" i="44"/>
  <c r="I50" i="44"/>
  <c r="Q55" i="44"/>
  <c r="M59" i="44"/>
  <c r="H39" i="42"/>
  <c r="H59" i="42"/>
  <c r="F42" i="47"/>
  <c r="E43" i="47"/>
  <c r="P54" i="47" s="1"/>
  <c r="Q54" i="47" s="1"/>
  <c r="Q23" i="9"/>
  <c r="N7" i="48"/>
  <c r="P23" i="9" s="1"/>
  <c r="P7" i="48"/>
  <c r="R23" i="9" s="1"/>
  <c r="H41" i="43"/>
  <c r="D63" i="43"/>
  <c r="CR4" i="49"/>
  <c r="CS19" i="49" a="1"/>
  <c r="CS19" i="49" s="1"/>
  <c r="CS17" i="49" a="1"/>
  <c r="CS17" i="49" s="1"/>
  <c r="CS4" i="49"/>
  <c r="CU4" i="49"/>
  <c r="CR5" i="49"/>
  <c r="D47" i="9" s="1"/>
  <c r="F65" i="9" s="1"/>
  <c r="CS5" i="49"/>
  <c r="E47" i="9" s="1"/>
  <c r="CS18" i="49" a="1"/>
  <c r="CS18" i="49" s="1"/>
  <c r="CS22" i="49" a="1"/>
  <c r="CS22" i="49" s="1"/>
  <c r="CV4" i="49"/>
  <c r="CV5" i="49" s="1"/>
  <c r="H47" i="9" s="1"/>
  <c r="CS21" i="49" a="1"/>
  <c r="CS21" i="49" s="1"/>
  <c r="CT4" i="49"/>
  <c r="CS20" i="49" a="1"/>
  <c r="CS20" i="49" s="1"/>
  <c r="CT5" i="49"/>
  <c r="F47" i="9" s="1"/>
  <c r="F66" i="9" s="1"/>
  <c r="CW4" i="49"/>
  <c r="CW5" i="49" s="1"/>
  <c r="I47" i="9" s="1"/>
  <c r="CU5" i="49"/>
  <c r="G47" i="9" s="1"/>
  <c r="D67" i="9" s="1"/>
  <c r="D50" i="42"/>
  <c r="H34" i="42"/>
  <c r="L55" i="42"/>
  <c r="H42" i="42"/>
  <c r="D48" i="41"/>
  <c r="G34" i="41"/>
  <c r="H38" i="30" l="1"/>
  <c r="H55" i="30"/>
  <c r="H38" i="28"/>
  <c r="H55" i="28"/>
  <c r="Q6" i="49"/>
  <c r="G68" i="9"/>
  <c r="H55" i="33"/>
  <c r="H38" i="33"/>
  <c r="H38" i="39"/>
  <c r="H55" i="39"/>
  <c r="G34" i="35"/>
  <c r="D48" i="35"/>
  <c r="I55" i="35"/>
  <c r="G42" i="35"/>
  <c r="L53" i="35"/>
  <c r="G39" i="35"/>
  <c r="H57" i="35"/>
  <c r="H55" i="32"/>
  <c r="H38" i="32"/>
  <c r="H55" i="34"/>
  <c r="H38" i="34"/>
  <c r="L53" i="36"/>
  <c r="G42" i="36"/>
  <c r="I55" i="36"/>
  <c r="D61" i="38"/>
  <c r="G41" i="38"/>
  <c r="E50" i="38"/>
  <c r="G37" i="38"/>
  <c r="H48" i="38"/>
  <c r="G34" i="46"/>
  <c r="D48" i="46"/>
  <c r="G40" i="38"/>
  <c r="I59" i="38"/>
  <c r="L57" i="38"/>
  <c r="L55" i="37"/>
  <c r="H42" i="37"/>
  <c r="H57" i="36"/>
  <c r="G39" i="36"/>
  <c r="L55" i="45"/>
  <c r="H42" i="45"/>
  <c r="H57" i="46"/>
  <c r="G39" i="46"/>
  <c r="E65" i="9"/>
  <c r="G43" i="38"/>
  <c r="M55" i="38"/>
  <c r="P53" i="38"/>
  <c r="H34" i="45"/>
  <c r="D50" i="45"/>
  <c r="D50" i="37"/>
  <c r="H34" i="37"/>
  <c r="I55" i="46"/>
  <c r="L53" i="46"/>
  <c r="G42" i="46"/>
  <c r="H59" i="37"/>
  <c r="H39" i="37"/>
  <c r="H39" i="45"/>
  <c r="H59" i="45"/>
  <c r="G34" i="36"/>
  <c r="D48" i="36"/>
  <c r="F39" i="49"/>
  <c r="E40" i="49"/>
  <c r="L58" i="49" s="1"/>
  <c r="M58" i="49" s="1"/>
  <c r="F40" i="49" s="1"/>
  <c r="G69" i="9"/>
  <c r="E69" i="9"/>
  <c r="D69" i="9"/>
  <c r="F69" i="9"/>
  <c r="G67" i="9"/>
  <c r="H40" i="44"/>
  <c r="L59" i="44"/>
  <c r="E67" i="9"/>
  <c r="F68" i="9"/>
  <c r="P55" i="44"/>
  <c r="H43" i="44"/>
  <c r="G34" i="40"/>
  <c r="D48" i="40"/>
  <c r="E43" i="48"/>
  <c r="P54" i="48" s="1"/>
  <c r="Q54" i="48" s="1"/>
  <c r="F42" i="48"/>
  <c r="E68" i="9"/>
  <c r="G42" i="42"/>
  <c r="I55" i="42"/>
  <c r="L53" i="42"/>
  <c r="G66" i="9"/>
  <c r="E66" i="9"/>
  <c r="D66" i="9"/>
  <c r="D61" i="43"/>
  <c r="G41" i="43"/>
  <c r="H57" i="42"/>
  <c r="G39" i="42"/>
  <c r="H50" i="44"/>
  <c r="H37" i="44"/>
  <c r="F67" i="9"/>
  <c r="G39" i="40"/>
  <c r="H57" i="40"/>
  <c r="G37" i="43"/>
  <c r="H48" i="43"/>
  <c r="E50" i="43"/>
  <c r="Q24" i="9"/>
  <c r="N7" i="49"/>
  <c r="P24" i="9" s="1"/>
  <c r="P7" i="49"/>
  <c r="R24" i="9" s="1"/>
  <c r="D68" i="9"/>
  <c r="F38" i="49"/>
  <c r="E42" i="49"/>
  <c r="L54" i="49" s="1"/>
  <c r="M54" i="49" s="1"/>
  <c r="D48" i="42"/>
  <c r="G34" i="42"/>
  <c r="F37" i="49"/>
  <c r="F43" i="47"/>
  <c r="S48" i="47"/>
  <c r="D63" i="44"/>
  <c r="H41" i="44"/>
  <c r="H55" i="41"/>
  <c r="H38" i="41"/>
  <c r="L57" i="43"/>
  <c r="I59" i="43"/>
  <c r="G40" i="43"/>
  <c r="M55" i="43"/>
  <c r="P53" i="43"/>
  <c r="G43" i="43"/>
  <c r="I55" i="40"/>
  <c r="G42" i="40"/>
  <c r="L53" i="40"/>
  <c r="G65" i="9"/>
  <c r="E59" i="30" l="1"/>
  <c r="E54" i="30"/>
  <c r="H53" i="30"/>
  <c r="G38" i="30"/>
  <c r="H53" i="28"/>
  <c r="G38" i="28"/>
  <c r="E54" i="28"/>
  <c r="E59" i="28"/>
  <c r="H53" i="33"/>
  <c r="E54" i="33"/>
  <c r="G38" i="33"/>
  <c r="E59" i="33"/>
  <c r="H53" i="39"/>
  <c r="E59" i="39"/>
  <c r="G38" i="39"/>
  <c r="E54" i="39"/>
  <c r="H38" i="35"/>
  <c r="H55" i="35"/>
  <c r="E59" i="32"/>
  <c r="H53" i="32"/>
  <c r="E54" i="32"/>
  <c r="G38" i="32"/>
  <c r="E54" i="34"/>
  <c r="E59" i="34"/>
  <c r="G38" i="34"/>
  <c r="H53" i="34"/>
  <c r="G39" i="45"/>
  <c r="H57" i="45"/>
  <c r="G34" i="37"/>
  <c r="D48" i="37"/>
  <c r="L55" i="38"/>
  <c r="H42" i="38"/>
  <c r="H59" i="38"/>
  <c r="H39" i="38"/>
  <c r="D48" i="45"/>
  <c r="G34" i="45"/>
  <c r="H55" i="36"/>
  <c r="H38" i="36"/>
  <c r="H55" i="46"/>
  <c r="H38" i="46"/>
  <c r="G42" i="45"/>
  <c r="I55" i="45"/>
  <c r="L53" i="45"/>
  <c r="G42" i="37"/>
  <c r="I55" i="37"/>
  <c r="L53" i="37"/>
  <c r="D50" i="38"/>
  <c r="H34" i="38"/>
  <c r="G39" i="37"/>
  <c r="H57" i="37"/>
  <c r="H59" i="43"/>
  <c r="H39" i="43"/>
  <c r="D50" i="43"/>
  <c r="H34" i="43"/>
  <c r="H55" i="42"/>
  <c r="H38" i="42"/>
  <c r="F43" i="48"/>
  <c r="S48" i="48"/>
  <c r="M55" i="44"/>
  <c r="G43" i="44"/>
  <c r="P53" i="44"/>
  <c r="D61" i="44"/>
  <c r="G41" i="44"/>
  <c r="L55" i="43"/>
  <c r="H42" i="43"/>
  <c r="I50" i="47"/>
  <c r="E63" i="47"/>
  <c r="Q55" i="47"/>
  <c r="M59" i="47"/>
  <c r="F42" i="49"/>
  <c r="E43" i="49"/>
  <c r="P54" i="49" s="1"/>
  <c r="Q54" i="49" s="1"/>
  <c r="H55" i="40"/>
  <c r="H38" i="40"/>
  <c r="E54" i="41"/>
  <c r="E59" i="41"/>
  <c r="H53" i="41"/>
  <c r="G38" i="41"/>
  <c r="G37" i="44"/>
  <c r="H48" i="44"/>
  <c r="E50" i="44"/>
  <c r="G40" i="44"/>
  <c r="L57" i="44"/>
  <c r="I59" i="44"/>
  <c r="D54" i="30" l="1"/>
  <c r="H35" i="30"/>
  <c r="D59" i="30"/>
  <c r="H36" i="30"/>
  <c r="D59" i="28"/>
  <c r="H36" i="28"/>
  <c r="D54" i="28"/>
  <c r="H35" i="28"/>
  <c r="D59" i="33"/>
  <c r="H36" i="33"/>
  <c r="H36" i="39"/>
  <c r="D59" i="39"/>
  <c r="H35" i="33"/>
  <c r="D54" i="33"/>
  <c r="H35" i="39"/>
  <c r="D54" i="39"/>
  <c r="E54" i="35"/>
  <c r="E59" i="35"/>
  <c r="G38" i="35"/>
  <c r="H53" i="35"/>
  <c r="H35" i="32"/>
  <c r="D54" i="32"/>
  <c r="H36" i="32"/>
  <c r="D59" i="32"/>
  <c r="D59" i="34"/>
  <c r="H36" i="34"/>
  <c r="D54" i="34"/>
  <c r="H35" i="34"/>
  <c r="G38" i="46"/>
  <c r="E59" i="46"/>
  <c r="H53" i="46"/>
  <c r="E54" i="46"/>
  <c r="H57" i="38"/>
  <c r="G39" i="38"/>
  <c r="H55" i="45"/>
  <c r="H38" i="45"/>
  <c r="D48" i="38"/>
  <c r="G34" i="38"/>
  <c r="H55" i="37"/>
  <c r="H38" i="37"/>
  <c r="E59" i="36"/>
  <c r="H53" i="36"/>
  <c r="G38" i="36"/>
  <c r="E54" i="36"/>
  <c r="L53" i="38"/>
  <c r="G42" i="38"/>
  <c r="I55" i="38"/>
  <c r="L53" i="43"/>
  <c r="I55" i="43"/>
  <c r="G42" i="43"/>
  <c r="Q55" i="48"/>
  <c r="M59" i="48"/>
  <c r="E63" i="48"/>
  <c r="I50" i="48"/>
  <c r="F43" i="49"/>
  <c r="S48" i="49"/>
  <c r="H53" i="40"/>
  <c r="E54" i="40"/>
  <c r="G38" i="40"/>
  <c r="E59" i="40"/>
  <c r="P55" i="47"/>
  <c r="H43" i="47"/>
  <c r="H36" i="41"/>
  <c r="D59" i="41"/>
  <c r="D63" i="47"/>
  <c r="H41" i="47"/>
  <c r="D48" i="43"/>
  <c r="G34" i="43"/>
  <c r="H34" i="44"/>
  <c r="D50" i="44"/>
  <c r="D54" i="41"/>
  <c r="H35" i="41"/>
  <c r="H37" i="47"/>
  <c r="H50" i="47"/>
  <c r="H39" i="44"/>
  <c r="H59" i="44"/>
  <c r="H40" i="47"/>
  <c r="L59" i="47"/>
  <c r="H42" i="44"/>
  <c r="L55" i="44"/>
  <c r="E54" i="42"/>
  <c r="E59" i="42"/>
  <c r="G38" i="42"/>
  <c r="H53" i="42"/>
  <c r="G39" i="43"/>
  <c r="H57" i="43"/>
  <c r="G36" i="30" l="1"/>
  <c r="D57" i="30"/>
  <c r="G35" i="30"/>
  <c r="D52" i="30"/>
  <c r="D52" i="28"/>
  <c r="G35" i="28"/>
  <c r="D57" i="28"/>
  <c r="G36" i="28"/>
  <c r="G35" i="39"/>
  <c r="D52" i="39"/>
  <c r="D52" i="33"/>
  <c r="G35" i="33"/>
  <c r="G36" i="39"/>
  <c r="D57" i="39"/>
  <c r="D57" i="33"/>
  <c r="G36" i="33"/>
  <c r="H36" i="35"/>
  <c r="D59" i="35"/>
  <c r="D54" i="35"/>
  <c r="H35" i="35"/>
  <c r="G36" i="32"/>
  <c r="D57" i="32"/>
  <c r="D52" i="32"/>
  <c r="G35" i="32"/>
  <c r="G35" i="34"/>
  <c r="D52" i="34"/>
  <c r="D57" i="34"/>
  <c r="G36" i="34"/>
  <c r="D54" i="46"/>
  <c r="H35" i="46"/>
  <c r="D54" i="36"/>
  <c r="H35" i="36"/>
  <c r="H55" i="38"/>
  <c r="H38" i="38"/>
  <c r="G38" i="37"/>
  <c r="E54" i="37"/>
  <c r="E59" i="37"/>
  <c r="H53" i="37"/>
  <c r="G38" i="45"/>
  <c r="H53" i="45"/>
  <c r="E59" i="45"/>
  <c r="E54" i="45"/>
  <c r="D59" i="46"/>
  <c r="H36" i="46"/>
  <c r="D59" i="36"/>
  <c r="H36" i="36"/>
  <c r="H36" i="42"/>
  <c r="D59" i="42"/>
  <c r="G40" i="47"/>
  <c r="I59" i="47"/>
  <c r="L57" i="47"/>
  <c r="D52" i="41"/>
  <c r="G35" i="41"/>
  <c r="H43" i="48"/>
  <c r="P55" i="48"/>
  <c r="H48" i="47"/>
  <c r="G37" i="47"/>
  <c r="E50" i="47"/>
  <c r="D54" i="40"/>
  <c r="H35" i="40"/>
  <c r="H37" i="48"/>
  <c r="H50" i="48"/>
  <c r="G43" i="47"/>
  <c r="P53" i="47"/>
  <c r="M55" i="47"/>
  <c r="H41" i="48"/>
  <c r="D63" i="48"/>
  <c r="H55" i="43"/>
  <c r="H38" i="43"/>
  <c r="G34" i="44"/>
  <c r="D48" i="44"/>
  <c r="D54" i="42"/>
  <c r="H35" i="42"/>
  <c r="G41" i="47"/>
  <c r="D61" i="47"/>
  <c r="I55" i="44"/>
  <c r="G42" i="44"/>
  <c r="L53" i="44"/>
  <c r="G39" i="44"/>
  <c r="H57" i="44"/>
  <c r="G36" i="41"/>
  <c r="D57" i="41"/>
  <c r="H36" i="40"/>
  <c r="D59" i="40"/>
  <c r="Q55" i="49"/>
  <c r="I50" i="49"/>
  <c r="M59" i="49"/>
  <c r="E63" i="49"/>
  <c r="L59" i="48"/>
  <c r="H40" i="48"/>
  <c r="D85" i="30" l="1"/>
  <c r="AP9" i="30" s="1"/>
  <c r="AA27" i="30"/>
  <c r="AA27" i="28"/>
  <c r="D85" i="28"/>
  <c r="AR9" i="28" s="1"/>
  <c r="AA27" i="33"/>
  <c r="D85" i="33"/>
  <c r="AP9" i="33" s="1"/>
  <c r="D85" i="39"/>
  <c r="AA27" i="39"/>
  <c r="D52" i="35"/>
  <c r="G35" i="35"/>
  <c r="G36" i="35"/>
  <c r="D57" i="35"/>
  <c r="D85" i="32"/>
  <c r="AP9" i="32" s="1"/>
  <c r="AA27" i="32"/>
  <c r="D85" i="34"/>
  <c r="AP9" i="34" s="1"/>
  <c r="AA27" i="34"/>
  <c r="H35" i="37"/>
  <c r="D54" i="37"/>
  <c r="G36" i="46"/>
  <c r="D57" i="46"/>
  <c r="D52" i="36"/>
  <c r="G35" i="36"/>
  <c r="D54" i="45"/>
  <c r="H35" i="45"/>
  <c r="D57" i="36"/>
  <c r="G36" i="36"/>
  <c r="H36" i="45"/>
  <c r="D59" i="45"/>
  <c r="H36" i="37"/>
  <c r="D59" i="37"/>
  <c r="G38" i="38"/>
  <c r="E59" i="38"/>
  <c r="E54" i="38"/>
  <c r="H53" i="38"/>
  <c r="G35" i="46"/>
  <c r="D52" i="46"/>
  <c r="D52" i="40"/>
  <c r="G35" i="40"/>
  <c r="H50" i="49"/>
  <c r="H37" i="49"/>
  <c r="H41" i="49"/>
  <c r="D63" i="49"/>
  <c r="D57" i="40"/>
  <c r="G36" i="40"/>
  <c r="H55" i="44"/>
  <c r="H38" i="44"/>
  <c r="D52" i="42"/>
  <c r="G35" i="42"/>
  <c r="H53" i="43"/>
  <c r="G38" i="43"/>
  <c r="E59" i="43"/>
  <c r="E54" i="43"/>
  <c r="H59" i="47"/>
  <c r="H39" i="47"/>
  <c r="D61" i="48"/>
  <c r="G41" i="48"/>
  <c r="P53" i="48"/>
  <c r="M55" i="48"/>
  <c r="G43" i="48"/>
  <c r="AA27" i="41"/>
  <c r="D85" i="41"/>
  <c r="H40" i="49"/>
  <c r="L59" i="49"/>
  <c r="H48" i="48"/>
  <c r="E50" i="48"/>
  <c r="G37" i="48"/>
  <c r="H34" i="47"/>
  <c r="D50" i="47"/>
  <c r="D57" i="42"/>
  <c r="G36" i="42"/>
  <c r="L57" i="48"/>
  <c r="G40" i="48"/>
  <c r="I59" i="48"/>
  <c r="H43" i="49"/>
  <c r="P55" i="49"/>
  <c r="H42" i="47"/>
  <c r="L55" i="47"/>
  <c r="CT12" i="30" l="1"/>
  <c r="CX5" i="30" s="1"/>
  <c r="R7" i="30"/>
  <c r="T6" i="9" s="1"/>
  <c r="O7" i="30"/>
  <c r="Q6" i="30"/>
  <c r="CV12" i="28"/>
  <c r="J28" i="9" s="1"/>
  <c r="Q6" i="28"/>
  <c r="O7" i="28"/>
  <c r="CT12" i="33"/>
  <c r="CX5" i="33" s="1"/>
  <c r="R7" i="33"/>
  <c r="T8" i="9" s="1"/>
  <c r="Q6" i="33"/>
  <c r="O7" i="33"/>
  <c r="D85" i="35"/>
  <c r="AA27" i="35"/>
  <c r="Q6" i="32"/>
  <c r="R7" i="32"/>
  <c r="T7" i="9" s="1"/>
  <c r="CT12" i="32"/>
  <c r="CX5" i="32" s="1"/>
  <c r="O7" i="32"/>
  <c r="Q6" i="34"/>
  <c r="R7" i="34"/>
  <c r="T9" i="9" s="1"/>
  <c r="O7" i="34"/>
  <c r="CT12" i="34"/>
  <c r="CX5" i="34" s="1"/>
  <c r="D85" i="46"/>
  <c r="AA27" i="46"/>
  <c r="H36" i="38"/>
  <c r="D59" i="38"/>
  <c r="D57" i="45"/>
  <c r="G36" i="45"/>
  <c r="G36" i="37"/>
  <c r="D57" i="37"/>
  <c r="D52" i="45"/>
  <c r="G35" i="45"/>
  <c r="G35" i="37"/>
  <c r="D52" i="37"/>
  <c r="D54" i="38"/>
  <c r="H35" i="38"/>
  <c r="AA27" i="36"/>
  <c r="D85" i="36"/>
  <c r="H59" i="48"/>
  <c r="H39" i="48"/>
  <c r="D54" i="43"/>
  <c r="H35" i="43"/>
  <c r="H34" i="48"/>
  <c r="D50" i="48"/>
  <c r="H36" i="43"/>
  <c r="D59" i="43"/>
  <c r="E50" i="49"/>
  <c r="G37" i="49"/>
  <c r="H48" i="49"/>
  <c r="L55" i="48"/>
  <c r="H42" i="48"/>
  <c r="G41" i="49"/>
  <c r="D61" i="49"/>
  <c r="I55" i="47"/>
  <c r="G42" i="47"/>
  <c r="L53" i="47"/>
  <c r="L57" i="49"/>
  <c r="G40" i="49"/>
  <c r="I59" i="49"/>
  <c r="D85" i="42"/>
  <c r="AA27" i="42"/>
  <c r="D48" i="47"/>
  <c r="G34" i="47"/>
  <c r="P53" i="49"/>
  <c r="M55" i="49"/>
  <c r="G43" i="49"/>
  <c r="G39" i="47"/>
  <c r="H57" i="47"/>
  <c r="E59" i="44"/>
  <c r="H53" i="44"/>
  <c r="E54" i="44"/>
  <c r="G38" i="44"/>
  <c r="AA27" i="40"/>
  <c r="D85" i="40"/>
  <c r="Q6" i="9" l="1"/>
  <c r="N7" i="30"/>
  <c r="P6" i="9" s="1"/>
  <c r="P7" i="30"/>
  <c r="R6" i="9" s="1"/>
  <c r="Q5" i="9"/>
  <c r="N7" i="28"/>
  <c r="P5" i="9" s="1"/>
  <c r="P7" i="28"/>
  <c r="R5" i="9" s="1"/>
  <c r="Q8" i="9"/>
  <c r="N7" i="33"/>
  <c r="P8" i="9" s="1"/>
  <c r="P7" i="33"/>
  <c r="R8" i="9" s="1"/>
  <c r="Q7" i="9"/>
  <c r="N7" i="32"/>
  <c r="P7" i="9" s="1"/>
  <c r="P7" i="32"/>
  <c r="R7" i="9" s="1"/>
  <c r="Q9" i="9"/>
  <c r="N7" i="34"/>
  <c r="P9" i="9" s="1"/>
  <c r="P7" i="34"/>
  <c r="R9" i="9" s="1"/>
  <c r="D85" i="37"/>
  <c r="AA27" i="37"/>
  <c r="D57" i="38"/>
  <c r="G36" i="38"/>
  <c r="D52" i="38"/>
  <c r="G35" i="38"/>
  <c r="D85" i="45"/>
  <c r="AA27" i="45"/>
  <c r="H55" i="47"/>
  <c r="H38" i="47"/>
  <c r="G42" i="48"/>
  <c r="L53" i="48"/>
  <c r="I55" i="48"/>
  <c r="G36" i="43"/>
  <c r="D57" i="43"/>
  <c r="L55" i="49"/>
  <c r="H42" i="49"/>
  <c r="H36" i="44"/>
  <c r="D59" i="44"/>
  <c r="D52" i="43"/>
  <c r="G35" i="43"/>
  <c r="G34" i="48"/>
  <c r="D48" i="48"/>
  <c r="H35" i="44"/>
  <c r="D54" i="44"/>
  <c r="H59" i="49"/>
  <c r="H39" i="49"/>
  <c r="D50" i="49"/>
  <c r="H34" i="49"/>
  <c r="G39" i="48"/>
  <c r="H57" i="48"/>
  <c r="AA27" i="38" l="1"/>
  <c r="D85" i="38"/>
  <c r="H57" i="49"/>
  <c r="G39" i="49"/>
  <c r="D52" i="44"/>
  <c r="G35" i="44"/>
  <c r="H38" i="48"/>
  <c r="H55" i="48"/>
  <c r="G38" i="47"/>
  <c r="E54" i="47"/>
  <c r="E59" i="47"/>
  <c r="H53" i="47"/>
  <c r="D48" i="49"/>
  <c r="G34" i="49"/>
  <c r="D85" i="43"/>
  <c r="AA27" i="43"/>
  <c r="G42" i="49"/>
  <c r="L53" i="49"/>
  <c r="I55" i="49"/>
  <c r="D57" i="44"/>
  <c r="G36" i="44"/>
  <c r="D54" i="47" l="1"/>
  <c r="H35" i="47"/>
  <c r="AA27" i="44"/>
  <c r="D85" i="44"/>
  <c r="H53" i="48"/>
  <c r="E54" i="48"/>
  <c r="G38" i="48"/>
  <c r="E59" i="48"/>
  <c r="H55" i="49"/>
  <c r="H38" i="49"/>
  <c r="D59" i="47"/>
  <c r="H36" i="47"/>
  <c r="D54" i="48" l="1"/>
  <c r="H35" i="48"/>
  <c r="E54" i="49"/>
  <c r="H53" i="49"/>
  <c r="G38" i="49"/>
  <c r="E59" i="49"/>
  <c r="D59" i="48"/>
  <c r="H36" i="48"/>
  <c r="D57" i="47"/>
  <c r="G36" i="47"/>
  <c r="D52" i="47"/>
  <c r="G35" i="47"/>
  <c r="AA27" i="47" l="1"/>
  <c r="D85" i="47"/>
  <c r="D54" i="49"/>
  <c r="H35" i="49"/>
  <c r="D59" i="49"/>
  <c r="H36" i="49"/>
  <c r="D57" i="48"/>
  <c r="G36" i="48"/>
  <c r="D52" i="48"/>
  <c r="G35" i="48"/>
  <c r="D52" i="49" l="1"/>
  <c r="G35" i="49"/>
  <c r="D85" i="48"/>
  <c r="AA27" i="48"/>
  <c r="D57" i="49"/>
  <c r="G36" i="49"/>
  <c r="D85" i="49" l="1"/>
  <c r="AA27"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Hashim Aslam</author>
  </authors>
  <commentList>
    <comment ref="B49" authorId="0" shapeId="0" xr:uid="{C6AA7B42-B4B7-49B9-B93E-9F19D1AF19D6}">
      <text>
        <r>
          <rPr>
            <b/>
            <sz val="9"/>
            <color indexed="81"/>
            <rFont val="Tahoma"/>
            <family val="2"/>
          </rPr>
          <t>Hashim Aslam:</t>
        </r>
        <r>
          <rPr>
            <sz val="9"/>
            <color indexed="81"/>
            <rFont val="Tahoma"/>
            <family val="2"/>
          </rPr>
          <t xml:space="preserve">
formula for today's date</t>
        </r>
      </text>
    </comment>
    <comment ref="B51" authorId="0" shapeId="0" xr:uid="{D1671B72-2EFB-42BD-B21D-DE05EECC90E6}">
      <text>
        <r>
          <rPr>
            <b/>
            <sz val="9"/>
            <color indexed="81"/>
            <rFont val="Tahoma"/>
            <family val="2"/>
          </rPr>
          <t>Hashim Aslam:</t>
        </r>
        <r>
          <rPr>
            <sz val="9"/>
            <color indexed="81"/>
            <rFont val="Tahoma"/>
            <family val="2"/>
          </rPr>
          <t xml:space="preserve">
formula for Gantt Chart</t>
        </r>
      </text>
    </comment>
    <comment ref="B53" authorId="0" shapeId="0" xr:uid="{BE4FC771-F0AF-4697-AEF9-9A2F347F98BD}">
      <text>
        <r>
          <rPr>
            <b/>
            <sz val="9"/>
            <color indexed="81"/>
            <rFont val="Tahoma"/>
            <family val="2"/>
          </rPr>
          <t>Hashim Aslam:</t>
        </r>
        <r>
          <rPr>
            <sz val="9"/>
            <color indexed="81"/>
            <rFont val="Tahoma"/>
            <family val="2"/>
          </rPr>
          <t xml:space="preserve">
formula for % completed
</t>
        </r>
      </text>
    </comment>
    <comment ref="B55" authorId="0" shapeId="0" xr:uid="{E198DC74-0DCE-4E9D-8F0A-94141A3FE03E}">
      <text>
        <r>
          <rPr>
            <b/>
            <sz val="9"/>
            <color indexed="81"/>
            <rFont val="Tahoma"/>
            <family val="2"/>
          </rPr>
          <t>Hashim Aslam:</t>
        </r>
        <r>
          <rPr>
            <sz val="9"/>
            <color indexed="81"/>
            <rFont val="Tahoma"/>
            <family val="2"/>
          </rPr>
          <t xml:space="preserve">
formula for task Completed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<sst xmlns="http://schemas.openxmlformats.org/spreadsheetml/2006/main" count="17905" uniqueCount="1314">
  <si>
    <t>Project Start Date:</t>
  </si>
  <si>
    <t xml:space="preserve">Project #: </t>
  </si>
  <si>
    <t>Date Updated:</t>
  </si>
  <si>
    <t>Week Starting:</t>
  </si>
  <si>
    <t>#</t>
  </si>
  <si>
    <t>Activity</t>
  </si>
  <si>
    <t>Start Date</t>
  </si>
  <si>
    <t>End Date</t>
  </si>
  <si>
    <t>Owner</t>
  </si>
  <si>
    <t>Days</t>
  </si>
  <si>
    <t>Status</t>
  </si>
  <si>
    <t>% Done</t>
  </si>
  <si>
    <t>W1</t>
  </si>
  <si>
    <t>W2</t>
  </si>
  <si>
    <t>W3</t>
  </si>
  <si>
    <t>W4</t>
  </si>
  <si>
    <t>W5</t>
  </si>
  <si>
    <t>W6</t>
  </si>
  <si>
    <t>W7</t>
  </si>
  <si>
    <t>W8</t>
  </si>
  <si>
    <t>W9</t>
  </si>
  <si>
    <t>W10</t>
  </si>
  <si>
    <t>W11</t>
  </si>
  <si>
    <t>W12</t>
  </si>
  <si>
    <t>W13</t>
  </si>
  <si>
    <t>W14</t>
  </si>
  <si>
    <t>W15</t>
  </si>
  <si>
    <t>W16</t>
  </si>
  <si>
    <t>Task1</t>
  </si>
  <si>
    <t>Task2</t>
  </si>
  <si>
    <t>Task3</t>
  </si>
  <si>
    <t>Task4</t>
  </si>
  <si>
    <t>Task5</t>
  </si>
  <si>
    <t>Task6</t>
  </si>
  <si>
    <t>To be initiated</t>
  </si>
  <si>
    <t>Work in Progress</t>
  </si>
  <si>
    <t>Completed</t>
  </si>
  <si>
    <t>IF(COUNTIFS($H$7:$H$21,$AM10,$I$7:$I$21,$AN$9)=0,"",COUNTIFS($H$7:$H$21,$AM10,$I$7:$I$21,$AN$9))</t>
  </si>
  <si>
    <t>AIR REGISTER</t>
  </si>
  <si>
    <t>Project #:</t>
  </si>
  <si>
    <t>Updated by:</t>
  </si>
  <si>
    <t>Hashim Aslam</t>
  </si>
  <si>
    <t>Inherent Impact (Without Controls)</t>
  </si>
  <si>
    <t>Date Last Updated:</t>
  </si>
  <si>
    <t>Residual Impact</t>
  </si>
  <si>
    <t>Impact Status</t>
  </si>
  <si>
    <t>Master Risk Matrix</t>
  </si>
  <si>
    <t>Risk Matricies</t>
  </si>
  <si>
    <t>Description</t>
  </si>
  <si>
    <t>Date Opened</t>
  </si>
  <si>
    <t>Type</t>
  </si>
  <si>
    <t>Consequences</t>
  </si>
  <si>
    <t>Ownership</t>
  </si>
  <si>
    <t>Probability</t>
  </si>
  <si>
    <t>Impact</t>
  </si>
  <si>
    <t>Impact  Rating</t>
  </si>
  <si>
    <t>Targeted Completion Date</t>
  </si>
  <si>
    <t>Mitigating action</t>
  </si>
  <si>
    <t>Mitigation Owner</t>
  </si>
  <si>
    <t>Actual Completion Date</t>
  </si>
  <si>
    <t>Residual
Probability</t>
  </si>
  <si>
    <t>Residual 
Impact</t>
  </si>
  <si>
    <t>Residual Impact Rating</t>
  </si>
  <si>
    <t>Impact:</t>
  </si>
  <si>
    <t>Action Item</t>
  </si>
  <si>
    <t>Very High</t>
  </si>
  <si>
    <t>Description1</t>
  </si>
  <si>
    <t>Issue</t>
  </si>
  <si>
    <t>Low</t>
  </si>
  <si>
    <t>Moderate</t>
  </si>
  <si>
    <t>Severe</t>
  </si>
  <si>
    <t>Critical</t>
  </si>
  <si>
    <t>NIL</t>
  </si>
  <si>
    <t>High</t>
  </si>
  <si>
    <t>Risk</t>
  </si>
  <si>
    <t>Description2</t>
  </si>
  <si>
    <t>Medium</t>
  </si>
  <si>
    <t>Sustainable</t>
  </si>
  <si>
    <t>Description3</t>
  </si>
  <si>
    <t>Description4</t>
  </si>
  <si>
    <t>Very Low</t>
  </si>
  <si>
    <t>Description5</t>
  </si>
  <si>
    <t>Description6</t>
  </si>
  <si>
    <t>Description7</t>
  </si>
  <si>
    <t>Description8</t>
  </si>
  <si>
    <t>Description9</t>
  </si>
  <si>
    <t>Description10</t>
  </si>
  <si>
    <t>Description11</t>
  </si>
  <si>
    <t>Description12</t>
  </si>
  <si>
    <t>Description13</t>
  </si>
  <si>
    <t>Description14</t>
  </si>
  <si>
    <t>Description15</t>
  </si>
  <si>
    <t>Inherent Impact Matrix</t>
  </si>
  <si>
    <t>Action Items</t>
  </si>
  <si>
    <t>Issues</t>
  </si>
  <si>
    <t>Residual Impact Matrix</t>
  </si>
  <si>
    <t>Risks</t>
  </si>
  <si>
    <t>Closed</t>
  </si>
  <si>
    <t>Open</t>
  </si>
  <si>
    <t>Summary Tab catalyst</t>
  </si>
  <si>
    <t>Site ID</t>
  </si>
  <si>
    <t>Scope</t>
  </si>
  <si>
    <t>QH#</t>
  </si>
  <si>
    <t>Order Processing</t>
  </si>
  <si>
    <t>Access Clearance for Site Survey</t>
  </si>
  <si>
    <t>Site Survey</t>
  </si>
  <si>
    <t>MUX Installation &amp; Link Readiness</t>
  </si>
  <si>
    <t xml:space="preserve">HW Installation </t>
  </si>
  <si>
    <t>Testing Completed and Handed Over</t>
  </si>
  <si>
    <t>Testing and Handed Over</t>
  </si>
  <si>
    <t>Cease Date Confirmation</t>
  </si>
  <si>
    <t>Site Survey Completion</t>
  </si>
  <si>
    <t>CE Routing</t>
  </si>
  <si>
    <t>Cease CRD</t>
  </si>
  <si>
    <t>Target RFS</t>
  </si>
  <si>
    <t xml:space="preserve"> CRD</t>
  </si>
  <si>
    <t>Work orders to be closed</t>
  </si>
  <si>
    <t>Timeline</t>
  </si>
  <si>
    <t>% completed</t>
  </si>
  <si>
    <t>TIMELINES</t>
  </si>
  <si>
    <t>EXTERNAL DEPENDENCIES</t>
  </si>
  <si>
    <t>CRD</t>
  </si>
  <si>
    <t>Project Assigned</t>
  </si>
  <si>
    <t>Provide/Change CRD</t>
  </si>
  <si>
    <t>Scheduled Provisioning Date</t>
  </si>
  <si>
    <t>Target Date</t>
  </si>
  <si>
    <t>REMARKS</t>
  </si>
  <si>
    <t>Date Completed</t>
  </si>
  <si>
    <t>RFS Analysis</t>
  </si>
  <si>
    <t>WBS</t>
  </si>
  <si>
    <t>Days required for Admin Works</t>
  </si>
  <si>
    <t>CRITICAL PATH ANALYSIS</t>
  </si>
  <si>
    <t>Predecessor</t>
  </si>
  <si>
    <t>Duration</t>
  </si>
  <si>
    <t>CPA</t>
  </si>
  <si>
    <t>A</t>
  </si>
  <si>
    <t>-</t>
  </si>
  <si>
    <t>Testing and Handover</t>
  </si>
  <si>
    <t>B</t>
  </si>
  <si>
    <t>C</t>
  </si>
  <si>
    <t>D</t>
  </si>
  <si>
    <t>E</t>
  </si>
  <si>
    <t>B,C</t>
  </si>
  <si>
    <t>F</t>
  </si>
  <si>
    <t>Work Orders to be closed</t>
  </si>
  <si>
    <t>G</t>
  </si>
  <si>
    <t>Duration to complete critical tasks</t>
  </si>
  <si>
    <t>REFERENCE</t>
  </si>
  <si>
    <t>Risk Rating</t>
  </si>
  <si>
    <t>Inherent</t>
  </si>
  <si>
    <t>Residual</t>
  </si>
  <si>
    <t>H</t>
  </si>
  <si>
    <t>EXTERNAL 
DEPENDENCIES</t>
  </si>
  <si>
    <t>CPE at Destination ETA</t>
  </si>
  <si>
    <t>TD/TM</t>
  </si>
  <si>
    <t>I</t>
  </si>
  <si>
    <t>Infrabuild/RFS date by Partner</t>
  </si>
  <si>
    <t>SDO/PARTNER</t>
  </si>
  <si>
    <t>J</t>
  </si>
  <si>
    <t>External Dependencies</t>
  </si>
  <si>
    <t>CLIENT</t>
  </si>
  <si>
    <t>K</t>
  </si>
  <si>
    <t>CLIENT/PARTNER</t>
  </si>
  <si>
    <t>Nett Rating</t>
  </si>
  <si>
    <t>ES</t>
  </si>
  <si>
    <t>EF</t>
  </si>
  <si>
    <t>LS</t>
  </si>
  <si>
    <t>LF</t>
  </si>
  <si>
    <t>Communication Checklist</t>
  </si>
  <si>
    <t>Remarks</t>
  </si>
  <si>
    <t>IKOM</t>
  </si>
  <si>
    <t>Kick off Email to Client</t>
  </si>
  <si>
    <t>PE</t>
  </si>
  <si>
    <t>Matching Orders</t>
  </si>
  <si>
    <t>Instructions for Internal Orders to ASE</t>
  </si>
  <si>
    <t>PC</t>
  </si>
  <si>
    <t>Internal Work Orders</t>
  </si>
  <si>
    <t>Instructions for Matching Order to DPE</t>
  </si>
  <si>
    <t>EKOM</t>
  </si>
  <si>
    <t>Instructions for CPE Order to ASE</t>
  </si>
  <si>
    <t>Site Survey Schedule</t>
  </si>
  <si>
    <t>Handover email to Customer</t>
  </si>
  <si>
    <t>PO/SO to be issued</t>
  </si>
  <si>
    <t>CPE ETA confirmation at Destination</t>
  </si>
  <si>
    <t>Matching Orders Processing</t>
  </si>
  <si>
    <t>DPE instructions to Partner- - MPLS</t>
  </si>
  <si>
    <t>DPE</t>
  </si>
  <si>
    <t>Confirmation from Partner - MPLS</t>
  </si>
  <si>
    <t>Partner</t>
  </si>
  <si>
    <t>DPE instructions to Partner - CGI</t>
  </si>
  <si>
    <t>Confirmation from Partner - CGI</t>
  </si>
  <si>
    <t>Pro-active WBS confirmation from Partner - CGI</t>
  </si>
  <si>
    <t>FINISH</t>
  </si>
  <si>
    <t>Internal Work Orders Processing</t>
  </si>
  <si>
    <t>ASE Instrcutions to SDE</t>
  </si>
  <si>
    <t>ASE</t>
  </si>
  <si>
    <t>SDE to Order Raising Team</t>
  </si>
  <si>
    <t>SDE</t>
  </si>
  <si>
    <t>ASE Instructions to CPE Order Raising Team</t>
  </si>
  <si>
    <t>SSOT raised</t>
  </si>
  <si>
    <t>CS</t>
  </si>
  <si>
    <t>PO/SO issued to CPE Vendor</t>
  </si>
  <si>
    <t>CPE Admin</t>
  </si>
  <si>
    <t>Loan CPE Order Processing</t>
  </si>
  <si>
    <t xml:space="preserve">Cease Date Confirmation from Client </t>
  </si>
  <si>
    <t>Client</t>
  </si>
  <si>
    <t>Cease date informed to DPE</t>
  </si>
  <si>
    <t>Cease date acknowledgment from Partner</t>
  </si>
  <si>
    <t>Technical Alignment</t>
  </si>
  <si>
    <t>Network Diagram</t>
  </si>
  <si>
    <t>Deadline Catalysts</t>
  </si>
  <si>
    <t>Tech.File provided</t>
  </si>
  <si>
    <t>CR Form provided</t>
  </si>
  <si>
    <t>Partner Port/NEF provided</t>
  </si>
  <si>
    <t>GSP</t>
  </si>
  <si>
    <t>Demarcation details, if applicable</t>
  </si>
  <si>
    <t>SDO/Customer</t>
  </si>
  <si>
    <t>IP address retained or New Provide</t>
  </si>
  <si>
    <t>Customer</t>
  </si>
  <si>
    <t>VLAN information, if applicable</t>
  </si>
  <si>
    <t>WAN/ LAN IP info from customer/Partner</t>
  </si>
  <si>
    <t>Customer/Partner</t>
  </si>
  <si>
    <t>Provisioning</t>
  </si>
  <si>
    <t>Pre-provisioning - OLLC Activation/Cutover</t>
  </si>
  <si>
    <t>Handover date</t>
  </si>
  <si>
    <t>Billing Start Date</t>
  </si>
  <si>
    <t>Handover documents from Partner - MPLS</t>
  </si>
  <si>
    <t>Handover documents from Partner - CGI</t>
  </si>
  <si>
    <t>PE Port Status, for MPLS Services only.</t>
  </si>
  <si>
    <t>Schedule</t>
  </si>
  <si>
    <t>External Depedencies Catalysts</t>
  </si>
  <si>
    <t>Technical IKOM, if applicable</t>
  </si>
  <si>
    <t>INFRABUILD DEPENDENCY</t>
  </si>
  <si>
    <t>TD/TM &amp; FE details, if applicable</t>
  </si>
  <si>
    <t>CPE ETA DEPENDENCY</t>
  </si>
  <si>
    <t>Customer POC</t>
  </si>
  <si>
    <t>EXTERNAL DEPENDENCY</t>
  </si>
  <si>
    <t>TAC booking, if applicable</t>
  </si>
  <si>
    <t>GSP Booking, if applicable</t>
  </si>
  <si>
    <t>RVPN Template, if applicable</t>
  </si>
  <si>
    <t>PROBABILITY ANALYSIS</t>
  </si>
  <si>
    <t>CPE WAN IP for Z Scalar configuration</t>
  </si>
  <si>
    <t>SGO/LSP SUPPORT</t>
  </si>
  <si>
    <t>Standard Deviation</t>
  </si>
  <si>
    <t>Conference Bridge</t>
  </si>
  <si>
    <t>Post Provisioning/OLLC Activation</t>
  </si>
  <si>
    <t>Optimistic</t>
  </si>
  <si>
    <t>Most Likely</t>
  </si>
  <si>
    <t>Pessimistic</t>
  </si>
  <si>
    <t>Expected Time</t>
  </si>
  <si>
    <t>Variance</t>
  </si>
  <si>
    <t>UAT by Customer</t>
  </si>
  <si>
    <t>Handover email</t>
  </si>
  <si>
    <t xml:space="preserve">CRD amendment </t>
  </si>
  <si>
    <t>Work order closures</t>
  </si>
  <si>
    <t>Percentage Completed</t>
  </si>
  <si>
    <t>Pending Completion</t>
  </si>
  <si>
    <t>Project Progress</t>
  </si>
  <si>
    <t>Vairance</t>
  </si>
  <si>
    <t>DEPENDENCY ANALYSIS</t>
  </si>
  <si>
    <t>Minimum SLA period</t>
  </si>
  <si>
    <t>Maximum SLA Period</t>
  </si>
  <si>
    <t>Order Raising</t>
  </si>
  <si>
    <t xml:space="preserve">Partner </t>
  </si>
  <si>
    <t>Sales</t>
  </si>
  <si>
    <t>Communication Catalysts</t>
  </si>
  <si>
    <t>Instrcutions for Internal Orders to ASE</t>
  </si>
  <si>
    <t>Instructions for Matching Order to ASE</t>
  </si>
  <si>
    <t>WBS Catalysts</t>
  </si>
  <si>
    <t>WAN/ LAN IP info from customer</t>
  </si>
  <si>
    <t>TD/TM booking, if applicable</t>
  </si>
  <si>
    <t>Internal Dependencies</t>
  </si>
  <si>
    <t>Risk Analysis</t>
  </si>
  <si>
    <t>Provisioning Check List</t>
  </si>
  <si>
    <t>Post Provisioning</t>
  </si>
  <si>
    <t/>
  </si>
  <si>
    <t>WIP</t>
  </si>
  <si>
    <t>NA</t>
  </si>
  <si>
    <t>TO BE SCHEDULED</t>
  </si>
  <si>
    <t>SIA - SDWAN TECH REFRESH</t>
  </si>
  <si>
    <t>Scoot - T3</t>
  </si>
  <si>
    <t xml:space="preserve">Clean Order Processing </t>
  </si>
  <si>
    <t>SDWAN Device Installation and configuration</t>
  </si>
  <si>
    <t>LAN Cabling / Patching / Inter- Rack, Inhouse Cabling</t>
  </si>
  <si>
    <t>Day2 Support &amp; Handover</t>
  </si>
  <si>
    <t>SIA Primary Data Centre (TSQ)</t>
  </si>
  <si>
    <t>B1.1</t>
  </si>
  <si>
    <t>Clean Order Processing  for Link Delivery</t>
  </si>
  <si>
    <t>Singtel</t>
  </si>
  <si>
    <t>B1.2</t>
  </si>
  <si>
    <t xml:space="preserve">Site Survey for Rack Space &amp; Power Readiness </t>
  </si>
  <si>
    <t>B1.3</t>
  </si>
  <si>
    <t>B1.4</t>
  </si>
  <si>
    <t>SIA</t>
  </si>
  <si>
    <t>B1.5</t>
  </si>
  <si>
    <t>B1.6</t>
  </si>
  <si>
    <t>Termination of  existing Services - Parallel Run Period</t>
  </si>
  <si>
    <t>SIA Secondary Data Centre (Kim Chuan DCE)</t>
  </si>
  <si>
    <t>A1.1</t>
  </si>
  <si>
    <t>A1.2</t>
  </si>
  <si>
    <t xml:space="preserve">Site Survey Rack Space &amp; Power Readiness </t>
  </si>
  <si>
    <t>A1.3</t>
  </si>
  <si>
    <t>A1.4</t>
  </si>
  <si>
    <t>A1.5</t>
  </si>
  <si>
    <t>A1.6</t>
  </si>
  <si>
    <t>Scoot - T1</t>
  </si>
  <si>
    <t>CHAI CHEE</t>
  </si>
  <si>
    <t xml:space="preserve">Site Survey for Link Delivery, Rack Space &amp; Power Readiness </t>
  </si>
  <si>
    <t>Link Provisioning</t>
  </si>
  <si>
    <t>ION</t>
  </si>
  <si>
    <t>ALH GUARD</t>
  </si>
  <si>
    <t>DATAPOST (Standalone) - Biz Partners</t>
  </si>
  <si>
    <t xml:space="preserve">Diverse Link Readiness </t>
  </si>
  <si>
    <t>MENTORMEDIA (Standalone) - Biz Partners</t>
  </si>
  <si>
    <t>SMC - SIAEC</t>
  </si>
  <si>
    <t>PTB4 - SIAEC</t>
  </si>
  <si>
    <t>KRISSHOP @ CHANGI</t>
  </si>
  <si>
    <t>SICC1</t>
  </si>
  <si>
    <t>EC ENGINE - SIAEC</t>
  </si>
  <si>
    <t>KRISSHOP @ SIGNATURE</t>
  </si>
  <si>
    <t>LOYANG - SIAEC</t>
  </si>
  <si>
    <t>ALPS - SIAEC</t>
  </si>
  <si>
    <t>ESD CHANGI - SIAEC</t>
  </si>
  <si>
    <t>KRISLITE @ SIAEC</t>
  </si>
  <si>
    <t>KRISSHOP @ SICC2</t>
  </si>
  <si>
    <r>
      <t>S/</t>
    </r>
    <r>
      <rPr>
        <b/>
        <sz val="8"/>
        <color rgb="FFFFFFFF"/>
        <rFont val="Arial"/>
        <family val="2"/>
      </rPr>
      <t>N</t>
    </r>
    <r>
      <rPr>
        <b/>
        <sz val="11"/>
        <color rgb="FFFFFFFF"/>
        <rFont val="Arial"/>
        <family val="2"/>
      </rPr>
      <t>.</t>
    </r>
  </si>
  <si>
    <t>Site Reference</t>
  </si>
  <si>
    <t>Target Date for completion</t>
  </si>
  <si>
    <t>Actual
Completion Date</t>
  </si>
  <si>
    <t>% of Work Completed</t>
  </si>
  <si>
    <t>Stage</t>
  </si>
  <si>
    <t>Call-Out</t>
  </si>
  <si>
    <t>Status (Current Report)</t>
  </si>
  <si>
    <t>Status (Previous Report)</t>
  </si>
  <si>
    <t>SCOOT - T3</t>
  </si>
  <si>
    <t>To raise Cease orders for HW and Existing links.</t>
  </si>
  <si>
    <t>TSQ</t>
  </si>
  <si>
    <t>Work In Progress</t>
  </si>
  <si>
    <t>DCE DC</t>
  </si>
  <si>
    <t>SMC- SIAEC</t>
  </si>
  <si>
    <t>DATAPOST</t>
  </si>
  <si>
    <t>To be Initiated</t>
  </si>
  <si>
    <t>To raise Provide order for Ethernet Link, Cease orders for HW and Existing Links.</t>
  </si>
  <si>
    <t>Mentor Media</t>
  </si>
  <si>
    <t>Scoot T1</t>
  </si>
  <si>
    <t>Krisshop @ Changi</t>
  </si>
  <si>
    <t>EC Engine</t>
  </si>
  <si>
    <t>Dashboard Catalyst</t>
  </si>
  <si>
    <t>Target RFS (D)</t>
  </si>
  <si>
    <t>Project Code</t>
  </si>
  <si>
    <t>SOW</t>
  </si>
  <si>
    <t>Address</t>
  </si>
  <si>
    <t>Contact Person</t>
  </si>
  <si>
    <t>Wknd./Non-Wknd.</t>
  </si>
  <si>
    <t>WO Type</t>
  </si>
  <si>
    <t>WO#</t>
  </si>
  <si>
    <t>Svc#</t>
  </si>
  <si>
    <t xml:space="preserve">Project Initiated on </t>
  </si>
  <si>
    <t xml:space="preserve">Maximum Lead time </t>
  </si>
  <si>
    <t>INFRABUILD READINESS</t>
  </si>
  <si>
    <t>CPE READINESS</t>
  </si>
  <si>
    <t>Confirmed Cease Date</t>
  </si>
  <si>
    <t>SOAE233X</t>
  </si>
  <si>
    <t>Aristofae Rojas
+65 81819185
9Aristofae_Rojas@singaporeair.com.sg</t>
  </si>
  <si>
    <t>Date</t>
  </si>
  <si>
    <t>PI Notes</t>
  </si>
  <si>
    <t>Project Initiated on</t>
  </si>
  <si>
    <t>POWER
PLAY</t>
  </si>
  <si>
    <t xml:space="preserve">CPE ETA </t>
  </si>
  <si>
    <t>DASHBOARD ANALYSIS</t>
  </si>
  <si>
    <t>Cease Date Agreed with Stakeholders</t>
  </si>
  <si>
    <t>Dashboard Catalysts</t>
  </si>
  <si>
    <t>SDWAN Orders Processed</t>
  </si>
  <si>
    <t>SDE/SDO</t>
  </si>
  <si>
    <t>Link Orders Processed</t>
  </si>
  <si>
    <t>Diversity Confirmation in orders</t>
  </si>
  <si>
    <t>HW Readiness</t>
  </si>
  <si>
    <t>HW released by Ingram</t>
  </si>
  <si>
    <t>Ingram</t>
  </si>
  <si>
    <t>HW availability at Xsys</t>
  </si>
  <si>
    <t>Xsys</t>
  </si>
  <si>
    <t>BOM Confirmation</t>
  </si>
  <si>
    <t>HW Ready for Deployment</t>
  </si>
  <si>
    <t>S/N. of Hardware onbaorded in Smart Portal</t>
  </si>
  <si>
    <t>Survey Schedule Confirmed</t>
  </si>
  <si>
    <t>SDO</t>
  </si>
  <si>
    <t>Access Required</t>
  </si>
  <si>
    <t>Access Documents submitted</t>
  </si>
  <si>
    <t>PM</t>
  </si>
  <si>
    <t>Access Approved</t>
  </si>
  <si>
    <t>Site Survey Completed</t>
  </si>
  <si>
    <t>SLD Released</t>
  </si>
  <si>
    <t>CE</t>
  </si>
  <si>
    <t xml:space="preserve">Patching Required </t>
  </si>
  <si>
    <t>Patching Completed, if applicable</t>
  </si>
  <si>
    <t>Routing Released</t>
  </si>
  <si>
    <t>CRD amended to Cease Date</t>
  </si>
  <si>
    <t>Pre-provisioning - Local loop/Cutover</t>
  </si>
  <si>
    <t>Handover documents - Local Loop</t>
  </si>
  <si>
    <t>Site POC</t>
  </si>
  <si>
    <t>SR form Signed by Client</t>
  </si>
  <si>
    <t>Completion Status</t>
  </si>
  <si>
    <t>Partially Completed</t>
  </si>
  <si>
    <t>Fully Completed</t>
  </si>
  <si>
    <t>Work Order Status</t>
  </si>
  <si>
    <t xml:space="preserve">Open </t>
  </si>
  <si>
    <t>Site Name</t>
  </si>
  <si>
    <t>WO TYPE</t>
  </si>
  <si>
    <t>A - End Address</t>
  </si>
  <si>
    <t>PE WAN IP</t>
  </si>
  <si>
    <t>CE WAN IP</t>
  </si>
  <si>
    <t>Speed</t>
  </si>
  <si>
    <t>ZFJ0973002</t>
  </si>
  <si>
    <t>Provide</t>
  </si>
  <si>
    <t>CE00296864SNG</t>
  </si>
  <si>
    <t>2 ION ORCHARD #04-05C ORCHARD TURN 238801</t>
  </si>
  <si>
    <t>165.21.246.5/30</t>
  </si>
  <si>
    <t>165.21.246.6/30</t>
  </si>
  <si>
    <t>ZFJ0973001</t>
  </si>
  <si>
    <t>CE00296862SNG</t>
  </si>
  <si>
    <t>165.21.246.9/30</t>
  </si>
  <si>
    <t>165.21.246.10/30</t>
  </si>
  <si>
    <t>Chai Chee</t>
  </si>
  <si>
    <t>ZFJ2460003</t>
  </si>
  <si>
    <t>CE00296949SNG</t>
  </si>
  <si>
    <t>750B,WESTERN DIGITAL #04-05.  CHAI CHEE ROAD. 469002</t>
  </si>
  <si>
    <t>165.21.239.137/30</t>
  </si>
  <si>
    <t>165.21.239.138/30</t>
  </si>
  <si>
    <t>ZFJ2460004</t>
  </si>
  <si>
    <t>CE00296953SNG</t>
  </si>
  <si>
    <t>165.21.239.129/30</t>
  </si>
  <si>
    <t>165.21.239.130/30</t>
  </si>
  <si>
    <t>ALH Guard</t>
  </si>
  <si>
    <t>ZFJ2460005</t>
  </si>
  <si>
    <t>CE00296962SNG</t>
  </si>
  <si>
    <t>4 AIRLINE HOUSE GUARDHOUSE  AIRLINE ROAD 819825</t>
  </si>
  <si>
    <t>165.21.246.77/30</t>
  </si>
  <si>
    <t>165.21.246.78/30</t>
  </si>
  <si>
    <t>ZFJ2460006</t>
  </si>
  <si>
    <t>CE00296963SNG</t>
  </si>
  <si>
    <t>165.21.246.17/30</t>
  </si>
  <si>
    <t>165.21.246.18/30</t>
  </si>
  <si>
    <t>Data Post</t>
  </si>
  <si>
    <t>Work Orders to be raised</t>
  </si>
  <si>
    <t>ZFJ0973009</t>
  </si>
  <si>
    <t>CE00296947SNG</t>
  </si>
  <si>
    <t>34,SATS MAINTENANCE CENTRE.  CHANGI NORTH CRESCENT. 499614</t>
  </si>
  <si>
    <t>165.21.122.89/30</t>
  </si>
  <si>
    <t>165.21.122.90/30</t>
  </si>
  <si>
    <t>ZFJ0973010</t>
  </si>
  <si>
    <t>CE00296951SNG</t>
  </si>
  <si>
    <t>165.21.122.29/30</t>
  </si>
  <si>
    <t>165.21.122.30/30</t>
  </si>
  <si>
    <t>ZFJ7294019</t>
  </si>
  <si>
    <t>CE00296981SNG</t>
  </si>
  <si>
    <t>10 AIRPORT BOULEVARD #01-44.  CHANGI AIRPORT TERMINAL 4 819665</t>
  </si>
  <si>
    <t>165.21.249.173/30</t>
  </si>
  <si>
    <t>165.21.249.174/30</t>
  </si>
  <si>
    <t>ZFJ7294020</t>
  </si>
  <si>
    <t>CE00297030SNG</t>
  </si>
  <si>
    <t>ZFJ7294015</t>
  </si>
  <si>
    <t>CE00296976SNG</t>
  </si>
  <si>
    <t>#03-02 CHANGI SOUTH LANE 486045</t>
  </si>
  <si>
    <t>165.21.123.37/30</t>
  </si>
  <si>
    <t>165.21.123.38/30</t>
  </si>
  <si>
    <t>ZFJ7294016</t>
  </si>
  <si>
    <t>CE00296977SNG</t>
  </si>
  <si>
    <t>42.61.64.241/30</t>
  </si>
  <si>
    <t>42.61.64.242/30</t>
  </si>
  <si>
    <t>ZFJ0973007</t>
  </si>
  <si>
    <t>CE00296939SNG</t>
  </si>
  <si>
    <t>20,ADMIN BLK #02-00 AIRPORT BOULEVARD ROAD 819659</t>
  </si>
  <si>
    <t>165.21.122.97/30</t>
  </si>
  <si>
    <t>165.21.122.98/30</t>
  </si>
  <si>
    <t>ZFJ0973008</t>
  </si>
  <si>
    <t>CE00296940SNG</t>
  </si>
  <si>
    <t>165.21.122.101/30</t>
  </si>
  <si>
    <t>165.21.122.102/30</t>
  </si>
  <si>
    <t>ZFJ7294013</t>
  </si>
  <si>
    <t>CE00296968SNG</t>
  </si>
  <si>
    <t>300, LOYANG AVENUE 509071</t>
  </si>
  <si>
    <t>165.21.122.105/30</t>
  </si>
  <si>
    <t>165.21.122.106/30</t>
  </si>
  <si>
    <t>ZFJ7294014</t>
  </si>
  <si>
    <t>CE00296973SNG</t>
  </si>
  <si>
    <t>165.21.122.117/30</t>
  </si>
  <si>
    <t>165.21.122.118/30</t>
  </si>
  <si>
    <t>ZFJ2460007</t>
  </si>
  <si>
    <t>CE00297027SNG</t>
  </si>
  <si>
    <t>THE SIGNATURE #08-06/07 CHANGI BUSINESS PARK CENTRAL 2 486066</t>
  </si>
  <si>
    <t>165.21.104.157/30</t>
  </si>
  <si>
    <t>165.21.104.158/30</t>
  </si>
  <si>
    <t>ZFJ2460008</t>
  </si>
  <si>
    <t>CE00297028SNG</t>
  </si>
  <si>
    <t>165.21.122.77/30</t>
  </si>
  <si>
    <t>165.21.122.78/30</t>
  </si>
  <si>
    <t>ZFJ0973005</t>
  </si>
  <si>
    <t>CE00296927SNG</t>
  </si>
  <si>
    <t>60,SIA SUPPLIES CENTRE, LOYANG WAY, 508751</t>
  </si>
  <si>
    <t>165.21.123.29/30</t>
  </si>
  <si>
    <t>165.21.123.30/30</t>
  </si>
  <si>
    <t>ZFJ0973006</t>
  </si>
  <si>
    <t>CE00296928SNG</t>
  </si>
  <si>
    <t>165.21.122.121/30</t>
  </si>
  <si>
    <t>165.21.122.122/30</t>
  </si>
  <si>
    <t>ZFJ7294011</t>
  </si>
  <si>
    <t>CE00296946SNG</t>
  </si>
  <si>
    <t>25,LOYANG OFFSHORE SUPPLY BASE 302, #04-08 LOYANG CRESCENT 508988</t>
  </si>
  <si>
    <t>165.21.122.129/30</t>
  </si>
  <si>
    <t>165.21.122.130/30</t>
  </si>
  <si>
    <t>ZFJ7294012</t>
  </si>
  <si>
    <t>CE00296964SNG</t>
  </si>
  <si>
    <t>165.21.122.137/30</t>
  </si>
  <si>
    <t>165.21.122.138/30</t>
  </si>
  <si>
    <t>ZFJ0973003</t>
  </si>
  <si>
    <t>CE00296909SNG</t>
  </si>
  <si>
    <t>36,SATS MAINTENANCE CENTRE, CHANGI NORTH CRESCENT, 499620</t>
  </si>
  <si>
    <t>42.61.64.93/30</t>
  </si>
  <si>
    <t>42.61.64.94/30</t>
  </si>
  <si>
    <t>ZFJ0973004</t>
  </si>
  <si>
    <t>CE00296914SNG</t>
  </si>
  <si>
    <t>42.61.64.117/30</t>
  </si>
  <si>
    <t>42.61.64.118/30</t>
  </si>
  <si>
    <t>ZFJ2460001</t>
  </si>
  <si>
    <t>CE00296901SNG</t>
  </si>
  <si>
    <t>9, #03-00 LOYANG WAY 508722</t>
  </si>
  <si>
    <t>165.21.123.41/30</t>
  </si>
  <si>
    <t>165.21.123.42/30</t>
  </si>
  <si>
    <t>ZFJ2460002</t>
  </si>
  <si>
    <t>CE00296902SNG</t>
  </si>
  <si>
    <t>165.21.123.45/30</t>
  </si>
  <si>
    <t>165.21.123.46/30</t>
  </si>
  <si>
    <t>ZFJ7294017</t>
  </si>
  <si>
    <t>CE00296978SNG</t>
  </si>
  <si>
    <t>30,SATS INFLIGHT CATERING, CHANGI NORTH CRESCENT, 499612</t>
  </si>
  <si>
    <t>165.21.122.141/30</t>
  </si>
  <si>
    <t>165.21.122.142/30</t>
  </si>
  <si>
    <t>ZFJ7294018</t>
  </si>
  <si>
    <t>PRE-PROVISIONING CHECK LIST</t>
  </si>
  <si>
    <t>ACTIVITY</t>
  </si>
  <si>
    <t>DATE</t>
  </si>
  <si>
    <t>IM Plan</t>
  </si>
  <si>
    <t>Meeting Invite</t>
  </si>
  <si>
    <t>BOM details</t>
  </si>
  <si>
    <t>config files</t>
  </si>
  <si>
    <t>Site Access</t>
  </si>
  <si>
    <t>FE DETAILS</t>
  </si>
  <si>
    <t>FE visiting Site</t>
  </si>
  <si>
    <t>CAB Approval Details</t>
  </si>
  <si>
    <t>TSQ DC</t>
  </si>
  <si>
    <t>6PM-10PM</t>
  </si>
  <si>
    <t>SENT</t>
  </si>
  <si>
    <t>Provided</t>
  </si>
  <si>
    <t>Cleared</t>
  </si>
  <si>
    <t>Kasiraja</t>
  </si>
  <si>
    <t>CHG00000055512</t>
  </si>
  <si>
    <t>ION ORHCARD</t>
  </si>
  <si>
    <t>Shared with Client</t>
  </si>
  <si>
    <t>Kairaja</t>
  </si>
  <si>
    <t>CHG00000055520</t>
  </si>
  <si>
    <t>HW INSTALLATION</t>
  </si>
  <si>
    <t>ARIS/SATS</t>
  </si>
  <si>
    <t>BALA/XSYS</t>
  </si>
  <si>
    <t>CHG00000058270</t>
  </si>
  <si>
    <t>CUTOVER</t>
  </si>
  <si>
    <t>SMC-SIAEC</t>
  </si>
  <si>
    <t>4PM-8PM</t>
  </si>
  <si>
    <t>Zhi Hao/Hafiz</t>
  </si>
  <si>
    <t>CHG00000058862
CHG00000058878</t>
  </si>
  <si>
    <t>Site#</t>
  </si>
  <si>
    <t>Delivery Timelines</t>
  </si>
  <si>
    <t>Duration in Working Days</t>
  </si>
  <si>
    <t>Tentative 
Start Date</t>
  </si>
  <si>
    <t>Tentative 
Delivery Date</t>
  </si>
  <si>
    <t>Updates</t>
  </si>
  <si>
    <t>RAG Status</t>
  </si>
  <si>
    <t xml:space="preserve">MSA Approved &amp; Issued </t>
  </si>
  <si>
    <t>External Kickoff</t>
  </si>
  <si>
    <t>HLD Preparation, Submission &amp; Signoff</t>
  </si>
  <si>
    <t>LLD  Preparation, Submission &amp; Signoff</t>
  </si>
  <si>
    <t>Hardware - Procurement &amp; Material Delivery</t>
  </si>
  <si>
    <t>Orchestrator Readiness</t>
  </si>
  <si>
    <t>Scoot Relocation</t>
  </si>
  <si>
    <t>PO awarded for relocation</t>
  </si>
  <si>
    <t>Technical Alignment with Client for Relocation</t>
  </si>
  <si>
    <t>SIA/SCOOT/SINGTEL</t>
  </si>
  <si>
    <t>Relocation of HW for Scoot Sites</t>
  </si>
  <si>
    <t>SINGTEL</t>
  </si>
  <si>
    <t>DC Sites</t>
  </si>
  <si>
    <t>HW to be replaced after identifying DOA. HW currently at Partner Office for Burn Test. Installation to be scheduled next week, to establish connectivity to V Manage.</t>
  </si>
  <si>
    <t xml:space="preserve">HW Installation completed and connectivity with V Manage established. </t>
  </si>
  <si>
    <t>II</t>
  </si>
  <si>
    <t>Spoke Sites</t>
  </si>
  <si>
    <t>config flies</t>
  </si>
  <si>
    <t>HW Installation scheduled on 28-Sep.</t>
  </si>
  <si>
    <t>HW Installation tentative date is 5-Oct.</t>
  </si>
  <si>
    <t>Site Survey Completed. Infra Ready for Deployment</t>
  </si>
  <si>
    <t>LOYANG - SSC</t>
  </si>
  <si>
    <t>Scoot  - T1</t>
  </si>
  <si>
    <t>Work Order #</t>
  </si>
  <si>
    <t xml:space="preserve">Order Type </t>
  </si>
  <si>
    <t>Current CRD</t>
  </si>
  <si>
    <t>ZEW2664034</t>
  </si>
  <si>
    <t>SDWP0003400069SNG</t>
  </si>
  <si>
    <t>DCE</t>
  </si>
  <si>
    <t>ZEW2664033</t>
  </si>
  <si>
    <t>SDWP0003400068SNG</t>
  </si>
  <si>
    <t>ION ORCHARD</t>
  </si>
  <si>
    <t>ZEW2664001</t>
  </si>
  <si>
    <t>SDWP0003400036SNG</t>
  </si>
  <si>
    <t>ZEV9644003</t>
  </si>
  <si>
    <t>ETHCE00296864SNG</t>
  </si>
  <si>
    <t>ZEW2664002</t>
  </si>
  <si>
    <t>SDWP0003400037SNG</t>
  </si>
  <si>
    <t>ZEV9644004</t>
  </si>
  <si>
    <t>ETHCE00296862SNG</t>
  </si>
  <si>
    <t>ZEV9644005</t>
  </si>
  <si>
    <t>ELITE00169960SNG</t>
  </si>
  <si>
    <t>Cease</t>
  </si>
  <si>
    <t>00169960SNG</t>
  </si>
  <si>
    <t>ZEV9748002</t>
  </si>
  <si>
    <t>181426229</t>
  </si>
  <si>
    <t>ZEW2664019</t>
  </si>
  <si>
    <t>SDWP0003400054SNG</t>
  </si>
  <si>
    <t>ZFJ2259005</t>
  </si>
  <si>
    <t>ETHCE00296949SNG</t>
  </si>
  <si>
    <t>ZEW2664020</t>
  </si>
  <si>
    <t>SDWP0003400055SNG</t>
  </si>
  <si>
    <t>ZFJ2259006</t>
  </si>
  <si>
    <t>ETHCE00296953SNG</t>
  </si>
  <si>
    <t>ZFJ2259004</t>
  </si>
  <si>
    <t>ELITE00171059SNG</t>
  </si>
  <si>
    <t>ZFJ2321003</t>
  </si>
  <si>
    <t>00171059SNG</t>
  </si>
  <si>
    <t>ZFJ2321004</t>
  </si>
  <si>
    <t>181426421</t>
  </si>
  <si>
    <t>ZEW2664021</t>
  </si>
  <si>
    <t>SDWP0003400056SNG</t>
  </si>
  <si>
    <t>ZFJ2259009</t>
  </si>
  <si>
    <t>ETHCE00296962SNG</t>
  </si>
  <si>
    <t>ZEW2664022</t>
  </si>
  <si>
    <t>SDWP0003400057SNG</t>
  </si>
  <si>
    <t>ZFJ2259010</t>
  </si>
  <si>
    <t>ETHCE00296963SNG</t>
  </si>
  <si>
    <t>ZFJ2259008</t>
  </si>
  <si>
    <t>ELITE00171056SNG</t>
  </si>
  <si>
    <t>ZFJ2321005</t>
  </si>
  <si>
    <t>00171056SNG</t>
  </si>
  <si>
    <t>ZFJ2321006</t>
  </si>
  <si>
    <t>181426414</t>
  </si>
  <si>
    <t>ZEW2664011</t>
  </si>
  <si>
    <t>SDWP0003400046SNG</t>
  </si>
  <si>
    <t>ZEV9644018</t>
  </si>
  <si>
    <t>ETHCE00296947SNG</t>
  </si>
  <si>
    <t>ZEW2664012</t>
  </si>
  <si>
    <t>SDWP0003400047SNG</t>
  </si>
  <si>
    <t>ZEV9644019</t>
  </si>
  <si>
    <t>ETHCE00296951SNG</t>
  </si>
  <si>
    <t>ZEV9644017</t>
  </si>
  <si>
    <t>ELITE00171030SNG</t>
  </si>
  <si>
    <t>ZEV9748013</t>
  </si>
  <si>
    <t>00171030SNG</t>
  </si>
  <si>
    <t>ZEV9748014</t>
  </si>
  <si>
    <t>181426370</t>
  </si>
  <si>
    <t>ZEW2664023</t>
  </si>
  <si>
    <t>SDWP0003400058SNG</t>
  </si>
  <si>
    <t>ZEW2664024</t>
  </si>
  <si>
    <t>SDWP0003400059SNG</t>
  </si>
  <si>
    <t>ZEW2664025</t>
  </si>
  <si>
    <t>SDWP0003400060SNG</t>
  </si>
  <si>
    <t>ZEW2664026</t>
  </si>
  <si>
    <t>SDWP0003400061SNG</t>
  </si>
  <si>
    <t>ZCG9563001</t>
  </si>
  <si>
    <t>SDWP0003400025SNG</t>
  </si>
  <si>
    <t>Change</t>
  </si>
  <si>
    <t>ZEW2664035</t>
  </si>
  <si>
    <t>SDWP0003400070SNG</t>
  </si>
  <si>
    <t>ZEW2664036</t>
  </si>
  <si>
    <t>SDWP0003400071SNG</t>
  </si>
  <si>
    <t>Scoot T3</t>
  </si>
  <si>
    <t>ZCG9563002</t>
  </si>
  <si>
    <t>SDWP0003400026SNG</t>
  </si>
  <si>
    <t>ZEW2664037</t>
  </si>
  <si>
    <t>SDWP0003400072SNG</t>
  </si>
  <si>
    <t>ZEW2664038</t>
  </si>
  <si>
    <t>SDWP0003400073SNG</t>
  </si>
  <si>
    <t>ZEW2664009</t>
  </si>
  <si>
    <t>SDWP0003400044SNG</t>
  </si>
  <si>
    <t>ZFJ6272017</t>
  </si>
  <si>
    <t>ETHCE00296981SNG</t>
  </si>
  <si>
    <t>ZEW2664010</t>
  </si>
  <si>
    <t>SDWP0003400045SNG</t>
  </si>
  <si>
    <t>ZFJ6272018</t>
  </si>
  <si>
    <t>ETHCE00297030SN</t>
  </si>
  <si>
    <t>ZFJ6272008</t>
  </si>
  <si>
    <t>ELITE00171034SNG</t>
  </si>
  <si>
    <t>ZFJ7294009</t>
  </si>
  <si>
    <t>00171034SNG</t>
  </si>
  <si>
    <t>ZFJ7294010</t>
  </si>
  <si>
    <t>181426387</t>
  </si>
  <si>
    <t>ZEW2664027</t>
  </si>
  <si>
    <t>SDWP0003400062SNG</t>
  </si>
  <si>
    <t>ZFJ6272013</t>
  </si>
  <si>
    <t>ETHCE00296976SNG</t>
  </si>
  <si>
    <t>ZEW2664028</t>
  </si>
  <si>
    <t>SDWP0003400063SNG</t>
  </si>
  <si>
    <t>ZFJ6272014</t>
  </si>
  <si>
    <t>ETHCE00296977SNG</t>
  </si>
  <si>
    <t>ZFJ6272005</t>
  </si>
  <si>
    <t>ELITE00176685SNG</t>
  </si>
  <si>
    <t>ZFJ7294005</t>
  </si>
  <si>
    <t>00176685SNG</t>
  </si>
  <si>
    <t>ZFJ7294006</t>
  </si>
  <si>
    <t>181503918</t>
  </si>
  <si>
    <t>ZEW2664007</t>
  </si>
  <si>
    <t>SDWP0003400042SNG</t>
  </si>
  <si>
    <t>ZEV9644015</t>
  </si>
  <si>
    <t>ETHCE00296939SNG</t>
  </si>
  <si>
    <t>ZEW2664008</t>
  </si>
  <si>
    <t>SDWP0003400043SNG</t>
  </si>
  <si>
    <t>ZEV9644016</t>
  </si>
  <si>
    <t>ETHCE00296940SNG</t>
  </si>
  <si>
    <t>ZEV9644014</t>
  </si>
  <si>
    <t>ELITE00171027SNG</t>
  </si>
  <si>
    <t>ZEV9748011</t>
  </si>
  <si>
    <t>00171027SNG</t>
  </si>
  <si>
    <t>ZEV9748012</t>
  </si>
  <si>
    <t>181426363</t>
  </si>
  <si>
    <t>ZEW2664015</t>
  </si>
  <si>
    <t>SDWP0003400050SNG</t>
  </si>
  <si>
    <t>ZFJ6272011</t>
  </si>
  <si>
    <t>ETHCE00296968SNG</t>
  </si>
  <si>
    <t>ZEW2664016</t>
  </si>
  <si>
    <t>SDWP0003400051SNG</t>
  </si>
  <si>
    <t>ZFJ6272012</t>
  </si>
  <si>
    <t>ETHCE00296973SNG</t>
  </si>
  <si>
    <t>ZFJ6272001</t>
  </si>
  <si>
    <t>ELITE00171018SNG</t>
  </si>
  <si>
    <t>ZFJ7294003</t>
  </si>
  <si>
    <t>00171018SNG</t>
  </si>
  <si>
    <t>ZFJ7294004</t>
  </si>
  <si>
    <t>181426349</t>
  </si>
  <si>
    <t>ZEW2664029</t>
  </si>
  <si>
    <t>SDWP0003400064SNG</t>
  </si>
  <si>
    <t>ZFJ2259012</t>
  </si>
  <si>
    <t>ETHCE00297027SNG</t>
  </si>
  <si>
    <t>ZEW2664030</t>
  </si>
  <si>
    <t>SDWP0003400065SNG</t>
  </si>
  <si>
    <t>ZFJ2259013</t>
  </si>
  <si>
    <t>ETHCE00297028SNG</t>
  </si>
  <si>
    <t>ZFJ2259011</t>
  </si>
  <si>
    <t>ELITE00176684SNG</t>
  </si>
  <si>
    <t>ZFJ2321007</t>
  </si>
  <si>
    <t>00176684SNG</t>
  </si>
  <si>
    <t>ZFJ2321008</t>
  </si>
  <si>
    <t>181437009</t>
  </si>
  <si>
    <t>ZEW2664005</t>
  </si>
  <si>
    <t>SDWP0003400040SNG</t>
  </si>
  <si>
    <t>ZEV9644011</t>
  </si>
  <si>
    <t>ETHCE00296927SNG</t>
  </si>
  <si>
    <t>ZEW2664006</t>
  </si>
  <si>
    <t>SDWP0003400041SNG</t>
  </si>
  <si>
    <t>ZEV9644012</t>
  </si>
  <si>
    <t>ETHCE00296928SNG</t>
  </si>
  <si>
    <t>ZEV9644010</t>
  </si>
  <si>
    <t>ELITE00171012SNG</t>
  </si>
  <si>
    <t>ZEV9748009</t>
  </si>
  <si>
    <t>00171012SNG</t>
  </si>
  <si>
    <t>ZEV9748010</t>
  </si>
  <si>
    <t>181426325</t>
  </si>
  <si>
    <t>ZEW2664013</t>
  </si>
  <si>
    <t>SDWP0003400048SNG</t>
  </si>
  <si>
    <t>ZFJ6272009</t>
  </si>
  <si>
    <t>ETHCE00296946SNG</t>
  </si>
  <si>
    <t>ZEW2664014</t>
  </si>
  <si>
    <t>SDWP0003400049SNG</t>
  </si>
  <si>
    <t>ZFJ6272010</t>
  </si>
  <si>
    <t>ETHCE00296964SNG</t>
  </si>
  <si>
    <t>ZFJ6272002</t>
  </si>
  <si>
    <t>ELITE00182102SNG</t>
  </si>
  <si>
    <t>ZFJ7294001</t>
  </si>
  <si>
    <t>00182102SNG</t>
  </si>
  <si>
    <t>ZFJ7294002</t>
  </si>
  <si>
    <t>181443618</t>
  </si>
  <si>
    <t>ZEW2664003</t>
  </si>
  <si>
    <t>SDWP0003400038SNG</t>
  </si>
  <si>
    <t>ZEV9644008</t>
  </si>
  <si>
    <t>ETHCE00296909SNG</t>
  </si>
  <si>
    <t>ZEW2664004</t>
  </si>
  <si>
    <t>SDWP0003400039SNG</t>
  </si>
  <si>
    <t>ZEV9644009</t>
  </si>
  <si>
    <t>ETHCE00296914SNG</t>
  </si>
  <si>
    <t>ZEV9644007</t>
  </si>
  <si>
    <t>ELITE00171052SNG</t>
  </si>
  <si>
    <t>ZEV9748007</t>
  </si>
  <si>
    <t>00171052SNG</t>
  </si>
  <si>
    <t>ZEV9748008</t>
  </si>
  <si>
    <t>181513018</t>
  </si>
  <si>
    <t>ZEW2664017</t>
  </si>
  <si>
    <t>SDWP0003400052SNG</t>
  </si>
  <si>
    <t>ZFJ2259002</t>
  </si>
  <si>
    <t>ETHCE00296901SNG</t>
  </si>
  <si>
    <t>ZEW2664018</t>
  </si>
  <si>
    <t>SDWP0003400053SNG</t>
  </si>
  <si>
    <t>ZFJ2259003</t>
  </si>
  <si>
    <t>ETHCE00296902SNG</t>
  </si>
  <si>
    <t>ZFJ2259001</t>
  </si>
  <si>
    <t>ELITE00171021SNG</t>
  </si>
  <si>
    <t>ZFJ2321001</t>
  </si>
  <si>
    <t>00171021SNG</t>
  </si>
  <si>
    <t>ZFJ2321002</t>
  </si>
  <si>
    <t>181426356</t>
  </si>
  <si>
    <t>ZEW2664031</t>
  </si>
  <si>
    <t>SDWP0003400066SNG</t>
  </si>
  <si>
    <t>ZFJ6272015</t>
  </si>
  <si>
    <t>ETHCE00296978SNG</t>
  </si>
  <si>
    <t>ZEW2664032</t>
  </si>
  <si>
    <t>SDWP0003400067SNG</t>
  </si>
  <si>
    <t>ZFJ6272016</t>
  </si>
  <si>
    <t>ETHCE00301230SNG</t>
  </si>
  <si>
    <t>CE00301230SNG</t>
  </si>
  <si>
    <t>ZFJ6272007</t>
  </si>
  <si>
    <t>ELITE00203859SNG</t>
  </si>
  <si>
    <t>ZFJ7294007</t>
  </si>
  <si>
    <t>00203859SNG</t>
  </si>
  <si>
    <t>ZFJ7294008</t>
  </si>
  <si>
    <t>181478014</t>
  </si>
  <si>
    <t>Dependency</t>
  </si>
  <si>
    <t>03-Dec: Migration of DC traffic to Cedge devices after headsup from SIA
28-Nov: Migration of DC traffic to Cedge devices after headsup from SIA
30Oct- Cease orders for Vedge devices to be raised.
10Oct- Cease orders for Vedge devices to be raised.
30Sep- Cease orders for Vedge devices to be raised.
11Sep- Cease orders for Vedge devices to be raised.
6Jul- Migration completed and handed over to Client</t>
  </si>
  <si>
    <t>28-Nov: Site completed on 3-Nov.
30-Oct: Awaiting client headsup to integrate with SIA SDWAN fabric.
10Oct- RMA device installed and connected to VManage. Awaiting client headsup to integrate with SIA SDWAN fabric.
30Sep- FW rules to be implemented and services to be put to Production. Cease orders to be raised for Vedge devices.
11Sep- FW rules to be implemented and services to be put to Production. Cease orders to be raised for Vedge devices.
3Aug- Migration completed and handed over to Client</t>
  </si>
  <si>
    <t>28-Nov: Site completed on 3-Nov.
30Oct- Awaiting client headsup to integrate with SIA SDWAN fabric.
10Oct- HW installed and awating client headsup to integrate with SIA SDWAN fabric.
30Sep- FW rules to be implemented and services to be put to Production. Cease orders to be raised for Vedge devices.
11Sep- FE visit finalization, Access approvals to be sought for installation on 14-Sep.</t>
  </si>
  <si>
    <t>03-Dec: Migration to be scheduled after headsup from SIA.
28-Nov: Migration to be scheduled after headsup from SIA.
30Oct- HW installation compeleted on 12-Oct. To be integrated with SDWAN fabric after heads up from Client.
10Oct- HW installation scheduled on 12-Oct. To be integrated with SDWAN fabric after heads up from Client.
30Sep- Mux Installation completed and link delivered. HW Installation scheduled on 5-Oct.
11Sep- Site survey completed. Mux Installation to be scheduled.</t>
  </si>
  <si>
    <t>03-Dec: Cutover to be planned after cable issue and power space are resolved. SIA will notify once ready.
28-Nov: Cutover to be planned after cable issue and power space are resolved. SIA will notify once ready.
22Nov- HW installed but not configured due to site conditions. Cutover to be planned after cable issue and power space are resolved.
14Nov- Actiivty planned on 15-Nov., postponed to 22-Nov by Client. HW installation on 22-nov and Cutover on 23-Nov.
7Nov- Site visit required to understand Mux and CPE installation. Site visit planned on 9-Nov.
30Oct- Link ready. HW installation and Migration to be scheduled after  DC site readiness. Rack space for HW instalation to be understood from Client.
10Oct- Bandwidth incorrectly recorded in orders, as notified by FOB. Corrections made and aligned with LTC and GSP team. Link delivery scheduled on 16-Oct.
30Sep- Mux Installation and Link delivery scheduled on 10-Oct. HW Installation scheduled on 12-Oct.
11Sep- Site survey to be intiated.</t>
  </si>
  <si>
    <t>03-Dec: SIA to confirm primary and backup link readiness.
28-Nov: SIA to confirm primary and backup link readiness.
28-Nov: SIA to confirm primary and backup link readiness.
31Oct- Cease orders for Vedge devices to be raised. Client to update on diverse links readiness to plan for HW installation.
10Oct- Cease orders for Vedge devices to be raised.
30Sep- Cease orders for Vedge devices to be raised.
11Sep- Cease orders for Vedge devices to be raised.
6Jul- Migration completed and handed over to Client</t>
  </si>
  <si>
    <t>SIA - SDWAN Tech Refresh Project Updates - Dashboard</t>
  </si>
  <si>
    <t>Site Completed</t>
  </si>
  <si>
    <t>HW installation completed on 5-Oct. Migration to be scheduled after headsup from SIA.</t>
  </si>
  <si>
    <t xml:space="preserve">INITIATED </t>
  </si>
  <si>
    <t>COMPLETED</t>
  </si>
  <si>
    <t>Minimum Lead time</t>
  </si>
  <si>
    <t>Replacement of Vedge 1000 device with Cisco C8200 device to intergrate SIA network to SDWAN fabric, with client owned links</t>
  </si>
  <si>
    <t>65 CHANGI AIRPORT TERMINAL 3.  AIRPORT BOULEVARD. 819663</t>
  </si>
  <si>
    <t>Weekday/After Office Hours</t>
  </si>
  <si>
    <t>SDWAN Connectivity setup at TSQ DC with C8500 Device</t>
  </si>
  <si>
    <t>722,UPPER CHANGI ROAD EAST #02-00/01 486854</t>
  </si>
  <si>
    <t>Weekday/ After Office Hours</t>
  </si>
  <si>
    <t>38A KIM CHUAN ROAD,537055</t>
  </si>
  <si>
    <t>Weekday/ After Offcie Hours</t>
  </si>
  <si>
    <t>Provide
Provide
Provide
Provide
Provide
Provide
Cease
Cease
Cease</t>
  </si>
  <si>
    <t>ZEW2664019
ZFJ2259005
ZFJ2460003
ZEW2664020
ZFJ2259006
ZFJ2460004
ZFJ2259004
ZFJ2321003
ZFJ2321004</t>
  </si>
  <si>
    <t>SDWP0003400054SNG
ETHCE00296949SNG
CE00296949SNG
SDWP0003400055SNG
ETHCE00296953SNG
CE00296953SNG
ELITE00171059SNG
00171059SNG
181426421</t>
  </si>
  <si>
    <t>Links cannot be brought up because of svc# tie not with Provide orders.</t>
  </si>
  <si>
    <t>AM</t>
  </si>
  <si>
    <t>2 ION ORCHARD #04-03C  ORCHARD TURN 238801</t>
  </si>
  <si>
    <t>ZEW2664001
ZEV9644003
ZFJ0973002
ZEW2664002
ZEV9644004
ZFJ0973001
ZEV9644005
ZEV9748001
ZEV9748002</t>
  </si>
  <si>
    <t>SDWP0003400036SNG
ETHCE00296864SNG
CE00296864SNG
SDWP0003400037SNG
ETHCE00296862SNG
CE00296862SNG
ELITE00169960SNG
00169960SNG
181426229</t>
  </si>
  <si>
    <t>CE00296862SNG - order raised incorrectly for bandwidth as 10M, instead of 100M.</t>
  </si>
  <si>
    <t>configuration cannot be completed</t>
  </si>
  <si>
    <t>Follow up withorder raising team for rectifiation</t>
  </si>
  <si>
    <t>Aileen/Kapu</t>
  </si>
  <si>
    <t>Delay will postpone link provisioning</t>
  </si>
  <si>
    <t>ZEW2664011
ZEV9644018
ZFJ0973009
ZEW2664012
ZEV9644019
ZFJ0973010
ZEV9644017
ZEV9748013
ZEV9748014</t>
  </si>
  <si>
    <t>SDWP0003400046SNG
ETHCE00296947SNG
CE00296947SNG
SDWP0003400047SNG
ETHCE00296951SNG
CE00296951SNG
ELITE00171030SNG
00171030SNG
181426370</t>
  </si>
  <si>
    <t>ZEW2664021
ZFJ2259009
ZFJ2460005
ZEW2664022
ZFJ2259010
ZFJ2460006
ZFJ2259008
ZFJ2321005
ZFJ2321006</t>
  </si>
  <si>
    <t>SDWP0003400056SNG
ETHCE00296962SNG
CE00296962SNG
SDWP0003400057SNG
ETHCE00296963SNG
CE00296963SNG
ELITE00171056SNG
00171056SNG
181426414</t>
  </si>
  <si>
    <t>4,AYER RAJAH CRESCENT. #03-00. 139960</t>
  </si>
  <si>
    <t>Provide
Provide</t>
  </si>
  <si>
    <t>ZEW2664023
ZEW2664024</t>
  </si>
  <si>
    <t>SDWP0003400058SNG
SDWP0003400059SNG</t>
  </si>
  <si>
    <t>ELITE00171062SNG</t>
  </si>
  <si>
    <t>47,JALAN BUROH.  #01-02. 619491</t>
  </si>
  <si>
    <t>ZEW2664025
ZEW2664026</t>
  </si>
  <si>
    <t>SDWP0003400060SNG
SDWP0003400061SNG</t>
  </si>
  <si>
    <t>80 CHANGI AIRPORT T1 #04-15 AIRPORT BOULEVARD 819642</t>
  </si>
  <si>
    <t>ZEW2664035
ZEW2664036</t>
  </si>
  <si>
    <t>SDWP0003400070SNG
SDWP0003400071SNG</t>
  </si>
  <si>
    <t>ZEW2664009
ZFJ6272017
ZFJ7294019
ZEW2664010
ZFJ6272018
ZFJ7294020
ZFJ6272008
ZFJ7294009
ZFJ7294010</t>
  </si>
  <si>
    <t>SDWP0003400044SNG
ETHCE00296981SNG
CE00296981SNG
SDWP0003400045SNG
ETHCE00296982SNG
CE00297030SNG
ELITE00171034SNG
00171034SNG
181426387</t>
  </si>
  <si>
    <t>ZEW2664027
ZFJ6272013
ZFJ7294015
ZEW2664028
ZFJ6272014
ZFJ7294016
ZFJ6272005
ZFJ7294005
ZFJ7294006</t>
  </si>
  <si>
    <t>SDWP0003400062SNG
ETHCE00296976SNG
CE00296976SNG
SDWP0003400063SNG
ETHCE00296977SNG
CE00296977SNG
ELITE00176685SNG
00176685SNG
181503918</t>
  </si>
  <si>
    <t>Survey scheduled on 13-Oct-23</t>
  </si>
  <si>
    <t>ZEW2664007
ZEV9644015
ZFJ0973007
ZEW2664008
ZEV9644016
ZFJ0973008
ZEV9644014
ZEV9748011
ZEV9748012</t>
  </si>
  <si>
    <t>SDWP0003400042SNG
ETHCE00296939SNG
CE00296939SNG
SDWP0003400043SNG
ETHCE00296940SNG
CE00296940SNG
ELITE00171027SNG
00171027SNG
181426363</t>
  </si>
  <si>
    <t>ZEW2664015
ZFJ6272011
ZFJ7294013
ZEW2664016
ZFJ6272012
ZFJ7294014
ZFJ6272001
ZFJ7294003
ZFJ7294004</t>
  </si>
  <si>
    <t>SDWP0003400050SNG
ETHCE00296968SNG
CE00296968SNG
SDWP0003400051SNG
ETHCE00296973SNG
CE00296973SNG
ELITE00171018SNG
00171018SNG
181426349</t>
  </si>
  <si>
    <t>ZEW2664029
ZFJ2259012
ZFJ2460007
ZEW2664030
ZFJ2259013
ZFJ2460008
ZFJ2259011
ZFJ2321007
ZFJ2321008</t>
  </si>
  <si>
    <t>SDWP0003400064SNG
ETHCE00297027SNG
CE00297027SNG
SDWP0003400065SNG
ETHCE00297028SNG
CE00297028SNG
ELITE00176684SNG
00176684SNG
181437009</t>
  </si>
  <si>
    <t>ZEW2664005
ZEV9644011
ZFJ0973005
ZEW2664006
ZEV9644012
ZFJ0973006
ZEV9644010
ZEV9748009
ZEV9748010</t>
  </si>
  <si>
    <t>SDWP0003400040SNG
ETHCE00296927SNG
CE00296927SNG
SDWP0003400041SNG
ETHCE00296928SNG
CE00296928SNG
ELITE00171012SNG
00171012SNG
181426325</t>
  </si>
  <si>
    <t xml:space="preserve">   </t>
  </si>
  <si>
    <t>ZEW2664013
ZFJ6272009
ZFJ7294011
ZEW2664014
ZFJ6272010
ZFJ7294012
ZFJ6272002
ZFJ7294001
ZFJ7294002</t>
  </si>
  <si>
    <t>SDWP0003400048SNG
ETHCE00296946SNG
CE00296946SNG
SDWP0003400049SNG
ETHCE00296964SNG
CE00296964SNG
ELITE00182102SNG
00182102SNG
181443618</t>
  </si>
  <si>
    <t>ZEW2664003
ZEV9644008
ZFJ0973003
ZEW2664004
ZEV9644009
ZFJ0973004
ZEV9644007
ZEV9748007
ZEV9748008</t>
  </si>
  <si>
    <t>SDWP0003400038SNG
ETHCE00296909SNG
CE00296909SNG
SDWP0003400039SNG
ETHCE00296914SNG
CE00296914SNG
ELITE00171052SNG
00171052SNG
181513018</t>
  </si>
  <si>
    <t>ZEW2664017
ZFJ2259002
ZFJ2460001
ZEW2664018
ZFJ2259003
ZFJ2460002
ZFJ2259001
ZFJ2321001
ZFJ2321002</t>
  </si>
  <si>
    <t>SDWP0003400052SNG
ETHCE00296901SNG
CE00296901SNG
SDWP0003400053SNG
ETHCE00296902SNG
CE00296902SNG
ELITE00171021SNG
00171021SNG
181426356</t>
  </si>
  <si>
    <t>Resurvey initiated</t>
  </si>
  <si>
    <t>ZEW2664031
ZFJ6272015
ZFJ7294017
ZEW2664032
ZFJ6272016
ZFJ7294018
ZFJ6272007
ZFJ7294007
ZFJ7294008</t>
  </si>
  <si>
    <t>SDWP0003400066SNG
ETHCE00296978SNG
CE00296978SNG
SDWP0003400067SNG
ETHCE00296979SNG
CE00296979SNG
ELITE00203859SNG
00203859SNG
181478014</t>
  </si>
  <si>
    <t>Exchange (for domestic circuits)</t>
  </si>
  <si>
    <t>B - End Address</t>
  </si>
  <si>
    <t>Product</t>
  </si>
  <si>
    <t>Target CRD</t>
  </si>
  <si>
    <t>WO Status</t>
  </si>
  <si>
    <t>DCE Headend</t>
  </si>
  <si>
    <t>PL</t>
  </si>
  <si>
    <t>CN - ConnectPlus IP VPN</t>
  </si>
  <si>
    <t>V edge 1000 Device</t>
  </si>
  <si>
    <t>TSQ Headend</t>
  </si>
  <si>
    <t>CG</t>
  </si>
  <si>
    <t>OC</t>
  </si>
  <si>
    <t>722,UPPER CHANGI ROAD EAST #02-00/01 486854 (TSQ)</t>
  </si>
  <si>
    <t>SingNet Ethernet</t>
  </si>
  <si>
    <t>CN - Meg@pop Suite Of IP Services</t>
  </si>
  <si>
    <t>M0583682</t>
  </si>
  <si>
    <t>SDWP0003400009SNG</t>
  </si>
  <si>
    <t>V edge Device</t>
  </si>
  <si>
    <t>38A,KIM CHUAN ROAD.537055 (DCE)</t>
  </si>
  <si>
    <t>M0669817</t>
  </si>
  <si>
    <t>SDWP0003400010SNG</t>
  </si>
  <si>
    <t>2 Orchard Turn, ION Orchard #04-03C</t>
  </si>
  <si>
    <t>SingNet Elite</t>
  </si>
  <si>
    <t>TS - FTTH</t>
  </si>
  <si>
    <t>BD</t>
  </si>
  <si>
    <t>M0578588</t>
  </si>
  <si>
    <t>750B CHAI CHEE ROAD WESTERN DIGITAL #04-05</t>
  </si>
  <si>
    <t>M0567363</t>
  </si>
  <si>
    <t>SDWP0003400027SNG</t>
  </si>
  <si>
    <t>SDWP0003400028SNG</t>
  </si>
  <si>
    <t>4 Airline Road, Airline house Guardhouse Pass Office</t>
  </si>
  <si>
    <t>AR</t>
  </si>
  <si>
    <t>Address Not Provided</t>
  </si>
  <si>
    <t>4 AYER RAJAH CRESCENT  #03-00</t>
  </si>
  <si>
    <t>SDWP0003400017SNG</t>
  </si>
  <si>
    <t>SDWP0003400018SNG</t>
  </si>
  <si>
    <t>JR</t>
  </si>
  <si>
    <t>ELITE00171070SNG</t>
  </si>
  <si>
    <t>47 JALAN BUROH  #01-02</t>
  </si>
  <si>
    <t>SDWP0003400019SNG</t>
  </si>
  <si>
    <t>SDWP0003400020SNG</t>
  </si>
  <si>
    <t>65 CHANGI AIRPORT TERMINAL 3 #B1-17 AIRPORT BOULEVARD 819663</t>
  </si>
  <si>
    <t>M0663236</t>
  </si>
  <si>
    <t>SDWP0003400013SNG</t>
  </si>
  <si>
    <t>M0669964</t>
  </si>
  <si>
    <t>SDWP0003400014SNG</t>
  </si>
  <si>
    <t xml:space="preserve">34 CHANGI NORTH CRESCENT SATS MAINTENANCE CENTRE </t>
  </si>
  <si>
    <t>M0663233</t>
  </si>
  <si>
    <t>M0663135</t>
  </si>
  <si>
    <t>10 AIRPORT BOULEVARD CHANGI AIRPORT T4 #01-44</t>
  </si>
  <si>
    <t>M0669464</t>
  </si>
  <si>
    <t>M0669565</t>
  </si>
  <si>
    <t>5 CHANGI SOUTH LANE  #03-02</t>
  </si>
  <si>
    <t>SingNet ethernet</t>
  </si>
  <si>
    <t>M0612592</t>
  </si>
  <si>
    <t>SDWP0003400029SNG</t>
  </si>
  <si>
    <t>M0669967</t>
  </si>
  <si>
    <t>SDWP0003400030SNG</t>
  </si>
  <si>
    <t>M0567355</t>
  </si>
  <si>
    <t>M0669965</t>
  </si>
  <si>
    <t xml:space="preserve">300 LOYANG AVENUE   </t>
  </si>
  <si>
    <t>TP</t>
  </si>
  <si>
    <t>M0669352</t>
  </si>
  <si>
    <t>M0669376</t>
  </si>
  <si>
    <t>CHANGI BUSINESS PARK CENTRAL 2 THE SIGNATURE #08-06/07</t>
  </si>
  <si>
    <t>M0565969</t>
  </si>
  <si>
    <t>M0669904</t>
  </si>
  <si>
    <t>SATS INFLIGHT CATERING CTR 1, 20 Airport Boulevard Admin Blk Level 2</t>
  </si>
  <si>
    <t>M0575186</t>
  </si>
  <si>
    <t>SDWP0003400011SNG</t>
  </si>
  <si>
    <t>M0669963</t>
  </si>
  <si>
    <t>SDWP0003400012SNG</t>
  </si>
  <si>
    <t>25 LOYANG CRESCENT  BLDG 302 #04-08 Loyang Offshore Supply Base</t>
  </si>
  <si>
    <t>M0661007</t>
  </si>
  <si>
    <t>M0682358</t>
  </si>
  <si>
    <t>36 CHANGI NORTH CRESCENT Singapore 499620</t>
  </si>
  <si>
    <t>M0567318</t>
  </si>
  <si>
    <t>M0669966</t>
  </si>
  <si>
    <t xml:space="preserve">9 LOYANG WAY  #03-00 </t>
  </si>
  <si>
    <t>SDWP0003400035SHI</t>
  </si>
  <si>
    <t>ISR1100 device</t>
  </si>
  <si>
    <t xml:space="preserve">30 CHANGI NORTH CRESCENT SATS INFLIGHT CATERING </t>
  </si>
  <si>
    <t>Department</t>
  </si>
  <si>
    <t>Level 1</t>
  </si>
  <si>
    <t>contact details</t>
  </si>
  <si>
    <t>Level 2</t>
  </si>
  <si>
    <t xml:space="preserve">SD WAN </t>
  </si>
  <si>
    <t>Tan Ping Cheng</t>
  </si>
  <si>
    <t>pingcheng@singtel.com / +65 98451598</t>
  </si>
  <si>
    <t>Singnet Ethernet</t>
  </si>
  <si>
    <t>Ho Yiyi</t>
  </si>
  <si>
    <t>hoyiyi@singtel.com / +65 65144070</t>
  </si>
  <si>
    <t>Bid Team</t>
  </si>
  <si>
    <t>Kelvin Lai</t>
  </si>
  <si>
    <t>kevin.lai@singtel.com</t>
  </si>
  <si>
    <t>Hong Zhong Cheng</t>
  </si>
  <si>
    <t>zhongcheng@singtel.com / +65 82999661</t>
  </si>
  <si>
    <t xml:space="preserve">Sales Specialist </t>
  </si>
  <si>
    <t>Mindy/Gerardine</t>
  </si>
  <si>
    <t>mindy.wong@singtel.com / +65 86863765</t>
  </si>
  <si>
    <t>Whilmer</t>
  </si>
  <si>
    <t>ganwhilmer@singtel.com / +65 97878853</t>
  </si>
  <si>
    <t xml:space="preserve">David Phoo/ Rucha </t>
  </si>
  <si>
    <t>davidphoo@singtel.com / +65 83395380</t>
  </si>
  <si>
    <t xml:space="preserve"> Alvin Tan</t>
  </si>
  <si>
    <t>alvintek@singtel.com / +65 68383393</t>
  </si>
  <si>
    <t>Hashim Aslam / Santosh Kumar/ Muhamad Hamizan</t>
  </si>
  <si>
    <t xml:space="preserve">hashim@singtel.com / +65 81291179 || xv.santoshkumar.moharana@singtel.com </t>
  </si>
  <si>
    <t xml:space="preserve"> Kairav Mody</t>
  </si>
  <si>
    <t>kairavmody@singtel.com / +65 91193673</t>
  </si>
  <si>
    <t>Solution</t>
  </si>
  <si>
    <t>Siti Rosimah</t>
  </si>
  <si>
    <t>siti@singtel.com / +65 97898229</t>
  </si>
  <si>
    <t>Niraj Vinod Sinha</t>
  </si>
  <si>
    <t>nirajs@singtel.com / +65 68382729</t>
  </si>
  <si>
    <t>SDWAN</t>
  </si>
  <si>
    <t>Winston Goh</t>
  </si>
  <si>
    <t>winstgoh@singtel.com / +65 85188665</t>
  </si>
  <si>
    <t>ITPM/CTS</t>
  </si>
  <si>
    <t>Jayanthi / Banjo</t>
  </si>
  <si>
    <t>jayanthi@singtel.com /+65 96778402 || banjo.ysibido@singtel.com</t>
  </si>
  <si>
    <t>Dincy</t>
  </si>
  <si>
    <t>dincy.josephorevillo@singtel.com</t>
  </si>
  <si>
    <t>Niranjan Kawde</t>
  </si>
  <si>
    <t>niranjan.kawde@singtel.com / 08223852009</t>
  </si>
  <si>
    <t>Service Management</t>
  </si>
  <si>
    <t>Raymond Chew</t>
  </si>
  <si>
    <t>raymond.chew@singtel.com</t>
  </si>
  <si>
    <t>Alan Chan</t>
  </si>
  <si>
    <t>Scoot</t>
  </si>
  <si>
    <t>Joey Puah/Atul Kumar/</t>
  </si>
  <si>
    <t>Atul_Kumar@singaporeair.com.sg</t>
  </si>
  <si>
    <t xml:space="preserve">Cheng Tiang Kak </t>
  </si>
  <si>
    <t>tiangkak_cheng@singaporeair.com.sg</t>
  </si>
  <si>
    <t>Thomas Sum / Qiu Shiguang/Aris</t>
  </si>
  <si>
    <t>Thomas_SumPY@singaporeair.com.sg || ShiGuang_Qiu@singaporeair.com.sg</t>
  </si>
  <si>
    <t>SIA EC</t>
  </si>
  <si>
    <t>James Phee</t>
  </si>
  <si>
    <t>CG exchange controller</t>
  </si>
  <si>
    <t>Zar Tun / Denel Carinugan</t>
  </si>
  <si>
    <t>zar.tun@singtel.com / 96735196 || denel.carinugan@singtel.com / 98196013</t>
  </si>
  <si>
    <t>Asarabali Mohamed Saleem</t>
  </si>
  <si>
    <t>saleema@singtel.com / 85000117</t>
  </si>
  <si>
    <t>OC exchange controller</t>
  </si>
  <si>
    <t>BD exchange controller</t>
  </si>
  <si>
    <t>Sanim Bin Selamat</t>
  </si>
  <si>
    <t>sanimsel@singtel.com / 96635091</t>
  </si>
  <si>
    <t>AR exchange controller</t>
  </si>
  <si>
    <t>Asher Lai</t>
  </si>
  <si>
    <t>asher.lai@singtel.com / 89401396</t>
  </si>
  <si>
    <t>Tan Yim Hai Eric</t>
  </si>
  <si>
    <t>tanyimhai@singtel.com / 81272680</t>
  </si>
  <si>
    <t>JR exchange controller</t>
  </si>
  <si>
    <t>Faizal</t>
  </si>
  <si>
    <t>faizal.mdsaleh@singtel.com / 81295237</t>
  </si>
  <si>
    <t>TP exchange controller</t>
  </si>
  <si>
    <t xml:space="preserve">Freda Andiano </t>
  </si>
  <si>
    <t>freda.andiano@singtel.com / 81295261</t>
  </si>
  <si>
    <t>PL exchange controller</t>
  </si>
  <si>
    <t>Ye Myint</t>
  </si>
  <si>
    <t>ye.myint@singtel.com / 81294862</t>
  </si>
  <si>
    <t>POC Name</t>
  </si>
  <si>
    <t>POC Number</t>
  </si>
  <si>
    <t>POC Email</t>
  </si>
  <si>
    <t>Sitihalimatu Ali</t>
  </si>
  <si>
    <t>SitiHalimatu_Ali@singaporeair.com.sg</t>
  </si>
  <si>
    <t>Terrence Chew</t>
  </si>
  <si>
    <t>Terrence_chewbh@singaporeair.com.sg</t>
  </si>
  <si>
    <t>Sharon Lee</t>
  </si>
  <si>
    <t>sharon_lee@singaporeair.com.sg</t>
  </si>
  <si>
    <t>Bernadette Yeo</t>
  </si>
  <si>
    <t>bernadette_yeo@singaporeair.com.sg</t>
  </si>
  <si>
    <t>Alfred Leong</t>
  </si>
  <si>
    <t>Alfred_Leong@Singaporeair.com.sg</t>
  </si>
  <si>
    <t>Steve Lim</t>
  </si>
  <si>
    <t>steve.lim@datapost.com.sg</t>
  </si>
  <si>
    <t>Joey Puah Gie Ee</t>
  </si>
  <si>
    <t>joey_puah@flyscoot.com</t>
  </si>
  <si>
    <t>Hosoon Tan</t>
  </si>
  <si>
    <t>hosoon_tan@singaporeair.com.sg</t>
  </si>
  <si>
    <t>Alhafiz Azami</t>
  </si>
  <si>
    <t>alhafiz_azami@singaporeair.com.sg</t>
  </si>
  <si>
    <t>Krisshop @ Changi South Lane</t>
  </si>
  <si>
    <t>Edwin Koh</t>
  </si>
  <si>
    <t>Edwin_Koh@krisshop.com</t>
  </si>
  <si>
    <t>Siti Nur Hawa</t>
  </si>
  <si>
    <t>siti_nurhawa@krisshop.com</t>
  </si>
  <si>
    <t>Liz Wee</t>
  </si>
  <si>
    <t>liz_wee@singaporeair.com.sg</t>
  </si>
  <si>
    <t>Sweechoo Tan</t>
  </si>
  <si>
    <t>sweechoo_tan@singaporeair.com.sg</t>
  </si>
  <si>
    <t>SooAnn Lim</t>
  </si>
  <si>
    <t>soonann_lim@singaporeair.com.sg</t>
  </si>
  <si>
    <t>Kayliang Koh</t>
  </si>
  <si>
    <t>LOYANG - SIAEC (SSC-Suppy Centre?)</t>
  </si>
  <si>
    <t>Siying Png</t>
  </si>
  <si>
    <t>Siying_Png@singaporeair.com.sg</t>
  </si>
  <si>
    <t>AnnBeng Kang
Vincent Leong</t>
  </si>
  <si>
    <t>65492060
65415990</t>
  </si>
  <si>
    <t>annbeng_kang@singaporeair.com.sg
Vincent_Leong@singaporeair.com.sg</t>
  </si>
  <si>
    <t>WeeKhiang Tay</t>
  </si>
  <si>
    <t>Weekhiang_Tay@singaporeair.com.sg</t>
  </si>
  <si>
    <t>WeiChien Lim</t>
  </si>
  <si>
    <t>weichien_lim@singaporeair.com.sg</t>
  </si>
  <si>
    <t>Patrick Kwang</t>
  </si>
  <si>
    <t>Patrick_Kwang@krisshop.com</t>
  </si>
  <si>
    <t>Cisco 8200 BOM for all remote sites</t>
  </si>
  <si>
    <t>Line Number</t>
  </si>
  <si>
    <t>Part Number</t>
  </si>
  <si>
    <t>Qty</t>
  </si>
  <si>
    <t>C8200-1N-4T</t>
  </si>
  <si>
    <t>Cisco Catalyst C8200-1N-4T Router</t>
  </si>
  <si>
    <t>2.0.1</t>
  </si>
  <si>
    <t>CON-OSP-C82001N4</t>
  </si>
  <si>
    <t>SNTC-24X7X4OS Cisco Catalyst C8200</t>
  </si>
  <si>
    <t>MEM-C8200-8GB</t>
  </si>
  <si>
    <t>Cisco Catalyst 8200 Edge 8GB memory</t>
  </si>
  <si>
    <t>M2USB-16G</t>
  </si>
  <si>
    <t>Cisco Catalyst 8000 Edge M.2 USB 16GB</t>
  </si>
  <si>
    <t>CAB-ACU</t>
  </si>
  <si>
    <t>AC Power Cord (UK), C13, BS 1363, 2.5m</t>
  </si>
  <si>
    <t>C-RFID-1R</t>
  </si>
  <si>
    <t>Cisco Catalyst 8000 Edge RFID - 1RU</t>
  </si>
  <si>
    <t>C8000-HSEC</t>
  </si>
  <si>
    <t>U.S. Export Restriction Compliance license for C8000 series</t>
  </si>
  <si>
    <t>C8200-RM-19-1R</t>
  </si>
  <si>
    <t>Cisco Catalyst 8200 Rack mount kit - 19" 1R</t>
  </si>
  <si>
    <t>NETWORK-PNP-LIC</t>
  </si>
  <si>
    <t>Network Plug-n-Play Connect for zero-touch device deployment</t>
  </si>
  <si>
    <t>C8200-NIM-BLANK</t>
  </si>
  <si>
    <t>Cisco Catalyst 8200 Edge NIM Blank</t>
  </si>
  <si>
    <t>C8200-PIM-BLANK</t>
  </si>
  <si>
    <t>Cisco Catalyst 8200 Edge PIM Blank</t>
  </si>
  <si>
    <t>TE-R-SW</t>
  </si>
  <si>
    <t>TE agent for IOSXE on Enterprise Routing</t>
  </si>
  <si>
    <t>IOSXE-CTRL-MODE</t>
  </si>
  <si>
    <t>IOS XE SD-WAN boot up mode for Unified image</t>
  </si>
  <si>
    <t>SC8KBEUK9-176</t>
  </si>
  <si>
    <t>UNIVERSAL</t>
  </si>
  <si>
    <t>DNA-P-T1-A-3Y</t>
  </si>
  <si>
    <t>Cisco DNA Advantage On-Prem Lic 3Y - upto 200M (Aggr, 400M)</t>
  </si>
  <si>
    <t>SVS-PDNA-ADV</t>
  </si>
  <si>
    <t>Embedded Support for SW - Tiered  DNA Advantage On-Prem</t>
  </si>
  <si>
    <t>DSTACK-T1-A</t>
  </si>
  <si>
    <t>Cisco DNA Advantage Stack - upto 200M (Aggr, 400M)</t>
  </si>
  <si>
    <t>NWSTACK-T1-A</t>
  </si>
  <si>
    <t>Cisco Network Advantage Stack - upto 200M (Aggr, 400M)</t>
  </si>
  <si>
    <t>SDWAN-UMB-ADV</t>
  </si>
  <si>
    <t>Cisco Umbrella for DNA Advantage</t>
  </si>
  <si>
    <t>SDWAN-ONPREM-PF</t>
  </si>
  <si>
    <t>Cisco SDWAN On Prem Deployment Option</t>
  </si>
  <si>
    <t xml:space="preserve">S.No. </t>
  </si>
  <si>
    <t>3PM-10PM</t>
  </si>
  <si>
    <t>Krisshop @ Signature</t>
  </si>
  <si>
    <t xml:space="preserve">12-deC: Migration Completed. Zscalar testing to be completed after headsup from SIA.
08-Dec: Migration completed. Failvoer testing to be completed after headsup from Client.
03-Dec: Initially HW Installation and Cutover scheduled 30-Nov, but had to be postponed to 7-Dec as one of the Firewall rules are still pending for approval. 
28-Nov: Activity planned on 30-Nov starting at 4PM.
22Nov- C1900 collected. Mux installed. Actiivty to be planned as Hot cutover to free rack space for Cedge devices.
31Oct- No rack space for CEdge devices. Cease work orders for vedge devices need to be raised to remove the existing HW and replace with CEdge device. Cease orders for C1900 devices to be raised as requested by Client. MUX installed and link delivered for deployment.
30Oct- Link delivery planned on 31-Oct, as client support to clear the rack space for MUX. Cease orders for Vedge devices to be raised to make space for Cedge devices.
10Oct- Site survey completed on 9-Oct. Infra identified. Link delivery to be planned.
30Sep-Site Survey to be initiated as Client needs this site earlier.
</t>
  </si>
  <si>
    <t>CHG00000060020</t>
  </si>
  <si>
    <t>Saravanan</t>
  </si>
  <si>
    <t>MUX installation and link delivery completed on 13-Dec. HW installation to be planned after headsup from SIA.</t>
  </si>
  <si>
    <t>Siti</t>
  </si>
  <si>
    <t>MUX installation and link delivery completed on 14-Dec. HW installation to be planned after headsup from SIA.</t>
  </si>
  <si>
    <t>Provisioning of Diverse Singnet Ethernet Links and Replacement of Vedge 1000 device with Cisco C8200 device to intergrate SIA network to SDWAN fabric</t>
  </si>
  <si>
    <t>Provisioning of Diverse Singnet Ethernet Links and Replacement of Vedge 1000 device with Cisco C8200 device to integrate SIA network to SDWAN fabric</t>
  </si>
  <si>
    <t>Provisioning of  Singnet Ethernet Links with client provided deiverse link and Replacement of Vedge 1000 device with Cisco C8200 device to intergrate SIA network to SDWAN fabric</t>
  </si>
  <si>
    <t>28-Nov: Site completed on 3-Nov.
30Oct- Partial Migration completed. Awaiting Client feedback and DC site readiness to migrate to SDWAN fabric.
10Oct- HW Installation completed and integrated with VManage. Cease work orders for Vedge and Singnet E to be raised. Cease dates to be confirmed with Client. Partial migration planned for /25 subnets as per client request, as part of Pilot sites. Migration to SDWAN fabric to be scheduled after heads up from Client. 
30Sep- HW Installation completed and integrated with VManage. Cease work orders for Vedge and Singnet E to be raised. Cease dates to be confirmed with Client.
11Sep- Mux Installation Schduled. HW replacement schedule don 21-Sep. Access and TD to be secured. Cease work orders for Vedge and Singnet E to be raised. Cease dates to be confirmed with Client.</t>
  </si>
  <si>
    <t>03-Dec: SIA to confirm diverse link readiness
28-Nov: SIA to confirm diverse link readiness
31Oct- Provide Work orders for Diverse Ethernet Links to be raised. Cease orders for Vedge and Singnet E Links to be raised.
10Oct- Work orders for Diverse Ethernet Links to be raised. Cease orders for Vedge and Singnet E Links to be raised.
30Sep- Work orders for Diverse Ethernet Links to be raised. Cease orders for Vedge and Singnet E Links to be raised.</t>
  </si>
  <si>
    <t>03-Dec: SIA to confirm diverse link readiness.
28-Nov: SIA to confirm diverse link readiness.
31Oct- Provide Work orders for Diverse Ethernet Links to be raised. Cease orders for Vedge and Singnet E Links to be raised.
10Oct- Work orders for Diverse Ethernet Links to be raised. Cease orders for Vedge and Singnet E Links to be raised.
30Sep- Work orders for Diverse Ethernet Links to be raised. Cease orders for Vedge and Singnet E Links to be raised.</t>
  </si>
  <si>
    <t>28-Nov: MUX installation scheduled on 1-Dec.
21Nov- Mux installation postponed as BMO requires more documents.
13Nov- Patching completed. MUX installation and link delivery to be planned.
9Nov- Intercab patching requird at CAB. MUX installation and link delivery to be planned after that.
31Oct- Site survey compeleted on 16-Oct. Infra available. Pending CE routing to be released.
30Sep-Cease orders for Vedge and Singnet E Links to be raised.</t>
  </si>
  <si>
    <t>03-Dec: First link (ZFJ0973007 ) delivered. Second Link (ZFJ0973008) intercab patching on 5-Dec. Link to be delivered after patching.
28-Nov: Patching scheduled on 29-Nov to 5-Dec
22Nov- MUX installation scheduled on 24-Nov.
15Nov- Site survey completed. MUX and Link installation to be scheduled.
10Nov- Site survey completed on 10-Nov. C1900 devices need to be removed to create power space.
31Oct- Site survey planned could not be completed, due to client unavailability. Need to reschedule.
30Sep-Cease orders for Vedge and Singnet E Links to be raised.</t>
  </si>
  <si>
    <t>11-Dec: MUX installation scheduled tomorrow due to urgency. Client support required to remove the existing C1900 devices. HW installation scheduled on 15-Dec.
03-Dec: S/N. of C1900 devices to be shared to initiated collection. Site to be planned for Hot cutover to free power soruce for Cedge devices. IB works completed. MUX installation to be scheduled after power source available.
28-Nov: IB works to be completed and IB works scheduled on 30-Nov.C1900 devices need to be remvoed to free power source. VNS001790 access approval shared.
22Nov- IB works to be completed. C1900 devices need to be remvoed to free power source. Site to be planned for Hot cutiover to free power soruce for Cedge devices. Access sought from Client on 30-Nov for IB works.
7Nov- Site survey completed. Infra available. Need power source availability confirmation from client.
31Oct- Site survey to be scheduled on 3rd Nov. Cease orders for Vedge and Singnet E Links to be raised.
30Sep-Cease orders for Vedge and Singnet E Links to be raised.</t>
  </si>
  <si>
    <t>03-Dec: Link delivery completed on 29-Nov. HW installation &amp; Cutover to be scheduled.
28-Nov: 1st link delivered on 14-Nov. Splicing completed. 2nd link delivery and MUX installation scheduled on 29-Nov. VNS022650 
22nov- 1st link delivered on 14-Nov. 2nd link delivery and MUX installation scheduled on 24-Nov.
15nov- 1st link delivered. 2nd link delivery scheduled on 16-Nov.
1Nov- MUX installation planned on 9-Nov, 10AM - 12noon.
31Oct- IB works to be completed to deliver link. Vendor to complete IB works. Cease orders for Vedge and Singnet E Links to be raised. Rack space available for MUX and Cedge devices.
30Oct- Site survey completed. Site survey results to be released. Cease orders for Vedge and Singnet E Links to be raised. Rack space available for MUX and Cedge devices.
30Sep-Cease orders for Vedge and Singnet E Links to be raised.</t>
  </si>
  <si>
    <t>05-Dec: Infra works scheduled on 14th and 15th Dec. Awaiting access approvals.
03-Dec: Scissors lift cost approved by AM. SDO to porceed for IB work completion.
28-Nov: Chasing AM on the additional cost for scissors lift.
10Nov- Scissors lift cost will be 483$. To be approved by AM to complete the IB works.
9Nov- Scissor lift require to complete IB works. FOB working on the cost
31Oct- IB works to be completed to deliver link. Vendor to complete IB works. Cease orders for Vedge and Singnet E Links to be raised. 
30Oct- Site survey scheduled on 30-Oct. Cease orders for Vedge and Singnet E Links to be raised.
30Sep-Cease orders for Vedge and Singnet E Links to be raised.</t>
  </si>
  <si>
    <t>03-Dec: Infra available and MUX installation completed on 23-Nov. HW installation &amp; Cutover to be planned.
23Nov- MUX installation schedueld on 23-Nov.
31Oct- Site survey completed on 30-Oct. Infra available for MUX installation. Cease orders for Vedge and Singnet E Links to be raised.
30Oct- Site survey scheduled on 30-Oct. Cease orders for Vedge and Singnet E Links to be raised.
30Sep-Cease orders for Vedge and Singnet E Links to be raised.</t>
  </si>
  <si>
    <t>12-Dec: MUX installation and link delivery completed on 8-Dec. HW installation and migration to be scheduled after headsup from SIA.
03-Dec: Pre-configuration completed for both circuits. mux installation and circuit activation 8 Dec 2023 @ 10am – 12pm.
28-Nov: MUX installation schedueld on 30-Nov.
22Nov- MUX isntallation likely to be scheduled on 30-Nov. Routing to be released.
17Nov- Patching completed. MUX and link delviery to be scheduled.
16Nov- SDO has advised for Intercab patching. 
9Nov- Resurvey initiated as order requirement is PD. Access requried to MDF. Resurvey scheduled on 15-Nov.
31Oct- Site survey scheduled on 31-Oct. Cease orders for Vedge and Singnet E Links to be raised.
30Sep-Cease orders for Vedge and Singnet E Links to be raised.</t>
  </si>
  <si>
    <t>12-Dec: MUX installation scheduled on 14-Dec, 10am - 12pm.
03-Dec: Splicing works scehduled on 6-dec. MUX installation scheduled on 6-Dec.
28-Nov: Splicing works is pending and MUX installation likely on 5-Dec.
22nOV- Splicing works to  be completed and MUX installation likely on 27-Nov.
9Nov- Site survey completed. Fibre build onoging. Order raised as PD, should be rectifeied to ED, as per scope. Cease orders for Vedge and Singnet E Links to be raised.
31Oct- Site survey scheduled on 1-Nov. Cease orders for Vedge and Singnet E Links to be raised.
30Sep-Cease orders for Vedge and Singnet E Links to be raised.</t>
  </si>
  <si>
    <t>Cease work orders for Singnet E and V edgem devices need to be raised</t>
  </si>
  <si>
    <t>Cease work orders for Singnet E links need to be raised.</t>
  </si>
  <si>
    <t>Singnet E</t>
  </si>
  <si>
    <t>Raja</t>
  </si>
  <si>
    <t>ZKQ1431017</t>
  </si>
  <si>
    <t>ZKQ1431003</t>
  </si>
  <si>
    <t>25,LOYANG OFFSHORE SUPPLY BASE 302, #04-08 LOYANG CRESCENT 508989</t>
  </si>
  <si>
    <t>34,SATS MAINTENANCE CENTRE.  CHANGI NORTH CRESCENT. 499615</t>
  </si>
  <si>
    <t>ZKQ1431004</t>
  </si>
  <si>
    <t>ZKQ1431005</t>
  </si>
  <si>
    <t>ZKQ1431006</t>
  </si>
  <si>
    <t>ZKQ1431007</t>
  </si>
  <si>
    <t>ZKQ1431008</t>
  </si>
  <si>
    <t>ZKQ1431009</t>
  </si>
  <si>
    <t>ZKQ1431010</t>
  </si>
  <si>
    <t>ZKQ1431012</t>
  </si>
  <si>
    <t>ZKQ1431013</t>
  </si>
  <si>
    <t>ZKQ1431014</t>
  </si>
  <si>
    <t>ZKQ1431015</t>
  </si>
  <si>
    <t>ZKQ1431016</t>
  </si>
  <si>
    <t>ZKP3398001</t>
  </si>
  <si>
    <t>ZKP3398002</t>
  </si>
  <si>
    <t>ZKP3398005</t>
  </si>
  <si>
    <t>ZKP3398006</t>
  </si>
  <si>
    <t>ZKP3398008</t>
  </si>
  <si>
    <t>ZKP3398010</t>
  </si>
  <si>
    <t>ZKP3398011</t>
  </si>
  <si>
    <t>ZKP3398012</t>
  </si>
  <si>
    <t>ZKP3398013</t>
  </si>
  <si>
    <t>KRISLITE@SIAEC</t>
  </si>
  <si>
    <t>HW INSTALLATION &amp; CUTOVER</t>
  </si>
  <si>
    <t>ESD CHANGI</t>
  </si>
  <si>
    <t>HW installation and cutover planned on 16-Jan-24. IM plan to be submitted by 9-Jan.</t>
  </si>
  <si>
    <t>Rack and Power availability confirmation</t>
  </si>
  <si>
    <t>Available</t>
  </si>
  <si>
    <t>00171062SNG</t>
  </si>
  <si>
    <t>ZKQ1180002</t>
  </si>
  <si>
    <t>ZKQ1596003</t>
  </si>
  <si>
    <t>ZKQ1596004</t>
  </si>
  <si>
    <t>ZKQ1180003</t>
  </si>
  <si>
    <t>ZKQ1596005</t>
  </si>
  <si>
    <t>ZKQ1596006</t>
  </si>
  <si>
    <t>00171070SNG</t>
  </si>
  <si>
    <t>3PM - 6PM</t>
  </si>
  <si>
    <t>6PM - 10PM</t>
  </si>
  <si>
    <t>CHG00000060367</t>
  </si>
  <si>
    <t>CHG00000060369</t>
  </si>
  <si>
    <t>19-Dec: ZFJ7294019 circuit activated. ZFJ7294020 will be completed after UG works.
03-Dec: Planner suggest alternative route instead of UG to reduce overall time needed. More updates will be provided after site survey on 1-Dec.
28-Nov: UG infra in currently in progress.
7Nov- ZFJ7294019 has existing fibre. ZFJ7294020 needs UG top up. Team identifed that pipe available to pull the fibre and does not involve any cost. Team to work on building UG infra first followed by IB infra.
31Oct- Additonal cost to be discussed with Client for PD delivery. Awaiting feedback from SDO and IE on the cost to get approval from Client. 
16Oct- IE planner confirmed additional costs involved irrespective of Infra built within or outside campus.FOB to revert with details to determine cost and netxt course of action.
12Oct- Site survey completed. PD could not be establsihed due to site condition.Infra team checking is cost involve fro building UG. Link readiness to be estimated after cost approvals, if any.
30Sep-Cease orders for Vedge and Singnet E Links to be raised.</t>
  </si>
  <si>
    <t>CHG00000061651</t>
  </si>
  <si>
    <t>CHG00000061652</t>
  </si>
  <si>
    <t>4PM-10PM</t>
  </si>
  <si>
    <t>CHG00000061532</t>
  </si>
  <si>
    <t>Instructions for Internal Orders to ASE/SDE</t>
  </si>
  <si>
    <t>Instructions for CPE Order to MPE</t>
  </si>
  <si>
    <t>10Jan- Migrations scheduled and completed.
03-Dec: Link delivered on 30-Nov. HW installation to be scheduled.
28-Nov: Documentation completed for MUX installation and scheduled on 30-Nov.2pm.
22Nov- Site Survey completed on 1-Nov. Infra available. Documentation completed for MUX installation and scheduled on 28-Nov.
31Oct- Site survey to be scheduled. Cease orders for Vedge and Singnet E Links to be raised.
30Sep-Cease orders for Vedge and Singnet E Links to be raised.</t>
  </si>
  <si>
    <t>HW Installation and migration completed</t>
  </si>
  <si>
    <t>Submitted</t>
  </si>
  <si>
    <t>HW installation to be planned after Ethernet links are delivered</t>
  </si>
  <si>
    <t>100M</t>
  </si>
  <si>
    <t>50M</t>
  </si>
  <si>
    <t>Target dates for IM Plans</t>
  </si>
  <si>
    <t>Target Dates for Cab Approval</t>
  </si>
  <si>
    <t>Challenges</t>
  </si>
  <si>
    <t>Ethernet links to be delivered</t>
  </si>
  <si>
    <t>UG build to be completed</t>
  </si>
  <si>
    <t>Weekhiang Tay</t>
  </si>
  <si>
    <t>LOYANG SSC</t>
  </si>
  <si>
    <t xml:space="preserve"> 118.201.94.61/30	</t>
  </si>
  <si>
    <t xml:space="preserve"> 118.201.94.62/30</t>
  </si>
  <si>
    <t>CUTOVER (CANCELLED)</t>
  </si>
  <si>
    <t>Primary Link delivered. Secondary Link to be delivered after UG completion. UG build is challengign as per Infra team. Alterante soluiton to be discussed with Client.</t>
  </si>
  <si>
    <t>HW INSTALLATION &amp; CUTOVER
(CANCELLED)</t>
  </si>
  <si>
    <r>
      <t xml:space="preserve">Cancelled due to one change request missed by SIA team. Awaiting new date from SIA.
</t>
    </r>
    <r>
      <rPr>
        <b/>
        <sz val="8"/>
        <color rgb="FFFF0000"/>
        <rFont val="Calibri"/>
        <family val="2"/>
        <scheme val="minor"/>
      </rPr>
      <t>Cancelled on 12-Jan (7PM)</t>
    </r>
  </si>
  <si>
    <r>
      <t xml:space="preserve">Cancelled due to routing issue. SIA to solve internally. Awaiting new date for the activity.
</t>
    </r>
    <r>
      <rPr>
        <b/>
        <sz val="8"/>
        <color rgb="FFFF0000"/>
        <rFont val="Calibri"/>
        <family val="2"/>
        <scheme val="minor"/>
      </rPr>
      <t>Cancelled on 15-Jan</t>
    </r>
  </si>
  <si>
    <t>3PM - 10PM</t>
  </si>
  <si>
    <r>
      <t xml:space="preserve">Cancelled due to DC routing issue. BGP config between DC required. SIA to settle internally.
</t>
    </r>
    <r>
      <rPr>
        <b/>
        <sz val="8"/>
        <color rgb="FFFF0000"/>
        <rFont val="Calibri"/>
        <family val="2"/>
        <scheme val="minor"/>
      </rPr>
      <t xml:space="preserve">Cancelled on 21-Dec </t>
    </r>
  </si>
  <si>
    <t>10M</t>
  </si>
  <si>
    <r>
      <rPr>
        <sz val="8"/>
        <color rgb="FFFF0000"/>
        <rFont val="Calibri"/>
        <family val="2"/>
        <scheme val="minor"/>
      </rPr>
      <t>Cancelled due to security approvals which SIA need to sort out.</t>
    </r>
    <r>
      <rPr>
        <b/>
        <sz val="8"/>
        <color rgb="FFFF0000"/>
        <rFont val="Calibri"/>
        <family val="2"/>
        <scheme val="minor"/>
      </rPr>
      <t xml:space="preserve">
Cancelled on 30-Nov</t>
    </r>
  </si>
  <si>
    <t>Hafiz</t>
  </si>
  <si>
    <t>Krisshop @ SICC2</t>
  </si>
  <si>
    <t>Datapost</t>
  </si>
  <si>
    <t>Mentormedia</t>
  </si>
  <si>
    <t>Kriz Phua</t>
  </si>
  <si>
    <t>kriz_phua@mentormedia.com</t>
  </si>
  <si>
    <t>CHG00000062073</t>
  </si>
  <si>
    <t>Hot Cutover</t>
  </si>
  <si>
    <t>Meeting to be arranged with NTT</t>
  </si>
  <si>
    <t>FW rules to be implemented by NTT. Monitoring to be activated by Singtel.</t>
  </si>
  <si>
    <t>ZLL8699001</t>
  </si>
  <si>
    <r>
      <t xml:space="preserve">HW INSTALLATION &amp; CUTOVER </t>
    </r>
    <r>
      <rPr>
        <sz val="11"/>
        <color rgb="FFFF0000"/>
        <rFont val="Calibri"/>
        <family val="2"/>
        <scheme val="minor"/>
      </rPr>
      <t>(CUTOVER CANCELLED)</t>
    </r>
  </si>
  <si>
    <r>
      <t xml:space="preserve">CHG00000062050 - SIN SDWAN FW Rules ESD communication with DC (pending approval from INFOSEC)
</t>
    </r>
    <r>
      <rPr>
        <b/>
        <sz val="8"/>
        <color rgb="FFFF0000"/>
        <rFont val="Calibri"/>
        <family val="2"/>
        <scheme val="minor"/>
      </rPr>
      <t>Cutover cancelled on 18-Jan</t>
    </r>
  </si>
  <si>
    <t>ARIS</t>
  </si>
  <si>
    <t>CHG00000062701</t>
  </si>
  <si>
    <t>CHG00000062702</t>
  </si>
  <si>
    <t>SIA need to apply for cab approvals. CHG00000061532 is the existing approval reference.</t>
  </si>
  <si>
    <t>CHG00000061651 is the existing cab approval reference.</t>
  </si>
  <si>
    <t>IM Plan &amp; FW rules</t>
  </si>
  <si>
    <t>HW INSTALLATION &amp; CUTOVER
 (CANCELLED)</t>
  </si>
  <si>
    <r>
      <t xml:space="preserve">cancelled due to issues in DC. SIA to solve internally and propsoed new date.
</t>
    </r>
    <r>
      <rPr>
        <b/>
        <sz val="8"/>
        <color rgb="FFFF0000"/>
        <rFont val="Calibri"/>
        <family val="2"/>
        <scheme val="minor"/>
      </rPr>
      <t>Cancelled on 23-Jan</t>
    </r>
  </si>
  <si>
    <t>IM Plan submitted</t>
  </si>
  <si>
    <t>To Schedule on Monday, Wednesday or Friday.</t>
  </si>
  <si>
    <t>ETF/EOF</t>
  </si>
  <si>
    <t>EES/UNITED SQUARE</t>
  </si>
  <si>
    <t>Planned Date</t>
  </si>
  <si>
    <t>Expected Date</t>
  </si>
  <si>
    <t>Tuesday</t>
  </si>
  <si>
    <t>Activity to be scheduled after 8PM as per end usser requirement.</t>
  </si>
  <si>
    <t>Wednesday</t>
  </si>
  <si>
    <t>Cabling completed. SIA to support for Cutover.</t>
  </si>
  <si>
    <t>Thursday</t>
  </si>
  <si>
    <t>Singtel to revert after FE availability.</t>
  </si>
  <si>
    <t>Friday</t>
  </si>
  <si>
    <t>FE availability confirmed. SIA to share rack and power availability toplan for cutover.</t>
  </si>
  <si>
    <t>SIA to cehck on In House cabling , downtime schedule and technical discussions with  Scoot on Tuesday, 2PM.</t>
  </si>
  <si>
    <t>Scoot  - T3</t>
  </si>
  <si>
    <t xml:space="preserve">SIA to revert after checking with End User. </t>
  </si>
  <si>
    <t>SIA to revert after checking with End User. Suggested on Friday. No FE required</t>
  </si>
  <si>
    <t>Monday</t>
  </si>
  <si>
    <t>Link to be ready by 18-Feb. Cutoover to be planned after that.</t>
  </si>
  <si>
    <t>6PM onwards</t>
  </si>
  <si>
    <t>n/a</t>
  </si>
  <si>
    <r>
      <t xml:space="preserve">Rollbacked due to LAN connectivity issue, SIA could not reach one of the server and could not figured out where the packet dropped. 
</t>
    </r>
    <r>
      <rPr>
        <b/>
        <sz val="8"/>
        <color rgb="FFFF0000"/>
        <rFont val="Calibri"/>
        <family val="2"/>
        <scheme val="minor"/>
      </rPr>
      <t>New schedule awaited.</t>
    </r>
  </si>
  <si>
    <t>Arion Fermo</t>
  </si>
  <si>
    <t>CHG00000063182</t>
  </si>
  <si>
    <t>26-Feb planned for cutover. End user availbaility to be checked by SIA. Singtel to work on C1900  routers Decomm. Start at 4PM till 8PM</t>
  </si>
  <si>
    <t>SIA to cehck on In House cabling , downtime schedule and technical discussions with  Scoot on Tuesday, 2PM. Pending WAN IP</t>
  </si>
  <si>
    <r>
      <t xml:space="preserve">Dependency with Singtel to rectify the orders.Need Rack details from POC. </t>
    </r>
    <r>
      <rPr>
        <sz val="11"/>
        <color rgb="FFFF0000"/>
        <rFont val="Calibri"/>
        <family val="2"/>
        <scheme val="minor"/>
      </rPr>
      <t>To confirmed by 7-Feb</t>
    </r>
  </si>
  <si>
    <t>6PM-8PM</t>
  </si>
  <si>
    <t>CHG00000063632</t>
  </si>
  <si>
    <t>CHG00000063625</t>
  </si>
  <si>
    <t>Sharon</t>
  </si>
  <si>
    <t>Xsys have no resource on 20-Feb</t>
  </si>
  <si>
    <t>i.</t>
  </si>
  <si>
    <t>site survey completed. Infra available. Link delivery to be planned after CNY. Eexisting Elite links be used for cutover, if link delivery is delayed.</t>
  </si>
  <si>
    <t>Site survey completed on 7-Feb. Yet to get the survey results. Link delivery to be planned after CNY if Infra available. Eexisting Elite links be used for cutover, if link delivery is delayed.</t>
  </si>
  <si>
    <t>No dependency</t>
  </si>
  <si>
    <t>Primary link likely to be delayed, as ED delivery will need approvals.</t>
  </si>
  <si>
    <t>Xsys have no resource on 15-Feb &amp; 16-Feb</t>
  </si>
  <si>
    <t xml:space="preserve">26-Feb planned for cutover. </t>
  </si>
  <si>
    <t>ZEW2664037
ZEW2664038</t>
  </si>
  <si>
    <t>SDWP0003400072SNG
SDWP0003400073SNG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</si>
</sst>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mmm"/>
    <numFmt numFmtId="165" formatCode="yyyy"/>
    <numFmt numFmtId="166" formatCode="dddd"/>
    <numFmt numFmtId="167" formatCode="mmmm"/>
    <numFmt numFmtId="168" formatCode="[$-14809]d\ mmm\ yyyy;@"/>
    <numFmt numFmtId="169" formatCode="0.000"/>
    <numFmt numFmtId="170" formatCode="0.0000"/>
  </numFmts>
  <fonts count="49">
    <font>
      <sz val="11"/>
      <color theme="1"/>
      <name val="Calibri"/>
      <family val="2"/>
      <scheme val="minor"/>
    </font>
    <font>
      <b/>
      <sz val="11"/>
      <color theme="1"/>
      <name val="Calibri"/>
      <family val="2"/>
      <scheme val="minor"/>
    </font>
    <font>
      <sz val="8"/>
      <name val="Calibri"/>
      <family val="2"/>
      <scheme val="minor"/>
    </font>
    <font>
      <b/>
      <sz val="11"/>
      <color theme="1"/>
      <name val="Wingdings"/>
      <charset val="2"/>
    </font>
    <font>
      <sz val="9"/>
      <color indexed="81"/>
      <name val="Tahoma"/>
      <family val="2"/>
    </font>
    <font>
      <b/>
      <sz val="9"/>
      <color indexed="81"/>
      <name val="Tahoma"/>
      <family val="2"/>
    </font>
    <font>
      <sz val="11"/>
      <color theme="1"/>
      <name val="Wingdings"/>
      <charset val="2"/>
    </font>
    <font>
      <sz val="11"/>
      <color theme="1"/>
      <name val="WinD"/>
    </font>
    <font>
      <b/>
      <sz val="12"/>
      <color theme="1"/>
      <name val="Calibri"/>
      <family val="2"/>
      <scheme val="minor"/>
    </font>
    <font>
      <b/>
      <sz val="11"/>
      <color theme="0"/>
      <name val="Calibri"/>
      <family val="2"/>
      <scheme val="minor"/>
    </font>
    <font>
      <b/>
      <u/>
      <sz val="11"/>
      <color theme="1"/>
      <name val="Calibri"/>
      <family val="2"/>
      <scheme val="minor"/>
    </font>
    <font>
      <sz val="11"/>
      <color rgb="FF000000"/>
      <name val="Calibri"/>
      <family val="2"/>
    </font>
    <font>
      <b/>
      <u/>
      <sz val="12"/>
      <color theme="1"/>
      <name val="Calibri"/>
      <family val="2"/>
      <scheme val="minor"/>
    </font>
    <font>
      <sz val="12"/>
      <color theme="1"/>
      <name val="Calibri"/>
      <family val="2"/>
      <scheme val="minor"/>
    </font>
    <font>
      <b/>
      <sz val="14"/>
      <color theme="1"/>
      <name val="Calibri"/>
      <family val="2"/>
      <scheme val="minor"/>
    </font>
    <font>
      <b/>
      <sz val="11"/>
      <name val="Calibri"/>
      <family val="2"/>
      <scheme val="minor"/>
    </font>
    <font>
      <sz val="11"/>
      <color theme="1"/>
      <name val="Calibri"/>
      <family val="2"/>
      <scheme val="minor"/>
    </font>
    <font>
      <b/>
      <sz val="11"/>
      <color rgb="FF000000"/>
      <name val="Calibri"/>
      <family val="2"/>
    </font>
    <font>
      <sz val="11"/>
      <color theme="1"/>
      <name val="Calibri"/>
      <family val="2"/>
    </font>
    <font>
      <sz val="11"/>
      <color rgb="FF92D050"/>
      <name val="Calibri"/>
      <family val="2"/>
      <scheme val="minor"/>
    </font>
    <font>
      <sz val="10"/>
      <color rgb="FF000000"/>
      <name val="Tahoma"/>
      <family val="2"/>
    </font>
    <font>
      <sz val="10"/>
      <color theme="1"/>
      <name val="Tahoma"/>
      <family val="2"/>
    </font>
    <font>
      <b/>
      <u/>
      <sz val="11"/>
      <color rgb="FF000000"/>
      <name val="Calibri"/>
      <family val="2"/>
    </font>
    <font>
      <sz val="12"/>
      <name val="Calibri"/>
      <family val="2"/>
      <scheme val="minor"/>
    </font>
    <font>
      <sz val="12"/>
      <color rgb="FF000000"/>
      <name val="Calibri"/>
      <family val="2"/>
      <charset val="1"/>
    </font>
    <font>
      <b/>
      <sz val="11"/>
      <color theme="1"/>
      <name val="Calibri"/>
      <family val="2"/>
    </font>
    <font>
      <b/>
      <sz val="11"/>
      <color rgb="FFFFFFFF"/>
      <name val="Arial"/>
      <family val="2"/>
    </font>
    <font>
      <b/>
      <sz val="8"/>
      <color rgb="FFFFFFFF"/>
      <name val="Arial"/>
      <family val="2"/>
    </font>
    <font>
      <sz val="8"/>
      <color rgb="FF000000"/>
      <name val="Arial"/>
      <family val="2"/>
    </font>
    <font>
      <sz val="8"/>
      <color rgb="FF000000"/>
      <name val="Calibri"/>
      <family val="2"/>
    </font>
    <font>
      <sz val="8"/>
      <name val="Arial"/>
      <family val="2"/>
    </font>
    <font>
      <sz val="8"/>
      <color rgb="FF191717"/>
      <name val="Arial"/>
      <family val="2"/>
    </font>
    <font>
      <u/>
      <sz val="11"/>
      <color theme="10"/>
      <name val="Calibri"/>
      <family val="2"/>
      <scheme val="minor"/>
    </font>
    <font>
      <sz val="10"/>
      <color theme="1"/>
      <name val="Times New Roman"/>
      <family val="1"/>
    </font>
    <font>
      <b/>
      <sz val="9"/>
      <color rgb="FF000000"/>
      <name val="Arial"/>
      <family val="2"/>
    </font>
    <font>
      <sz val="9"/>
      <color rgb="FF000000"/>
      <name val="Arial"/>
      <family val="2"/>
    </font>
    <font>
      <sz val="12"/>
      <color theme="1"/>
      <name val="ControlIcons"/>
    </font>
    <font>
      <sz val="8"/>
      <color rgb="FF000000"/>
      <name val="Segoe UI"/>
      <family val="2"/>
    </font>
    <font>
      <b/>
      <sz val="11"/>
      <color theme="1"/>
      <name val="Calibri"/>
      <family val="2"/>
    </font>
    <font>
      <sz val="11"/>
      <color rgb="FF333333"/>
      <name val="Open Sans"/>
      <family val="2"/>
    </font>
    <font>
      <b/>
      <sz val="11"/>
      <color theme="1"/>
      <name val="Calibri"/>
      <family val="2"/>
    </font>
    <font>
      <sz val="12"/>
      <color rgb="FF000000"/>
      <name val="Calibri"/>
      <family val="2"/>
    </font>
    <font>
      <sz val="11"/>
      <color rgb="FF000000"/>
      <name val="Calibri"/>
      <family val="2"/>
    </font>
    <font>
      <sz val="11"/>
      <color rgb="FFFF0000"/>
      <name val="Calibri"/>
      <family val="2"/>
      <scheme val="minor"/>
    </font>
    <font>
      <sz val="8"/>
      <color rgb="FFFF0000"/>
      <name val="Calibri"/>
      <family val="2"/>
      <scheme val="minor"/>
    </font>
    <font>
      <b/>
      <sz val="8"/>
      <color rgb="FFFF0000"/>
      <name val="Calibri"/>
      <family val="2"/>
      <scheme val="minor"/>
    </font>
    <font>
      <sz val="11"/>
      <name val="Calibri"/>
      <family val="2"/>
      <scheme val="minor"/>
    </font>
    <font>
      <sz val="11"/>
      <color rgb="FF000000"/>
      <name val="Calibri"/>
      <family val="2"/>
    </font>
    <font>
      <b/>
      <sz val="11"/>
      <color theme="1"/>
      <name val="Calibri"/>
    </font>
  </fonts>
  <fills count="62">
    <fill>
      <patternFill patternType="none"/>
    </fill>
    <fill>
      <patternFill patternType="gray125"/>
    </fill>
    <fill>
      <patternFill patternType="solid">
        <fgColor theme="0" tint="-0.14999847407452621"/>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rgb="FFFF7C80"/>
        <bgColor rgb="FFFF7C80"/>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bgColor indexed="64"/>
      </patternFill>
    </fill>
    <fill>
      <patternFill patternType="solid">
        <fgColor theme="4" tint="0.39997558519241921"/>
        <bgColor indexed="64"/>
      </patternFill>
    </fill>
    <fill>
      <patternFill patternType="solid">
        <fgColor rgb="FF92D050"/>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rgb="FF00B050"/>
        <bgColor indexed="64"/>
      </patternFill>
    </fill>
    <fill>
      <patternFill patternType="solid">
        <fgColor rgb="FFFFC000"/>
        <bgColor indexed="64"/>
      </patternFill>
    </fill>
    <fill>
      <patternFill patternType="solid">
        <fgColor rgb="FFFF0066"/>
        <bgColor indexed="64"/>
      </patternFill>
    </fill>
    <fill>
      <patternFill patternType="solid">
        <fgColor theme="0" tint="-0.34998626667073579"/>
        <bgColor indexed="64"/>
      </patternFill>
    </fill>
    <fill>
      <patternFill patternType="solid">
        <fgColor rgb="FF00B0F0"/>
        <bgColor indexed="64"/>
      </patternFill>
    </fill>
    <fill>
      <patternFill patternType="solid">
        <fgColor theme="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4"/>
        <bgColor indexed="64"/>
      </patternFill>
    </fill>
    <fill>
      <patternFill patternType="solid">
        <fgColor theme="6" tint="0.39997558519241921"/>
        <bgColor indexed="64"/>
      </patternFill>
    </fill>
    <fill>
      <patternFill patternType="solid">
        <fgColor rgb="FFFF5050"/>
        <bgColor rgb="FFFF5050"/>
      </patternFill>
    </fill>
    <fill>
      <patternFill patternType="solid">
        <fgColor rgb="FFFFC7CE"/>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rgb="FFD0CECE"/>
        <bgColor rgb="FF000000"/>
      </patternFill>
    </fill>
    <fill>
      <patternFill patternType="solid">
        <fgColor rgb="FFD9D9D9"/>
        <bgColor rgb="FF000000"/>
      </patternFill>
    </fill>
    <fill>
      <patternFill patternType="solid">
        <fgColor rgb="FF7030A0"/>
        <bgColor indexed="64"/>
      </patternFill>
    </fill>
    <fill>
      <patternFill patternType="solid">
        <fgColor rgb="FF66FF33"/>
        <bgColor indexed="64"/>
      </patternFill>
    </fill>
    <fill>
      <patternFill patternType="solid">
        <fgColor theme="9" tint="-0.249977111117893"/>
        <bgColor indexed="64"/>
      </patternFill>
    </fill>
    <fill>
      <patternFill patternType="solid">
        <fgColor rgb="FFA9D08E"/>
        <bgColor rgb="FF000000"/>
      </patternFill>
    </fill>
    <fill>
      <patternFill patternType="solid">
        <fgColor rgb="FFC65911"/>
        <bgColor rgb="FF000000"/>
      </patternFill>
    </fill>
    <fill>
      <patternFill patternType="solid">
        <fgColor rgb="FFFFFF00"/>
        <bgColor rgb="FF000000"/>
      </patternFill>
    </fill>
    <fill>
      <patternFill patternType="solid">
        <fgColor rgb="FF8EA9DB"/>
        <bgColor rgb="FF000000"/>
      </patternFill>
    </fill>
    <fill>
      <patternFill patternType="solid">
        <fgColor rgb="FF70AD47"/>
        <bgColor rgb="FF000000"/>
      </patternFill>
    </fill>
    <fill>
      <patternFill patternType="solid">
        <fgColor rgb="FFBFBFBF"/>
        <bgColor rgb="FF000000"/>
      </patternFill>
    </fill>
    <fill>
      <patternFill patternType="solid">
        <fgColor theme="3" tint="0.39997558519241921"/>
        <bgColor rgb="FF000000"/>
      </patternFill>
    </fill>
    <fill>
      <patternFill patternType="solid">
        <fgColor rgb="FF00B0F0"/>
        <bgColor rgb="FF000000"/>
      </patternFill>
    </fill>
    <fill>
      <patternFill patternType="solid">
        <fgColor theme="7" tint="0.39997558519241921"/>
        <bgColor indexed="64"/>
      </patternFill>
    </fill>
    <fill>
      <patternFill patternType="solid">
        <fgColor rgb="FF5B9BD5"/>
        <bgColor indexed="64"/>
      </patternFill>
    </fill>
    <fill>
      <patternFill patternType="solid">
        <fgColor rgb="FFD2DEEF"/>
        <bgColor indexed="64"/>
      </patternFill>
    </fill>
    <fill>
      <patternFill patternType="solid">
        <fgColor rgb="FFEAEFF7"/>
        <bgColor indexed="64"/>
      </patternFill>
    </fill>
    <fill>
      <patternFill patternType="solid">
        <fgColor theme="4" tint="0.39997558519241921"/>
        <bgColor rgb="FF000000"/>
      </patternFill>
    </fill>
    <fill>
      <patternFill patternType="solid">
        <fgColor theme="7" tint="0.59999389629810485"/>
        <bgColor indexed="64"/>
      </patternFill>
    </fill>
    <fill>
      <patternFill patternType="solid">
        <fgColor rgb="FFFFFFFF"/>
        <bgColor indexed="64"/>
      </patternFill>
    </fill>
    <fill>
      <patternFill patternType="solid">
        <fgColor rgb="FF969696"/>
        <bgColor indexed="64"/>
      </patternFill>
    </fill>
    <fill>
      <patternFill patternType="solid">
        <fgColor rgb="FFFF0000"/>
        <bgColor indexed="64"/>
      </patternFill>
    </fill>
    <fill>
      <patternFill patternType="solid">
        <fgColor rgb="FFF9F9F9"/>
        <bgColor indexed="64"/>
      </patternFill>
    </fill>
  </fills>
  <borders count="8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indexed="64"/>
      </right>
      <top style="medium">
        <color indexed="64"/>
      </top>
      <bottom style="medium">
        <color indexed="64"/>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auto="1"/>
      </top>
      <bottom/>
      <diagonal/>
    </border>
    <border>
      <left/>
      <right/>
      <top/>
      <bottom style="thin">
        <color auto="1"/>
      </bottom>
      <diagonal/>
    </border>
    <border>
      <left style="medium">
        <color indexed="64"/>
      </left>
      <right/>
      <top style="medium">
        <color indexed="64"/>
      </top>
      <bottom/>
      <diagonal/>
    </border>
    <border>
      <left style="thin">
        <color indexed="64"/>
      </left>
      <right/>
      <top style="thin">
        <color indexed="64"/>
      </top>
      <bottom/>
      <diagonal/>
    </border>
    <border>
      <left/>
      <right style="medium">
        <color auto="1"/>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auto="1"/>
      </left>
      <right style="medium">
        <color auto="1"/>
      </right>
      <top style="medium">
        <color auto="1"/>
      </top>
      <bottom style="medium">
        <color auto="1"/>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ck">
        <color rgb="FF0070C0"/>
      </left>
      <right style="thick">
        <color rgb="FF0070C0"/>
      </right>
      <top style="thick">
        <color rgb="FF0070C0"/>
      </top>
      <bottom style="thick">
        <color rgb="FF0070C0"/>
      </bottom>
      <diagonal/>
    </border>
    <border>
      <left style="thick">
        <color rgb="FF0070C0"/>
      </left>
      <right style="thick">
        <color rgb="FF0070C0"/>
      </right>
      <top style="thick">
        <color rgb="FF0070C0"/>
      </top>
      <bottom/>
      <diagonal/>
    </border>
    <border>
      <left style="thick">
        <color rgb="FF0070C0"/>
      </left>
      <right style="thick">
        <color rgb="FF0070C0"/>
      </right>
      <top/>
      <bottom/>
      <diagonal/>
    </border>
    <border>
      <left style="thick">
        <color rgb="FF0070C0"/>
      </left>
      <right style="thick">
        <color rgb="FF0070C0"/>
      </right>
      <top/>
      <bottom style="thick">
        <color rgb="FF0070C0"/>
      </bottom>
      <diagonal/>
    </border>
    <border>
      <left style="thick">
        <color theme="8" tint="-0.24994659260841701"/>
      </left>
      <right style="thick">
        <color theme="8" tint="-0.24994659260841701"/>
      </right>
      <top style="thick">
        <color theme="8" tint="-0.24994659260841701"/>
      </top>
      <bottom style="thick">
        <color theme="8" tint="-0.24994659260841701"/>
      </bottom>
      <diagonal/>
    </border>
    <border>
      <left/>
      <right/>
      <top style="thick">
        <color auto="1"/>
      </top>
      <bottom style="thick">
        <color auto="1"/>
      </bottom>
      <diagonal/>
    </border>
    <border>
      <left style="medium">
        <color rgb="FFC0C0C0"/>
      </left>
      <right style="medium">
        <color rgb="FFC0C0C0"/>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bottom style="medium">
        <color rgb="FFC0C0C0"/>
      </bottom>
      <diagonal/>
    </border>
    <border>
      <left/>
      <right style="medium">
        <color rgb="FFC0C0C0"/>
      </right>
      <top/>
      <bottom style="medium">
        <color rgb="FFC0C0C0"/>
      </bottom>
      <diagonal/>
    </border>
    <border>
      <left style="medium">
        <color rgb="FFC8C8C8"/>
      </left>
      <right style="medium">
        <color rgb="FFC8C8C8"/>
      </right>
      <top style="medium">
        <color rgb="FFC8C8C8"/>
      </top>
      <bottom style="medium">
        <color rgb="FFC8C8C8"/>
      </bottom>
      <diagonal/>
    </border>
    <border>
      <left style="medium">
        <color auto="1"/>
      </left>
      <right style="medium">
        <color auto="1"/>
      </right>
      <top style="medium">
        <color rgb="FF000000"/>
      </top>
      <bottom/>
      <diagonal/>
    </border>
    <border>
      <left style="thick">
        <color auto="1"/>
      </left>
      <right/>
      <top style="thick">
        <color auto="1"/>
      </top>
      <bottom/>
      <diagonal/>
    </border>
    <border>
      <left style="thick">
        <color auto="1"/>
      </left>
      <right/>
      <top/>
      <bottom style="thick">
        <color auto="1"/>
      </bottom>
      <diagonal/>
    </border>
    <border>
      <left style="thick">
        <color auto="1"/>
      </left>
      <right/>
      <top/>
      <bottom/>
      <diagonal/>
    </border>
    <border>
      <left style="medium">
        <color rgb="FF000000"/>
      </left>
      <right style="medium">
        <color rgb="FF000000"/>
      </right>
      <top style="medium">
        <color rgb="FF000000"/>
      </top>
      <bottom style="thick">
        <color auto="1"/>
      </bottom>
      <diagonal/>
    </border>
  </borders>
  <cellStyleXfs count="3">
    <xf numFmtId="0" fontId="0" fillId="0" borderId="0"/>
    <xf numFmtId="43" fontId="16" fillId="0" borderId="0" applyFont="0" applyFill="0" applyBorder="0" applyAlignment="0" applyProtection="0"/>
    <xf numFmtId="0" fontId="32" fillId="0" borderId="0" applyNumberFormat="0" applyFill="0" applyBorder="0" applyAlignment="0" applyProtection="0"/>
  </cellStyleXfs>
  <cellXfs count="741">
    <xf numFmtId="0" fontId="0" fillId="0" borderId="0" xfId="0"/>
    <xf numFmtId="0" fontId="0" fillId="0" borderId="0" xfId="0" applyAlignment="1">
      <alignment horizontal="center" vertical="center"/>
    </xf>
    <xf numFmtId="0" fontId="0" fillId="4" borderId="1" xfId="0" applyFill="1" applyBorder="1"/>
    <xf numFmtId="0" fontId="0" fillId="5" borderId="1" xfId="0" applyFill="1" applyBorder="1"/>
    <xf numFmtId="0" fontId="0" fillId="6" borderId="0" xfId="0" applyFill="1"/>
    <xf numFmtId="9" fontId="0" fillId="0" borderId="0" xfId="0" applyNumberFormat="1" applyAlignment="1">
      <alignment horizontal="center"/>
    </xf>
    <xf numFmtId="0" fontId="0" fillId="0" borderId="2" xfId="0" applyBorder="1" applyAlignment="1">
      <alignment horizontal="center"/>
    </xf>
    <xf numFmtId="0" fontId="0" fillId="0" borderId="2" xfId="0" applyBorder="1" applyAlignment="1">
      <alignment horizontal="center" vertical="center"/>
    </xf>
    <xf numFmtId="0" fontId="1" fillId="2" borderId="2" xfId="0" applyFont="1" applyFill="1" applyBorder="1" applyAlignment="1">
      <alignment horizontal="center"/>
    </xf>
    <xf numFmtId="0" fontId="0" fillId="8" borderId="2" xfId="0" applyFill="1" applyBorder="1" applyAlignment="1">
      <alignment horizontal="center"/>
    </xf>
    <xf numFmtId="9" fontId="0" fillId="0" borderId="2" xfId="0" applyNumberFormat="1" applyBorder="1" applyAlignment="1">
      <alignment horizontal="center"/>
    </xf>
    <xf numFmtId="0" fontId="0" fillId="2" borderId="2" xfId="0" applyFill="1" applyBorder="1"/>
    <xf numFmtId="0" fontId="1" fillId="0" borderId="3" xfId="0" applyFont="1" applyBorder="1"/>
    <xf numFmtId="15" fontId="1" fillId="0" borderId="3" xfId="0" applyNumberFormat="1" applyFont="1" applyBorder="1" applyAlignment="1">
      <alignment horizontal="center"/>
    </xf>
    <xf numFmtId="0" fontId="1" fillId="0" borderId="0" xfId="0" applyFont="1"/>
    <xf numFmtId="16" fontId="1" fillId="0" borderId="2" xfId="0" applyNumberFormat="1" applyFont="1" applyBorder="1" applyAlignment="1">
      <alignment horizontal="center" vertical="center" textRotation="90"/>
    </xf>
    <xf numFmtId="0" fontId="1" fillId="0" borderId="2" xfId="0" applyFont="1" applyBorder="1" applyAlignment="1">
      <alignment vertical="center"/>
    </xf>
    <xf numFmtId="166" fontId="0" fillId="0" borderId="0" xfId="0" applyNumberFormat="1"/>
    <xf numFmtId="164" fontId="0" fillId="0" borderId="0" xfId="0" applyNumberFormat="1"/>
    <xf numFmtId="0" fontId="6" fillId="0" borderId="0" xfId="0" quotePrefix="1" applyFont="1"/>
    <xf numFmtId="15" fontId="0" fillId="0" borderId="0" xfId="0" applyNumberFormat="1"/>
    <xf numFmtId="0" fontId="6" fillId="0" borderId="0" xfId="0" applyFont="1"/>
    <xf numFmtId="15" fontId="6" fillId="0" borderId="0" xfId="0" applyNumberFormat="1" applyFont="1"/>
    <xf numFmtId="0" fontId="7" fillId="0" borderId="0" xfId="0" applyFont="1"/>
    <xf numFmtId="167" fontId="0" fillId="0" borderId="0" xfId="0" applyNumberFormat="1"/>
    <xf numFmtId="0" fontId="0" fillId="0" borderId="4" xfId="0" applyBorder="1" applyAlignment="1">
      <alignment horizontal="left" indent="1"/>
    </xf>
    <xf numFmtId="15" fontId="0" fillId="0" borderId="2" xfId="0" applyNumberFormat="1" applyBorder="1" applyAlignment="1">
      <alignment horizontal="center" vertical="center"/>
    </xf>
    <xf numFmtId="0" fontId="3" fillId="0" borderId="2" xfId="0" applyFont="1" applyBorder="1" applyAlignment="1">
      <alignment horizontal="center" vertical="center"/>
    </xf>
    <xf numFmtId="0" fontId="0" fillId="0" borderId="4" xfId="0" applyBorder="1"/>
    <xf numFmtId="0" fontId="0" fillId="0" borderId="5" xfId="0" applyBorder="1"/>
    <xf numFmtId="0" fontId="0" fillId="0" borderId="6" xfId="0" applyBorder="1"/>
    <xf numFmtId="0" fontId="1" fillId="9" borderId="2" xfId="0" applyFont="1" applyFill="1" applyBorder="1" applyAlignment="1">
      <alignment horizontal="center" vertical="center"/>
    </xf>
    <xf numFmtId="0" fontId="1" fillId="9" borderId="2" xfId="0" applyFont="1" applyFill="1" applyBorder="1" applyAlignment="1">
      <alignment horizontal="right" vertical="center"/>
    </xf>
    <xf numFmtId="0" fontId="1" fillId="9" borderId="2" xfId="0" applyFont="1" applyFill="1" applyBorder="1" applyAlignment="1">
      <alignment horizontal="center" vertical="center" wrapText="1"/>
    </xf>
    <xf numFmtId="0" fontId="1" fillId="11" borderId="2" xfId="0" applyFont="1" applyFill="1" applyBorder="1" applyAlignment="1">
      <alignment horizontal="right" vertical="center"/>
    </xf>
    <xf numFmtId="0" fontId="0" fillId="0" borderId="0" xfId="0" applyAlignment="1">
      <alignment wrapText="1"/>
    </xf>
    <xf numFmtId="0" fontId="1" fillId="12" borderId="2" xfId="0" applyFont="1" applyFill="1" applyBorder="1" applyAlignment="1">
      <alignment horizontal="center" vertical="center"/>
    </xf>
    <xf numFmtId="0" fontId="1" fillId="12" borderId="2" xfId="0" applyFont="1" applyFill="1" applyBorder="1" applyAlignment="1">
      <alignment horizontal="center" vertical="center" wrapText="1"/>
    </xf>
    <xf numFmtId="0" fontId="0" fillId="0" borderId="9" xfId="0" applyBorder="1" applyAlignment="1">
      <alignment horizontal="center" vertical="center"/>
    </xf>
    <xf numFmtId="0" fontId="0" fillId="13" borderId="9" xfId="0" applyFill="1" applyBorder="1" applyAlignment="1">
      <alignment horizontal="center" vertical="center"/>
    </xf>
    <xf numFmtId="0" fontId="0" fillId="0" borderId="2" xfId="0" applyBorder="1" applyAlignment="1">
      <alignment horizontal="left" vertical="center" wrapText="1"/>
    </xf>
    <xf numFmtId="0" fontId="0" fillId="0" borderId="2" xfId="0" applyBorder="1" applyAlignment="1">
      <alignment horizontal="center" vertical="center" wrapText="1"/>
    </xf>
    <xf numFmtId="0" fontId="0" fillId="0" borderId="9" xfId="0" applyBorder="1"/>
    <xf numFmtId="0" fontId="0" fillId="0" borderId="9" xfId="0" applyBorder="1" applyAlignment="1">
      <alignment horizontal="center"/>
    </xf>
    <xf numFmtId="0" fontId="0" fillId="13" borderId="9" xfId="0" applyFill="1" applyBorder="1" applyAlignment="1">
      <alignment horizontal="center" vertical="center" wrapText="1"/>
    </xf>
    <xf numFmtId="14" fontId="0" fillId="0" borderId="0" xfId="0" applyNumberFormat="1"/>
    <xf numFmtId="0" fontId="0" fillId="0" borderId="2" xfId="0" applyBorder="1"/>
    <xf numFmtId="0" fontId="0" fillId="14" borderId="2" xfId="0" applyFill="1" applyBorder="1" applyAlignment="1">
      <alignment horizontal="center"/>
    </xf>
    <xf numFmtId="0" fontId="0" fillId="15" borderId="2" xfId="0" applyFill="1" applyBorder="1" applyAlignment="1">
      <alignment horizontal="center"/>
    </xf>
    <xf numFmtId="0" fontId="0" fillId="16" borderId="2" xfId="0" applyFill="1" applyBorder="1" applyAlignment="1">
      <alignment horizontal="center"/>
    </xf>
    <xf numFmtId="0" fontId="0" fillId="17" borderId="2" xfId="0" applyFill="1" applyBorder="1" applyAlignment="1">
      <alignment horizontal="center"/>
    </xf>
    <xf numFmtId="0" fontId="0" fillId="0" borderId="0" xfId="0" applyAlignment="1">
      <alignment horizontal="center"/>
    </xf>
    <xf numFmtId="0" fontId="1" fillId="18" borderId="2" xfId="0" applyFont="1" applyFill="1" applyBorder="1" applyAlignment="1">
      <alignment horizontal="center" vertical="center" wrapText="1"/>
    </xf>
    <xf numFmtId="0" fontId="1" fillId="19" borderId="2" xfId="0" applyFont="1" applyFill="1" applyBorder="1" applyAlignment="1">
      <alignment horizontal="center" vertical="center"/>
    </xf>
    <xf numFmtId="0" fontId="0" fillId="0" borderId="4" xfId="0" applyBorder="1" applyAlignment="1">
      <alignment horizontal="center"/>
    </xf>
    <xf numFmtId="15" fontId="0" fillId="0" borderId="0" xfId="0" applyNumberFormat="1" applyAlignment="1">
      <alignment horizontal="center"/>
    </xf>
    <xf numFmtId="0" fontId="1" fillId="21" borderId="2" xfId="0" applyFont="1" applyFill="1" applyBorder="1" applyAlignment="1">
      <alignment horizontal="center"/>
    </xf>
    <xf numFmtId="0" fontId="0" fillId="0" borderId="0" xfId="0" applyAlignment="1">
      <alignment horizontal="left" vertical="center" wrapText="1"/>
    </xf>
    <xf numFmtId="0" fontId="1" fillId="0" borderId="2" xfId="0" applyFont="1" applyBorder="1" applyAlignment="1">
      <alignment horizontal="center"/>
    </xf>
    <xf numFmtId="0" fontId="1" fillId="19" borderId="2" xfId="0" applyFont="1" applyFill="1" applyBorder="1" applyAlignment="1">
      <alignment horizontal="center" vertical="center" wrapText="1"/>
    </xf>
    <xf numFmtId="0" fontId="1" fillId="11" borderId="2" xfId="0" applyFont="1" applyFill="1" applyBorder="1" applyAlignment="1">
      <alignment horizontal="left" vertical="center" wrapText="1"/>
    </xf>
    <xf numFmtId="0" fontId="0" fillId="0" borderId="0" xfId="0" quotePrefix="1"/>
    <xf numFmtId="0" fontId="0" fillId="22" borderId="9" xfId="0" applyFill="1" applyBorder="1" applyAlignment="1">
      <alignment horizontal="center" vertical="center"/>
    </xf>
    <xf numFmtId="0" fontId="0" fillId="22" borderId="9" xfId="0" applyFill="1" applyBorder="1" applyAlignment="1">
      <alignment horizontal="center" vertical="center" wrapText="1"/>
    </xf>
    <xf numFmtId="15" fontId="1" fillId="23" borderId="1" xfId="0" applyNumberFormat="1" applyFont="1" applyFill="1" applyBorder="1" applyAlignment="1">
      <alignment horizontal="left" vertical="center"/>
    </xf>
    <xf numFmtId="0" fontId="1" fillId="25" borderId="1" xfId="0" applyFont="1" applyFill="1" applyBorder="1" applyAlignment="1">
      <alignment horizontal="center" vertical="center" wrapText="1"/>
    </xf>
    <xf numFmtId="0" fontId="0" fillId="6" borderId="1" xfId="0" applyFill="1" applyBorder="1" applyAlignment="1">
      <alignment horizontal="center" vertical="center"/>
    </xf>
    <xf numFmtId="168" fontId="0" fillId="25" borderId="1" xfId="0" applyNumberFormat="1" applyFill="1" applyBorder="1" applyAlignment="1">
      <alignment horizontal="center" vertical="center"/>
    </xf>
    <xf numFmtId="0" fontId="0" fillId="26" borderId="16" xfId="0" applyFill="1" applyBorder="1" applyAlignment="1">
      <alignment horizontal="center"/>
    </xf>
    <xf numFmtId="0" fontId="0" fillId="27" borderId="1" xfId="0" applyFill="1" applyBorder="1" applyAlignment="1">
      <alignment horizontal="center"/>
    </xf>
    <xf numFmtId="0" fontId="1" fillId="5" borderId="0" xfId="0" applyFont="1" applyFill="1"/>
    <xf numFmtId="0" fontId="0" fillId="0" borderId="1" xfId="0" applyBorder="1"/>
    <xf numFmtId="15" fontId="0" fillId="0" borderId="1" xfId="0" applyNumberFormat="1" applyBorder="1" applyAlignment="1">
      <alignment horizontal="center" vertical="center"/>
    </xf>
    <xf numFmtId="15" fontId="0" fillId="0" borderId="17" xfId="0" applyNumberFormat="1" applyBorder="1" applyAlignment="1">
      <alignment horizontal="center" vertical="center"/>
    </xf>
    <xf numFmtId="49" fontId="0" fillId="4" borderId="1" xfId="0" applyNumberFormat="1" applyFill="1" applyBorder="1"/>
    <xf numFmtId="0" fontId="10" fillId="0" borderId="1" xfId="0" applyFont="1" applyBorder="1" applyAlignment="1">
      <alignment horizontal="center"/>
    </xf>
    <xf numFmtId="0" fontId="0" fillId="0" borderId="1" xfId="0" applyBorder="1" applyAlignment="1">
      <alignment horizontal="center"/>
    </xf>
    <xf numFmtId="15" fontId="0" fillId="0" borderId="1" xfId="0" applyNumberFormat="1" applyBorder="1" applyAlignment="1">
      <alignment horizontal="center"/>
    </xf>
    <xf numFmtId="0" fontId="0" fillId="0" borderId="17" xfId="0" applyBorder="1" applyAlignment="1">
      <alignment vertical="center"/>
    </xf>
    <xf numFmtId="1" fontId="0" fillId="6" borderId="0" xfId="0" applyNumberFormat="1" applyFill="1" applyAlignment="1">
      <alignment horizontal="center" vertical="center"/>
    </xf>
    <xf numFmtId="9" fontId="0" fillId="0" borderId="1" xfId="0" applyNumberFormat="1" applyBorder="1" applyAlignment="1">
      <alignment horizontal="center"/>
    </xf>
    <xf numFmtId="0" fontId="1" fillId="6" borderId="2" xfId="0" applyFont="1" applyFill="1" applyBorder="1" applyAlignment="1">
      <alignment horizontal="center"/>
    </xf>
    <xf numFmtId="0" fontId="0" fillId="0" borderId="0" xfId="0" applyAlignment="1">
      <alignment vertical="center"/>
    </xf>
    <xf numFmtId="0" fontId="1" fillId="21" borderId="2" xfId="0" applyFont="1" applyFill="1" applyBorder="1" applyAlignment="1">
      <alignment horizontal="center" vertical="center" wrapText="1"/>
    </xf>
    <xf numFmtId="0" fontId="1" fillId="30" borderId="19"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8" borderId="2" xfId="0" applyFont="1" applyFill="1" applyBorder="1" applyAlignment="1">
      <alignment horizontal="center" vertical="center" wrapText="1"/>
    </xf>
    <xf numFmtId="0" fontId="1" fillId="28" borderId="5" xfId="0" applyFont="1" applyFill="1" applyBorder="1" applyAlignment="1">
      <alignment horizontal="center" vertical="center" wrapText="1"/>
    </xf>
    <xf numFmtId="0" fontId="1" fillId="30" borderId="2" xfId="0" applyFont="1" applyFill="1" applyBorder="1" applyAlignment="1">
      <alignment horizontal="center" vertical="center" wrapText="1"/>
    </xf>
    <xf numFmtId="0" fontId="1" fillId="30" borderId="6" xfId="0" applyFont="1" applyFill="1" applyBorder="1" applyAlignment="1">
      <alignment horizontal="center" vertical="center" wrapText="1"/>
    </xf>
    <xf numFmtId="15" fontId="0" fillId="0" borderId="19" xfId="0" applyNumberFormat="1" applyBorder="1" applyAlignment="1">
      <alignment horizontal="center" vertical="center"/>
    </xf>
    <xf numFmtId="0" fontId="11" fillId="0" borderId="0" xfId="0" applyFont="1" applyAlignment="1">
      <alignment horizontal="left" vertical="center" wrapText="1"/>
    </xf>
    <xf numFmtId="0" fontId="0" fillId="0" borderId="0" xfId="0" applyAlignment="1">
      <alignment horizontal="left" vertical="center"/>
    </xf>
    <xf numFmtId="15" fontId="0" fillId="0" borderId="0" xfId="0" applyNumberFormat="1" applyAlignment="1">
      <alignment horizontal="left" vertical="center"/>
    </xf>
    <xf numFmtId="1" fontId="0" fillId="0" borderId="0" xfId="0" applyNumberFormat="1" applyAlignment="1">
      <alignment horizontal="center" vertical="center"/>
    </xf>
    <xf numFmtId="15" fontId="0" fillId="0" borderId="0" xfId="0" applyNumberFormat="1" applyAlignment="1">
      <alignment horizontal="center" vertical="center"/>
    </xf>
    <xf numFmtId="0" fontId="1" fillId="0" borderId="16" xfId="0" applyFont="1" applyBorder="1" applyAlignment="1">
      <alignment horizontal="center" vertical="center" wrapText="1"/>
    </xf>
    <xf numFmtId="0" fontId="0" fillId="31" borderId="1" xfId="0" applyFill="1" applyBorder="1"/>
    <xf numFmtId="0" fontId="0" fillId="31" borderId="17" xfId="0" applyFill="1" applyBorder="1"/>
    <xf numFmtId="0" fontId="0" fillId="31" borderId="16" xfId="0" applyFill="1" applyBorder="1"/>
    <xf numFmtId="0" fontId="0" fillId="31" borderId="1" xfId="0" applyFill="1" applyBorder="1" applyAlignment="1">
      <alignment horizontal="center" vertical="center"/>
    </xf>
    <xf numFmtId="168" fontId="0" fillId="0" borderId="0" xfId="0" applyNumberFormat="1" applyAlignment="1">
      <alignment horizontal="left" vertical="center"/>
    </xf>
    <xf numFmtId="0" fontId="1" fillId="31" borderId="20" xfId="0" applyFont="1" applyFill="1" applyBorder="1"/>
    <xf numFmtId="0" fontId="1" fillId="31" borderId="3" xfId="0" applyFont="1" applyFill="1" applyBorder="1" applyAlignment="1">
      <alignment horizontal="left"/>
    </xf>
    <xf numFmtId="15" fontId="0" fillId="0" borderId="0" xfId="0" quotePrefix="1" applyNumberFormat="1" applyAlignment="1">
      <alignment horizontal="left" vertical="center"/>
    </xf>
    <xf numFmtId="0" fontId="1" fillId="24" borderId="1" xfId="0" applyFont="1" applyFill="1" applyBorder="1"/>
    <xf numFmtId="0" fontId="0" fillId="6" borderId="4" xfId="0" applyFill="1" applyBorder="1"/>
    <xf numFmtId="15" fontId="0" fillId="0" borderId="2" xfId="0" quotePrefix="1" applyNumberFormat="1" applyBorder="1" applyAlignment="1">
      <alignment horizontal="center" vertical="center"/>
    </xf>
    <xf numFmtId="0" fontId="1" fillId="0" borderId="6" xfId="0" applyFont="1" applyBorder="1"/>
    <xf numFmtId="0" fontId="0" fillId="0" borderId="1" xfId="0" applyBorder="1" applyAlignment="1">
      <alignment horizontal="left"/>
    </xf>
    <xf numFmtId="1" fontId="1" fillId="25" borderId="24" xfId="0" applyNumberFormat="1" applyFont="1" applyFill="1" applyBorder="1" applyAlignment="1">
      <alignment horizontal="center" vertical="center"/>
    </xf>
    <xf numFmtId="168" fontId="0" fillId="6" borderId="4" xfId="0" applyNumberFormat="1" applyFill="1" applyBorder="1"/>
    <xf numFmtId="15" fontId="1" fillId="0" borderId="0" xfId="0" applyNumberFormat="1" applyFont="1" applyAlignment="1">
      <alignment horizontal="center" vertical="center"/>
    </xf>
    <xf numFmtId="168" fontId="0" fillId="6" borderId="26" xfId="0" applyNumberFormat="1" applyFill="1" applyBorder="1"/>
    <xf numFmtId="0" fontId="1" fillId="0" borderId="27" xfId="0" applyFont="1" applyBorder="1"/>
    <xf numFmtId="0" fontId="0" fillId="0" borderId="26" xfId="0" applyBorder="1"/>
    <xf numFmtId="0" fontId="0" fillId="0" borderId="28" xfId="0" applyBorder="1" applyAlignment="1">
      <alignment horizontal="center" vertical="center"/>
    </xf>
    <xf numFmtId="15" fontId="0" fillId="0" borderId="28" xfId="0" applyNumberFormat="1" applyBorder="1" applyAlignment="1">
      <alignment horizontal="center" vertical="center"/>
    </xf>
    <xf numFmtId="0" fontId="1" fillId="24" borderId="2" xfId="0" applyFont="1" applyFill="1" applyBorder="1"/>
    <xf numFmtId="0" fontId="1" fillId="31" borderId="19" xfId="0" applyFont="1" applyFill="1" applyBorder="1"/>
    <xf numFmtId="0" fontId="0" fillId="6" borderId="29" xfId="0" applyFill="1" applyBorder="1"/>
    <xf numFmtId="0" fontId="1" fillId="0" borderId="30" xfId="0" applyFont="1" applyBorder="1"/>
    <xf numFmtId="0" fontId="0" fillId="0" borderId="29" xfId="0" applyBorder="1"/>
    <xf numFmtId="0" fontId="0" fillId="0" borderId="25" xfId="0" applyBorder="1" applyAlignment="1">
      <alignment horizontal="center"/>
    </xf>
    <xf numFmtId="0" fontId="0" fillId="0" borderId="31" xfId="0" applyBorder="1" applyAlignment="1">
      <alignment horizontal="center"/>
    </xf>
    <xf numFmtId="0" fontId="0" fillId="0" borderId="32" xfId="0" applyBorder="1"/>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26" borderId="4" xfId="0" applyFill="1" applyBorder="1"/>
    <xf numFmtId="0" fontId="1" fillId="32" borderId="38" xfId="0" applyFont="1" applyFill="1" applyBorder="1"/>
    <xf numFmtId="1" fontId="1" fillId="32" borderId="38" xfId="0" applyNumberFormat="1" applyFont="1" applyFill="1" applyBorder="1" applyAlignment="1">
      <alignment horizontal="center"/>
    </xf>
    <xf numFmtId="0" fontId="1" fillId="21" borderId="20" xfId="0" applyFont="1" applyFill="1" applyBorder="1"/>
    <xf numFmtId="0" fontId="12" fillId="10" borderId="42" xfId="0" applyFont="1" applyFill="1" applyBorder="1"/>
    <xf numFmtId="15" fontId="1" fillId="29" borderId="39" xfId="0" applyNumberFormat="1" applyFont="1" applyFill="1" applyBorder="1" applyAlignment="1">
      <alignment horizontal="center" vertical="center"/>
    </xf>
    <xf numFmtId="0" fontId="0" fillId="0" borderId="43" xfId="0" applyBorder="1" applyAlignment="1">
      <alignment horizontal="center"/>
    </xf>
    <xf numFmtId="0" fontId="0" fillId="0" borderId="44" xfId="0" applyBorder="1"/>
    <xf numFmtId="0" fontId="0" fillId="26" borderId="44" xfId="0" applyFill="1" applyBorder="1"/>
    <xf numFmtId="0" fontId="0" fillId="0" borderId="44" xfId="0" applyBorder="1" applyAlignment="1">
      <alignment horizontal="center"/>
    </xf>
    <xf numFmtId="0" fontId="1" fillId="31" borderId="19" xfId="0" applyFont="1" applyFill="1" applyBorder="1" applyAlignment="1">
      <alignment horizontal="center"/>
    </xf>
    <xf numFmtId="0" fontId="1" fillId="21" borderId="42" xfId="0" applyFont="1" applyFill="1" applyBorder="1"/>
    <xf numFmtId="0" fontId="1" fillId="21" borderId="19" xfId="0" applyFont="1" applyFill="1" applyBorder="1"/>
    <xf numFmtId="0" fontId="1" fillId="0" borderId="0" xfId="0" applyFont="1" applyAlignment="1">
      <alignment horizontal="center"/>
    </xf>
    <xf numFmtId="0" fontId="0" fillId="6" borderId="32" xfId="0" applyFill="1" applyBorder="1"/>
    <xf numFmtId="0" fontId="0" fillId="0" borderId="32" xfId="0" applyBorder="1" applyAlignment="1">
      <alignment horizontal="center"/>
    </xf>
    <xf numFmtId="0" fontId="0" fillId="0" borderId="2" xfId="0" applyBorder="1" applyAlignment="1">
      <alignment horizontal="left"/>
    </xf>
    <xf numFmtId="168" fontId="0" fillId="6" borderId="1" xfId="0" applyNumberFormat="1" applyFill="1" applyBorder="1"/>
    <xf numFmtId="0" fontId="0" fillId="6" borderId="1" xfId="0" applyFill="1" applyBorder="1"/>
    <xf numFmtId="0" fontId="1" fillId="0" borderId="0" xfId="0" applyFont="1" applyAlignment="1">
      <alignment vertical="center"/>
    </xf>
    <xf numFmtId="0" fontId="1" fillId="21" borderId="2" xfId="0" applyFont="1" applyFill="1" applyBorder="1"/>
    <xf numFmtId="0" fontId="1" fillId="21" borderId="4" xfId="0" applyFont="1" applyFill="1" applyBorder="1"/>
    <xf numFmtId="0" fontId="12" fillId="23" borderId="4" xfId="0" applyFont="1" applyFill="1" applyBorder="1"/>
    <xf numFmtId="0" fontId="12" fillId="23" borderId="5" xfId="0" applyFont="1" applyFill="1" applyBorder="1"/>
    <xf numFmtId="0" fontId="12" fillId="23" borderId="2" xfId="0" applyFont="1" applyFill="1" applyBorder="1"/>
    <xf numFmtId="0" fontId="13" fillId="0" borderId="0" xfId="0" quotePrefix="1" applyFont="1"/>
    <xf numFmtId="0" fontId="12" fillId="0" borderId="0" xfId="0" applyFont="1"/>
    <xf numFmtId="0" fontId="0" fillId="0" borderId="42" xfId="0" applyBorder="1" applyAlignment="1">
      <alignment horizontal="left"/>
    </xf>
    <xf numFmtId="0" fontId="1" fillId="0" borderId="19" xfId="0" applyFont="1" applyBorder="1"/>
    <xf numFmtId="0" fontId="0" fillId="0" borderId="39" xfId="0" applyBorder="1"/>
    <xf numFmtId="0" fontId="1" fillId="0" borderId="34" xfId="0" applyFont="1" applyBorder="1" applyAlignment="1">
      <alignment horizontal="center"/>
    </xf>
    <xf numFmtId="0" fontId="1" fillId="0" borderId="3" xfId="0" applyFont="1" applyBorder="1" applyAlignment="1">
      <alignment horizontal="center" vertical="center"/>
    </xf>
    <xf numFmtId="0" fontId="0" fillId="0" borderId="45" xfId="0" applyBorder="1" applyAlignment="1">
      <alignment horizontal="center"/>
    </xf>
    <xf numFmtId="0" fontId="1" fillId="0" borderId="13" xfId="0" applyFont="1" applyBorder="1" applyAlignment="1">
      <alignment horizontal="center" vertical="center"/>
    </xf>
    <xf numFmtId="0" fontId="1" fillId="0" borderId="0" xfId="0" applyFont="1" applyAlignment="1">
      <alignment horizontal="center" vertical="center"/>
    </xf>
    <xf numFmtId="0" fontId="0" fillId="0" borderId="3" xfId="0" applyBorder="1" applyAlignment="1">
      <alignment horizontal="center"/>
    </xf>
    <xf numFmtId="168" fontId="0" fillId="0" borderId="0" xfId="0" applyNumberFormat="1"/>
    <xf numFmtId="0" fontId="1" fillId="0" borderId="6" xfId="0" applyFont="1"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1" fillId="0" borderId="14" xfId="0" applyFont="1" applyBorder="1" applyAlignment="1">
      <alignment horizontal="center" vertical="center"/>
    </xf>
    <xf numFmtId="0" fontId="1" fillId="24" borderId="4" xfId="0" applyFont="1" applyFill="1" applyBorder="1" applyAlignment="1">
      <alignment horizontal="left"/>
    </xf>
    <xf numFmtId="0" fontId="1" fillId="24" borderId="5" xfId="0" applyFont="1" applyFill="1" applyBorder="1" applyAlignment="1">
      <alignment horizontal="center"/>
    </xf>
    <xf numFmtId="0" fontId="1" fillId="24" borderId="6" xfId="0" applyFont="1" applyFill="1" applyBorder="1" applyAlignment="1">
      <alignment horizontal="center"/>
    </xf>
    <xf numFmtId="0" fontId="0" fillId="6" borderId="49" xfId="0" applyFill="1" applyBorder="1"/>
    <xf numFmtId="168" fontId="0" fillId="6" borderId="50" xfId="0" applyNumberFormat="1" applyFill="1" applyBorder="1"/>
    <xf numFmtId="0" fontId="0" fillId="6" borderId="50" xfId="0" applyFill="1" applyBorder="1"/>
    <xf numFmtId="0" fontId="0" fillId="0" borderId="17" xfId="0" applyBorder="1" applyAlignment="1">
      <alignment horizontal="center"/>
    </xf>
    <xf numFmtId="0" fontId="0" fillId="0" borderId="6" xfId="0" applyBorder="1" applyAlignment="1">
      <alignment horizontal="center"/>
    </xf>
    <xf numFmtId="0" fontId="1" fillId="6" borderId="1" xfId="0" applyFont="1" applyFill="1" applyBorder="1" applyAlignment="1">
      <alignment horizontal="left"/>
    </xf>
    <xf numFmtId="0" fontId="1" fillId="21" borderId="39" xfId="0" applyFont="1" applyFill="1" applyBorder="1"/>
    <xf numFmtId="9" fontId="0" fillId="0" borderId="0" xfId="0" applyNumberFormat="1" applyAlignment="1">
      <alignment vertical="center"/>
    </xf>
    <xf numFmtId="0" fontId="1" fillId="0" borderId="0" xfId="0" applyFont="1" applyAlignment="1">
      <alignment horizontal="left"/>
    </xf>
    <xf numFmtId="0" fontId="0" fillId="26" borderId="50" xfId="0" applyFill="1" applyBorder="1"/>
    <xf numFmtId="0" fontId="1" fillId="0" borderId="0" xfId="0" applyFont="1" applyAlignment="1">
      <alignment horizontal="left" indent="1"/>
    </xf>
    <xf numFmtId="0" fontId="1" fillId="24" borderId="15" xfId="0" applyFont="1" applyFill="1" applyBorder="1" applyAlignment="1">
      <alignment horizontal="left"/>
    </xf>
    <xf numFmtId="0" fontId="1" fillId="24" borderId="0" xfId="0" applyFont="1" applyFill="1" applyAlignment="1">
      <alignment horizontal="center"/>
    </xf>
    <xf numFmtId="0" fontId="0" fillId="0" borderId="0" xfId="0" applyAlignment="1">
      <alignment horizontal="left" wrapText="1"/>
    </xf>
    <xf numFmtId="0" fontId="1" fillId="0" borderId="0" xfId="0" applyFont="1" applyAlignment="1">
      <alignment wrapText="1"/>
    </xf>
    <xf numFmtId="0" fontId="1" fillId="32" borderId="1" xfId="0" applyFont="1" applyFill="1" applyBorder="1"/>
    <xf numFmtId="1" fontId="1" fillId="32" borderId="1" xfId="0" applyNumberFormat="1" applyFont="1" applyFill="1" applyBorder="1" applyAlignment="1">
      <alignment horizontal="center"/>
    </xf>
    <xf numFmtId="169" fontId="1" fillId="32" borderId="1" xfId="0" applyNumberFormat="1" applyFont="1" applyFill="1" applyBorder="1" applyAlignment="1">
      <alignment horizontal="center"/>
    </xf>
    <xf numFmtId="0" fontId="1" fillId="31" borderId="20" xfId="0" applyFont="1" applyFill="1" applyBorder="1" applyAlignment="1">
      <alignment horizontal="center"/>
    </xf>
    <xf numFmtId="2" fontId="0" fillId="0" borderId="1" xfId="0" applyNumberFormat="1" applyBorder="1" applyAlignment="1">
      <alignment horizontal="center"/>
    </xf>
    <xf numFmtId="0" fontId="1" fillId="33" borderId="2" xfId="0" applyFont="1" applyFill="1" applyBorder="1"/>
    <xf numFmtId="9" fontId="1" fillId="33" borderId="2" xfId="0" applyNumberFormat="1" applyFont="1" applyFill="1" applyBorder="1" applyAlignment="1">
      <alignment horizontal="center"/>
    </xf>
    <xf numFmtId="169" fontId="0" fillId="0" borderId="0" xfId="0" applyNumberFormat="1" applyAlignment="1">
      <alignment horizontal="center"/>
    </xf>
    <xf numFmtId="169" fontId="1" fillId="24" borderId="1" xfId="0" applyNumberFormat="1" applyFont="1" applyFill="1" applyBorder="1" applyAlignment="1">
      <alignment horizontal="center"/>
    </xf>
    <xf numFmtId="0" fontId="1" fillId="24" borderId="3" xfId="0" applyFont="1" applyFill="1" applyBorder="1"/>
    <xf numFmtId="0" fontId="1" fillId="21" borderId="3" xfId="0" applyFont="1" applyFill="1" applyBorder="1" applyAlignment="1">
      <alignment horizontal="center" vertical="center" wrapText="1"/>
    </xf>
    <xf numFmtId="0" fontId="0" fillId="0" borderId="17" xfId="0" applyBorder="1"/>
    <xf numFmtId="0" fontId="9" fillId="0" borderId="0" xfId="0" applyFont="1" applyAlignment="1">
      <alignment horizontal="center"/>
    </xf>
    <xf numFmtId="0" fontId="0" fillId="0" borderId="0" xfId="0" applyAlignment="1">
      <alignment vertical="center" wrapText="1"/>
    </xf>
    <xf numFmtId="0" fontId="1" fillId="24" borderId="15" xfId="0" applyFont="1" applyFill="1" applyBorder="1" applyAlignment="1">
      <alignment horizontal="center"/>
    </xf>
    <xf numFmtId="0" fontId="0" fillId="0" borderId="4" xfId="0" applyBorder="1" applyAlignment="1">
      <alignment horizontal="left"/>
    </xf>
    <xf numFmtId="0" fontId="0" fillId="34" borderId="2" xfId="0" applyFill="1" applyBorder="1" applyAlignment="1">
      <alignment horizontal="center"/>
    </xf>
    <xf numFmtId="170" fontId="0" fillId="34" borderId="2" xfId="0" applyNumberFormat="1" applyFill="1" applyBorder="1" applyAlignment="1">
      <alignment horizontal="center"/>
    </xf>
    <xf numFmtId="170" fontId="0" fillId="0" borderId="2" xfId="0" applyNumberFormat="1" applyBorder="1" applyAlignment="1">
      <alignment horizontal="center"/>
    </xf>
    <xf numFmtId="0" fontId="0" fillId="0" borderId="18" xfId="0" applyBorder="1"/>
    <xf numFmtId="0" fontId="1" fillId="10" borderId="4" xfId="0" applyFont="1" applyFill="1" applyBorder="1"/>
    <xf numFmtId="0" fontId="1" fillId="10" borderId="5" xfId="0" applyFont="1" applyFill="1" applyBorder="1"/>
    <xf numFmtId="0" fontId="1" fillId="10" borderId="6" xfId="0" applyFont="1" applyFill="1" applyBorder="1"/>
    <xf numFmtId="15" fontId="0" fillId="0" borderId="51" xfId="0" applyNumberFormat="1" applyBorder="1" applyAlignment="1">
      <alignment vertical="center"/>
    </xf>
    <xf numFmtId="0" fontId="1" fillId="0" borderId="2" xfId="0" applyFont="1" applyBorder="1" applyAlignment="1">
      <alignment horizontal="center" vertical="center"/>
    </xf>
    <xf numFmtId="0" fontId="14" fillId="9" borderId="4" xfId="0" applyFont="1" applyFill="1" applyBorder="1" applyAlignment="1">
      <alignment horizontal="right" vertical="center"/>
    </xf>
    <xf numFmtId="0" fontId="1" fillId="2" borderId="14" xfId="0" applyFont="1" applyFill="1" applyBorder="1" applyAlignment="1">
      <alignment horizontal="center"/>
    </xf>
    <xf numFmtId="0" fontId="14" fillId="9" borderId="5" xfId="0" applyFont="1" applyFill="1" applyBorder="1" applyAlignment="1">
      <alignment horizontal="right" vertical="center"/>
    </xf>
    <xf numFmtId="0" fontId="0" fillId="0" borderId="1" xfId="0" applyBorder="1" applyAlignment="1">
      <alignment horizontal="center" vertical="center" wrapText="1"/>
    </xf>
    <xf numFmtId="0" fontId="0" fillId="0" borderId="2" xfId="0" applyBorder="1" applyAlignment="1">
      <alignment horizontal="center" vertical="top" wrapText="1"/>
    </xf>
    <xf numFmtId="0" fontId="1" fillId="25" borderId="2" xfId="0" applyFont="1" applyFill="1" applyBorder="1" applyAlignment="1">
      <alignment horizontal="center" vertical="center" wrapText="1"/>
    </xf>
    <xf numFmtId="0" fontId="0" fillId="26" borderId="2" xfId="0" applyFill="1" applyBorder="1" applyAlignment="1">
      <alignment horizontal="center"/>
    </xf>
    <xf numFmtId="0" fontId="10" fillId="0" borderId="2" xfId="0" applyFont="1" applyBorder="1" applyAlignment="1">
      <alignment horizontal="center"/>
    </xf>
    <xf numFmtId="15" fontId="0" fillId="0" borderId="2" xfId="0" applyNumberFormat="1" applyBorder="1" applyAlignment="1">
      <alignment horizontal="center"/>
    </xf>
    <xf numFmtId="0" fontId="0" fillId="0" borderId="2" xfId="0" applyBorder="1" applyAlignment="1">
      <alignment vertical="center"/>
    </xf>
    <xf numFmtId="0" fontId="1" fillId="0" borderId="4" xfId="0" applyFont="1" applyBorder="1" applyAlignment="1">
      <alignment vertical="center"/>
    </xf>
    <xf numFmtId="15" fontId="0" fillId="0" borderId="2" xfId="0" applyNumberFormat="1" applyBorder="1" applyAlignment="1">
      <alignment horizontal="left" vertical="center" wrapText="1"/>
    </xf>
    <xf numFmtId="15" fontId="0" fillId="0" borderId="2" xfId="0" applyNumberFormat="1" applyBorder="1" applyAlignment="1">
      <alignment horizontal="center" vertical="center" wrapText="1"/>
    </xf>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wrapText="1"/>
    </xf>
    <xf numFmtId="0" fontId="1" fillId="21" borderId="0" xfId="0" applyFont="1" applyFill="1" applyAlignment="1">
      <alignment horizontal="center"/>
    </xf>
    <xf numFmtId="0" fontId="1" fillId="21" borderId="1" xfId="0" applyFont="1" applyFill="1" applyBorder="1" applyAlignment="1">
      <alignment horizontal="center"/>
    </xf>
    <xf numFmtId="9" fontId="0" fillId="0" borderId="1" xfId="0" applyNumberFormat="1" applyBorder="1"/>
    <xf numFmtId="0" fontId="0" fillId="0" borderId="16" xfId="0" applyBorder="1"/>
    <xf numFmtId="0" fontId="1" fillId="28" borderId="18" xfId="0" applyFont="1" applyFill="1" applyBorder="1"/>
    <xf numFmtId="0" fontId="1" fillId="28" borderId="0" xfId="0" applyFont="1" applyFill="1"/>
    <xf numFmtId="0" fontId="0" fillId="0" borderId="2" xfId="0" applyBorder="1" applyAlignment="1">
      <alignment horizontal="left" indent="1"/>
    </xf>
    <xf numFmtId="0" fontId="1" fillId="36" borderId="2" xfId="0" applyFont="1" applyFill="1" applyBorder="1" applyAlignment="1">
      <alignment horizontal="center"/>
    </xf>
    <xf numFmtId="0" fontId="1" fillId="36" borderId="2" xfId="0" applyFont="1" applyFill="1" applyBorder="1" applyAlignment="1">
      <alignment wrapText="1"/>
    </xf>
    <xf numFmtId="0" fontId="1" fillId="37" borderId="3" xfId="0" applyFont="1" applyFill="1" applyBorder="1" applyAlignment="1">
      <alignment horizontal="center"/>
    </xf>
    <xf numFmtId="0" fontId="1" fillId="37" borderId="2" xfId="0" applyFont="1" applyFill="1" applyBorder="1" applyAlignment="1">
      <alignment wrapText="1"/>
    </xf>
    <xf numFmtId="0" fontId="0" fillId="37" borderId="2" xfId="0" applyFill="1" applyBorder="1" applyAlignment="1">
      <alignment horizontal="center"/>
    </xf>
    <xf numFmtId="0" fontId="0" fillId="37" borderId="2" xfId="0" applyFill="1" applyBorder="1" applyAlignment="1">
      <alignment horizontal="left" indent="1"/>
    </xf>
    <xf numFmtId="15" fontId="0" fillId="37" borderId="2" xfId="0" applyNumberFormat="1" applyFill="1" applyBorder="1" applyAlignment="1">
      <alignment horizontal="center"/>
    </xf>
    <xf numFmtId="0" fontId="0" fillId="37" borderId="2" xfId="0" applyFill="1" applyBorder="1"/>
    <xf numFmtId="0" fontId="0" fillId="0" borderId="0" xfId="0" applyAlignment="1">
      <alignment horizontal="left" indent="1"/>
    </xf>
    <xf numFmtId="0" fontId="3" fillId="0" borderId="0" xfId="0" applyFont="1" applyAlignment="1">
      <alignment horizontal="center" vertical="center"/>
    </xf>
    <xf numFmtId="0" fontId="1" fillId="38" borderId="2" xfId="0" applyFont="1" applyFill="1" applyBorder="1" applyAlignment="1">
      <alignment horizontal="center"/>
    </xf>
    <xf numFmtId="0" fontId="1" fillId="2" borderId="2" xfId="0" applyFont="1" applyFill="1" applyBorder="1"/>
    <xf numFmtId="0" fontId="14" fillId="9" borderId="2" xfId="0" applyFont="1" applyFill="1" applyBorder="1" applyAlignment="1">
      <alignment horizontal="right" vertical="center"/>
    </xf>
    <xf numFmtId="0" fontId="17" fillId="39" borderId="2" xfId="0" applyFont="1" applyFill="1" applyBorder="1" applyAlignment="1">
      <alignment horizontal="center"/>
    </xf>
    <xf numFmtId="0" fontId="17" fillId="40" borderId="2" xfId="0" applyFont="1" applyFill="1" applyBorder="1"/>
    <xf numFmtId="0" fontId="18" fillId="0" borderId="2" xfId="0" applyFont="1" applyBorder="1" applyAlignment="1">
      <alignment horizontal="center"/>
    </xf>
    <xf numFmtId="0" fontId="18" fillId="0" borderId="2" xfId="0" applyFont="1" applyBorder="1" applyAlignment="1">
      <alignment horizontal="left" indent="1"/>
    </xf>
    <xf numFmtId="0" fontId="18" fillId="0" borderId="2" xfId="0" applyFont="1" applyBorder="1"/>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1" fillId="7" borderId="2" xfId="0" applyFont="1" applyFill="1" applyBorder="1" applyAlignment="1">
      <alignment horizontal="center"/>
    </xf>
    <xf numFmtId="0" fontId="1" fillId="7" borderId="2" xfId="0" applyFont="1" applyFill="1" applyBorder="1"/>
    <xf numFmtId="0" fontId="15" fillId="6" borderId="2" xfId="0" applyFont="1" applyFill="1" applyBorder="1"/>
    <xf numFmtId="43" fontId="0" fillId="0" borderId="0" xfId="1" applyFont="1"/>
    <xf numFmtId="0" fontId="1" fillId="26" borderId="2" xfId="0" applyFont="1" applyFill="1" applyBorder="1" applyAlignment="1">
      <alignment horizontal="center"/>
    </xf>
    <xf numFmtId="0" fontId="1" fillId="26" borderId="2" xfId="0" applyFont="1" applyFill="1" applyBorder="1"/>
    <xf numFmtId="0" fontId="14" fillId="9" borderId="1" xfId="0" applyFont="1" applyFill="1" applyBorder="1" applyAlignment="1">
      <alignment horizontal="center" vertical="center" wrapText="1"/>
    </xf>
    <xf numFmtId="0" fontId="0" fillId="2" borderId="2" xfId="0" applyFill="1" applyBorder="1" applyAlignment="1">
      <alignment horizontal="center"/>
    </xf>
    <xf numFmtId="0" fontId="0" fillId="6" borderId="2" xfId="0" applyFill="1" applyBorder="1" applyAlignment="1">
      <alignment horizontal="center"/>
    </xf>
    <xf numFmtId="0" fontId="1" fillId="21" borderId="39" xfId="0" applyFont="1" applyFill="1" applyBorder="1" applyAlignment="1">
      <alignment horizontal="left"/>
    </xf>
    <xf numFmtId="0" fontId="1" fillId="21" borderId="40" xfId="0" applyFont="1" applyFill="1" applyBorder="1" applyAlignment="1">
      <alignment horizontal="left"/>
    </xf>
    <xf numFmtId="0" fontId="0" fillId="0" borderId="0" xfId="0" applyAlignment="1">
      <alignment horizontal="left"/>
    </xf>
    <xf numFmtId="15" fontId="0" fillId="0" borderId="5" xfId="0" applyNumberFormat="1" applyBorder="1" applyAlignment="1">
      <alignment horizontal="center" vertical="center"/>
    </xf>
    <xf numFmtId="15" fontId="0" fillId="0" borderId="6" xfId="0" applyNumberFormat="1" applyBorder="1" applyAlignment="1">
      <alignment horizontal="center" vertical="center"/>
    </xf>
    <xf numFmtId="0" fontId="0" fillId="0" borderId="1" xfId="0" applyBorder="1" applyAlignment="1">
      <alignment horizontal="center" vertical="center"/>
    </xf>
    <xf numFmtId="170" fontId="0" fillId="0" borderId="0" xfId="0" applyNumberFormat="1" applyAlignment="1">
      <alignment horizontal="center"/>
    </xf>
    <xf numFmtId="170" fontId="0" fillId="6" borderId="1" xfId="0" applyNumberFormat="1" applyFill="1" applyBorder="1" applyAlignment="1">
      <alignment horizontal="center" vertical="center"/>
    </xf>
    <xf numFmtId="170" fontId="0" fillId="0" borderId="1" xfId="0" applyNumberFormat="1" applyBorder="1" applyAlignment="1">
      <alignment horizontal="center" vertical="center"/>
    </xf>
    <xf numFmtId="170" fontId="0" fillId="0" borderId="1" xfId="0" applyNumberFormat="1" applyBorder="1" applyAlignment="1">
      <alignment horizontal="center"/>
    </xf>
    <xf numFmtId="170" fontId="0" fillId="0" borderId="0" xfId="0" applyNumberFormat="1" applyAlignment="1">
      <alignment horizontal="center" vertical="center"/>
    </xf>
    <xf numFmtId="0" fontId="0" fillId="31" borderId="1" xfId="0" applyFill="1" applyBorder="1" applyAlignment="1">
      <alignment horizontal="center"/>
    </xf>
    <xf numFmtId="170" fontId="0" fillId="31" borderId="1" xfId="0" applyNumberFormat="1" applyFill="1" applyBorder="1" applyAlignment="1">
      <alignment horizontal="center"/>
    </xf>
    <xf numFmtId="0" fontId="0" fillId="0" borderId="0" xfId="0" quotePrefix="1" applyAlignment="1">
      <alignment horizontal="center"/>
    </xf>
    <xf numFmtId="16" fontId="0" fillId="0" borderId="0" xfId="0" applyNumberFormat="1" applyAlignment="1">
      <alignment horizontal="center"/>
    </xf>
    <xf numFmtId="170" fontId="1" fillId="31" borderId="19" xfId="0" applyNumberFormat="1" applyFont="1" applyFill="1" applyBorder="1" applyAlignment="1">
      <alignment horizontal="center"/>
    </xf>
    <xf numFmtId="170" fontId="0" fillId="0" borderId="32" xfId="0" applyNumberFormat="1" applyBorder="1" applyAlignment="1">
      <alignment horizontal="center"/>
    </xf>
    <xf numFmtId="170" fontId="0" fillId="0" borderId="44" xfId="0" applyNumberFormat="1" applyBorder="1" applyAlignment="1">
      <alignment horizontal="center"/>
    </xf>
    <xf numFmtId="170" fontId="0" fillId="0" borderId="33" xfId="0" applyNumberFormat="1" applyBorder="1" applyAlignment="1">
      <alignment horizontal="center"/>
    </xf>
    <xf numFmtId="170" fontId="1" fillId="0" borderId="34" xfId="0" applyNumberFormat="1" applyFont="1" applyBorder="1" applyAlignment="1">
      <alignment horizontal="center"/>
    </xf>
    <xf numFmtId="170" fontId="0" fillId="0" borderId="45" xfId="0" applyNumberFormat="1" applyBorder="1" applyAlignment="1">
      <alignment horizontal="center"/>
    </xf>
    <xf numFmtId="0" fontId="1" fillId="0" borderId="2" xfId="0" applyFont="1" applyBorder="1"/>
    <xf numFmtId="170" fontId="0" fillId="0" borderId="6" xfId="0" applyNumberFormat="1" applyBorder="1" applyAlignment="1">
      <alignment horizontal="center"/>
    </xf>
    <xf numFmtId="170" fontId="1" fillId="31" borderId="20" xfId="0" applyNumberFormat="1" applyFont="1" applyFill="1" applyBorder="1" applyAlignment="1">
      <alignment horizontal="center"/>
    </xf>
    <xf numFmtId="170" fontId="1" fillId="24" borderId="1" xfId="0" applyNumberFormat="1" applyFont="1" applyFill="1" applyBorder="1" applyAlignment="1">
      <alignment horizontal="center"/>
    </xf>
    <xf numFmtId="0" fontId="0" fillId="0" borderId="36" xfId="0" applyBorder="1"/>
    <xf numFmtId="0" fontId="0" fillId="41" borderId="36" xfId="0" applyFill="1" applyBorder="1" applyAlignment="1">
      <alignment vertical="center" wrapText="1"/>
    </xf>
    <xf numFmtId="0" fontId="0" fillId="42" borderId="36" xfId="0" applyFill="1" applyBorder="1" applyAlignment="1">
      <alignment vertical="center" wrapText="1"/>
    </xf>
    <xf numFmtId="2" fontId="0" fillId="34" borderId="2" xfId="0" applyNumberFormat="1" applyFill="1" applyBorder="1" applyAlignment="1">
      <alignment horizontal="center"/>
    </xf>
    <xf numFmtId="2" fontId="0" fillId="0" borderId="2" xfId="0" applyNumberFormat="1" applyBorder="1" applyAlignment="1">
      <alignment horizontal="center"/>
    </xf>
    <xf numFmtId="0" fontId="1" fillId="28" borderId="2" xfId="0" applyFont="1" applyFill="1" applyBorder="1" applyAlignment="1">
      <alignment horizontal="center"/>
    </xf>
    <xf numFmtId="170" fontId="1" fillId="34" borderId="2" xfId="0" applyNumberFormat="1" applyFont="1" applyFill="1" applyBorder="1" applyAlignment="1">
      <alignment horizontal="center"/>
    </xf>
    <xf numFmtId="170" fontId="1" fillId="33" borderId="1" xfId="0" applyNumberFormat="1" applyFont="1" applyFill="1" applyBorder="1" applyAlignment="1">
      <alignment horizontal="center"/>
    </xf>
    <xf numFmtId="0" fontId="0" fillId="6" borderId="2" xfId="0" applyFill="1" applyBorder="1" applyAlignment="1">
      <alignment horizontal="center" vertical="center" wrapText="1"/>
    </xf>
    <xf numFmtId="168" fontId="0" fillId="25" borderId="2" xfId="0" applyNumberFormat="1" applyFill="1" applyBorder="1" applyAlignment="1">
      <alignment horizontal="center" vertical="center" wrapText="1"/>
    </xf>
    <xf numFmtId="0" fontId="0" fillId="26" borderId="2" xfId="0" applyFill="1" applyBorder="1" applyAlignment="1">
      <alignment horizontal="center" vertical="center" wrapText="1"/>
    </xf>
    <xf numFmtId="0" fontId="0" fillId="27" borderId="2" xfId="0" applyFill="1" applyBorder="1" applyAlignment="1">
      <alignment horizontal="center" vertical="center" wrapText="1"/>
    </xf>
    <xf numFmtId="0" fontId="1" fillId="5" borderId="2" xfId="0" applyFont="1" applyFill="1" applyBorder="1" applyAlignment="1">
      <alignment vertical="center" wrapText="1"/>
    </xf>
    <xf numFmtId="0" fontId="0" fillId="18" borderId="2" xfId="0" applyFill="1" applyBorder="1" applyAlignment="1">
      <alignment horizontal="left"/>
    </xf>
    <xf numFmtId="0" fontId="0" fillId="26" borderId="2" xfId="0" applyFill="1" applyBorder="1" applyAlignment="1">
      <alignment horizontal="left"/>
    </xf>
    <xf numFmtId="0" fontId="0" fillId="43" borderId="2" xfId="0" applyFill="1" applyBorder="1" applyAlignment="1">
      <alignment horizontal="left"/>
    </xf>
    <xf numFmtId="0" fontId="0" fillId="0" borderId="17" xfId="0" applyBorder="1" applyAlignment="1">
      <alignment horizontal="center" vertical="center" wrapText="1"/>
    </xf>
    <xf numFmtId="0" fontId="1" fillId="24" borderId="15" xfId="0" applyFont="1" applyFill="1" applyBorder="1"/>
    <xf numFmtId="0" fontId="1" fillId="24" borderId="0" xfId="0" applyFont="1" applyFill="1"/>
    <xf numFmtId="0" fontId="10" fillId="0" borderId="1" xfId="0" applyFont="1" applyBorder="1" applyAlignment="1">
      <alignment horizontal="center" vertical="center"/>
    </xf>
    <xf numFmtId="9" fontId="0" fillId="0" borderId="1" xfId="0" applyNumberFormat="1" applyBorder="1" applyAlignment="1">
      <alignment horizontal="center" vertical="center"/>
    </xf>
    <xf numFmtId="0" fontId="1" fillId="29" borderId="4" xfId="0" applyFont="1" applyFill="1" applyBorder="1" applyAlignment="1">
      <alignment vertical="center"/>
    </xf>
    <xf numFmtId="0" fontId="1" fillId="29" borderId="5" xfId="0" applyFont="1" applyFill="1" applyBorder="1" applyAlignment="1">
      <alignment vertical="center"/>
    </xf>
    <xf numFmtId="0" fontId="1" fillId="29" borderId="6" xfId="0" applyFont="1" applyFill="1" applyBorder="1" applyAlignment="1">
      <alignment vertical="center"/>
    </xf>
    <xf numFmtId="0" fontId="1" fillId="6" borderId="2" xfId="0" applyFont="1" applyFill="1" applyBorder="1" applyAlignment="1">
      <alignment horizontal="center" vertical="center"/>
    </xf>
    <xf numFmtId="16" fontId="0" fillId="0" borderId="0" xfId="0" applyNumberFormat="1"/>
    <xf numFmtId="0" fontId="0" fillId="0" borderId="45" xfId="0" applyBorder="1"/>
    <xf numFmtId="169" fontId="0" fillId="0" borderId="1" xfId="0" applyNumberFormat="1" applyBorder="1" applyAlignment="1">
      <alignment horizontal="center"/>
    </xf>
    <xf numFmtId="0" fontId="9" fillId="0" borderId="0" xfId="0" applyFont="1" applyAlignment="1">
      <alignment horizontal="center" wrapText="1"/>
    </xf>
    <xf numFmtId="0" fontId="12" fillId="23" borderId="53" xfId="0" applyFont="1" applyFill="1" applyBorder="1"/>
    <xf numFmtId="170" fontId="0" fillId="0" borderId="4" xfId="0" applyNumberFormat="1" applyBorder="1" applyAlignment="1">
      <alignment horizontal="center"/>
    </xf>
    <xf numFmtId="0" fontId="0" fillId="0" borderId="5" xfId="0" applyBorder="1" applyAlignment="1">
      <alignment horizontal="center"/>
    </xf>
    <xf numFmtId="170" fontId="0" fillId="34" borderId="4" xfId="0" applyNumberFormat="1" applyFill="1" applyBorder="1" applyAlignment="1">
      <alignment horizontal="center"/>
    </xf>
    <xf numFmtId="169" fontId="0" fillId="34" borderId="2" xfId="0" applyNumberFormat="1" applyFill="1" applyBorder="1" applyAlignment="1">
      <alignment horizontal="center"/>
    </xf>
    <xf numFmtId="169" fontId="0" fillId="0" borderId="2" xfId="0" applyNumberFormat="1" applyBorder="1" applyAlignment="1">
      <alignment horizontal="center"/>
    </xf>
    <xf numFmtId="0" fontId="0" fillId="0" borderId="54" xfId="0" applyBorder="1"/>
    <xf numFmtId="0" fontId="0" fillId="0" borderId="6" xfId="0" applyBorder="1" applyAlignment="1">
      <alignment horizontal="center" vertical="center"/>
    </xf>
    <xf numFmtId="169" fontId="0" fillId="0" borderId="14" xfId="0" applyNumberFormat="1" applyBorder="1" applyAlignment="1">
      <alignment horizontal="center"/>
    </xf>
    <xf numFmtId="0" fontId="1" fillId="28" borderId="2" xfId="0" applyFont="1" applyFill="1" applyBorder="1"/>
    <xf numFmtId="169" fontId="1" fillId="34" borderId="2" xfId="0" applyNumberFormat="1" applyFont="1" applyFill="1" applyBorder="1" applyAlignment="1">
      <alignment horizontal="center"/>
    </xf>
    <xf numFmtId="169" fontId="1" fillId="33" borderId="1" xfId="0" applyNumberFormat="1" applyFont="1" applyFill="1" applyBorder="1" applyAlignment="1">
      <alignment horizontal="center"/>
    </xf>
    <xf numFmtId="0" fontId="1" fillId="31" borderId="2" xfId="0" applyFont="1" applyFill="1" applyBorder="1" applyAlignment="1">
      <alignment horizontal="center" vertical="center" wrapText="1"/>
    </xf>
    <xf numFmtId="0" fontId="0" fillId="6" borderId="2" xfId="0" applyFill="1" applyBorder="1"/>
    <xf numFmtId="168" fontId="0" fillId="6" borderId="2" xfId="0" applyNumberFormat="1" applyFill="1" applyBorder="1"/>
    <xf numFmtId="0" fontId="0" fillId="26" borderId="2" xfId="0" applyFill="1" applyBorder="1"/>
    <xf numFmtId="15" fontId="0" fillId="7" borderId="1" xfId="0" applyNumberFormat="1" applyFill="1" applyBorder="1" applyAlignment="1">
      <alignment horizontal="center" vertical="center"/>
    </xf>
    <xf numFmtId="0" fontId="0" fillId="2" borderId="1" xfId="0" applyFill="1" applyBorder="1" applyAlignment="1">
      <alignment horizontal="left"/>
    </xf>
    <xf numFmtId="0" fontId="0" fillId="2" borderId="1" xfId="0" applyFill="1" applyBorder="1"/>
    <xf numFmtId="15" fontId="0" fillId="7" borderId="33" xfId="0" applyNumberFormat="1" applyFill="1" applyBorder="1" applyAlignment="1">
      <alignment horizontal="center" vertical="center"/>
    </xf>
    <xf numFmtId="0" fontId="19" fillId="0" borderId="0" xfId="0" applyFont="1"/>
    <xf numFmtId="0" fontId="15" fillId="0" borderId="16" xfId="0" applyFont="1" applyBorder="1"/>
    <xf numFmtId="0" fontId="1" fillId="31" borderId="2" xfId="0" applyFont="1" applyFill="1" applyBorder="1" applyAlignment="1">
      <alignment horizontal="center" vertical="center"/>
    </xf>
    <xf numFmtId="15" fontId="1" fillId="31" borderId="2" xfId="0" applyNumberFormat="1" applyFont="1" applyFill="1" applyBorder="1" applyAlignment="1">
      <alignment horizontal="center" vertical="center"/>
    </xf>
    <xf numFmtId="0" fontId="0" fillId="0" borderId="33" xfId="0" applyBorder="1"/>
    <xf numFmtId="0" fontId="0" fillId="2" borderId="33" xfId="0" applyFill="1" applyBorder="1" applyAlignment="1">
      <alignment horizontal="left"/>
    </xf>
    <xf numFmtId="0" fontId="0" fillId="0" borderId="33" xfId="0" applyBorder="1" applyAlignment="1">
      <alignment horizontal="center" vertical="center" wrapText="1"/>
    </xf>
    <xf numFmtId="0" fontId="20" fillId="0" borderId="0" xfId="0" applyFont="1"/>
    <xf numFmtId="0" fontId="20" fillId="0" borderId="47" xfId="0" applyFont="1" applyBorder="1" applyAlignment="1">
      <alignment vertical="center"/>
    </xf>
    <xf numFmtId="0" fontId="21" fillId="0" borderId="0" xfId="0" applyFont="1"/>
    <xf numFmtId="0" fontId="0" fillId="0" borderId="3" xfId="0" applyBorder="1"/>
    <xf numFmtId="0" fontId="0" fillId="0" borderId="56" xfId="0" applyBorder="1"/>
    <xf numFmtId="0" fontId="0" fillId="0" borderId="57" xfId="0" applyBorder="1"/>
    <xf numFmtId="0" fontId="0" fillId="0" borderId="50" xfId="0" applyBorder="1"/>
    <xf numFmtId="0" fontId="0" fillId="0" borderId="32" xfId="0" applyBorder="1" applyAlignment="1">
      <alignment horizontal="left"/>
    </xf>
    <xf numFmtId="0" fontId="0" fillId="0" borderId="33" xfId="0" applyBorder="1" applyAlignment="1">
      <alignment horizontal="center" vertical="center"/>
    </xf>
    <xf numFmtId="0" fontId="1" fillId="31" borderId="3" xfId="0" applyFont="1" applyFill="1" applyBorder="1" applyAlignment="1">
      <alignment horizontal="center" vertical="center"/>
    </xf>
    <xf numFmtId="0" fontId="0" fillId="0" borderId="16" xfId="0" applyBorder="1" applyAlignment="1">
      <alignment horizontal="left"/>
    </xf>
    <xf numFmtId="0" fontId="20" fillId="0" borderId="55" xfId="0" applyFont="1" applyBorder="1" applyAlignment="1">
      <alignment vertical="center"/>
    </xf>
    <xf numFmtId="0" fontId="11" fillId="0" borderId="0" xfId="0" applyFont="1"/>
    <xf numFmtId="0" fontId="11" fillId="0" borderId="1" xfId="0" applyFont="1" applyBorder="1"/>
    <xf numFmtId="0" fontId="1" fillId="21" borderId="56" xfId="0" applyFont="1" applyFill="1" applyBorder="1" applyAlignment="1">
      <alignment horizontal="center"/>
    </xf>
    <xf numFmtId="15" fontId="17" fillId="44" borderId="1" xfId="0" applyNumberFormat="1" applyFont="1" applyFill="1" applyBorder="1" applyAlignment="1">
      <alignment horizontal="left" vertical="center"/>
    </xf>
    <xf numFmtId="0" fontId="18" fillId="0" borderId="0" xfId="0" applyFont="1"/>
    <xf numFmtId="0" fontId="17" fillId="45" borderId="15" xfId="0" applyFont="1" applyFill="1" applyBorder="1"/>
    <xf numFmtId="0" fontId="17" fillId="45" borderId="0" xfId="0" applyFont="1" applyFill="1"/>
    <xf numFmtId="0" fontId="18" fillId="46" borderId="4" xfId="0" applyFont="1" applyFill="1" applyBorder="1"/>
    <xf numFmtId="168" fontId="18" fillId="46" borderId="4" xfId="0" applyNumberFormat="1" applyFont="1" applyFill="1" applyBorder="1"/>
    <xf numFmtId="0" fontId="18" fillId="0" borderId="1" xfId="0" applyFont="1" applyBorder="1"/>
    <xf numFmtId="15" fontId="18" fillId="0" borderId="1" xfId="0" applyNumberFormat="1" applyFont="1" applyBorder="1" applyAlignment="1">
      <alignment horizontal="center" vertical="center"/>
    </xf>
    <xf numFmtId="0" fontId="18" fillId="0" borderId="2" xfId="0" applyFont="1" applyBorder="1" applyAlignment="1">
      <alignment horizontal="center" vertical="center"/>
    </xf>
    <xf numFmtId="0" fontId="18" fillId="0" borderId="0" xfId="0" quotePrefix="1" applyFont="1"/>
    <xf numFmtId="15" fontId="18" fillId="0" borderId="0" xfId="0" applyNumberFormat="1" applyFont="1"/>
    <xf numFmtId="0" fontId="18" fillId="0" borderId="0" xfId="0" applyFont="1" applyAlignment="1">
      <alignment vertical="center"/>
    </xf>
    <xf numFmtId="0" fontId="17" fillId="47" borderId="2" xfId="0" applyFont="1" applyFill="1" applyBorder="1" applyAlignment="1">
      <alignment horizontal="center" vertical="center" wrapText="1"/>
    </xf>
    <xf numFmtId="0" fontId="17" fillId="48" borderId="19" xfId="0" applyFont="1" applyFill="1" applyBorder="1" applyAlignment="1">
      <alignment horizontal="center" vertical="center" wrapText="1"/>
    </xf>
    <xf numFmtId="0" fontId="17" fillId="48" borderId="2" xfId="0" applyFont="1" applyFill="1" applyBorder="1" applyAlignment="1">
      <alignment horizontal="center" vertical="center" wrapText="1"/>
    </xf>
    <xf numFmtId="15" fontId="18" fillId="0" borderId="19" xfId="0" applyNumberFormat="1" applyFont="1" applyBorder="1" applyAlignment="1">
      <alignment horizontal="center" vertical="center"/>
    </xf>
    <xf numFmtId="15" fontId="18" fillId="0" borderId="2" xfId="0" applyNumberFormat="1" applyFont="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center"/>
    </xf>
    <xf numFmtId="1" fontId="18" fillId="0" borderId="0" xfId="0" applyNumberFormat="1" applyFont="1" applyAlignment="1">
      <alignment horizontal="center" vertical="center"/>
    </xf>
    <xf numFmtId="0" fontId="17" fillId="49" borderId="20" xfId="0" applyFont="1" applyFill="1" applyBorder="1"/>
    <xf numFmtId="0" fontId="17" fillId="49" borderId="3" xfId="0" applyFont="1" applyFill="1" applyBorder="1" applyAlignment="1">
      <alignment horizontal="left"/>
    </xf>
    <xf numFmtId="0" fontId="17" fillId="46" borderId="2" xfId="0" applyFont="1" applyFill="1" applyBorder="1" applyAlignment="1">
      <alignment vertical="center"/>
    </xf>
    <xf numFmtId="0" fontId="18" fillId="46" borderId="2" xfId="0" applyFont="1" applyFill="1" applyBorder="1"/>
    <xf numFmtId="15" fontId="18" fillId="0" borderId="2" xfId="0" quotePrefix="1" applyNumberFormat="1" applyFont="1" applyBorder="1" applyAlignment="1">
      <alignment horizontal="center" vertical="center"/>
    </xf>
    <xf numFmtId="0" fontId="17" fillId="0" borderId="2" xfId="0" applyFont="1" applyBorder="1"/>
    <xf numFmtId="168" fontId="18" fillId="46" borderId="2" xfId="0" applyNumberFormat="1" applyFont="1" applyFill="1" applyBorder="1"/>
    <xf numFmtId="0" fontId="17" fillId="45" borderId="2" xfId="0" applyFont="1" applyFill="1" applyBorder="1"/>
    <xf numFmtId="0" fontId="17" fillId="49" borderId="21" xfId="0" applyFont="1" applyFill="1" applyBorder="1"/>
    <xf numFmtId="0" fontId="17" fillId="45" borderId="0" xfId="0" applyFont="1" applyFill="1" applyAlignment="1">
      <alignment horizontal="left"/>
    </xf>
    <xf numFmtId="0" fontId="17" fillId="45" borderId="0" xfId="0" applyFont="1" applyFill="1" applyAlignment="1">
      <alignment horizontal="center"/>
    </xf>
    <xf numFmtId="0" fontId="18" fillId="0" borderId="0" xfId="0" applyFont="1" applyAlignment="1">
      <alignment horizontal="center"/>
    </xf>
    <xf numFmtId="0" fontId="17" fillId="49" borderId="2" xfId="0" applyFont="1" applyFill="1" applyBorder="1"/>
    <xf numFmtId="0" fontId="0" fillId="0" borderId="0" xfId="0" applyAlignment="1">
      <alignment horizontal="center" vertical="center" wrapText="1"/>
    </xf>
    <xf numFmtId="0" fontId="8" fillId="21" borderId="2" xfId="0" applyFont="1" applyFill="1" applyBorder="1" applyAlignment="1">
      <alignment horizontal="center" vertical="center" wrapText="1"/>
    </xf>
    <xf numFmtId="0" fontId="8" fillId="21" borderId="2" xfId="0" applyFont="1" applyFill="1" applyBorder="1" applyAlignment="1">
      <alignment vertical="center"/>
    </xf>
    <xf numFmtId="0" fontId="8" fillId="21" borderId="5" xfId="0" applyFont="1" applyFill="1" applyBorder="1" applyAlignment="1">
      <alignment horizontal="center" vertical="center"/>
    </xf>
    <xf numFmtId="0" fontId="8" fillId="21" borderId="2" xfId="0" applyFont="1" applyFill="1" applyBorder="1" applyAlignment="1">
      <alignment horizontal="center" vertical="center"/>
    </xf>
    <xf numFmtId="0" fontId="13" fillId="0" borderId="0" xfId="0" applyFont="1" applyAlignment="1">
      <alignment horizontal="center"/>
    </xf>
    <xf numFmtId="0" fontId="13" fillId="0" borderId="2" xfId="0" applyFont="1" applyBorder="1" applyAlignment="1">
      <alignment horizontal="left" indent="1"/>
    </xf>
    <xf numFmtId="0" fontId="13" fillId="0" borderId="5" xfId="0" applyFont="1" applyBorder="1" applyAlignment="1">
      <alignment horizontal="center"/>
    </xf>
    <xf numFmtId="15" fontId="13" fillId="31" borderId="2" xfId="0" applyNumberFormat="1" applyFont="1" applyFill="1" applyBorder="1" applyAlignment="1">
      <alignment horizontal="center"/>
    </xf>
    <xf numFmtId="0" fontId="13" fillId="0" borderId="2" xfId="0" applyFont="1" applyBorder="1" applyAlignment="1">
      <alignment horizontal="center"/>
    </xf>
    <xf numFmtId="0" fontId="13" fillId="0" borderId="0" xfId="0" applyFont="1"/>
    <xf numFmtId="0" fontId="8" fillId="38" borderId="4" xfId="0" applyFont="1" applyFill="1" applyBorder="1" applyAlignment="1">
      <alignment horizontal="center"/>
    </xf>
    <xf numFmtId="0" fontId="8" fillId="38" borderId="2" xfId="0" applyFont="1" applyFill="1" applyBorder="1" applyAlignment="1">
      <alignment horizontal="centerContinuous" readingOrder="2"/>
    </xf>
    <xf numFmtId="0" fontId="8" fillId="38" borderId="5" xfId="0" applyFont="1" applyFill="1" applyBorder="1" applyAlignment="1">
      <alignment horizontal="centerContinuous" readingOrder="2"/>
    </xf>
    <xf numFmtId="15" fontId="8" fillId="31" borderId="2" xfId="0" applyNumberFormat="1" applyFont="1" applyFill="1" applyBorder="1" applyAlignment="1">
      <alignment horizontal="centerContinuous" readingOrder="2"/>
    </xf>
    <xf numFmtId="0" fontId="8" fillId="38" borderId="2" xfId="0" applyFont="1" applyFill="1" applyBorder="1"/>
    <xf numFmtId="0" fontId="8" fillId="38" borderId="2" xfId="0" applyFont="1" applyFill="1" applyBorder="1" applyAlignment="1">
      <alignment horizontal="left" indent="2"/>
    </xf>
    <xf numFmtId="0" fontId="13" fillId="38" borderId="59" xfId="0" applyFont="1" applyFill="1" applyBorder="1" applyAlignment="1">
      <alignment horizontal="center"/>
    </xf>
    <xf numFmtId="0" fontId="13" fillId="0" borderId="60" xfId="0" applyFont="1" applyBorder="1" applyAlignment="1">
      <alignment horizontal="center"/>
    </xf>
    <xf numFmtId="0" fontId="8" fillId="38" borderId="3" xfId="0" applyFont="1" applyFill="1" applyBorder="1" applyAlignment="1">
      <alignment horizontal="left" indent="2"/>
    </xf>
    <xf numFmtId="0" fontId="13" fillId="38" borderId="0" xfId="0" applyFont="1" applyFill="1" applyAlignment="1">
      <alignment horizontal="center"/>
    </xf>
    <xf numFmtId="15" fontId="13" fillId="31" borderId="3" xfId="0" applyNumberFormat="1" applyFont="1" applyFill="1" applyBorder="1" applyAlignment="1">
      <alignment horizontal="center"/>
    </xf>
    <xf numFmtId="0" fontId="13" fillId="0" borderId="61" xfId="0" applyFont="1" applyBorder="1" applyAlignment="1">
      <alignment horizontal="center"/>
    </xf>
    <xf numFmtId="0" fontId="8" fillId="37" borderId="4" xfId="0" applyFont="1" applyFill="1" applyBorder="1" applyAlignment="1">
      <alignment horizontal="center"/>
    </xf>
    <xf numFmtId="0" fontId="8" fillId="37" borderId="2" xfId="0" applyFont="1" applyFill="1" applyBorder="1" applyAlignment="1">
      <alignment horizontal="left" wrapText="1" indent="2"/>
    </xf>
    <xf numFmtId="0" fontId="13" fillId="37" borderId="2" xfId="0" applyFont="1" applyFill="1" applyBorder="1" applyAlignment="1">
      <alignment horizontal="center"/>
    </xf>
    <xf numFmtId="0" fontId="13" fillId="25" borderId="2" xfId="0" applyFont="1" applyFill="1" applyBorder="1" applyAlignment="1">
      <alignment horizontal="left" indent="1"/>
    </xf>
    <xf numFmtId="0" fontId="13" fillId="0" borderId="2" xfId="0" applyFont="1" applyBorder="1" applyAlignment="1">
      <alignment horizontal="left" indent="2"/>
    </xf>
    <xf numFmtId="0" fontId="13" fillId="0" borderId="40" xfId="0" applyFont="1" applyBorder="1" applyAlignment="1">
      <alignment horizontal="center"/>
    </xf>
    <xf numFmtId="0" fontId="13" fillId="0" borderId="58" xfId="0" applyFont="1" applyBorder="1" applyAlignment="1">
      <alignment horizontal="center"/>
    </xf>
    <xf numFmtId="0" fontId="13" fillId="0" borderId="6" xfId="0" applyFont="1" applyBorder="1" applyAlignment="1">
      <alignment horizontal="center"/>
    </xf>
    <xf numFmtId="0" fontId="13" fillId="0" borderId="2" xfId="0" applyFont="1" applyBorder="1"/>
    <xf numFmtId="0" fontId="23" fillId="0" borderId="2" xfId="0" applyFont="1" applyBorder="1" applyAlignment="1">
      <alignment horizontal="left" indent="2"/>
    </xf>
    <xf numFmtId="0" fontId="22" fillId="0" borderId="1" xfId="0" applyFont="1" applyBorder="1" applyAlignment="1">
      <alignment horizontal="center" vertical="center"/>
    </xf>
    <xf numFmtId="0" fontId="17" fillId="51" borderId="1" xfId="0" applyFont="1" applyFill="1" applyBorder="1" applyAlignment="1">
      <alignment horizontal="center" vertical="center" wrapText="1"/>
    </xf>
    <xf numFmtId="0" fontId="20" fillId="0" borderId="1" xfId="0" applyFont="1" applyBorder="1"/>
    <xf numFmtId="1" fontId="0" fillId="0" borderId="1" xfId="0" applyNumberFormat="1" applyBorder="1" applyAlignment="1">
      <alignment horizontal="center" vertical="center"/>
    </xf>
    <xf numFmtId="1" fontId="0" fillId="0" borderId="32" xfId="0" applyNumberFormat="1" applyBorder="1" applyAlignment="1">
      <alignment horizontal="center"/>
    </xf>
    <xf numFmtId="1" fontId="0" fillId="0" borderId="1" xfId="0" applyNumberFormat="1" applyBorder="1" applyAlignment="1">
      <alignment horizontal="center"/>
    </xf>
    <xf numFmtId="15" fontId="0" fillId="0" borderId="32" xfId="0" applyNumberFormat="1" applyBorder="1" applyAlignment="1">
      <alignment horizontal="center" vertical="center"/>
    </xf>
    <xf numFmtId="15" fontId="0" fillId="0" borderId="1" xfId="0" applyNumberFormat="1" applyBorder="1" applyAlignment="1">
      <alignment vertical="center"/>
    </xf>
    <xf numFmtId="0" fontId="18" fillId="0" borderId="0" xfId="0" quotePrefix="1" applyFont="1" applyAlignment="1">
      <alignment vertical="center"/>
    </xf>
    <xf numFmtId="15" fontId="18" fillId="0" borderId="0" xfId="0" applyNumberFormat="1" applyFont="1" applyAlignment="1">
      <alignment vertical="center"/>
    </xf>
    <xf numFmtId="0" fontId="18" fillId="0" borderId="0" xfId="0" quotePrefix="1" applyFont="1" applyAlignment="1">
      <alignment horizontal="center" vertical="center"/>
    </xf>
    <xf numFmtId="1" fontId="0" fillId="6" borderId="2" xfId="0" applyNumberFormat="1" applyFill="1" applyBorder="1" applyAlignment="1">
      <alignment horizontal="center" vertical="center"/>
    </xf>
    <xf numFmtId="1" fontId="0" fillId="0" borderId="2" xfId="0" applyNumberFormat="1" applyBorder="1" applyAlignment="1">
      <alignment horizontal="center" vertical="center"/>
    </xf>
    <xf numFmtId="0" fontId="18" fillId="20" borderId="2" xfId="0" applyFont="1" applyFill="1" applyBorder="1" applyAlignment="1">
      <alignment horizontal="center" vertical="center"/>
    </xf>
    <xf numFmtId="0" fontId="0" fillId="52" borderId="2" xfId="0" applyFill="1" applyBorder="1" applyAlignment="1">
      <alignment horizontal="center"/>
    </xf>
    <xf numFmtId="0" fontId="18" fillId="50" borderId="2" xfId="0" applyFont="1" applyFill="1" applyBorder="1" applyAlignment="1">
      <alignment horizontal="center" vertical="center" wrapText="1"/>
    </xf>
    <xf numFmtId="168" fontId="18" fillId="50" borderId="2" xfId="0" applyNumberFormat="1" applyFont="1" applyFill="1" applyBorder="1" applyAlignment="1">
      <alignment horizontal="center" vertical="center" wrapText="1"/>
    </xf>
    <xf numFmtId="0" fontId="0" fillId="23" borderId="2" xfId="0" applyFill="1" applyBorder="1" applyAlignment="1">
      <alignment horizontal="center"/>
    </xf>
    <xf numFmtId="0" fontId="0" fillId="21" borderId="2" xfId="0" applyFill="1" applyBorder="1" applyAlignment="1">
      <alignment horizontal="center"/>
    </xf>
    <xf numFmtId="0" fontId="0" fillId="0" borderId="28" xfId="0" applyBorder="1" applyAlignment="1">
      <alignment vertical="center"/>
    </xf>
    <xf numFmtId="0" fontId="1" fillId="21" borderId="4" xfId="0" applyFont="1" applyFill="1" applyBorder="1" applyAlignment="1">
      <alignment horizontal="center"/>
    </xf>
    <xf numFmtId="0" fontId="0" fillId="0" borderId="48" xfId="0" applyBorder="1"/>
    <xf numFmtId="0" fontId="0" fillId="2" borderId="4" xfId="0" applyFill="1" applyBorder="1"/>
    <xf numFmtId="0" fontId="1" fillId="21" borderId="2" xfId="0" applyFont="1" applyFill="1" applyBorder="1" applyAlignment="1">
      <alignment horizontal="center" vertical="center"/>
    </xf>
    <xf numFmtId="0" fontId="0" fillId="0" borderId="6" xfId="0" applyBorder="1" applyAlignment="1">
      <alignment horizontal="center" vertical="top" wrapText="1"/>
    </xf>
    <xf numFmtId="0" fontId="13" fillId="25" borderId="4" xfId="0" applyFont="1" applyFill="1" applyBorder="1" applyAlignment="1">
      <alignment horizontal="left" indent="1"/>
    </xf>
    <xf numFmtId="15" fontId="0" fillId="0" borderId="62" xfId="0" applyNumberFormat="1" applyBorder="1" applyAlignment="1">
      <alignment horizontal="center"/>
    </xf>
    <xf numFmtId="0" fontId="13" fillId="25" borderId="4" xfId="0" applyFont="1" applyFill="1" applyBorder="1"/>
    <xf numFmtId="0" fontId="1" fillId="3" borderId="63" xfId="0" applyFont="1" applyFill="1" applyBorder="1"/>
    <xf numFmtId="0" fontId="0" fillId="0" borderId="2" xfId="0" applyBorder="1" applyAlignment="1">
      <alignment horizontal="left" vertical="top" wrapText="1" indent="1"/>
    </xf>
    <xf numFmtId="0" fontId="24" fillId="0" borderId="2" xfId="0" applyFont="1" applyBorder="1" applyAlignment="1">
      <alignment horizontal="left" indent="1"/>
    </xf>
    <xf numFmtId="0" fontId="0" fillId="0" borderId="2" xfId="0" applyBorder="1" applyAlignment="1">
      <alignment horizontal="left" vertical="top" wrapText="1"/>
    </xf>
    <xf numFmtId="15" fontId="0" fillId="0" borderId="2" xfId="0" applyNumberFormat="1" applyBorder="1" applyAlignment="1">
      <alignment horizontal="left" vertical="top" wrapText="1"/>
    </xf>
    <xf numFmtId="15" fontId="0" fillId="0" borderId="2" xfId="0" applyNumberFormat="1" applyBorder="1" applyAlignment="1">
      <alignment horizontal="center" vertical="top" wrapText="1"/>
    </xf>
    <xf numFmtId="0" fontId="0" fillId="0" borderId="2" xfId="0" applyBorder="1" applyAlignment="1">
      <alignment horizontal="center" vertical="top"/>
    </xf>
    <xf numFmtId="15" fontId="15" fillId="25" borderId="0" xfId="0" applyNumberFormat="1" applyFont="1" applyFill="1" applyAlignment="1">
      <alignment horizontal="center" vertical="center"/>
    </xf>
    <xf numFmtId="15" fontId="0" fillId="0" borderId="19" xfId="0" applyNumberFormat="1" applyBorder="1" applyAlignment="1">
      <alignment horizontal="center" vertical="top"/>
    </xf>
    <xf numFmtId="15" fontId="0" fillId="0" borderId="5" xfId="0" applyNumberFormat="1" applyBorder="1" applyAlignment="1">
      <alignment horizontal="center" vertical="top"/>
    </xf>
    <xf numFmtId="15" fontId="0" fillId="0" borderId="2" xfId="0" applyNumberFormat="1" applyBorder="1" applyAlignment="1">
      <alignment horizontal="center" vertical="top"/>
    </xf>
    <xf numFmtId="15" fontId="0" fillId="0" borderId="6" xfId="0" applyNumberFormat="1" applyBorder="1" applyAlignment="1">
      <alignment horizontal="center" vertical="top"/>
    </xf>
    <xf numFmtId="0" fontId="0" fillId="0" borderId="9" xfId="0" applyBorder="1" applyAlignment="1">
      <alignment vertical="center"/>
    </xf>
    <xf numFmtId="0" fontId="28" fillId="54" borderId="64" xfId="0" applyFont="1" applyFill="1" applyBorder="1" applyAlignment="1">
      <alignment horizontal="center" vertical="center" wrapText="1" readingOrder="1"/>
    </xf>
    <xf numFmtId="0" fontId="29" fillId="54" borderId="64" xfId="0" applyFont="1" applyFill="1" applyBorder="1" applyAlignment="1">
      <alignment horizontal="left" vertical="center" wrapText="1" indent="1" readingOrder="1"/>
    </xf>
    <xf numFmtId="15" fontId="29" fillId="54" borderId="64" xfId="0" applyNumberFormat="1" applyFont="1" applyFill="1" applyBorder="1" applyAlignment="1">
      <alignment horizontal="center" vertical="center" wrapText="1" readingOrder="1"/>
    </xf>
    <xf numFmtId="9" fontId="28" fillId="54" borderId="64" xfId="0" applyNumberFormat="1" applyFont="1" applyFill="1" applyBorder="1" applyAlignment="1">
      <alignment horizontal="center" vertical="center" wrapText="1" readingOrder="1"/>
    </xf>
    <xf numFmtId="0" fontId="27" fillId="25" borderId="64" xfId="0" applyFont="1" applyFill="1" applyBorder="1" applyAlignment="1">
      <alignment horizontal="center" vertical="center" wrapText="1" readingOrder="1"/>
    </xf>
    <xf numFmtId="0" fontId="28" fillId="55" borderId="64" xfId="0" applyFont="1" applyFill="1" applyBorder="1" applyAlignment="1">
      <alignment horizontal="center" vertical="center" wrapText="1" readingOrder="1"/>
    </xf>
    <xf numFmtId="0" fontId="29" fillId="55" borderId="64" xfId="0" applyFont="1" applyFill="1" applyBorder="1" applyAlignment="1">
      <alignment horizontal="left" vertical="center" wrapText="1" indent="1" readingOrder="1"/>
    </xf>
    <xf numFmtId="15" fontId="29" fillId="55" borderId="64" xfId="0" applyNumberFormat="1" applyFont="1" applyFill="1" applyBorder="1" applyAlignment="1">
      <alignment horizontal="center" vertical="center" wrapText="1" readingOrder="1"/>
    </xf>
    <xf numFmtId="0" fontId="30" fillId="55" borderId="64" xfId="0" applyFont="1" applyFill="1" applyBorder="1" applyAlignment="1">
      <alignment horizontal="center" vertical="center" wrapText="1"/>
    </xf>
    <xf numFmtId="9" fontId="31" fillId="55" borderId="64" xfId="0" applyNumberFormat="1" applyFont="1" applyFill="1" applyBorder="1" applyAlignment="1">
      <alignment horizontal="center" vertical="center" wrapText="1" readingOrder="1"/>
    </xf>
    <xf numFmtId="0" fontId="22" fillId="0" borderId="68" xfId="0" applyFont="1" applyBorder="1" applyAlignment="1">
      <alignment horizontal="center" vertical="center"/>
    </xf>
    <xf numFmtId="0" fontId="18" fillId="0" borderId="68" xfId="0" applyFont="1" applyBorder="1" applyAlignment="1">
      <alignment horizontal="center" vertical="center"/>
    </xf>
    <xf numFmtId="15" fontId="25" fillId="22" borderId="68" xfId="0" applyNumberFormat="1" applyFont="1" applyFill="1" applyBorder="1" applyAlignment="1">
      <alignment horizontal="center" vertical="center"/>
    </xf>
    <xf numFmtId="15" fontId="25" fillId="0" borderId="68" xfId="0" applyNumberFormat="1" applyFont="1" applyBorder="1" applyAlignment="1">
      <alignment horizontal="center" vertical="center"/>
    </xf>
    <xf numFmtId="0" fontId="17" fillId="56" borderId="68" xfId="0" applyFont="1" applyFill="1" applyBorder="1" applyAlignment="1">
      <alignment horizontal="center" vertical="center" wrapText="1"/>
    </xf>
    <xf numFmtId="0" fontId="25" fillId="56" borderId="68" xfId="0" applyFont="1" applyFill="1" applyBorder="1" applyAlignment="1">
      <alignment horizontal="center" vertical="center" wrapText="1"/>
    </xf>
    <xf numFmtId="168" fontId="25" fillId="56" borderId="68" xfId="0" applyNumberFormat="1" applyFont="1" applyFill="1" applyBorder="1" applyAlignment="1">
      <alignment horizontal="center" vertical="center" wrapText="1"/>
    </xf>
    <xf numFmtId="15" fontId="1" fillId="22" borderId="68" xfId="0" applyNumberFormat="1" applyFont="1" applyFill="1" applyBorder="1" applyAlignment="1">
      <alignment horizontal="center" vertical="center"/>
    </xf>
    <xf numFmtId="15" fontId="25" fillId="22" borderId="68" xfId="0" applyNumberFormat="1" applyFont="1" applyFill="1" applyBorder="1" applyAlignment="1">
      <alignment horizontal="left" vertical="center" indent="1"/>
    </xf>
    <xf numFmtId="15" fontId="25" fillId="0" borderId="68" xfId="0" applyNumberFormat="1" applyFont="1" applyBorder="1" applyAlignment="1">
      <alignment horizontal="left" vertical="center" indent="1"/>
    </xf>
    <xf numFmtId="0" fontId="1" fillId="3" borderId="9" xfId="0" applyFont="1" applyFill="1" applyBorder="1"/>
    <xf numFmtId="0" fontId="1" fillId="57" borderId="7" xfId="0" applyFont="1" applyFill="1" applyBorder="1" applyAlignment="1">
      <alignment horizontal="centerContinuous"/>
    </xf>
    <xf numFmtId="0" fontId="1" fillId="57" borderId="69" xfId="0" applyFont="1" applyFill="1" applyBorder="1" applyAlignment="1">
      <alignment horizontal="centerContinuous"/>
    </xf>
    <xf numFmtId="0" fontId="1" fillId="57" borderId="8" xfId="0" applyFont="1" applyFill="1" applyBorder="1" applyAlignment="1">
      <alignment horizontal="centerContinuous"/>
    </xf>
    <xf numFmtId="0" fontId="1" fillId="0" borderId="0" xfId="0" applyFont="1" applyAlignment="1">
      <alignment vertical="center" wrapText="1"/>
    </xf>
    <xf numFmtId="0" fontId="11" fillId="0" borderId="2" xfId="0" applyFont="1" applyBorder="1" applyAlignment="1">
      <alignment vertical="center"/>
    </xf>
    <xf numFmtId="15" fontId="0" fillId="0" borderId="9" xfId="0" applyNumberFormat="1" applyBorder="1" applyAlignment="1">
      <alignment horizontal="center" vertical="center"/>
    </xf>
    <xf numFmtId="0" fontId="0" fillId="0" borderId="2" xfId="0" applyBorder="1" applyAlignment="1">
      <alignment vertical="center" wrapText="1"/>
    </xf>
    <xf numFmtId="0" fontId="32" fillId="0" borderId="2" xfId="2" applyBorder="1" applyAlignment="1">
      <alignment vertical="center" wrapText="1"/>
    </xf>
    <xf numFmtId="0" fontId="10" fillId="0" borderId="2" xfId="0" applyFont="1" applyBorder="1" applyAlignment="1">
      <alignment vertical="center" wrapText="1"/>
    </xf>
    <xf numFmtId="0" fontId="0" fillId="0" borderId="2" xfId="0" applyBorder="1" applyAlignment="1">
      <alignment horizontal="right" vertical="center" wrapText="1"/>
    </xf>
    <xf numFmtId="0" fontId="34" fillId="59" borderId="71" xfId="0" applyFont="1" applyFill="1" applyBorder="1" applyAlignment="1">
      <alignment vertical="center" wrapText="1"/>
    </xf>
    <xf numFmtId="0" fontId="34" fillId="59" borderId="71" xfId="0" applyFont="1" applyFill="1" applyBorder="1" applyAlignment="1">
      <alignment horizontal="center" vertical="center" wrapText="1"/>
    </xf>
    <xf numFmtId="0" fontId="34" fillId="0" borderId="73" xfId="0" applyFont="1" applyBorder="1" applyAlignment="1">
      <alignment vertical="center" wrapText="1"/>
    </xf>
    <xf numFmtId="0" fontId="35" fillId="0" borderId="73" xfId="0" applyFont="1" applyBorder="1" applyAlignment="1">
      <alignment vertical="center" wrapText="1"/>
    </xf>
    <xf numFmtId="0" fontId="35" fillId="0" borderId="73" xfId="0" applyFont="1" applyBorder="1" applyAlignment="1">
      <alignment horizontal="center" vertical="center" wrapText="1"/>
    </xf>
    <xf numFmtId="0" fontId="34" fillId="59" borderId="70" xfId="0" applyFont="1" applyFill="1" applyBorder="1" applyAlignment="1">
      <alignment horizontal="left" vertical="center" wrapText="1"/>
    </xf>
    <xf numFmtId="0" fontId="34" fillId="0" borderId="72" xfId="0" applyFont="1" applyBorder="1" applyAlignment="1">
      <alignment horizontal="left" vertical="center" wrapText="1"/>
    </xf>
    <xf numFmtId="0" fontId="36" fillId="0" borderId="0" xfId="0" applyFont="1" applyAlignment="1">
      <alignment horizontal="left"/>
    </xf>
    <xf numFmtId="0" fontId="35" fillId="0" borderId="72" xfId="0" applyFont="1" applyBorder="1" applyAlignment="1">
      <alignment horizontal="center" vertical="center" wrapText="1"/>
    </xf>
    <xf numFmtId="0" fontId="10" fillId="0" borderId="0" xfId="0" applyFont="1" applyAlignment="1">
      <alignment horizontal="left"/>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5" fontId="38" fillId="22" borderId="68" xfId="0" applyNumberFormat="1" applyFont="1" applyFill="1" applyBorder="1" applyAlignment="1">
      <alignment horizontal="left" vertical="center" indent="1"/>
    </xf>
    <xf numFmtId="15" fontId="38" fillId="22" borderId="68" xfId="0" applyNumberFormat="1" applyFont="1" applyFill="1" applyBorder="1" applyAlignment="1">
      <alignment horizontal="center" vertical="center"/>
    </xf>
    <xf numFmtId="0" fontId="0" fillId="0" borderId="0" xfId="0" applyAlignment="1">
      <alignment horizontal="left"/>
    </xf>
    <xf numFmtId="15" fontId="0" fillId="0" borderId="2" xfId="0" applyNumberFormat="1" applyBorder="1" applyAlignment="1">
      <alignment horizontal="center" vertical="center"/>
    </xf>
    <xf numFmtId="15" fontId="0" fillId="0" borderId="2" xfId="0" applyNumberFormat="1" applyBorder="1" applyAlignment="1">
      <alignment horizontal="left"/>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0" fontId="39" fillId="58" borderId="74" xfId="0" applyFont="1" applyFill="1" applyBorder="1" applyAlignment="1">
      <alignment vertical="center"/>
    </xf>
    <xf numFmtId="0" fontId="39" fillId="61" borderId="74" xfId="0" applyFont="1" applyFill="1" applyBorder="1" applyAlignment="1">
      <alignment vertical="center"/>
    </xf>
    <xf numFmtId="0" fontId="0" fillId="0" borderId="20" xfId="0" applyBorder="1"/>
    <xf numFmtId="0" fontId="0" fillId="0" borderId="38" xfId="0" applyBorder="1"/>
    <xf numFmtId="0" fontId="0" fillId="0" borderId="38" xfId="0" applyBorder="1" applyAlignment="1">
      <alignment horizontal="left"/>
    </xf>
    <xf numFmtId="0" fontId="0" fillId="0" borderId="16" xfId="0" applyBorder="1" applyAlignment="1">
      <alignment horizontal="center" vertical="center"/>
    </xf>
    <xf numFmtId="0" fontId="0" fillId="0" borderId="32" xfId="0" applyBorder="1" applyAlignment="1">
      <alignment horizontal="center" vertical="center"/>
    </xf>
    <xf numFmtId="15" fontId="0" fillId="7" borderId="32" xfId="0" applyNumberFormat="1" applyFill="1" applyBorder="1" applyAlignment="1">
      <alignment horizontal="center" vertical="center"/>
    </xf>
    <xf numFmtId="0" fontId="0" fillId="22" borderId="9" xfId="0" applyFill="1" applyBorder="1" applyAlignment="1">
      <alignment horizontal="center"/>
    </xf>
    <xf numFmtId="15" fontId="0" fillId="22" borderId="9" xfId="0" applyNumberFormat="1" applyFill="1" applyBorder="1" applyAlignment="1">
      <alignment horizontal="center"/>
    </xf>
    <xf numFmtId="0" fontId="0" fillId="22" borderId="9" xfId="0" applyFill="1" applyBorder="1" applyAlignment="1">
      <alignment horizontal="center" vertical="center"/>
    </xf>
    <xf numFmtId="0" fontId="1" fillId="3" borderId="9" xfId="0" applyFont="1" applyFill="1" applyBorder="1" applyAlignment="1">
      <alignment wrapText="1"/>
    </xf>
    <xf numFmtId="0" fontId="0" fillId="0" borderId="8" xfId="0" applyBorder="1" applyAlignment="1">
      <alignment horizontal="center" vertical="center" wrapText="1"/>
    </xf>
    <xf numFmtId="15" fontId="0" fillId="0" borderId="2" xfId="0" applyNumberFormat="1" applyBorder="1" applyAlignment="1">
      <alignment horizontal="center" vertical="center"/>
    </xf>
    <xf numFmtId="0" fontId="0" fillId="0" borderId="3" xfId="0" applyBorder="1" applyAlignment="1">
      <alignment vertical="center"/>
    </xf>
    <xf numFmtId="0" fontId="0" fillId="0" borderId="56" xfId="0" applyBorder="1" applyAlignment="1">
      <alignment horizontal="left"/>
    </xf>
    <xf numFmtId="0" fontId="0" fillId="0" borderId="53" xfId="0" applyBorder="1"/>
    <xf numFmtId="15" fontId="0" fillId="0" borderId="3" xfId="0" applyNumberFormat="1" applyBorder="1" applyAlignment="1">
      <alignment horizontal="center" vertical="center"/>
    </xf>
    <xf numFmtId="15" fontId="0" fillId="0" borderId="3" xfId="0" applyNumberFormat="1" applyBorder="1" applyAlignment="1">
      <alignment horizontal="left"/>
    </xf>
    <xf numFmtId="0" fontId="0" fillId="22" borderId="3" xfId="0" applyFill="1" applyBorder="1" applyAlignment="1">
      <alignment vertical="center"/>
    </xf>
    <xf numFmtId="0" fontId="0" fillId="22" borderId="7" xfId="0" applyFill="1" applyBorder="1" applyAlignment="1">
      <alignment horizontal="center" vertical="center"/>
    </xf>
    <xf numFmtId="15" fontId="0" fillId="22" borderId="9" xfId="0" applyNumberFormat="1" applyFill="1" applyBorder="1" applyAlignment="1">
      <alignment horizontal="center" vertical="center"/>
    </xf>
    <xf numFmtId="15" fontId="0" fillId="22" borderId="7" xfId="0" applyNumberFormat="1" applyFill="1" applyBorder="1" applyAlignment="1">
      <alignment horizontal="center" vertical="center"/>
    </xf>
    <xf numFmtId="0" fontId="0" fillId="22" borderId="8" xfId="0" applyFill="1" applyBorder="1" applyAlignment="1">
      <alignment horizontal="center" vertical="center"/>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0" fontId="0" fillId="0" borderId="9" xfId="0" applyBorder="1" applyAlignment="1">
      <alignment horizontal="center" vertical="center" wrapText="1"/>
    </xf>
    <xf numFmtId="0" fontId="0" fillId="22" borderId="10" xfId="0" applyFill="1" applyBorder="1" applyAlignment="1">
      <alignment horizontal="center" vertical="center"/>
    </xf>
    <xf numFmtId="0" fontId="0" fillId="22" borderId="12" xfId="0" applyFill="1" applyBorder="1" applyAlignment="1">
      <alignment horizontal="center" vertical="center"/>
    </xf>
    <xf numFmtId="0" fontId="0" fillId="22" borderId="10" xfId="0" applyFill="1" applyBorder="1" applyAlignment="1">
      <alignment horizontal="center" vertical="center" wrapText="1"/>
    </xf>
    <xf numFmtId="0" fontId="0" fillId="22" borderId="9" xfId="0" applyFill="1" applyBorder="1" applyAlignment="1">
      <alignment horizontal="center" vertical="center"/>
    </xf>
    <xf numFmtId="15" fontId="40" fillId="22" borderId="68" xfId="0" applyNumberFormat="1" applyFont="1" applyFill="1" applyBorder="1" applyAlignment="1">
      <alignment horizontal="left" vertical="center" indent="1"/>
    </xf>
    <xf numFmtId="15" fontId="40" fillId="22" borderId="68" xfId="0" applyNumberFormat="1" applyFont="1" applyFill="1" applyBorder="1" applyAlignment="1">
      <alignment horizontal="center" vertical="center"/>
    </xf>
    <xf numFmtId="0" fontId="41" fillId="0" borderId="2" xfId="0" applyFont="1" applyBorder="1" applyAlignment="1">
      <alignment horizontal="left" indent="1"/>
    </xf>
    <xf numFmtId="0" fontId="11" fillId="0" borderId="0" xfId="0" applyFont="1" applyFill="1" applyBorder="1" applyAlignment="1">
      <alignment vertical="center"/>
    </xf>
    <xf numFmtId="0" fontId="13" fillId="25" borderId="2" xfId="0" applyFont="1" applyFill="1" applyBorder="1"/>
    <xf numFmtId="0" fontId="13" fillId="26" borderId="2" xfId="0" applyFont="1" applyFill="1" applyBorder="1"/>
    <xf numFmtId="0" fontId="13" fillId="60" borderId="2" xfId="0" applyFont="1" applyFill="1" applyBorder="1"/>
    <xf numFmtId="0" fontId="13" fillId="0" borderId="4" xfId="0" applyFont="1" applyBorder="1" applyAlignment="1">
      <alignment horizontal="center"/>
    </xf>
    <xf numFmtId="0" fontId="0" fillId="0" borderId="0" xfId="0" applyFill="1"/>
    <xf numFmtId="0" fontId="42" fillId="0" borderId="0" xfId="0" applyFont="1" applyFill="1" applyAlignment="1">
      <alignment vertical="center"/>
    </xf>
    <xf numFmtId="0" fontId="0" fillId="0" borderId="75" xfId="0" applyBorder="1" applyAlignment="1">
      <alignment horizontal="left" vertical="center"/>
    </xf>
    <xf numFmtId="0" fontId="0" fillId="22" borderId="3" xfId="0" applyFill="1" applyBorder="1" applyAlignment="1">
      <alignment horizontal="left" vertical="center"/>
    </xf>
    <xf numFmtId="0" fontId="0" fillId="0" borderId="9" xfId="0" applyBorder="1" applyAlignment="1">
      <alignment horizontal="center" vertical="center"/>
    </xf>
    <xf numFmtId="0" fontId="43" fillId="0" borderId="9" xfId="0" applyFont="1" applyBorder="1" applyAlignment="1">
      <alignment horizontal="center" vertical="center" wrapText="1"/>
    </xf>
    <xf numFmtId="15" fontId="43" fillId="0" borderId="9" xfId="0" applyNumberFormat="1" applyFont="1" applyBorder="1" applyAlignment="1">
      <alignment horizontal="center" vertical="center"/>
    </xf>
    <xf numFmtId="0" fontId="43" fillId="0" borderId="9" xfId="0" applyFont="1" applyBorder="1" applyAlignment="1">
      <alignment horizontal="center" vertical="center"/>
    </xf>
    <xf numFmtId="0" fontId="43" fillId="0" borderId="12" xfId="0" applyFont="1" applyFill="1" applyBorder="1" applyAlignment="1">
      <alignment horizontal="center" vertical="center"/>
    </xf>
    <xf numFmtId="0" fontId="43" fillId="58" borderId="9" xfId="0" applyFont="1" applyFill="1" applyBorder="1" applyAlignment="1">
      <alignment horizontal="center" vertical="center"/>
    </xf>
    <xf numFmtId="0" fontId="44" fillId="0" borderId="9" xfId="0" applyFont="1" applyBorder="1" applyAlignment="1">
      <alignment horizontal="left" vertical="center" wrapText="1"/>
    </xf>
    <xf numFmtId="0" fontId="43" fillId="0" borderId="8" xfId="0" applyFont="1" applyBorder="1" applyAlignment="1">
      <alignment horizontal="center" vertical="center" wrapText="1"/>
    </xf>
    <xf numFmtId="15" fontId="43" fillId="0" borderId="12" xfId="0" applyNumberFormat="1" applyFont="1" applyBorder="1" applyAlignment="1">
      <alignment horizontal="center" vertical="center"/>
    </xf>
    <xf numFmtId="15" fontId="0" fillId="22" borderId="77" xfId="0" applyNumberFormat="1" applyFill="1" applyBorder="1" applyAlignment="1">
      <alignment horizontal="center" vertical="center"/>
    </xf>
    <xf numFmtId="0" fontId="43" fillId="0" borderId="7" xfId="0" applyFont="1" applyFill="1" applyBorder="1" applyAlignment="1">
      <alignment horizontal="center" vertical="center" wrapText="1"/>
    </xf>
    <xf numFmtId="15" fontId="43" fillId="0" borderId="7" xfId="0" applyNumberFormat="1" applyFont="1" applyFill="1" applyBorder="1" applyAlignment="1">
      <alignment horizontal="center" vertical="center"/>
    </xf>
    <xf numFmtId="0" fontId="43" fillId="0" borderId="7" xfId="0" applyFont="1" applyFill="1" applyBorder="1" applyAlignment="1">
      <alignment horizontal="center" vertical="center"/>
    </xf>
    <xf numFmtId="0" fontId="43" fillId="0" borderId="9" xfId="0" applyFont="1" applyFill="1" applyBorder="1" applyAlignment="1">
      <alignment horizontal="center" vertical="center"/>
    </xf>
    <xf numFmtId="0" fontId="43" fillId="0" borderId="8" xfId="0" applyFont="1" applyFill="1" applyBorder="1" applyAlignment="1">
      <alignment horizontal="center" vertical="center"/>
    </xf>
    <xf numFmtId="0" fontId="43" fillId="0" borderId="10" xfId="0" applyFont="1" applyFill="1" applyBorder="1" applyAlignment="1">
      <alignment horizontal="center" vertical="center"/>
    </xf>
    <xf numFmtId="0" fontId="43" fillId="0" borderId="10" xfId="0" applyFont="1" applyFill="1" applyBorder="1" applyAlignment="1">
      <alignment horizontal="center" vertical="center" wrapText="1"/>
    </xf>
    <xf numFmtId="0" fontId="44" fillId="0" borderId="10" xfId="0" applyFont="1" applyFill="1" applyBorder="1" applyAlignment="1">
      <alignment horizontal="left" vertical="center" wrapText="1"/>
    </xf>
    <xf numFmtId="0" fontId="0" fillId="0" borderId="2" xfId="0" applyFill="1" applyBorder="1" applyAlignment="1">
      <alignment horizontal="center" vertical="center"/>
    </xf>
    <xf numFmtId="0" fontId="33" fillId="6" borderId="2" xfId="0" applyFont="1" applyFill="1" applyBorder="1"/>
    <xf numFmtId="0" fontId="43" fillId="0" borderId="9" xfId="0" applyFont="1" applyFill="1" applyBorder="1" applyAlignment="1">
      <alignment horizontal="center" vertical="center" wrapText="1"/>
    </xf>
    <xf numFmtId="0" fontId="45" fillId="0" borderId="10" xfId="0" applyFont="1" applyFill="1" applyBorder="1" applyAlignment="1">
      <alignment horizontal="left" vertical="center" wrapText="1"/>
    </xf>
    <xf numFmtId="15" fontId="43" fillId="0" borderId="10" xfId="0" applyNumberFormat="1" applyFont="1" applyFill="1" applyBorder="1" applyAlignment="1">
      <alignment horizontal="center" vertical="center"/>
    </xf>
    <xf numFmtId="0" fontId="10" fillId="0" borderId="2" xfId="0" applyFont="1" applyBorder="1" applyAlignment="1">
      <alignment vertical="center" wrapText="1"/>
    </xf>
    <xf numFmtId="0" fontId="1" fillId="22" borderId="9" xfId="0" applyFont="1" applyFill="1" applyBorder="1" applyAlignment="1">
      <alignment horizontal="center"/>
    </xf>
    <xf numFmtId="0" fontId="1" fillId="0" borderId="9" xfId="0" applyFont="1" applyBorder="1" applyAlignment="1">
      <alignment horizontal="center" vertical="center" wrapText="1"/>
    </xf>
    <xf numFmtId="15" fontId="0" fillId="0" borderId="2" xfId="0" applyNumberFormat="1" applyBorder="1" applyAlignment="1">
      <alignment horizontal="center" vertical="center"/>
    </xf>
    <xf numFmtId="0" fontId="13" fillId="0" borderId="53" xfId="0" applyFont="1" applyBorder="1" applyAlignment="1">
      <alignment horizontal="center"/>
    </xf>
    <xf numFmtId="0" fontId="13" fillId="25" borderId="3" xfId="0" applyFont="1" applyFill="1" applyBorder="1" applyAlignment="1">
      <alignment horizontal="left" indent="1"/>
    </xf>
    <xf numFmtId="0" fontId="13" fillId="0" borderId="48" xfId="0" applyFont="1" applyBorder="1" applyAlignment="1">
      <alignment horizontal="center"/>
    </xf>
    <xf numFmtId="0" fontId="13" fillId="0" borderId="14" xfId="0" applyFont="1" applyBorder="1" applyAlignment="1">
      <alignment horizontal="left" indent="2"/>
    </xf>
    <xf numFmtId="0" fontId="46" fillId="0" borderId="8" xfId="0" applyFont="1" applyBorder="1" applyAlignment="1">
      <alignment horizontal="center" vertical="center" wrapText="1"/>
    </xf>
    <xf numFmtId="0" fontId="46" fillId="0" borderId="9" xfId="0" applyFont="1" applyBorder="1" applyAlignment="1">
      <alignment horizontal="center" vertical="center"/>
    </xf>
    <xf numFmtId="0" fontId="46" fillId="22" borderId="12" xfId="0" applyFont="1" applyFill="1" applyBorder="1" applyAlignment="1">
      <alignment horizontal="center" vertical="center"/>
    </xf>
    <xf numFmtId="15" fontId="0" fillId="0" borderId="2" xfId="0" applyNumberFormat="1" applyBorder="1" applyAlignment="1">
      <alignment horizontal="center" vertical="center"/>
    </xf>
    <xf numFmtId="0" fontId="0" fillId="22" borderId="9" xfId="0" applyFill="1" applyBorder="1" applyAlignment="1">
      <alignment horizontal="center" vertical="center"/>
    </xf>
    <xf numFmtId="0" fontId="43" fillId="0" borderId="9" xfId="0" applyFont="1" applyBorder="1" applyAlignment="1">
      <alignment horizontal="center"/>
    </xf>
    <xf numFmtId="0" fontId="1" fillId="22" borderId="9" xfId="0" applyFont="1" applyFill="1" applyBorder="1" applyAlignment="1">
      <alignment horizontal="center" vertical="center" wrapText="1"/>
    </xf>
    <xf numFmtId="0" fontId="0" fillId="22" borderId="8" xfId="0" applyFill="1" applyBorder="1" applyAlignment="1">
      <alignment horizontal="center" vertical="center" wrapText="1"/>
    </xf>
    <xf numFmtId="15" fontId="0" fillId="0" borderId="2" xfId="0" applyNumberFormat="1" applyBorder="1" applyAlignment="1">
      <alignment horizontal="center" vertical="center"/>
    </xf>
    <xf numFmtId="0" fontId="0" fillId="22" borderId="9" xfId="0" applyFill="1" applyBorder="1" applyAlignment="1">
      <alignment horizontal="center" vertical="center"/>
    </xf>
    <xf numFmtId="15" fontId="0" fillId="22" borderId="9" xfId="0" applyNumberFormat="1" applyFill="1" applyBorder="1"/>
    <xf numFmtId="0" fontId="0" fillId="0" borderId="10" xfId="0" applyBorder="1" applyAlignment="1">
      <alignment horizontal="left"/>
    </xf>
    <xf numFmtId="0" fontId="0" fillId="0" borderId="79" xfId="0" applyBorder="1" applyAlignment="1">
      <alignment horizontal="center" vertical="center"/>
    </xf>
    <xf numFmtId="15" fontId="46" fillId="0" borderId="12" xfId="0" applyNumberFormat="1" applyFont="1" applyBorder="1" applyAlignment="1">
      <alignment horizontal="center" vertical="center"/>
    </xf>
    <xf numFmtId="15" fontId="0" fillId="0" borderId="2" xfId="0" applyNumberFormat="1" applyBorder="1" applyAlignment="1">
      <alignment horizontal="center" vertical="center"/>
    </xf>
    <xf numFmtId="0" fontId="0" fillId="22" borderId="9" xfId="0" applyFill="1" applyBorder="1" applyAlignment="1">
      <alignment horizontal="center" vertical="center"/>
    </xf>
    <xf numFmtId="0" fontId="46" fillId="22" borderId="8" xfId="0" applyFont="1" applyFill="1" applyBorder="1" applyAlignment="1">
      <alignment horizontal="center" vertical="center" wrapText="1"/>
    </xf>
    <xf numFmtId="0" fontId="46" fillId="22" borderId="9" xfId="0" applyFont="1" applyFill="1" applyBorder="1" applyAlignment="1">
      <alignment horizontal="center" vertical="center"/>
    </xf>
    <xf numFmtId="0" fontId="2" fillId="22" borderId="9" xfId="0" applyFont="1" applyFill="1" applyBorder="1" applyAlignment="1">
      <alignment horizontal="left" vertical="center" wrapText="1"/>
    </xf>
    <xf numFmtId="0" fontId="44" fillId="22" borderId="9" xfId="0" applyFont="1" applyFill="1" applyBorder="1" applyAlignment="1">
      <alignment horizontal="left" vertical="center" wrapText="1"/>
    </xf>
    <xf numFmtId="15" fontId="46" fillId="22" borderId="9" xfId="0" applyNumberFormat="1" applyFont="1" applyFill="1" applyBorder="1" applyAlignment="1">
      <alignment horizontal="center" vertical="center"/>
    </xf>
    <xf numFmtId="0" fontId="0" fillId="0" borderId="9" xfId="0" applyFill="1" applyBorder="1"/>
    <xf numFmtId="0" fontId="0" fillId="0" borderId="9" xfId="0" applyFill="1" applyBorder="1" applyAlignment="1">
      <alignment horizontal="left" vertical="center"/>
    </xf>
    <xf numFmtId="15" fontId="0" fillId="0" borderId="9" xfId="0" applyNumberFormat="1" applyFill="1" applyBorder="1"/>
    <xf numFmtId="15" fontId="0" fillId="0" borderId="10" xfId="0" applyNumberFormat="1" applyFill="1" applyBorder="1" applyAlignment="1">
      <alignment vertical="center"/>
    </xf>
    <xf numFmtId="15" fontId="0" fillId="0" borderId="10" xfId="0" applyNumberFormat="1" applyFill="1" applyBorder="1" applyAlignment="1">
      <alignment horizontal="right" vertical="center"/>
    </xf>
    <xf numFmtId="0" fontId="0" fillId="14" borderId="9" xfId="0" applyFill="1" applyBorder="1"/>
    <xf numFmtId="0" fontId="0" fillId="22" borderId="79" xfId="0" applyFill="1" applyBorder="1" applyAlignment="1">
      <alignment horizontal="center" vertical="center"/>
    </xf>
    <xf numFmtId="15" fontId="1" fillId="0" borderId="4" xfId="0" applyNumberFormat="1" applyFont="1" applyBorder="1" applyAlignment="1">
      <alignment horizontal="center" vertical="center"/>
    </xf>
    <xf numFmtId="15" fontId="1" fillId="0" borderId="5" xfId="0" applyNumberFormat="1" applyFont="1" applyBorder="1" applyAlignment="1">
      <alignment horizontal="center" vertical="center"/>
    </xf>
    <xf numFmtId="15" fontId="1" fillId="0" borderId="6" xfId="0" applyNumberFormat="1" applyFont="1" applyBorder="1" applyAlignment="1">
      <alignment horizontal="center" vertical="center"/>
    </xf>
    <xf numFmtId="164" fontId="1" fillId="7" borderId="4" xfId="0" applyNumberFormat="1" applyFont="1" applyFill="1" applyBorder="1" applyAlignment="1">
      <alignment horizontal="center"/>
    </xf>
    <xf numFmtId="164" fontId="1" fillId="7" borderId="5" xfId="0" applyNumberFormat="1" applyFont="1" applyFill="1" applyBorder="1" applyAlignment="1">
      <alignment horizontal="center"/>
    </xf>
    <xf numFmtId="164" fontId="1" fillId="7" borderId="6" xfId="0" applyNumberFormat="1" applyFont="1" applyFill="1" applyBorder="1" applyAlignment="1">
      <alignment horizontal="center"/>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0" fillId="3" borderId="6" xfId="0" applyNumberFormat="1" applyFill="1" applyBorder="1" applyAlignment="1">
      <alignment horizontal="center"/>
    </xf>
    <xf numFmtId="164" fontId="1" fillId="0" borderId="2" xfId="0" applyNumberFormat="1" applyFont="1" applyBorder="1" applyAlignment="1">
      <alignment horizontal="center"/>
    </xf>
    <xf numFmtId="164" fontId="1" fillId="0" borderId="4" xfId="0" applyNumberFormat="1" applyFont="1" applyBorder="1" applyAlignment="1">
      <alignment horizontal="center"/>
    </xf>
    <xf numFmtId="164" fontId="1" fillId="0" borderId="5" xfId="0" applyNumberFormat="1" applyFont="1" applyBorder="1" applyAlignment="1">
      <alignment horizontal="center"/>
    </xf>
    <xf numFmtId="164" fontId="1" fillId="0" borderId="6" xfId="0" applyNumberFormat="1" applyFont="1" applyBorder="1" applyAlignment="1">
      <alignment horizontal="center"/>
    </xf>
    <xf numFmtId="0" fontId="0" fillId="0" borderId="2" xfId="0" applyBorder="1" applyAlignment="1">
      <alignment horizontal="center" vertical="center"/>
    </xf>
    <xf numFmtId="0" fontId="8" fillId="0" borderId="2" xfId="0" applyFont="1" applyBorder="1" applyAlignment="1">
      <alignment horizontal="center" vertical="center" textRotation="90"/>
    </xf>
    <xf numFmtId="0" fontId="1" fillId="0" borderId="2" xfId="0" applyFont="1" applyBorder="1" applyAlignment="1">
      <alignment horizontal="right" vertical="center" indent="1"/>
    </xf>
    <xf numFmtId="0" fontId="8" fillId="0" borderId="10" xfId="0" applyFont="1" applyBorder="1" applyAlignment="1">
      <alignment horizontal="center" vertical="center" textRotation="90"/>
    </xf>
    <xf numFmtId="0" fontId="8" fillId="0" borderId="11" xfId="0" applyFont="1" applyBorder="1" applyAlignment="1">
      <alignment horizontal="center" vertical="center" textRotation="90"/>
    </xf>
    <xf numFmtId="0" fontId="8" fillId="0" borderId="12" xfId="0" applyFont="1" applyBorder="1" applyAlignment="1">
      <alignment horizontal="center" vertical="center" textRotation="90"/>
    </xf>
    <xf numFmtId="0" fontId="1" fillId="11" borderId="2" xfId="0" applyFont="1" applyFill="1" applyBorder="1" applyAlignment="1">
      <alignment horizontal="center"/>
    </xf>
    <xf numFmtId="0" fontId="0" fillId="0" borderId="3"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1" fillId="20" borderId="5" xfId="0" applyFont="1" applyFill="1" applyBorder="1" applyAlignment="1">
      <alignment horizontal="center" vertical="center" wrapText="1"/>
    </xf>
    <xf numFmtId="0" fontId="1" fillId="20" borderId="6" xfId="0" applyFont="1" applyFill="1" applyBorder="1" applyAlignment="1">
      <alignment horizontal="center" vertical="center" wrapText="1"/>
    </xf>
    <xf numFmtId="0" fontId="0" fillId="0" borderId="0" xfId="0" applyAlignment="1">
      <alignment horizontal="left"/>
    </xf>
    <xf numFmtId="0" fontId="1" fillId="0" borderId="7" xfId="0" applyFont="1" applyBorder="1" applyAlignment="1">
      <alignment horizontal="right" vertical="center" indent="1"/>
    </xf>
    <xf numFmtId="0" fontId="1" fillId="0" borderId="8" xfId="0" applyFont="1" applyBorder="1" applyAlignment="1">
      <alignment horizontal="right" vertical="center" indent="1"/>
    </xf>
    <xf numFmtId="15" fontId="0" fillId="0" borderId="4" xfId="0" applyNumberFormat="1" applyBorder="1" applyAlignment="1">
      <alignment horizontal="center" vertical="center"/>
    </xf>
    <xf numFmtId="15" fontId="0" fillId="0" borderId="5" xfId="0" applyNumberFormat="1" applyBorder="1" applyAlignment="1">
      <alignment horizontal="center" vertical="center"/>
    </xf>
    <xf numFmtId="15" fontId="0" fillId="0" borderId="6" xfId="0" applyNumberFormat="1" applyBorder="1" applyAlignment="1">
      <alignment horizontal="center" vertical="center"/>
    </xf>
    <xf numFmtId="0" fontId="1" fillId="3" borderId="2" xfId="0" applyFont="1" applyFill="1" applyBorder="1" applyAlignment="1">
      <alignment horizontal="center"/>
    </xf>
    <xf numFmtId="15" fontId="0" fillId="0" borderId="2" xfId="0" applyNumberFormat="1" applyBorder="1" applyAlignment="1">
      <alignment horizontal="center" vertical="center"/>
    </xf>
    <xf numFmtId="0" fontId="1" fillId="20" borderId="3" xfId="0" applyFont="1" applyFill="1" applyBorder="1" applyAlignment="1">
      <alignment horizontal="center" vertical="center" wrapText="1"/>
    </xf>
    <xf numFmtId="0" fontId="1" fillId="20" borderId="14" xfId="0" applyFont="1" applyFill="1" applyBorder="1" applyAlignment="1">
      <alignment horizontal="center" vertical="center" wrapText="1"/>
    </xf>
    <xf numFmtId="0" fontId="1" fillId="20" borderId="4" xfId="0" applyFont="1" applyFill="1" applyBorder="1" applyAlignment="1">
      <alignment horizontal="center" vertical="center" wrapText="1"/>
    </xf>
    <xf numFmtId="15" fontId="1" fillId="35" borderId="4" xfId="0" applyNumberFormat="1" applyFont="1" applyFill="1" applyBorder="1" applyAlignment="1">
      <alignment horizontal="center" vertical="center"/>
    </xf>
    <xf numFmtId="15" fontId="1" fillId="35" borderId="5" xfId="0" applyNumberFormat="1" applyFont="1" applyFill="1" applyBorder="1" applyAlignment="1">
      <alignment horizontal="center" vertical="center"/>
    </xf>
    <xf numFmtId="15" fontId="1" fillId="35" borderId="6" xfId="0" applyNumberFormat="1" applyFont="1" applyFill="1" applyBorder="1" applyAlignment="1">
      <alignment horizontal="center" vertical="center"/>
    </xf>
    <xf numFmtId="169" fontId="0" fillId="0" borderId="3" xfId="0" applyNumberFormat="1" applyBorder="1" applyAlignment="1">
      <alignment horizontal="center" vertical="center"/>
    </xf>
    <xf numFmtId="169" fontId="0" fillId="0" borderId="13" xfId="0" applyNumberFormat="1" applyBorder="1" applyAlignment="1">
      <alignment horizontal="center" vertical="center"/>
    </xf>
    <xf numFmtId="169" fontId="0" fillId="0" borderId="14" xfId="0" applyNumberFormat="1" applyBorder="1" applyAlignment="1">
      <alignment horizontal="center" vertical="center"/>
    </xf>
    <xf numFmtId="0" fontId="1" fillId="21" borderId="4" xfId="0" applyFont="1" applyFill="1" applyBorder="1" applyAlignment="1">
      <alignment horizontal="left"/>
    </xf>
    <xf numFmtId="0" fontId="1" fillId="21" borderId="6" xfId="0" applyFont="1" applyFill="1" applyBorder="1" applyAlignment="1">
      <alignment horizontal="left"/>
    </xf>
    <xf numFmtId="0" fontId="0" fillId="18" borderId="1" xfId="0" applyFill="1" applyBorder="1" applyAlignment="1">
      <alignment horizontal="center"/>
    </xf>
    <xf numFmtId="0" fontId="1" fillId="21" borderId="39" xfId="0" applyFont="1" applyFill="1" applyBorder="1" applyAlignment="1">
      <alignment horizontal="left"/>
    </xf>
    <xf numFmtId="0" fontId="1" fillId="21" borderId="40" xfId="0" applyFont="1" applyFill="1" applyBorder="1" applyAlignment="1">
      <alignment horizontal="left"/>
    </xf>
    <xf numFmtId="0" fontId="1" fillId="10" borderId="41" xfId="0" applyFont="1" applyFill="1" applyBorder="1" applyAlignment="1">
      <alignment horizontal="center" vertical="center" wrapText="1"/>
    </xf>
    <xf numFmtId="0" fontId="1" fillId="10" borderId="29" xfId="0" applyFont="1" applyFill="1" applyBorder="1" applyAlignment="1">
      <alignment horizontal="center" vertical="center"/>
    </xf>
    <xf numFmtId="0" fontId="1" fillId="10" borderId="46" xfId="0" applyFont="1" applyFill="1" applyBorder="1" applyAlignment="1">
      <alignment horizontal="center" vertical="center"/>
    </xf>
    <xf numFmtId="0" fontId="1" fillId="31" borderId="21" xfId="0" applyFont="1" applyFill="1" applyBorder="1" applyAlignment="1">
      <alignment horizontal="left"/>
    </xf>
    <xf numFmtId="0" fontId="1" fillId="31" borderId="22" xfId="0" applyFont="1" applyFill="1" applyBorder="1" applyAlignment="1">
      <alignment horizontal="left"/>
    </xf>
    <xf numFmtId="0" fontId="1" fillId="6" borderId="2" xfId="0" applyFont="1" applyFill="1" applyBorder="1" applyAlignment="1">
      <alignment horizontal="center" vertical="center"/>
    </xf>
    <xf numFmtId="0" fontId="1" fillId="18" borderId="1" xfId="0" applyFont="1" applyFill="1" applyBorder="1" applyAlignment="1">
      <alignment horizontal="center"/>
    </xf>
    <xf numFmtId="0" fontId="0" fillId="0" borderId="0" xfId="0" applyAlignment="1">
      <alignment horizontal="left" vertical="center"/>
    </xf>
    <xf numFmtId="0" fontId="26" fillId="53" borderId="64" xfId="0" applyFont="1" applyFill="1" applyBorder="1" applyAlignment="1">
      <alignment horizontal="center" vertical="center" wrapText="1" readingOrder="1"/>
    </xf>
    <xf numFmtId="0" fontId="26" fillId="53" borderId="65" xfId="0" applyFont="1" applyFill="1" applyBorder="1" applyAlignment="1">
      <alignment horizontal="center" vertical="center" wrapText="1" readingOrder="1"/>
    </xf>
    <xf numFmtId="0" fontId="26" fillId="53" borderId="66" xfId="0" applyFont="1" applyFill="1" applyBorder="1" applyAlignment="1">
      <alignment horizontal="center" vertical="center" wrapText="1" readingOrder="1"/>
    </xf>
    <xf numFmtId="0" fontId="26" fillId="53" borderId="67" xfId="0" applyFont="1" applyFill="1" applyBorder="1" applyAlignment="1">
      <alignment horizontal="center" vertical="center" wrapText="1" readingOrder="1"/>
    </xf>
    <xf numFmtId="2" fontId="0" fillId="0" borderId="3" xfId="0" applyNumberFormat="1" applyBorder="1" applyAlignment="1">
      <alignment horizontal="center" vertical="center"/>
    </xf>
    <xf numFmtId="2" fontId="0" fillId="0" borderId="13" xfId="0" applyNumberFormat="1" applyBorder="1" applyAlignment="1">
      <alignment horizontal="center" vertical="center"/>
    </xf>
    <xf numFmtId="2" fontId="0" fillId="0" borderId="14" xfId="0" applyNumberFormat="1" applyBorder="1" applyAlignment="1">
      <alignment horizontal="center" vertical="center"/>
    </xf>
    <xf numFmtId="0" fontId="17" fillId="49" borderId="21" xfId="0" applyFont="1" applyFill="1" applyBorder="1" applyAlignment="1">
      <alignment horizontal="left"/>
    </xf>
    <xf numFmtId="0" fontId="17" fillId="49" borderId="22" xfId="0" applyFont="1" applyFill="1" applyBorder="1" applyAlignment="1">
      <alignment horizontal="left"/>
    </xf>
    <xf numFmtId="0" fontId="0" fillId="6" borderId="1" xfId="0" applyFill="1" applyBorder="1" applyAlignment="1">
      <alignment horizontal="center" vertical="center"/>
    </xf>
    <xf numFmtId="15" fontId="0" fillId="0" borderId="1" xfId="0" applyNumberFormat="1" applyBorder="1" applyAlignment="1">
      <alignment horizontal="center" vertical="center"/>
    </xf>
    <xf numFmtId="0" fontId="1" fillId="24" borderId="26" xfId="0" applyFont="1" applyFill="1" applyBorder="1" applyAlignment="1">
      <alignment horizontal="center"/>
    </xf>
    <xf numFmtId="0" fontId="1" fillId="24" borderId="52" xfId="0" applyFont="1" applyFill="1" applyBorder="1" applyAlignment="1">
      <alignment horizontal="center"/>
    </xf>
    <xf numFmtId="0" fontId="1" fillId="28" borderId="18" xfId="0" applyFont="1" applyFill="1" applyBorder="1" applyAlignment="1">
      <alignment horizontal="center"/>
    </xf>
    <xf numFmtId="0" fontId="1" fillId="28" borderId="0" xfId="0" applyFont="1" applyFill="1" applyAlignment="1">
      <alignment horizontal="center"/>
    </xf>
    <xf numFmtId="1" fontId="1" fillId="22" borderId="3" xfId="0" applyNumberFormat="1" applyFont="1" applyFill="1" applyBorder="1" applyAlignment="1">
      <alignment horizontal="center" vertical="center" wrapText="1"/>
    </xf>
    <xf numFmtId="1" fontId="1" fillId="22" borderId="13" xfId="0" applyNumberFormat="1" applyFont="1" applyFill="1" applyBorder="1" applyAlignment="1">
      <alignment horizontal="center" vertical="center"/>
    </xf>
    <xf numFmtId="1" fontId="1" fillId="22" borderId="14" xfId="0" applyNumberFormat="1" applyFont="1" applyFill="1" applyBorder="1" applyAlignment="1">
      <alignment horizontal="center" vertical="center"/>
    </xf>
    <xf numFmtId="0" fontId="1" fillId="6" borderId="23" xfId="0" applyFont="1" applyFill="1" applyBorder="1" applyAlignment="1">
      <alignment horizontal="center" vertical="center"/>
    </xf>
    <xf numFmtId="0" fontId="1" fillId="6" borderId="25" xfId="0" applyFont="1" applyFill="1" applyBorder="1" applyAlignment="1">
      <alignment horizontal="center" vertical="center"/>
    </xf>
    <xf numFmtId="0" fontId="1" fillId="6" borderId="37" xfId="0" applyFont="1" applyFill="1" applyBorder="1" applyAlignment="1">
      <alignment horizontal="center" vertical="center"/>
    </xf>
    <xf numFmtId="0" fontId="1" fillId="29" borderId="4" xfId="0" applyFont="1" applyFill="1" applyBorder="1" applyAlignment="1">
      <alignment horizontal="center" vertical="center"/>
    </xf>
    <xf numFmtId="0" fontId="1" fillId="29" borderId="5" xfId="0" applyFont="1" applyFill="1" applyBorder="1" applyAlignment="1">
      <alignment horizontal="center" vertical="center"/>
    </xf>
    <xf numFmtId="0" fontId="1" fillId="29" borderId="6" xfId="0" applyFont="1" applyFill="1" applyBorder="1" applyAlignment="1">
      <alignment horizontal="center" vertical="center"/>
    </xf>
    <xf numFmtId="0" fontId="0" fillId="22" borderId="10" xfId="0" applyFill="1" applyBorder="1" applyAlignment="1">
      <alignment horizontal="center" vertical="center" wrapText="1"/>
    </xf>
    <xf numFmtId="0" fontId="0" fillId="22" borderId="12" xfId="0" applyFill="1" applyBorder="1" applyAlignment="1">
      <alignment horizontal="center" vertical="center"/>
    </xf>
    <xf numFmtId="0" fontId="1" fillId="22" borderId="10" xfId="0" applyFont="1" applyFill="1" applyBorder="1" applyAlignment="1">
      <alignment horizontal="center" vertical="center"/>
    </xf>
    <xf numFmtId="0" fontId="1" fillId="22" borderId="11" xfId="0" applyFont="1" applyFill="1" applyBorder="1" applyAlignment="1">
      <alignment horizontal="center" vertical="center"/>
    </xf>
    <xf numFmtId="0" fontId="1" fillId="22" borderId="12" xfId="0" applyFont="1" applyFill="1" applyBorder="1" applyAlignment="1">
      <alignment horizontal="center" vertical="center"/>
    </xf>
    <xf numFmtId="0" fontId="0" fillId="22" borderId="10" xfId="0" applyFill="1" applyBorder="1" applyAlignment="1">
      <alignment horizontal="center" vertical="center"/>
    </xf>
    <xf numFmtId="0" fontId="0" fillId="22" borderId="76" xfId="0" applyFill="1" applyBorder="1" applyAlignment="1">
      <alignment horizontal="center" vertical="center"/>
    </xf>
    <xf numFmtId="0" fontId="0" fillId="22" borderId="78" xfId="0" applyFill="1" applyBorder="1" applyAlignment="1">
      <alignment horizontal="center" vertical="center"/>
    </xf>
    <xf numFmtId="0" fontId="1" fillId="22" borderId="10" xfId="0" applyFont="1" applyFill="1" applyBorder="1" applyAlignment="1">
      <alignment horizontal="center" vertical="center" wrapText="1"/>
    </xf>
    <xf numFmtId="0" fontId="1" fillId="22" borderId="11" xfId="0" applyFont="1" applyFill="1" applyBorder="1" applyAlignment="1">
      <alignment horizontal="center" vertical="center" wrapText="1"/>
    </xf>
    <xf numFmtId="0" fontId="1" fillId="22" borderId="12" xfId="0" applyFont="1" applyFill="1" applyBorder="1" applyAlignment="1">
      <alignment horizontal="center" vertical="center" wrapText="1"/>
    </xf>
    <xf numFmtId="15" fontId="0" fillId="22" borderId="10" xfId="0" applyNumberFormat="1" applyFill="1" applyBorder="1" applyAlignment="1">
      <alignment horizontal="center" vertical="center" wrapText="1"/>
    </xf>
    <xf numFmtId="15" fontId="0" fillId="22" borderId="12" xfId="0" applyNumberFormat="1" applyFill="1" applyBorder="1" applyAlignment="1">
      <alignment horizontal="center" vertical="center"/>
    </xf>
    <xf numFmtId="0" fontId="0" fillId="22" borderId="11" xfId="0" applyFill="1" applyBorder="1" applyAlignment="1">
      <alignment horizontal="center" vertical="center"/>
    </xf>
    <xf numFmtId="0" fontId="0" fillId="22" borderId="9" xfId="0" applyFill="1" applyBorder="1" applyAlignment="1">
      <alignment horizontal="center" vertical="center"/>
    </xf>
    <xf numFmtId="0" fontId="15" fillId="0" borderId="10" xfId="0" applyFont="1" applyBorder="1" applyAlignment="1">
      <alignment horizontal="center" vertical="center" wrapText="1"/>
    </xf>
    <xf numFmtId="0" fontId="15" fillId="0" borderId="12" xfId="0" applyFont="1" applyBorder="1" applyAlignment="1">
      <alignment horizontal="center" vertical="center" wrapText="1"/>
    </xf>
    <xf numFmtId="15" fontId="0" fillId="22" borderId="10" xfId="0" applyNumberFormat="1" applyFill="1" applyBorder="1" applyAlignment="1">
      <alignment horizontal="center" vertical="center"/>
    </xf>
    <xf numFmtId="15" fontId="0" fillId="22" borderId="11" xfId="0" applyNumberFormat="1" applyFill="1" applyBorder="1" applyAlignment="1">
      <alignment horizontal="center" vertical="center"/>
    </xf>
    <xf numFmtId="0" fontId="8" fillId="38" borderId="4" xfId="0" applyFont="1" applyFill="1" applyBorder="1" applyAlignment="1">
      <alignment horizontal="left" readingOrder="2"/>
    </xf>
    <xf numFmtId="0" fontId="8" fillId="38" borderId="5" xfId="0" applyFont="1" applyFill="1" applyBorder="1" applyAlignment="1">
      <alignment horizontal="left" readingOrder="2"/>
    </xf>
    <xf numFmtId="0" fontId="8" fillId="38" borderId="6" xfId="0" applyFont="1" applyFill="1" applyBorder="1" applyAlignment="1">
      <alignment horizontal="left" readingOrder="2"/>
    </xf>
    <xf numFmtId="0" fontId="1" fillId="3" borderId="62" xfId="0" applyFont="1" applyFill="1" applyBorder="1" applyAlignment="1">
      <alignment horizontal="center"/>
    </xf>
    <xf numFmtId="0" fontId="0" fillId="6" borderId="2" xfId="0" applyFill="1" applyBorder="1" applyAlignment="1">
      <alignment horizontal="center" vertical="center" wrapText="1"/>
    </xf>
    <xf numFmtId="0" fontId="1" fillId="29" borderId="68" xfId="0" applyFont="1" applyFill="1" applyBorder="1" applyAlignment="1">
      <alignment horizontal="center" vertical="center" wrapText="1"/>
    </xf>
    <xf numFmtId="0" fontId="10" fillId="0" borderId="2" xfId="0" applyFont="1" applyBorder="1" applyAlignment="1">
      <alignment vertical="center" wrapText="1"/>
    </xf>
    <xf numFmtId="0" fontId="47" fillId="22" borderId="0" xfId="0" applyFont="1" applyFill="1" applyAlignment="1">
      <alignment horizontal="center" vertical="center"/>
    </xf>
    <xf numFmtId="15" fontId="48" fillId="22" borderId="68" xfId="0" applyNumberFormat="1" applyFont="1" applyFill="1" applyBorder="1" applyAlignment="1">
      <alignment horizontal="left" vertical="center" indent="1"/>
    </xf>
    <xf numFmtId="15" fontId="48" fillId="22" borderId="68" xfId="0" applyNumberFormat="1" applyFont="1" applyFill="1" applyBorder="1" applyAlignment="1">
      <alignment horizontal="center" vertical="center"/>
    </xf>
    <xf numFmtId="0" fontId="0" fillId="22" borderId="9" xfId="0" applyFill="1" applyBorder="1"/>
    <xf numFmtId="15" fontId="0" fillId="22" borderId="0" xfId="0" applyNumberFormat="1" applyFill="1"/>
    <xf numFmtId="15" fontId="0" fillId="60" borderId="9" xfId="0" applyNumberFormat="1" applyFill="1" applyBorder="1"/>
    <xf numFmtId="15" fontId="0" fillId="0" borderId="9" xfId="0" applyNumberFormat="1" applyFill="1" applyBorder="1" applyAlignment="1">
      <alignment horizontal="center"/>
    </xf>
    <xf numFmtId="0" fontId="0" fillId="0" borderId="9" xfId="0" applyFill="1" applyBorder="1" applyAlignment="1">
      <alignment horizontal="center"/>
    </xf>
    <xf numFmtId="15" fontId="0" fillId="22" borderId="0" xfId="0" applyNumberFormat="1" applyFill="1" applyAlignment="1">
      <alignment horizontal="center"/>
    </xf>
    <xf numFmtId="15" fontId="0" fillId="60" borderId="9" xfId="0" applyNumberFormat="1" applyFill="1" applyBorder="1" applyAlignment="1">
      <alignment horizontal="center"/>
    </xf>
  </cellXfs>
  <cellStyles count="3">
    <cellStyle name="Comma" xfId="1" builtinId="3"/>
    <cellStyle name="Hyperlink" xfId="2" builtinId="8"/>
    <cellStyle name="Normal" xfId="0" builtinId="0"/>
  </cellStyles>
  <dxfs count="8061">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9" tint="0.39994506668294322"/>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F8CBAD"/>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4" tint="0.39994506668294322"/>
        </patternFill>
      </fill>
    </dxf>
    <dxf>
      <font>
        <b/>
        <i val="0"/>
      </font>
      <fill>
        <patternFill>
          <bgColor theme="5" tint="0.59996337778862885"/>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F8CBAD"/>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C000"/>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F8CBAD"/>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patternType="solid">
          <fgColor rgb="FFFF5050"/>
          <bgColor rgb="FFFF4F4F"/>
        </patternFill>
      </fill>
    </dxf>
    <dxf>
      <fill>
        <patternFill>
          <bgColor theme="9"/>
        </patternFill>
      </fill>
    </dxf>
    <dxf>
      <fill>
        <patternFill>
          <bgColor theme="9"/>
        </patternFill>
      </fill>
    </dxf>
    <dxf>
      <fill>
        <patternFill>
          <bgColor theme="9" tint="0.39994506668294322"/>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theme="9" tint="0.39994506668294322"/>
        </patternFill>
      </fill>
    </dxf>
    <dxf>
      <font>
        <b/>
        <i val="0"/>
      </font>
      <fill>
        <patternFill>
          <bgColor theme="7" tint="0.39994506668294322"/>
        </patternFill>
      </fill>
    </dxf>
    <dxf>
      <font>
        <b/>
        <i val="0"/>
      </font>
      <fill>
        <patternFill>
          <bgColor theme="9" tint="0.39994506668294322"/>
        </patternFill>
      </fill>
    </dxf>
    <dxf>
      <font>
        <b/>
        <i val="0"/>
      </font>
      <fill>
        <patternFill>
          <bgColor theme="7" tint="0.39994506668294322"/>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color rgb="FF9C0006"/>
      </font>
      <fill>
        <patternFill>
          <bgColor rgb="FFFFC7CE"/>
        </patternFill>
      </fill>
    </dxf>
    <dxf>
      <font>
        <b/>
        <i val="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FF0000"/>
        </patternFill>
      </fill>
    </dxf>
    <dxf>
      <font>
        <b/>
        <i val="0"/>
      </font>
      <fill>
        <patternFill>
          <bgColor rgb="FFFF0000"/>
        </patternFill>
      </fill>
    </dxf>
    <dxf>
      <font>
        <b/>
        <i val="0"/>
      </font>
      <fill>
        <patternFill>
          <bgColor rgb="FFFFC000"/>
        </patternFill>
      </fill>
    </dxf>
    <dxf>
      <font>
        <b/>
        <i val="0"/>
      </font>
      <fill>
        <patternFill>
          <bgColor rgb="FFFF0000"/>
        </patternFill>
      </fill>
    </dxf>
    <dxf>
      <font>
        <b/>
        <i val="0"/>
      </font>
      <fill>
        <patternFill>
          <bgColor rgb="FFFFC000"/>
        </patternFill>
      </fill>
    </dxf>
    <dxf>
      <font>
        <b/>
        <i val="0"/>
      </font>
      <fill>
        <patternFill>
          <bgColor rgb="FFFF000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theme="5" tint="0.39994506668294322"/>
        </patternFill>
      </fill>
    </dxf>
    <dxf>
      <font>
        <b/>
        <i val="0"/>
      </font>
      <fill>
        <patternFill>
          <bgColor rgb="FFF4B084"/>
        </patternFill>
      </fill>
    </dxf>
    <dxf>
      <font>
        <b/>
        <i val="0"/>
      </font>
      <fill>
        <patternFill>
          <bgColor rgb="FFF4B084"/>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fill>
        <patternFill>
          <bgColor rgb="FF92D050"/>
        </patternFill>
      </fill>
    </dxf>
    <dxf>
      <font>
        <b/>
        <i val="0"/>
      </font>
      <fill>
        <patternFill>
          <bgColor rgb="FF7030A0"/>
        </patternFill>
      </fill>
    </dxf>
    <dxf>
      <font>
        <b/>
        <i val="0"/>
      </font>
      <fill>
        <patternFill>
          <bgColor theme="4" tint="-0.24994659260841701"/>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theme="9" tint="-0.24994659260841701"/>
        </patternFill>
      </fill>
    </dxf>
    <dxf>
      <font>
        <b/>
        <i val="0"/>
      </font>
      <fill>
        <patternFill>
          <bgColor rgb="FFFFC000"/>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theme="4" tint="0.39994506668294322"/>
        </patternFill>
      </fill>
    </dxf>
    <dxf>
      <font>
        <b/>
        <i val="0"/>
      </font>
      <fill>
        <patternFill>
          <bgColor theme="5" tint="0.59996337778862885"/>
        </patternFill>
      </fill>
    </dxf>
    <dxf>
      <font>
        <b/>
        <i val="0"/>
      </font>
      <fill>
        <patternFill>
          <bgColor theme="4" tint="0.39994506668294322"/>
        </patternFill>
      </fill>
    </dxf>
    <dxf>
      <font>
        <b/>
        <i val="0"/>
      </font>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theme="4" tint="0.39994506668294322"/>
        </patternFill>
      </fill>
    </dxf>
    <dxf>
      <font>
        <b/>
        <i val="0"/>
      </font>
      <fill>
        <patternFill>
          <bgColor theme="5" tint="0.59996337778862885"/>
        </patternFill>
      </fill>
    </dxf>
    <dxf>
      <font>
        <b/>
        <i val="0"/>
      </font>
      <fill>
        <patternFill>
          <bgColor rgb="FFFFC000"/>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rgb="FFF8CBAD"/>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dxf>
    <dxf>
      <font>
        <b/>
        <i val="0"/>
      </font>
      <fill>
        <patternFill patternType="none">
          <bgColor auto="1"/>
        </patternFill>
      </fill>
    </dxf>
    <dxf>
      <font>
        <b/>
        <i val="0"/>
      </font>
      <fill>
        <patternFill>
          <bgColor theme="5" tint="0.59996337778862885"/>
        </patternFill>
      </fill>
    </dxf>
    <dxf>
      <font>
        <b/>
        <i val="0"/>
      </font>
      <fill>
        <patternFill patternType="none">
          <bgColor auto="1"/>
        </patternFill>
      </fill>
    </dxf>
    <dxf>
      <font>
        <b/>
        <i val="0"/>
      </font>
      <fill>
        <patternFill patternType="none">
          <bgColor auto="1"/>
        </patternFill>
      </fill>
    </dxf>
    <dxf>
      <font>
        <b/>
        <i val="0"/>
      </font>
      <fill>
        <patternFill>
          <bgColor theme="5" tint="0.59996337778862885"/>
        </patternFill>
      </fill>
    </dxf>
    <dxf>
      <font>
        <b/>
        <i val="0"/>
      </font>
      <fill>
        <patternFill>
          <bgColor theme="9" tint="0.39994506668294322"/>
        </patternFill>
      </fill>
    </dxf>
    <dxf>
      <font>
        <b/>
        <i val="0"/>
      </font>
      <fill>
        <patternFill>
          <bgColor theme="7" tint="0.39994506668294322"/>
        </patternFill>
      </fill>
    </dxf>
    <dxf>
      <font>
        <b/>
        <i val="0"/>
      </font>
      <fill>
        <patternFill>
          <bgColor rgb="FFF4B084"/>
        </patternFill>
      </fill>
    </dxf>
    <dxf>
      <font>
        <b/>
        <i val="0"/>
      </font>
      <fill>
        <patternFill>
          <bgColor rgb="FFF4B084"/>
        </patternFill>
      </fill>
    </dxf>
    <dxf>
      <font>
        <b/>
        <i val="0"/>
      </font>
      <fill>
        <patternFill>
          <bgColor rgb="FFF4B084"/>
        </patternFill>
      </fill>
    </dxf>
    <dxf>
      <font>
        <b/>
        <i val="0"/>
      </font>
    </dxf>
    <dxf>
      <font>
        <b/>
        <i val="0"/>
      </font>
      <fill>
        <patternFill>
          <bgColor rgb="FFA9D08E"/>
        </patternFill>
      </fill>
    </dxf>
    <dxf>
      <font>
        <b/>
        <i val="0"/>
      </font>
      <fill>
        <patternFill>
          <bgColor rgb="FFFFD966"/>
        </patternFill>
      </fill>
    </dxf>
    <dxf>
      <font>
        <b/>
        <i val="0"/>
      </font>
      <fill>
        <patternFill>
          <bgColor rgb="FF8EA9DB"/>
        </patternFill>
      </fill>
    </dxf>
    <dxf>
      <font>
        <b/>
        <i val="0"/>
      </font>
      <fill>
        <patternFill>
          <bgColor rgb="FFED7D31"/>
        </patternFill>
      </fill>
    </dxf>
    <dxf>
      <font>
        <b/>
        <i val="0"/>
      </font>
      <fill>
        <patternFill>
          <bgColor rgb="FF00B0F0"/>
        </patternFill>
      </fill>
    </dxf>
    <dxf>
      <font>
        <b/>
        <i val="0"/>
      </font>
    </dxf>
    <dxf>
      <font>
        <b/>
        <i val="0"/>
      </font>
      <fill>
        <patternFill>
          <bgColor theme="4"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ont>
        <color theme="0"/>
      </font>
    </dxf>
    <dxf>
      <fill>
        <patternFill>
          <bgColor theme="9"/>
        </patternFill>
      </fill>
    </dxf>
    <dxf>
      <fill>
        <patternFill>
          <bgColor theme="9"/>
        </patternFill>
      </fill>
    </dxf>
    <dxf>
      <fill>
        <patternFill patternType="solid">
          <fgColor rgb="FFFF5050"/>
          <bgColor rgb="FFFF4F4F"/>
        </patternFill>
      </fill>
    </dxf>
    <dxf>
      <fill>
        <patternFill>
          <bgColor theme="9"/>
        </patternFill>
      </fill>
    </dxf>
    <dxf>
      <fill>
        <patternFill>
          <bgColor theme="9"/>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3" tint="0.39994506668294322"/>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rgb="FF92D050"/>
        </patternFill>
      </fill>
    </dxf>
    <dxf>
      <font>
        <b/>
        <i val="0"/>
      </font>
      <fill>
        <patternFill>
          <bgColor theme="5"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FF0000"/>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theme="3"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rgb="FF0070C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rgb="FF00B050"/>
        </patternFill>
      </fill>
    </dxf>
    <dxf>
      <font>
        <b/>
        <i val="0"/>
      </font>
      <fill>
        <patternFill>
          <bgColor rgb="FFFFC000"/>
        </patternFill>
      </fill>
    </dxf>
    <dxf>
      <font>
        <b/>
        <i val="0"/>
      </font>
      <fill>
        <patternFill>
          <bgColor rgb="FFFF0000"/>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ont>
        <b/>
        <i val="0"/>
      </font>
      <fill>
        <patternFill>
          <bgColor theme="9" tint="0.39994506668294322"/>
        </patternFill>
      </fill>
    </dxf>
    <dxf>
      <font>
        <b/>
        <i val="0"/>
      </font>
      <fill>
        <patternFill>
          <bgColor theme="7" tint="0.39994506668294322"/>
        </patternFill>
      </fill>
    </dxf>
    <dxf>
      <font>
        <b/>
        <i val="0"/>
      </font>
      <fill>
        <patternFill>
          <bgColor theme="4" tint="0.39994506668294322"/>
        </patternFill>
      </fill>
    </dxf>
    <dxf>
      <font>
        <b/>
        <i val="0"/>
      </font>
      <fill>
        <patternFill>
          <bgColor theme="5"/>
        </patternFill>
      </fill>
    </dxf>
    <dxf>
      <font>
        <b/>
        <i val="0"/>
      </font>
      <fill>
        <patternFill>
          <bgColor rgb="FF00B0F0"/>
        </patternFill>
      </fill>
    </dxf>
    <dxf>
      <font>
        <b/>
        <i val="0"/>
      </font>
      <fill>
        <patternFill>
          <bgColor rgb="FFFFC000"/>
        </patternFill>
      </fill>
    </dxf>
    <dxf>
      <font>
        <b/>
        <i val="0"/>
      </font>
      <fill>
        <patternFill>
          <bgColor rgb="FFFF000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9"/>
        </patternFill>
      </fill>
    </dxf>
    <dxf>
      <fill>
        <patternFill>
          <bgColor theme="9" tint="0.39994506668294322"/>
        </patternFill>
      </fill>
    </dxf>
    <dxf>
      <font>
        <color theme="0"/>
      </font>
    </dxf>
    <dxf>
      <fill>
        <patternFill patternType="solid">
          <fgColor rgb="FFFF5050"/>
          <bgColor rgb="FFFF4F4F"/>
        </patternFill>
      </fill>
    </dxf>
    <dxf>
      <fill>
        <patternFill>
          <bgColor theme="9"/>
        </patternFill>
      </fill>
    </dxf>
    <dxf>
      <font>
        <color theme="0"/>
      </font>
    </dxf>
    <dxf>
      <fill>
        <patternFill patternType="solid">
          <fgColor rgb="FFFF5050"/>
          <bgColor rgb="FFFF4F4F"/>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theme="9" tint="0.39994506668294322"/>
        </patternFill>
      </fill>
    </dxf>
    <dxf>
      <font>
        <b/>
        <i val="0"/>
      </font>
      <fill>
        <patternFill>
          <bgColor rgb="FF0070C0"/>
        </patternFill>
      </fill>
    </dxf>
    <dxf>
      <font>
        <b/>
        <i val="0"/>
      </font>
      <fill>
        <patternFill>
          <bgColor theme="5" tint="0.59996337778862885"/>
        </patternFill>
      </fill>
    </dxf>
    <dxf>
      <font>
        <b/>
        <i val="0"/>
      </font>
    </dxf>
    <dxf>
      <font>
        <b/>
        <i val="0"/>
      </font>
      <fill>
        <patternFill>
          <bgColor theme="5" tint="0.59996337778862885"/>
        </patternFill>
      </fill>
    </dxf>
    <dxf>
      <font>
        <b/>
        <i val="0"/>
      </font>
    </dxf>
    <dxf>
      <font>
        <b/>
        <i val="0"/>
      </font>
      <fill>
        <patternFill>
          <bgColor theme="5" tint="0.59996337778862885"/>
        </patternFill>
      </fill>
    </dxf>
    <dxf>
      <font>
        <b/>
        <i val="0"/>
      </font>
      <fill>
        <patternFill>
          <bgColor theme="5" tint="0.59996337778862885"/>
        </patternFill>
      </fill>
    </dxf>
    <dxf>
      <font>
        <b/>
        <i val="0"/>
      </font>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dxf>
    <dxf>
      <font>
        <b/>
        <i val="0"/>
      </font>
    </dxf>
    <dxf>
      <font>
        <b/>
        <i val="0"/>
      </font>
      <fill>
        <patternFill>
          <bgColor theme="5" tint="0.59996337778862885"/>
        </patternFill>
      </fill>
    </dxf>
    <dxf>
      <font>
        <b/>
        <i val="0"/>
      </font>
      <fill>
        <patternFill>
          <bgColor theme="5" tint="0.39994506668294322"/>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color auto="1"/>
      </font>
      <fill>
        <patternFill>
          <bgColor rgb="FFFF0000"/>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theme="5" tint="-0.24994659260841701"/>
        </patternFill>
      </fill>
    </dxf>
    <dxf>
      <font>
        <b/>
        <i val="0"/>
      </font>
      <fill>
        <patternFill>
          <bgColor rgb="FF92D050"/>
        </patternFill>
      </fill>
    </dxf>
    <dxf>
      <font>
        <b/>
        <i val="0"/>
      </font>
      <fill>
        <patternFill>
          <bgColor rgb="FFFF0000"/>
        </patternFill>
      </fill>
    </dxf>
    <dxf>
      <font>
        <b/>
        <i val="0"/>
      </font>
      <fill>
        <patternFill>
          <bgColor theme="5" tint="0.39994506668294322"/>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39994506668294322"/>
        </patternFill>
      </fill>
    </dxf>
    <dxf>
      <font>
        <b/>
        <i val="0"/>
      </font>
      <fill>
        <patternFill>
          <bgColor rgb="FF92D050"/>
        </patternFill>
      </fill>
    </dxf>
    <dxf>
      <font>
        <b/>
        <i val="0"/>
      </font>
      <fill>
        <patternFill>
          <bgColor rgb="FF92D050"/>
        </patternFill>
      </fill>
    </dxf>
    <dxf>
      <font>
        <b/>
        <i val="0"/>
      </font>
      <fill>
        <patternFill>
          <bgColor theme="5" tint="0.39994506668294322"/>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39994506668294322"/>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ont>
        <b/>
        <i val="0"/>
      </font>
    </dxf>
    <dxf>
      <font>
        <b/>
        <i val="0"/>
      </font>
      <fill>
        <patternFill>
          <bgColor rgb="FFFFC000"/>
        </patternFill>
      </fill>
    </dxf>
    <dxf>
      <font>
        <b/>
        <i val="0"/>
      </font>
      <fill>
        <patternFill>
          <fgColor rgb="FFF46D52"/>
          <bgColor theme="5" tint="0.39994506668294322"/>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theme="5" tint="0.39994506668294322"/>
        </patternFill>
      </fill>
    </dxf>
    <dxf>
      <font>
        <b/>
        <i val="0"/>
      </font>
      <fill>
        <patternFill>
          <bgColor rgb="FF00B050"/>
        </patternFill>
      </fill>
    </dxf>
    <dxf>
      <font>
        <b/>
        <i val="0"/>
      </font>
      <fill>
        <patternFill>
          <bgColor rgb="FF00B050"/>
        </patternFill>
      </fill>
    </dxf>
    <dxf>
      <font>
        <b/>
        <i val="0"/>
      </font>
      <fill>
        <patternFill>
          <fgColor rgb="FFF46D52"/>
          <bgColor theme="5" tint="0.39994506668294322"/>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5" tint="-0.24994659260841701"/>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9" tint="0.39994506668294322"/>
        </patternFill>
      </fill>
    </dxf>
    <dxf>
      <font>
        <b/>
        <i val="0"/>
      </font>
      <fill>
        <patternFill>
          <bgColor theme="3" tint="0.39994506668294322"/>
        </patternFill>
      </fill>
    </dxf>
    <dxf>
      <font>
        <b/>
        <i val="0"/>
      </font>
      <fill>
        <patternFill>
          <bgColor theme="5" tint="-0.24994659260841701"/>
        </patternFill>
      </fill>
    </dxf>
    <dxf>
      <font>
        <b/>
        <i val="0"/>
      </font>
      <fill>
        <patternFill>
          <bgColor rgb="FFFFFF00"/>
        </patternFill>
      </fill>
    </dxf>
    <dxf>
      <font>
        <b/>
        <i val="0"/>
      </font>
      <fill>
        <patternFill>
          <bgColor theme="4" tint="-0.24994659260841701"/>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rgb="FF92D050"/>
        </patternFill>
      </fill>
    </dxf>
    <dxf>
      <font>
        <b/>
        <i val="0"/>
      </font>
      <fill>
        <patternFill>
          <bgColor theme="5" tint="0.39994506668294322"/>
        </patternFill>
      </fill>
    </dxf>
    <dxf>
      <font>
        <b/>
        <i val="0"/>
      </font>
      <fill>
        <patternFill>
          <bgColor theme="5" tint="0.39994506668294322"/>
        </patternFill>
      </fill>
    </dxf>
    <dxf>
      <font>
        <b/>
        <i val="0"/>
      </font>
      <fill>
        <patternFill>
          <bgColor theme="5"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patternFill>
      </fill>
    </dxf>
    <dxf>
      <fill>
        <patternFill>
          <bgColor theme="9"/>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9" tint="0.39994506668294322"/>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ill>
        <patternFill>
          <bgColor theme="9"/>
        </patternFill>
      </fill>
    </dxf>
    <dxf>
      <font>
        <color theme="0"/>
      </font>
    </dxf>
    <dxf>
      <fill>
        <patternFill patternType="solid">
          <fgColor rgb="FFFF5050"/>
          <bgColor rgb="FFFF4F4F"/>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ont>
        <color theme="0"/>
      </font>
    </dxf>
    <dxf>
      <fill>
        <patternFill patternType="solid">
          <fgColor rgb="FFFF5050"/>
          <bgColor rgb="FFFF4F4F"/>
        </patternFill>
      </fill>
    </dxf>
    <dxf>
      <fill>
        <patternFill>
          <bgColor theme="9"/>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7" tint="0.79998168889431442"/>
        </patternFill>
      </fill>
    </dxf>
    <dxf>
      <fill>
        <patternFill>
          <bgColor theme="7" tint="0.59996337778862885"/>
        </patternFill>
      </fill>
    </dxf>
    <dxf>
      <fill>
        <patternFill>
          <bgColor theme="9" tint="0.79998168889431442"/>
        </patternFill>
      </fill>
    </dxf>
    <dxf>
      <fill>
        <patternFill>
          <bgColor rgb="FFFF7C80"/>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ill>
        <patternFill>
          <bgColor theme="5" tint="0.59996337778862885"/>
        </patternFill>
      </fill>
      <border>
        <left style="thin">
          <color auto="1"/>
        </left>
        <right style="thin">
          <color auto="1"/>
        </right>
        <top style="thin">
          <color theme="0" tint="-0.24994659260841701"/>
        </top>
        <bottom style="thin">
          <color auto="1"/>
        </bottom>
        <vertical/>
        <horizontal/>
      </border>
    </dxf>
    <dxf>
      <fill>
        <patternFill>
          <bgColor theme="9" tint="0.39994506668294322"/>
        </patternFill>
      </fill>
    </dxf>
    <dxf>
      <fill>
        <patternFill>
          <bgColor theme="4" tint="0.39994506668294322"/>
        </patternFill>
      </fill>
    </dxf>
    <dxf>
      <fill>
        <patternFill>
          <bgColor theme="9" tint="0.39994506668294322"/>
        </patternFill>
      </fill>
    </dxf>
    <dxf>
      <font>
        <b val="0"/>
        <i val="0"/>
      </font>
      <fill>
        <patternFill>
          <bgColor theme="9" tint="0.39994506668294322"/>
        </patternFill>
      </fill>
    </dxf>
  </dxfs>
  <tableStyles count="0" defaultTableStyle="TableStyleMedium2" defaultPivotStyle="PivotStyleLight16"/>
  <colors>
    <mruColors>
      <color rgb="FFFFFFFF"/>
      <color rgb="FFFF7C80"/>
      <color rgb="FFFF4F4F"/>
      <color rgb="FFFF5050"/>
      <color rgb="FFD038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4F-4281-93B5-8397D99180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4F-4281-93B5-8397D99180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4F-4281-93B5-8397D99180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4F-4281-93B5-8397D99180A9}"/>
              </c:ext>
            </c:extLst>
          </c:dPt>
          <c:val>
            <c:numLit>
              <c:formatCode>General</c:formatCode>
              <c:ptCount val="4"/>
              <c:pt idx="0">
                <c:v>0.5</c:v>
              </c:pt>
              <c:pt idx="1">
                <c:v>0.2</c:v>
              </c:pt>
              <c:pt idx="2">
                <c:v>0.2</c:v>
              </c:pt>
              <c:pt idx="3">
                <c:v>0.1</c:v>
              </c:pt>
            </c:numLit>
          </c:val>
          <c:extLst>
            <c:ext xmlns:c16="http://schemas.microsoft.com/office/drawing/2014/chart" uri="{C3380CC4-5D6E-409C-BE32-E72D297353CC}">
              <c16:uniqueId val="{00000008-AC4F-4281-93B5-8397D99180A9}"/>
            </c:ext>
          </c:extLst>
        </c:ser>
        <c:dLbls>
          <c:showLegendKey val="0"/>
          <c:showVal val="0"/>
          <c:showCatName val="0"/>
          <c:showSerName val="0"/>
          <c:showPercent val="0"/>
          <c:showBubbleSize val="0"/>
          <c:showLeaderLines val="1"/>
        </c:dLbls>
        <c:firstSliceAng val="0"/>
        <c:holeSize val="75"/>
      </c:doughnutChart>
      <c:doughnutChart>
        <c:varyColors val="1"/>
        <c: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9-1D98-4EF5-B878-373C9382DD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1D98-4EF5-B878-373C9382DD68}"/>
              </c:ext>
            </c:extLst>
          </c:dPt>
          <c:val>
            <c:numLit>
              <c:formatCode>General</c:formatCode>
              <c:ptCount val="1"/>
              <c:pt idx="0">
                <c:v>1</c:v>
              </c:pt>
            </c:numLit>
          </c:val>
          <c:extLst>
            <c:ext xmlns:c15="http://schemas.microsoft.com/office/drawing/2012/chart" uri="{02D57815-91ED-43cb-92C2-25804820EDAC}">
              <c15:filteredSeriesTitle>
                <c15:tx>
                  <c:v>#REF!</c:v>
                </c15:tx>
              </c15:filteredSeriesTitle>
            </c:ext>
            <c:ext xmlns:c16="http://schemas.microsoft.com/office/drawing/2014/chart" uri="{C3380CC4-5D6E-409C-BE32-E72D297353CC}">
              <c16:uniqueId val="{00000009-AC4F-4281-93B5-8397D99180A9}"/>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3E-4AD9-8073-0C63D20C33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3E-4AD9-8073-0C63D20C33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3E-4AD9-8073-0C63D20C33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3E-4AD9-8073-0C63D20C3347}"/>
              </c:ext>
            </c:extLst>
          </c:dPt>
          <c:val>
            <c:numLit>
              <c:formatCode>General</c:formatCode>
              <c:ptCount val="4"/>
              <c:pt idx="0">
                <c:v>0.5</c:v>
              </c:pt>
              <c:pt idx="1">
                <c:v>0.2</c:v>
              </c:pt>
              <c:pt idx="2">
                <c:v>0.2</c:v>
              </c:pt>
              <c:pt idx="3">
                <c:v>0.1</c:v>
              </c:pt>
            </c:numLit>
          </c:val>
          <c:extLst>
            <c:ext xmlns:c16="http://schemas.microsoft.com/office/drawing/2014/chart" uri="{C3380CC4-5D6E-409C-BE32-E72D297353CC}">
              <c16:uniqueId val="{00000008-5F3E-4AD9-8073-0C63D20C3347}"/>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'Agile Tracker'!$Z$88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5F3E-4AD9-8073-0C63D20C3347}"/>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5F3E-4AD9-8073-0C63D20C3347}"/>
              </c:ext>
            </c:extLst>
          </c:dPt>
          <c:val>
            <c:numRef>
              <c:f>('Agile Tracker'!$AA$87,'Agile Tracker'!$AC$87)</c:f>
              <c:numCache>
                <c:formatCode>0%</c:formatCode>
                <c:ptCount val="2"/>
                <c:pt idx="0">
                  <c:v>0</c:v>
                </c:pt>
                <c:pt idx="1">
                  <c:v>1</c:v>
                </c:pt>
              </c:numCache>
            </c:numRef>
          </c:val>
          <c:extLst>
            <c:ext xmlns:c16="http://schemas.microsoft.com/office/drawing/2014/chart" uri="{C3380CC4-5D6E-409C-BE32-E72D297353CC}">
              <c16:uniqueId val="{0000000D-5F3E-4AD9-8073-0C63D20C3347}"/>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SG" b="1"/>
              <a:t>SIA</a:t>
            </a:r>
            <a:r>
              <a:rPr lang="en-SG" b="1" baseline="0"/>
              <a:t> - SDWAN TECH REFRESH - PROJECT STATUS</a:t>
            </a:r>
            <a:endParaRPr lang="en-SG"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 Tab'!$D$64</c:f>
              <c:strCache>
                <c:ptCount val="1"/>
                <c:pt idx="0">
                  <c:v>TO BE SCHEDULED</c:v>
                </c:pt>
              </c:strCache>
            </c:strRef>
          </c:tx>
          <c:spPr>
            <a:solidFill>
              <a:schemeClr val="accent1">
                <a:lumMod val="60000"/>
                <a:lumOff val="40000"/>
              </a:scheme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91EA-4C17-B5D4-01A2ECC3B9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Tab'!$C$65:$C$69</c:f>
              <c:strCache>
                <c:ptCount val="5"/>
                <c:pt idx="0">
                  <c:v>Order Processing</c:v>
                </c:pt>
                <c:pt idx="1">
                  <c:v>Site Survey</c:v>
                </c:pt>
                <c:pt idx="2">
                  <c:v>MUX Installation &amp; Link Readiness</c:v>
                </c:pt>
                <c:pt idx="3">
                  <c:v>HW Installation </c:v>
                </c:pt>
                <c:pt idx="4">
                  <c:v>Testing Completed and Handed Over</c:v>
                </c:pt>
              </c:strCache>
            </c:strRef>
          </c:cat>
          <c:val>
            <c:numRef>
              <c:f>'Summary Tab'!$D$65:$D$69</c:f>
              <c:numCache>
                <c:formatCode>General</c:formatCode>
                <c:ptCount val="5"/>
                <c:pt idx="1">
                  <c:v>0</c:v>
                </c:pt>
                <c:pt idx="2">
                  <c:v>0</c:v>
                </c:pt>
                <c:pt idx="3">
                  <c:v>3</c:v>
                </c:pt>
                <c:pt idx="4">
                  <c:v>4</c:v>
                </c:pt>
              </c:numCache>
            </c:numRef>
          </c:val>
          <c:extLst>
            <c:ext xmlns:c16="http://schemas.microsoft.com/office/drawing/2014/chart" uri="{C3380CC4-5D6E-409C-BE32-E72D297353CC}">
              <c16:uniqueId val="{00000000-91EA-4C17-B5D4-01A2ECC3B94F}"/>
            </c:ext>
          </c:extLst>
        </c:ser>
        <c:ser>
          <c:idx val="1"/>
          <c:order val="1"/>
          <c:tx>
            <c:strRef>
              <c:f>'Summary Tab'!$E$64</c:f>
              <c:strCache>
                <c:ptCount val="1"/>
                <c:pt idx="0">
                  <c:v>INITIATED </c:v>
                </c:pt>
              </c:strCache>
            </c:strRef>
          </c:tx>
          <c:spPr>
            <a:solidFill>
              <a:schemeClr val="accent2"/>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5-91EA-4C17-B5D4-01A2ECC3B94F}"/>
                </c:ext>
              </c:extLst>
            </c:dLbl>
            <c:dLbl>
              <c:idx val="2"/>
              <c:delete val="1"/>
              <c:extLst>
                <c:ext xmlns:c15="http://schemas.microsoft.com/office/drawing/2012/chart" uri="{CE6537A1-D6FC-4f65-9D91-7224C49458BB}"/>
                <c:ext xmlns:c16="http://schemas.microsoft.com/office/drawing/2014/chart" uri="{C3380CC4-5D6E-409C-BE32-E72D297353CC}">
                  <c16:uniqueId val="{00000006-91EA-4C17-B5D4-01A2ECC3B94F}"/>
                </c:ext>
              </c:extLst>
            </c:dLbl>
            <c:dLbl>
              <c:idx val="3"/>
              <c:delete val="1"/>
              <c:extLst>
                <c:ext xmlns:c15="http://schemas.microsoft.com/office/drawing/2012/chart" uri="{CE6537A1-D6FC-4f65-9D91-7224C49458BB}"/>
                <c:ext xmlns:c16="http://schemas.microsoft.com/office/drawing/2014/chart" uri="{C3380CC4-5D6E-409C-BE32-E72D297353CC}">
                  <c16:uniqueId val="{00000007-91EA-4C17-B5D4-01A2ECC3B94F}"/>
                </c:ext>
              </c:extLst>
            </c:dLbl>
            <c:dLbl>
              <c:idx val="4"/>
              <c:delete val="1"/>
              <c:extLst>
                <c:ext xmlns:c15="http://schemas.microsoft.com/office/drawing/2012/chart" uri="{CE6537A1-D6FC-4f65-9D91-7224C49458BB}"/>
                <c:ext xmlns:c16="http://schemas.microsoft.com/office/drawing/2014/chart" uri="{C3380CC4-5D6E-409C-BE32-E72D297353CC}">
                  <c16:uniqueId val="{00000008-91EA-4C17-B5D4-01A2ECC3B94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Tab'!$C$65:$C$69</c:f>
              <c:strCache>
                <c:ptCount val="5"/>
                <c:pt idx="0">
                  <c:v>Order Processing</c:v>
                </c:pt>
                <c:pt idx="1">
                  <c:v>Site Survey</c:v>
                </c:pt>
                <c:pt idx="2">
                  <c:v>MUX Installation &amp; Link Readiness</c:v>
                </c:pt>
                <c:pt idx="3">
                  <c:v>HW Installation </c:v>
                </c:pt>
                <c:pt idx="4">
                  <c:v>Testing Completed and Handed Over</c:v>
                </c:pt>
              </c:strCache>
            </c:strRef>
          </c:cat>
          <c:val>
            <c:numRef>
              <c:f>'Summary Tab'!$E$65:$E$69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91EA-4C17-B5D4-01A2ECC3B94F}"/>
            </c:ext>
          </c:extLst>
        </c:ser>
        <c:ser>
          <c:idx val="2"/>
          <c:order val="2"/>
          <c:tx>
            <c:strRef>
              <c:f>'Summary Tab'!$F$64</c:f>
              <c:strCache>
                <c:ptCount val="1"/>
                <c:pt idx="0">
                  <c:v>WIP</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Tab'!$C$65:$C$69</c:f>
              <c:strCache>
                <c:ptCount val="5"/>
                <c:pt idx="0">
                  <c:v>Order Processing</c:v>
                </c:pt>
                <c:pt idx="1">
                  <c:v>Site Survey</c:v>
                </c:pt>
                <c:pt idx="2">
                  <c:v>MUX Installation &amp; Link Readiness</c:v>
                </c:pt>
                <c:pt idx="3">
                  <c:v>HW Installation </c:v>
                </c:pt>
                <c:pt idx="4">
                  <c:v>Testing Completed and Handed Over</c:v>
                </c:pt>
              </c:strCache>
            </c:strRef>
          </c:cat>
          <c:val>
            <c:numRef>
              <c:f>'Summary Tab'!$F$65:$F$69</c:f>
              <c:numCache>
                <c:formatCode>General</c:formatCode>
                <c:ptCount val="5"/>
                <c:pt idx="0">
                  <c:v>0</c:v>
                </c:pt>
                <c:pt idx="1">
                  <c:v>2</c:v>
                </c:pt>
                <c:pt idx="2">
                  <c:v>3</c:v>
                </c:pt>
                <c:pt idx="3">
                  <c:v>3</c:v>
                </c:pt>
                <c:pt idx="4">
                  <c:v>3</c:v>
                </c:pt>
              </c:numCache>
            </c:numRef>
          </c:val>
          <c:extLst>
            <c:ext xmlns:c16="http://schemas.microsoft.com/office/drawing/2014/chart" uri="{C3380CC4-5D6E-409C-BE32-E72D297353CC}">
              <c16:uniqueId val="{00000002-91EA-4C17-B5D4-01A2ECC3B94F}"/>
            </c:ext>
          </c:extLst>
        </c:ser>
        <c:ser>
          <c:idx val="3"/>
          <c:order val="3"/>
          <c:tx>
            <c:strRef>
              <c:f>'Summary Tab'!$G$64</c:f>
              <c:strCache>
                <c:ptCount val="1"/>
                <c:pt idx="0">
                  <c:v>COMPLETED</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Tab'!$C$65:$C$69</c:f>
              <c:strCache>
                <c:ptCount val="5"/>
                <c:pt idx="0">
                  <c:v>Order Processing</c:v>
                </c:pt>
                <c:pt idx="1">
                  <c:v>Site Survey</c:v>
                </c:pt>
                <c:pt idx="2">
                  <c:v>MUX Installation &amp; Link Readiness</c:v>
                </c:pt>
                <c:pt idx="3">
                  <c:v>HW Installation </c:v>
                </c:pt>
                <c:pt idx="4">
                  <c:v>Testing Completed and Handed Over</c:v>
                </c:pt>
              </c:strCache>
            </c:strRef>
          </c:cat>
          <c:val>
            <c:numRef>
              <c:f>'Summary Tab'!$G$65:$G$69</c:f>
              <c:numCache>
                <c:formatCode>General</c:formatCode>
                <c:ptCount val="5"/>
                <c:pt idx="0">
                  <c:v>20</c:v>
                </c:pt>
                <c:pt idx="1">
                  <c:v>15</c:v>
                </c:pt>
                <c:pt idx="2">
                  <c:v>14</c:v>
                </c:pt>
                <c:pt idx="3">
                  <c:v>14</c:v>
                </c:pt>
                <c:pt idx="4">
                  <c:v>13</c:v>
                </c:pt>
              </c:numCache>
            </c:numRef>
          </c:val>
          <c:extLst>
            <c:ext xmlns:c16="http://schemas.microsoft.com/office/drawing/2014/chart" uri="{C3380CC4-5D6E-409C-BE32-E72D297353CC}">
              <c16:uniqueId val="{00000003-91EA-4C17-B5D4-01A2ECC3B94F}"/>
            </c:ext>
          </c:extLst>
        </c:ser>
        <c:dLbls>
          <c:showLegendKey val="0"/>
          <c:showVal val="0"/>
          <c:showCatName val="0"/>
          <c:showSerName val="0"/>
          <c:showPercent val="0"/>
          <c:showBubbleSize val="0"/>
        </c:dLbls>
        <c:gapWidth val="219"/>
        <c:overlap val="-27"/>
        <c:axId val="1023106863"/>
        <c:axId val="792788719"/>
      </c:barChart>
      <c:catAx>
        <c:axId val="102310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2788719"/>
        <c:crosses val="autoZero"/>
        <c:auto val="1"/>
        <c:lblAlgn val="ctr"/>
        <c:lblOffset val="100"/>
        <c:noMultiLvlLbl val="0"/>
      </c:catAx>
      <c:valAx>
        <c:axId val="792788719"/>
        <c:scaling>
          <c:orientation val="minMax"/>
          <c:max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310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7F-49BC-8828-0DB3A00203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7F-49BC-8828-0DB3A00203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7F-49BC-8828-0DB3A00203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7F-49BC-8828-0DB3A002032E}"/>
              </c:ext>
            </c:extLst>
          </c:dPt>
          <c:val>
            <c:numLit>
              <c:formatCode>General</c:formatCode>
              <c:ptCount val="4"/>
              <c:pt idx="0">
                <c:v>0.5</c:v>
              </c:pt>
              <c:pt idx="1">
                <c:v>0.2</c:v>
              </c:pt>
              <c:pt idx="2">
                <c:v>0.2</c:v>
              </c:pt>
              <c:pt idx="3">
                <c:v>0.1</c:v>
              </c:pt>
            </c:numLit>
          </c:val>
          <c:extLst>
            <c:ext xmlns:c16="http://schemas.microsoft.com/office/drawing/2014/chart" uri="{C3380CC4-5D6E-409C-BE32-E72D297353CC}">
              <c16:uniqueId val="{00000008-377F-49BC-8828-0DB3A002032E}"/>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'Agile Tracker'!$Z$88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377F-49BC-8828-0DB3A002032E}"/>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377F-49BC-8828-0DB3A002032E}"/>
              </c:ext>
            </c:extLst>
          </c:dPt>
          <c:val>
            <c:numRef>
              <c:f>('Agile Tracker'!$AA$87,'Agile Tracker'!$AC$87)</c:f>
              <c:numCache>
                <c:formatCode>0%</c:formatCode>
                <c:ptCount val="2"/>
                <c:pt idx="0">
                  <c:v>0</c:v>
                </c:pt>
                <c:pt idx="1">
                  <c:v>1</c:v>
                </c:pt>
              </c:numCache>
            </c:numRef>
          </c:val>
          <c:extLst>
            <c:ext xmlns:c16="http://schemas.microsoft.com/office/drawing/2014/chart" uri="{C3380CC4-5D6E-409C-BE32-E72D297353CC}">
              <c16:uniqueId val="{0000000D-377F-49BC-8828-0DB3A002032E}"/>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559523809523809E-2"/>
          <c:y val="0.17398840529549192"/>
          <c:w val="0.8891269841269841"/>
          <c:h val="0.77549537077096131"/>
        </c:manualLayout>
      </c:layout>
      <c:doughnutChart>
        <c:varyColors val="1"/>
        <c:ser>
          <c:idx val="0"/>
          <c:order val="0"/>
          <c:tx>
            <c:strRef>
              <c:f>TSQ!$Z$87</c:f>
              <c:strCache>
                <c:ptCount val="1"/>
                <c:pt idx="0">
                  <c:v>Percentage Completed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B3-4817-8114-C85A9E278A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B3-4817-8114-C85A9E278AFC}"/>
              </c:ext>
            </c:extLst>
          </c:dPt>
          <c:val>
            <c:numRef>
              <c:f>(TSQ!$AA$87,TSQ!$AC$87)</c:f>
              <c:numCache>
                <c:formatCode>0%</c:formatCode>
                <c:ptCount val="2"/>
                <c:pt idx="0">
                  <c:v>0.81304347826086965</c:v>
                </c:pt>
                <c:pt idx="1">
                  <c:v>0.18695652173913035</c:v>
                </c:pt>
              </c:numCache>
            </c:numRef>
          </c:val>
          <c:extLst>
            <c:ext xmlns:c16="http://schemas.microsoft.com/office/drawing/2014/chart" uri="{C3380CC4-5D6E-409C-BE32-E72D297353CC}">
              <c16:uniqueId val="{00000001-7241-4187-9BE0-FA8A73844041}"/>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10-486D-BE14-A1918B3302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10-486D-BE14-A1918B3302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10-486D-BE14-A1918B3302C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10-486D-BE14-A1918B3302C9}"/>
              </c:ext>
            </c:extLst>
          </c:dPt>
          <c:val>
            <c:numLit>
              <c:formatCode>General</c:formatCode>
              <c:ptCount val="4"/>
              <c:pt idx="0">
                <c:v>0.5</c:v>
              </c:pt>
              <c:pt idx="1">
                <c:v>0.2</c:v>
              </c:pt>
              <c:pt idx="2">
                <c:v>0.2</c:v>
              </c:pt>
              <c:pt idx="3">
                <c:v>0.1</c:v>
              </c:pt>
            </c:numLit>
          </c:val>
          <c:extLst>
            <c:ext xmlns:c16="http://schemas.microsoft.com/office/drawing/2014/chart" uri="{C3380CC4-5D6E-409C-BE32-E72D297353CC}">
              <c16:uniqueId val="{00000008-F810-486D-BE14-A1918B3302C9}"/>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'Agile Tracker'!$Z$88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810-486D-BE14-A1918B3302C9}"/>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F810-486D-BE14-A1918B3302C9}"/>
              </c:ext>
            </c:extLst>
          </c:dPt>
          <c:val>
            <c:numRef>
              <c:f>('Agile Tracker'!$AA$87,'Agile Tracker'!$AC$87)</c:f>
              <c:numCache>
                <c:formatCode>0%</c:formatCode>
                <c:ptCount val="2"/>
                <c:pt idx="0">
                  <c:v>0</c:v>
                </c:pt>
                <c:pt idx="1">
                  <c:v>1</c:v>
                </c:pt>
              </c:numCache>
            </c:numRef>
          </c:val>
          <c:extLst>
            <c:ext xmlns:c16="http://schemas.microsoft.com/office/drawing/2014/chart" uri="{C3380CC4-5D6E-409C-BE32-E72D297353CC}">
              <c16:uniqueId val="{0000000D-F810-486D-BE14-A1918B3302C9}"/>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'CHAI CHEE'!$Z$87</c:f>
              <c:strCache>
                <c:ptCount val="1"/>
                <c:pt idx="0">
                  <c:v>Percentage Completed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03-4E48-8E48-02D81877ED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03-4E48-8E48-02D81877ED77}"/>
              </c:ext>
            </c:extLst>
          </c:dPt>
          <c:val>
            <c:numRef>
              <c:f>('CHAI CHEE'!$AA$87,'CHAI CHEE'!$AC$87)</c:f>
              <c:numCache>
                <c:formatCode>0%</c:formatCode>
                <c:ptCount val="2"/>
                <c:pt idx="0">
                  <c:v>1</c:v>
                </c:pt>
                <c:pt idx="1">
                  <c:v>0</c:v>
                </c:pt>
              </c:numCache>
            </c:numRef>
          </c:val>
          <c:extLst>
            <c:ext xmlns:c16="http://schemas.microsoft.com/office/drawing/2014/chart" uri="{C3380CC4-5D6E-409C-BE32-E72D297353CC}">
              <c16:uniqueId val="{00000002-1CCF-48C7-9CBE-C5347142DCD6}"/>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ION!$Z$87</c:f>
              <c:strCache>
                <c:ptCount val="1"/>
                <c:pt idx="0">
                  <c:v>Percentage Completed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16-4C44-9419-0C8CB1257BEB}"/>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3-E716-4C44-9419-0C8CB1257B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16-4C44-9419-0C8CB1257BE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16-4C44-9419-0C8CB1257BEB}"/>
              </c:ext>
            </c:extLst>
          </c:dPt>
          <c:val>
            <c:numRef>
              <c:f>(ION!$AA$87,ION!$AC$87)</c:f>
              <c:numCache>
                <c:formatCode>0%</c:formatCode>
                <c:ptCount val="2"/>
                <c:pt idx="0">
                  <c:v>0.75</c:v>
                </c:pt>
                <c:pt idx="1">
                  <c:v>0.25</c:v>
                </c:pt>
              </c:numCache>
            </c:numRef>
          </c:val>
          <c:extLst>
            <c:ext xmlns:c16="http://schemas.microsoft.com/office/drawing/2014/chart" uri="{C3380CC4-5D6E-409C-BE32-E72D297353CC}">
              <c16:uniqueId val="{00000008-E716-4C44-9419-0C8CB1257BEB}"/>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'SMC - SIAEC'!$Z$88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A88C-46FE-8C49-0F2B768A0CAD}"/>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A88C-46FE-8C49-0F2B768A0CAD}"/>
              </c:ext>
            </c:extLst>
          </c:dPt>
          <c:val>
            <c:numRef>
              <c:f>('SMC - SIAEC'!$AA$87,'SMC - SIAEC'!$AC$87)</c:f>
              <c:numCache>
                <c:formatCode>0%</c:formatCode>
                <c:ptCount val="2"/>
                <c:pt idx="0">
                  <c:v>0.97826086956521729</c:v>
                </c:pt>
                <c:pt idx="1">
                  <c:v>2.1739130434782705E-2</c:v>
                </c:pt>
              </c:numCache>
            </c:numRef>
          </c:val>
          <c:extLst>
            <c:ext xmlns:c16="http://schemas.microsoft.com/office/drawing/2014/chart" uri="{C3380CC4-5D6E-409C-BE32-E72D297353CC}">
              <c16:uniqueId val="{0000000D-A88C-46FE-8C49-0F2B768A0CAD}"/>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'ALH Guard'!$Z$87</c:f>
              <c:strCache>
                <c:ptCount val="1"/>
                <c:pt idx="0">
                  <c:v>Percentage Completed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32-4029-8E87-97BB5DD8C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32-4029-8E87-97BB5DD8CF4E}"/>
              </c:ext>
            </c:extLst>
          </c:dPt>
          <c:val>
            <c:numRef>
              <c:f>('ALH Guard'!$AA$87,'ALH Guard'!$AC$87)</c:f>
              <c:numCache>
                <c:formatCode>0%</c:formatCode>
                <c:ptCount val="2"/>
                <c:pt idx="0">
                  <c:v>0.90652173913043488</c:v>
                </c:pt>
                <c:pt idx="1">
                  <c:v>9.3478260869565122E-2</c:v>
                </c:pt>
              </c:numCache>
            </c:numRef>
          </c:val>
          <c:extLst>
            <c:ext xmlns:c16="http://schemas.microsoft.com/office/drawing/2014/chart" uri="{C3380CC4-5D6E-409C-BE32-E72D297353CC}">
              <c16:uniqueId val="{00000000-C52C-4855-8EB5-73DCEA0165B4}"/>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DATAPOST!$Z$87</c:f>
              <c:strCache>
                <c:ptCount val="1"/>
                <c:pt idx="0">
                  <c:v>Percentage Completed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A220-4228-93AA-53C753FBBE0D}"/>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C-A220-4228-93AA-53C753FBBE0D}"/>
              </c:ext>
            </c:extLst>
          </c:dPt>
          <c:val>
            <c:numRef>
              <c:f>(DATAPOST!$AA$87,DATAPOST!$AC$87)</c:f>
              <c:numCache>
                <c:formatCode>0%</c:formatCode>
                <c:ptCount val="2"/>
                <c:pt idx="0">
                  <c:v>0.41086956521739132</c:v>
                </c:pt>
                <c:pt idx="1">
                  <c:v>0.58913043478260874</c:v>
                </c:pt>
              </c:numCache>
            </c:numRef>
          </c:val>
          <c:extLst>
            <c:ext xmlns:c16="http://schemas.microsoft.com/office/drawing/2014/chart" uri="{C3380CC4-5D6E-409C-BE32-E72D297353CC}">
              <c16:uniqueId val="{0000000D-A220-4228-93AA-53C753FBBE0D}"/>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'Mentor Media'!$Z$88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1642-4E11-AC5F-BEC0288DE930}"/>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1642-4E11-AC5F-BEC0288DE930}"/>
              </c:ext>
            </c:extLst>
          </c:dPt>
          <c:val>
            <c:numRef>
              <c:f>('Mentor Media'!$AA$87,'Mentor Media'!$AC$87)</c:f>
              <c:numCache>
                <c:formatCode>0%</c:formatCode>
                <c:ptCount val="2"/>
                <c:pt idx="0">
                  <c:v>0.43260869565217397</c:v>
                </c:pt>
                <c:pt idx="1">
                  <c:v>0.56739130434782603</c:v>
                </c:pt>
              </c:numCache>
            </c:numRef>
          </c:val>
          <c:extLst>
            <c:ext xmlns:c16="http://schemas.microsoft.com/office/drawing/2014/chart" uri="{C3380CC4-5D6E-409C-BE32-E72D297353CC}">
              <c16:uniqueId val="{0000000D-1642-4E11-AC5F-BEC0288DE930}"/>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'Scoot T1'!$Z$88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B6B-4D31-95DA-3F719630D088}"/>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7B6B-4D31-95DA-3F719630D088}"/>
              </c:ext>
            </c:extLst>
          </c:dPt>
          <c:val>
            <c:numRef>
              <c:f>('Scoot T1'!$AA$87,'Scoot T1'!$AC$87)</c:f>
              <c:numCache>
                <c:formatCode>0%</c:formatCode>
                <c:ptCount val="2"/>
                <c:pt idx="0">
                  <c:v>0.80000000000000016</c:v>
                </c:pt>
                <c:pt idx="1">
                  <c:v>0.19999999999999984</c:v>
                </c:pt>
              </c:numCache>
            </c:numRef>
          </c:val>
          <c:extLst>
            <c:ext xmlns:c16="http://schemas.microsoft.com/office/drawing/2014/chart" uri="{C3380CC4-5D6E-409C-BE32-E72D297353CC}">
              <c16:uniqueId val="{0000000D-7B6B-4D31-95DA-3F719630D088}"/>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'PTB4 - SIAEC'!$Z$88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D5D8-41F5-A539-9FA6AF09A3A2}"/>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D5D8-41F5-A539-9FA6AF09A3A2}"/>
              </c:ext>
            </c:extLst>
          </c:dPt>
          <c:val>
            <c:numRef>
              <c:f>('PTB4 - SIAEC'!$AA$87,'PTB4 - SIAEC'!$AC$87)</c:f>
              <c:numCache>
                <c:formatCode>0%</c:formatCode>
                <c:ptCount val="2"/>
                <c:pt idx="0">
                  <c:v>0.72500000000000009</c:v>
                </c:pt>
                <c:pt idx="1">
                  <c:v>0.27499999999999991</c:v>
                </c:pt>
              </c:numCache>
            </c:numRef>
          </c:val>
          <c:extLst>
            <c:ext xmlns:c16="http://schemas.microsoft.com/office/drawing/2014/chart" uri="{C3380CC4-5D6E-409C-BE32-E72D297353CC}">
              <c16:uniqueId val="{0000000D-D5D8-41F5-A539-9FA6AF09A3A2}"/>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'KRISSHOP @ CHANGI'!$Z$88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1B34-4584-AB51-7600A2A6AC27}"/>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1B34-4584-AB51-7600A2A6AC27}"/>
              </c:ext>
            </c:extLst>
          </c:dPt>
          <c:val>
            <c:numRef>
              <c:f>('KRISSHOP @ CHANGI'!$AA$87,'KRISSHOP @ CHANGI'!$AC$87)</c:f>
              <c:numCache>
                <c:formatCode>0%</c:formatCode>
                <c:ptCount val="2"/>
                <c:pt idx="0">
                  <c:v>0.8</c:v>
                </c:pt>
                <c:pt idx="1">
                  <c:v>0.19999999999999996</c:v>
                </c:pt>
              </c:numCache>
            </c:numRef>
          </c:val>
          <c:extLst>
            <c:ext xmlns:c16="http://schemas.microsoft.com/office/drawing/2014/chart" uri="{C3380CC4-5D6E-409C-BE32-E72D297353CC}">
              <c16:uniqueId val="{0000000D-1B34-4584-AB51-7600A2A6AC27}"/>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SICC1!$Z$88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A844-4CC8-9DB5-4649F2B45FC2}"/>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A844-4CC8-9DB5-4649F2B45FC2}"/>
              </c:ext>
            </c:extLst>
          </c:dPt>
          <c:val>
            <c:numRef>
              <c:f>(SICC1!$AA$87,SICC1!$AC$87)</c:f>
              <c:numCache>
                <c:formatCode>0%</c:formatCode>
                <c:ptCount val="2"/>
                <c:pt idx="0">
                  <c:v>0.71304347826086956</c:v>
                </c:pt>
                <c:pt idx="1">
                  <c:v>0.28695652173913044</c:v>
                </c:pt>
              </c:numCache>
            </c:numRef>
          </c:val>
          <c:extLst>
            <c:ext xmlns:c16="http://schemas.microsoft.com/office/drawing/2014/chart" uri="{C3380CC4-5D6E-409C-BE32-E72D297353CC}">
              <c16:uniqueId val="{0000000D-A844-4CC8-9DB5-4649F2B45FC2}"/>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'EC Engine'!$Z$88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F6AE-4078-A40F-2256D6F6A73E}"/>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F6AE-4078-A40F-2256D6F6A73E}"/>
              </c:ext>
            </c:extLst>
          </c:dPt>
          <c:val>
            <c:numRef>
              <c:f>('EC Engine'!$AA$87,'EC Engine'!$AC$87)</c:f>
              <c:numCache>
                <c:formatCode>0%</c:formatCode>
                <c:ptCount val="2"/>
                <c:pt idx="0">
                  <c:v>0.97499999999999998</c:v>
                </c:pt>
                <c:pt idx="1">
                  <c:v>2.5000000000000022E-2</c:v>
                </c:pt>
              </c:numCache>
            </c:numRef>
          </c:val>
          <c:extLst>
            <c:ext xmlns:c16="http://schemas.microsoft.com/office/drawing/2014/chart" uri="{C3380CC4-5D6E-409C-BE32-E72D297353CC}">
              <c16:uniqueId val="{0000000D-F6AE-4078-A40F-2256D6F6A73E}"/>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'KRISSHOP @ SIGNATURE'!$Z$88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D660-4806-B41B-8FA1E3154247}"/>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D660-4806-B41B-8FA1E3154247}"/>
              </c:ext>
            </c:extLst>
          </c:dPt>
          <c:val>
            <c:numRef>
              <c:f>('KRISSHOP @ SIGNATURE'!$AA$87,'KRISSHOP @ SIGNATURE'!$AC$87)</c:f>
              <c:numCache>
                <c:formatCode>0%</c:formatCode>
                <c:ptCount val="2"/>
                <c:pt idx="0">
                  <c:v>0.97499999999999987</c:v>
                </c:pt>
                <c:pt idx="1">
                  <c:v>2.5000000000000133E-2</c:v>
                </c:pt>
              </c:numCache>
            </c:numRef>
          </c:val>
          <c:extLst>
            <c:ext xmlns:c16="http://schemas.microsoft.com/office/drawing/2014/chart" uri="{C3380CC4-5D6E-409C-BE32-E72D297353CC}">
              <c16:uniqueId val="{0000000D-D660-4806-B41B-8FA1E3154247}"/>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'LOYANG - SSC'!$Z$88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8212-4E1A-AE7A-29B008FD13F8}"/>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8212-4E1A-AE7A-29B008FD13F8}"/>
              </c:ext>
            </c:extLst>
          </c:dPt>
          <c:val>
            <c:numRef>
              <c:f>('LOYANG - SSC'!$AA$87,'LOYANG - SSC'!$AC$87)</c:f>
              <c:numCache>
                <c:formatCode>0%</c:formatCode>
                <c:ptCount val="2"/>
                <c:pt idx="0">
                  <c:v>0.85</c:v>
                </c:pt>
                <c:pt idx="1">
                  <c:v>0.15000000000000002</c:v>
                </c:pt>
              </c:numCache>
            </c:numRef>
          </c:val>
          <c:extLst>
            <c:ext xmlns:c16="http://schemas.microsoft.com/office/drawing/2014/chart" uri="{C3380CC4-5D6E-409C-BE32-E72D297353CC}">
              <c16:uniqueId val="{0000000D-8212-4E1A-AE7A-29B008FD13F8}"/>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'ALPS - SIAEC'!$Z$88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1677-4687-A632-8E7BD91331FE}"/>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1677-4687-A632-8E7BD91331FE}"/>
              </c:ext>
            </c:extLst>
          </c:dPt>
          <c:val>
            <c:numRef>
              <c:f>('ALPS - SIAEC'!$AA$87,'ALPS - SIAEC'!$AC$87)</c:f>
              <c:numCache>
                <c:formatCode>0%</c:formatCode>
                <c:ptCount val="2"/>
                <c:pt idx="0">
                  <c:v>0.79999999999999982</c:v>
                </c:pt>
                <c:pt idx="1">
                  <c:v>0.20000000000000018</c:v>
                </c:pt>
              </c:numCache>
            </c:numRef>
          </c:val>
          <c:extLst>
            <c:ext xmlns:c16="http://schemas.microsoft.com/office/drawing/2014/chart" uri="{C3380CC4-5D6E-409C-BE32-E72D297353CC}">
              <c16:uniqueId val="{0000000D-1677-4687-A632-8E7BD91331FE}"/>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'ESD CHANGI - SIAEC'!$Z$88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1D92-4817-A531-E99D780CA9EF}"/>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1D92-4817-A531-E99D780CA9EF}"/>
              </c:ext>
            </c:extLst>
          </c:dPt>
          <c:val>
            <c:numRef>
              <c:f>('ESD CHANGI - SIAEC'!$AA$87,'ESD CHANGI - SIAEC'!$AC$87)</c:f>
              <c:numCache>
                <c:formatCode>0%</c:formatCode>
                <c:ptCount val="2"/>
                <c:pt idx="0">
                  <c:v>0.78152173913043466</c:v>
                </c:pt>
                <c:pt idx="1">
                  <c:v>0.21847826086956534</c:v>
                </c:pt>
              </c:numCache>
            </c:numRef>
          </c:val>
          <c:extLst>
            <c:ext xmlns:c16="http://schemas.microsoft.com/office/drawing/2014/chart" uri="{C3380CC4-5D6E-409C-BE32-E72D297353CC}">
              <c16:uniqueId val="{0000000D-1D92-4817-A531-E99D780CA9EF}"/>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'KRISLITE @ SIAEC'!$Z$88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08D4-40D9-8B5E-3B0B7452DABB}"/>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08D4-40D9-8B5E-3B0B7452DABB}"/>
              </c:ext>
            </c:extLst>
          </c:dPt>
          <c:val>
            <c:numRef>
              <c:f>('KRISLITE @ SIAEC'!$AA$87,'KRISLITE @ SIAEC'!$AC$87)</c:f>
              <c:numCache>
                <c:formatCode>0%</c:formatCode>
                <c:ptCount val="2"/>
                <c:pt idx="0">
                  <c:v>0.87499999999999989</c:v>
                </c:pt>
                <c:pt idx="1">
                  <c:v>0.12500000000000011</c:v>
                </c:pt>
              </c:numCache>
            </c:numRef>
          </c:val>
          <c:extLst>
            <c:ext xmlns:c16="http://schemas.microsoft.com/office/drawing/2014/chart" uri="{C3380CC4-5D6E-409C-BE32-E72D297353CC}">
              <c16:uniqueId val="{0000000D-08D4-40D9-8B5E-3B0B7452DABB}"/>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b="1">
                <a:solidFill>
                  <a:schemeClr val="accent1">
                    <a:lumMod val="75000"/>
                  </a:schemeClr>
                </a:solidFill>
              </a:rPr>
              <a:t>Project Progress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1"/>
          <c:order val="0"/>
          <c:tx>
            <c:strRef>
              <c:f>'KRISSHOP @ SICC2'!$Z$88</c:f>
              <c:strCache>
                <c:ptCount val="1"/>
                <c:pt idx="0">
                  <c:v>Project Progress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172-47B3-893B-83070BC0C6CD}"/>
              </c:ext>
            </c:extLst>
          </c:dPt>
          <c:dPt>
            <c:idx val="1"/>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C-7172-47B3-893B-83070BC0C6CD}"/>
              </c:ext>
            </c:extLst>
          </c:dPt>
          <c:val>
            <c:numRef>
              <c:f>('KRISSHOP @ SICC2'!$AA$87,'KRISSHOP @ SICC2'!$AC$87)</c:f>
              <c:numCache>
                <c:formatCode>0%</c:formatCode>
                <c:ptCount val="2"/>
                <c:pt idx="0">
                  <c:v>0.875</c:v>
                </c:pt>
                <c:pt idx="1">
                  <c:v>0.125</c:v>
                </c:pt>
              </c:numCache>
            </c:numRef>
          </c:val>
          <c:extLst>
            <c:ext xmlns:c16="http://schemas.microsoft.com/office/drawing/2014/chart" uri="{C3380CC4-5D6E-409C-BE32-E72D297353CC}">
              <c16:uniqueId val="{0000000D-7172-47B3-893B-83070BC0C6CD}"/>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62" lockText="1" noThreeD="1"/>
</file>

<file path=xl/ctrlProps/ctrlProp2.xml><?xml version="1.0" encoding="utf-8"?>
<formControlPr xmlns="http://schemas.microsoft.com/office/spreadsheetml/2009/9/main" objectType="CheckBox" fmlaLink="$F$62" lockText="1" noThreeD="1"/>
</file>

<file path=xl/ctrlProps/ctrlProp3.xml><?xml version="1.0" encoding="utf-8"?>
<formControlPr xmlns="http://schemas.microsoft.com/office/spreadsheetml/2009/9/main" objectType="CheckBox" fmlaLink="$D$63" lockText="1" noThreeD="1"/>
</file>

<file path=xl/ctrlProps/ctrlProp4.xml><?xml version="1.0" encoding="utf-8"?>
<formControlPr xmlns="http://schemas.microsoft.com/office/spreadsheetml/2009/9/main" objectType="CheckBox" checked="Checked" fmlaLink="$F$63" lockText="1" noThreeD="1"/>
</file>

<file path=xl/ctrlProps/ctrlProp5.xml><?xml version="1.0" encoding="utf-8"?>
<formControlPr xmlns="http://schemas.microsoft.com/office/spreadsheetml/2009/9/main" objectType="CheckBox" fmlaLink="$D$64" lockText="1" noThreeD="1"/>
</file>

<file path=xl/ctrlProps/ctrlProp6.xml><?xml version="1.0" encoding="utf-8"?>
<formControlPr xmlns="http://schemas.microsoft.com/office/spreadsheetml/2009/9/main" objectType="CheckBox" fmlaLink="$F$64" lockText="1" noThreeD="1"/>
</file>

<file path=xl/ctrlProps/ctrlProp7.xml><?xml version="1.0" encoding="utf-8"?>
<formControlPr xmlns="http://schemas.microsoft.com/office/spreadsheetml/2009/9/main" objectType="CheckBox" fmlaLink="$D$65" lockText="1" noThreeD="1"/>
</file>

<file path=xl/ctrlProps/ctrlProp8.xml><?xml version="1.0" encoding="utf-8"?>
<formControlPr xmlns="http://schemas.microsoft.com/office/spreadsheetml/2009/9/main" objectType="CheckBox" fmlaLink="$F$65" lockText="1" noThreeD="1"/>
</file>

<file path=xl/ctrlProps/ctrlProp9.xml><?xml version="1.0" encoding="utf-8"?>
<formControlPr xmlns="http://schemas.microsoft.com/office/spreadsheetml/2009/9/main" objectType="CheckBox" fmlaLink="$D$66" lockText="1" noThreeD="1"/>
</file>

<file path=xl/ctrlProps/ctrlProp10.xml><?xml version="1.0" encoding="utf-8"?>
<formControlPr xmlns="http://schemas.microsoft.com/office/spreadsheetml/2009/9/main" objectType="CheckBox" fmlaLink="$F$66" lockText="1" noThreeD="1"/>
</file>

<file path=xl/ctrlProps/ctrlProp11.xml><?xml version="1.0" encoding="utf-8"?>
<formControlPr xmlns="http://schemas.microsoft.com/office/spreadsheetml/2009/9/main" objectType="CheckBox" fmlaLink="$D$67" lockText="1" noThreeD="1"/>
</file>

<file path=xl/ctrlProps/ctrlProp12.xml><?xml version="1.0" encoding="utf-8"?>
<formControlPr xmlns="http://schemas.microsoft.com/office/spreadsheetml/2009/9/main" objectType="CheckBox" fmlaLink="$F$67" lockText="1" noThreeD="1"/>
</file>

<file path=xl/ctrlProps/ctrlProp13.xml><?xml version="1.0" encoding="utf-8"?>
<formControlPr xmlns="http://schemas.microsoft.com/office/spreadsheetml/2009/9/main" objectType="CheckBox" fmlaLink="$D$66" lockText="1" noThreeD="1"/>
</file>

<file path=xl/ctrlProps/ctrlProp14.xml><?xml version="1.0" encoding="utf-8"?>
<formControlPr xmlns="http://schemas.microsoft.com/office/spreadsheetml/2009/9/main" objectType="CheckBox" fmlaLink="$F$66" lockText="1" noThreeD="1"/>
</file>

<file path=xl/ctrlProps/ctrlProp15.xml><?xml version="1.0" encoding="utf-8"?>
<formControlPr xmlns="http://schemas.microsoft.com/office/spreadsheetml/2009/9/main" objectType="CheckBox" fmlaLink="$D$67" lockText="1" noThreeD="1"/>
</file>

<file path=xl/ctrlProps/ctrlProp16.xml><?xml version="1.0" encoding="utf-8"?>
<formControlPr xmlns="http://schemas.microsoft.com/office/spreadsheetml/2009/9/main" objectType="CheckBox" fmlaLink="$F$67" lockText="1" noThreeD="1"/>
</file>

<file path=xl/ctrlProps/ctrlProp17.xml><?xml version="1.0" encoding="utf-8"?>
<formControlPr xmlns="http://schemas.microsoft.com/office/spreadsheetml/2009/9/main" objectType="CheckBox" fmlaLink="$D$68" lockText="1" noThreeD="1"/>
</file>

<file path=xl/ctrlProps/ctrlProp18.xml><?xml version="1.0" encoding="utf-8"?>
<formControlPr xmlns="http://schemas.microsoft.com/office/spreadsheetml/2009/9/main" objectType="CheckBox" fmlaLink="$F$68" lockText="1" noThreeD="1"/>
</file>

<file path=xl/ctrlProps/ctrlProp19.xml><?xml version="1.0" encoding="utf-8"?>
<formControlPr xmlns="http://schemas.microsoft.com/office/spreadsheetml/2009/9/main" objectType="CheckBox" fmlaLink="$D$69" lockText="1" noThreeD="1"/>
</file>

<file path=xl/ctrlProps/ctrlProp20.xml><?xml version="1.0" encoding="utf-8"?>
<formControlPr xmlns="http://schemas.microsoft.com/office/spreadsheetml/2009/9/main" objectType="CheckBox" fmlaLink="$F$69" lockText="1" noThreeD="1"/>
</file>

<file path=xl/ctrlProps/ctrlProp21.xml><?xml version="1.0" encoding="utf-8"?>
<formControlPr xmlns="http://schemas.microsoft.com/office/spreadsheetml/2009/9/main" objectType="CheckBox" fmlaLink="$D$70" lockText="1" noThreeD="1"/>
</file>

<file path=xl/ctrlProps/ctrlProp22.xml><?xml version="1.0" encoding="utf-8"?>
<formControlPr xmlns="http://schemas.microsoft.com/office/spreadsheetml/2009/9/main" objectType="CheckBox" fmlaLink="$F$70" lockText="1" noThreeD="1"/>
</file>

<file path=xl/ctrlProps/ctrlProp23.xml><?xml version="1.0" encoding="utf-8"?>
<formControlPr xmlns="http://schemas.microsoft.com/office/spreadsheetml/2009/9/main" objectType="CheckBox" fmlaLink="$D$71" lockText="1" noThreeD="1"/>
</file>

<file path=xl/ctrlProps/ctrlProp24.xml><?xml version="1.0" encoding="utf-8"?>
<formControlPr xmlns="http://schemas.microsoft.com/office/spreadsheetml/2009/9/main" objectType="CheckBox" fmlaLink="$F$71" lockText="1" noThreeD="1"/>
</file>

<file path=xl/ctrlProps/ctrlProp25.xml><?xml version="1.0" encoding="utf-8"?>
<formControlPr xmlns="http://schemas.microsoft.com/office/spreadsheetml/2009/9/main" objectType="CheckBox" fmlaLink="$D$72" lockText="1" noThreeD="1"/>
</file>

<file path=xl/ctrlProps/ctrlProp26.xml><?xml version="1.0" encoding="utf-8"?>
<formControlPr xmlns="http://schemas.microsoft.com/office/spreadsheetml/2009/9/main" objectType="CheckBox" fmlaLink="$F$72" lockText="1" noThreeD="1"/>
</file>

<file path=xl/ctrlProps/ctrlProp27.xml><?xml version="1.0" encoding="utf-8"?>
<formControlPr xmlns="http://schemas.microsoft.com/office/spreadsheetml/2009/9/main" objectType="CheckBox" fmlaLink="$F$73" lockText="1" noThreeD="1"/>
</file>

<file path=xl/ctrlProps/ctrlProp28.xml><?xml version="1.0" encoding="utf-8"?>
<formControlPr xmlns="http://schemas.microsoft.com/office/spreadsheetml/2009/9/main" objectType="CheckBox" fmlaLink="$D$74" lockText="1" noThreeD="1"/>
</file>

<file path=xl/ctrlProps/ctrlProp29.xml><?xml version="1.0" encoding="utf-8"?>
<formControlPr xmlns="http://schemas.microsoft.com/office/spreadsheetml/2009/9/main" objectType="CheckBox" fmlaLink="$F$74" lockText="1" noThreeD="1"/>
</file>

<file path=xl/ctrlProps/ctrlProp30.xml><?xml version="1.0" encoding="utf-8"?>
<formControlPr xmlns="http://schemas.microsoft.com/office/spreadsheetml/2009/9/main" objectType="CheckBox" fmlaLink="$D$75" lockText="1" noThreeD="1"/>
</file>

<file path=xl/ctrlProps/ctrlProp31.xml><?xml version="1.0" encoding="utf-8"?>
<formControlPr xmlns="http://schemas.microsoft.com/office/spreadsheetml/2009/9/main" objectType="CheckBox" fmlaLink="$F$75" lockText="1" noThreeD="1"/>
</file>

<file path=xl/ctrlProps/ctrlProp32.xml><?xml version="1.0" encoding="utf-8"?>
<formControlPr xmlns="http://schemas.microsoft.com/office/spreadsheetml/2009/9/main" objectType="CheckBox" fmlaLink="$D$76" lockText="1" noThreeD="1"/>
</file>

<file path=xl/ctrlProps/ctrlProp33.xml><?xml version="1.0" encoding="utf-8"?>
<formControlPr xmlns="http://schemas.microsoft.com/office/spreadsheetml/2009/9/main" objectType="CheckBox" fmlaLink="$D$73" lockText="1" noThreeD="1"/>
</file>

<file path=xl/ctrlProps/ctrlProp34.xml><?xml version="1.0" encoding="utf-8"?>
<formControlPr xmlns="http://schemas.microsoft.com/office/spreadsheetml/2009/9/main" objectType="CheckBox" fmlaLink="$D$80" lockText="1" noThreeD="1"/>
</file>

<file path=xl/ctrlProps/ctrlProp35.xml><?xml version="1.0" encoding="utf-8"?>
<formControlPr xmlns="http://schemas.microsoft.com/office/spreadsheetml/2009/9/main" objectType="CheckBox" fmlaLink="$F$80" lockText="1" noThreeD="1"/>
</file>

<file path=xl/ctrlProps/ctrlProp36.xml><?xml version="1.0" encoding="utf-8"?>
<formControlPr xmlns="http://schemas.microsoft.com/office/spreadsheetml/2009/9/main" objectType="CheckBox" fmlaLink="$D$79" lockText="1" noThreeD="1"/>
</file>

<file path=xl/ctrlProps/ctrlProp37.xml><?xml version="1.0" encoding="utf-8"?>
<formControlPr xmlns="http://schemas.microsoft.com/office/spreadsheetml/2009/9/main" objectType="CheckBox" fmlaLink="$F$79" lockText="1" noThreeD="1"/>
</file>

<file path=xl/ctrlProps/ctrlProp38.xml><?xml version="1.0" encoding="utf-8"?>
<formControlPr xmlns="http://schemas.microsoft.com/office/spreadsheetml/2009/9/main" objectType="CheckBox" fmlaLink="$D$81" lockText="1" noThreeD="1"/>
</file>

<file path=xl/ctrlProps/ctrlProp39.xml><?xml version="1.0" encoding="utf-8"?>
<formControlPr xmlns="http://schemas.microsoft.com/office/spreadsheetml/2009/9/main" objectType="CheckBox" fmlaLink="$F$81" lockText="1" noThreeD="1"/>
</file>

<file path=xl/ctrlProps/ctrlProp40.xml><?xml version="1.0" encoding="utf-8"?>
<formControlPr xmlns="http://schemas.microsoft.com/office/spreadsheetml/2009/9/main" objectType="CheckBox" fmlaLink="$D123" lockText="1" noThreeD="1"/>
</file>

<file path=xl/ctrlProps/ctrlProp41.xml><?xml version="1.0" encoding="utf-8"?>
<formControlPr xmlns="http://schemas.microsoft.com/office/spreadsheetml/2009/9/main" objectType="CheckBox" fmlaLink="$D$148" lockText="1" noThreeD="1"/>
</file>

<file path=xl/ctrlProps/ctrlProp42.xml><?xml version="1.0" encoding="utf-8"?>
<formControlPr xmlns="http://schemas.microsoft.com/office/spreadsheetml/2009/9/main" objectType="CheckBox" fmlaLink="$F$148" lockText="1" noThreeD="1"/>
</file>

<file path=xl/ctrlProps/ctrlProp43.xml><?xml version="1.0" encoding="utf-8"?>
<formControlPr xmlns="http://schemas.microsoft.com/office/spreadsheetml/2009/9/main" objectType="CheckBox" fmlaLink="$D$153" lockText="1" noThreeD="1"/>
</file>

<file path=xl/ctrlProps/ctrlProp44.xml><?xml version="1.0" encoding="utf-8"?>
<formControlPr xmlns="http://schemas.microsoft.com/office/spreadsheetml/2009/9/main" objectType="CheckBox" fmlaLink="$D$144" lockText="1" noThreeD="1"/>
</file>

<file path=xl/ctrlProps/ctrlProp45.xml><?xml version="1.0" encoding="utf-8"?>
<formControlPr xmlns="http://schemas.microsoft.com/office/spreadsheetml/2009/9/main" objectType="CheckBox" fmlaLink="$F$144" lockText="1" noThreeD="1"/>
</file>

<file path=xl/ctrlProps/ctrlProp46.xml><?xml version="1.0" encoding="utf-8"?>
<formControlPr xmlns="http://schemas.microsoft.com/office/spreadsheetml/2009/9/main" objectType="CheckBox" fmlaLink="$D$145" lockText="1" noThreeD="1"/>
</file>

<file path=xl/ctrlProps/ctrlProp47.xml><?xml version="1.0" encoding="utf-8"?>
<formControlPr xmlns="http://schemas.microsoft.com/office/spreadsheetml/2009/9/main" objectType="CheckBox" fmlaLink="$F$145" lockText="1" noThreeD="1"/>
</file>

<file path=xl/ctrlProps/ctrlProp48.xml><?xml version="1.0" encoding="utf-8"?>
<formControlPr xmlns="http://schemas.microsoft.com/office/spreadsheetml/2009/9/main" objectType="CheckBox" fmlaLink="$D$149" lockText="1" noThreeD="1"/>
</file>

<file path=xl/ctrlProps/ctrlProp49.xml><?xml version="1.0" encoding="utf-8"?>
<formControlPr xmlns="http://schemas.microsoft.com/office/spreadsheetml/2009/9/main" objectType="CheckBox" fmlaLink="$F$149" lockText="1" noThreeD="1"/>
</file>

<file path=xl/ctrlProps/ctrlProp50.xml><?xml version="1.0" encoding="utf-8"?>
<formControlPr xmlns="http://schemas.microsoft.com/office/spreadsheetml/2009/9/main" objectType="CheckBox" fmlaLink="$D$150" lockText="1" noThreeD="1"/>
</file>

<file path=xl/ctrlProps/ctrlProp51.xml><?xml version="1.0" encoding="utf-8"?>
<formControlPr xmlns="http://schemas.microsoft.com/office/spreadsheetml/2009/9/main" objectType="CheckBox" fmlaLink="$F$150" lockText="1" noThreeD="1"/>
</file>

<file path=xl/ctrlProps/ctrlProp52.xml><?xml version="1.0" encoding="utf-8"?>
<formControlPr xmlns="http://schemas.microsoft.com/office/spreadsheetml/2009/9/main" objectType="CheckBox" fmlaLink="$F$153" lockText="1" noThreeD="1"/>
</file>

<file path=xl/ctrlProps/ctrlProp53.xml><?xml version="1.0" encoding="utf-8"?>
<formControlPr xmlns="http://schemas.microsoft.com/office/spreadsheetml/2009/9/main" objectType="CheckBox" fmlaLink="$D$154" lockText="1" noThreeD="1"/>
</file>

<file path=xl/ctrlProps/ctrlProp54.xml><?xml version="1.0" encoding="utf-8"?>
<formControlPr xmlns="http://schemas.microsoft.com/office/spreadsheetml/2009/9/main" objectType="CheckBox" fmlaLink="$D$156" lockText="1" noThreeD="1"/>
</file>

<file path=xl/ctrlProps/ctrlProp55.xml><?xml version="1.0" encoding="utf-8"?>
<formControlPr xmlns="http://schemas.microsoft.com/office/spreadsheetml/2009/9/main" objectType="CheckBox" fmlaLink="$F$156" lockText="1" noThreeD="1"/>
</file>

<file path=xl/ctrlProps/ctrlProp56.xml><?xml version="1.0" encoding="utf-8"?>
<formControlPr xmlns="http://schemas.microsoft.com/office/spreadsheetml/2009/9/main" objectType="CheckBox" fmlaLink="$D$157" lockText="1" noThreeD="1"/>
</file>

<file path=xl/ctrlProps/ctrlProp57.xml><?xml version="1.0" encoding="utf-8"?>
<formControlPr xmlns="http://schemas.microsoft.com/office/spreadsheetml/2009/9/main" objectType="CheckBox" fmlaLink="$D$158" lockText="1" noThreeD="1"/>
</file>

<file path=xl/ctrlProps/ctrlProp58.xml><?xml version="1.0" encoding="utf-8"?>
<formControlPr xmlns="http://schemas.microsoft.com/office/spreadsheetml/2009/9/main" objectType="CheckBox" fmlaLink="$F$158" lockText="1" noThreeD="1"/>
</file>

<file path=xl/ctrlProps/ctrlProp59.xml><?xml version="1.0" encoding="utf-8"?>
<formControlPr xmlns="http://schemas.microsoft.com/office/spreadsheetml/2009/9/main" objectType="CheckBox" fmlaLink="$D$159" lockText="1" noThreeD="1"/>
</file>

<file path=xl/ctrlProps/ctrlProp60.xml><?xml version="1.0" encoding="utf-8"?>
<formControlPr xmlns="http://schemas.microsoft.com/office/spreadsheetml/2009/9/main" objectType="CheckBox" fmlaLink="$F$159" lockText="1" noThreeD="1"/>
</file>

<file path=xl/ctrlProps/ctrlProp61.xml><?xml version="1.0" encoding="utf-8"?>
<formControlPr xmlns="http://schemas.microsoft.com/office/spreadsheetml/2009/9/main" objectType="CheckBox" fmlaLink="$D$160" lockText="1" noThreeD="1"/>
</file>

<file path=xl/ctrlProps/ctrlProp62.xml><?xml version="1.0" encoding="utf-8"?>
<formControlPr xmlns="http://schemas.microsoft.com/office/spreadsheetml/2009/9/main" objectType="CheckBox" fmlaLink="$D$162" lockText="1" noThreeD="1"/>
</file>

<file path=xl/ctrlProps/ctrlProp63.xml><?xml version="1.0" encoding="utf-8"?>
<formControlPr xmlns="http://schemas.microsoft.com/office/spreadsheetml/2009/9/main" objectType="CheckBox" fmlaLink="$D$163" lockText="1" noThreeD="1"/>
</file>

<file path=xl/ctrlProps/ctrlProp64.xml><?xml version="1.0" encoding="utf-8"?>
<formControlPr xmlns="http://schemas.microsoft.com/office/spreadsheetml/2009/9/main" objectType="CheckBox" fmlaLink="$D$164" lockText="1" noThreeD="1"/>
</file>

<file path=xl/ctrlProps/ctrlProp65.xml><?xml version="1.0" encoding="utf-8"?>
<formControlPr xmlns="http://schemas.microsoft.com/office/spreadsheetml/2009/9/main" objectType="CheckBox" fmlaLink="$D$165" lockText="1" noThreeD="1"/>
</file>

<file path=xl/ctrlProps/ctrlProp66.xml><?xml version="1.0" encoding="utf-8"?>
<formControlPr xmlns="http://schemas.microsoft.com/office/spreadsheetml/2009/9/main" objectType="CheckBox" fmlaLink="$D$73" lockText="1" noThreeD="1"/>
</file>

<file path=xl/ctrlProps/ctrlProp67.xml><?xml version="1.0" encoding="utf-8"?>
<formControlPr xmlns="http://schemas.microsoft.com/office/spreadsheetml/2009/9/main" objectType="CheckBox" fmlaLink="$F$73" lockText="1" noThreeD="1"/>
</file>

<file path=xl/ctrlProps/ctrlProp68.xml><?xml version="1.0" encoding="utf-8"?>
<formControlPr xmlns="http://schemas.microsoft.com/office/spreadsheetml/2009/9/main" objectType="CheckBox" fmlaLink="$D$112" lockText="1" noThreeD="1"/>
</file>

<file path=xl/ctrlProps/ctrlProp69.xml><?xml version="1.0" encoding="utf-8"?>
<formControlPr xmlns="http://schemas.microsoft.com/office/spreadsheetml/2009/9/main" objectType="CheckBox" fmlaLink="$D$113" lockText="1" noThreeD="1"/>
</file>

<file path=xl/ctrlProps/ctrlProp70.xml><?xml version="1.0" encoding="utf-8"?>
<formControlPr xmlns="http://schemas.microsoft.com/office/spreadsheetml/2009/9/main" objectType="CheckBox" fmlaLink="$D$116" lockText="1" noThreeD="1"/>
</file>

<file path=xl/ctrlProps/ctrlProp71.xml><?xml version="1.0" encoding="utf-8"?>
<formControlPr xmlns="http://schemas.microsoft.com/office/spreadsheetml/2009/9/main" objectType="CheckBox" fmlaLink="$D$114" lockText="1" noThreeD="1"/>
</file>

<file path=xl/ctrlProps/ctrlProp72.xml><?xml version="1.0" encoding="utf-8"?>
<formControlPr xmlns="http://schemas.microsoft.com/office/spreadsheetml/2009/9/main" objectType="CheckBox" fmlaLink="$D$115" lockText="1" noThreeD="1"/>
</file>

<file path=xl/ctrlProps/ctrlProp73.xml><?xml version="1.0" encoding="utf-8"?>
<formControlPr xmlns="http://schemas.microsoft.com/office/spreadsheetml/2009/9/main" objectType="CheckBox" fmlaLink="$F$114" lockText="1" noThreeD="1"/>
</file>

<file path=xl/ctrlProps/ctrlProp74.xml><?xml version="1.0" encoding="utf-8"?>
<formControlPr xmlns="http://schemas.microsoft.com/office/spreadsheetml/2009/9/main" objectType="CheckBox" fmlaLink="$F$115" lockText="1" noThreeD="1"/>
</file>

<file path=xl/ctrlProps/ctrlProp75.xml><?xml version="1.0" encoding="utf-8"?>
<formControlPr xmlns="http://schemas.microsoft.com/office/spreadsheetml/2009/9/main" objectType="CheckBox" fmlaLink="$D$155" lockText="1" noThreeD="1"/>
</file>

<file path=xl/ctrlProps/ctrlProp76.xml><?xml version="1.0" encoding="utf-8"?>
<formControlPr xmlns="http://schemas.microsoft.com/office/spreadsheetml/2009/9/main" objectType="CheckBox" fmlaLink="$F$155" lockText="1" noThreeD="1"/>
</file>

<file path=xl/ctrlProps/ctrlProp77.xml><?xml version="1.0" encoding="utf-8"?>
<formControlPr xmlns="http://schemas.microsoft.com/office/spreadsheetml/2009/9/main" objectType="CheckBox" fmlaLink="$D$147" lockText="1" noThreeD="1"/>
</file>

<file path=xl/ctrlProps/ctrlProp78.xml><?xml version="1.0" encoding="utf-8"?>
<formControlPr xmlns="http://schemas.microsoft.com/office/spreadsheetml/2009/9/main" objectType="CheckBox" fmlaLink="$D$124" lockText="1" noThreeD="1"/>
</file>

<file path=xl/ctrlProps/ctrlProp79.xml><?xml version="1.0" encoding="utf-8"?>
<formControlPr xmlns="http://schemas.microsoft.com/office/spreadsheetml/2009/9/main" objectType="CheckBox" fmlaLink="$D$125" lockText="1" noThreeD="1"/>
</file>

<file path=xl/ctrlProps/ctrlProp80.xml><?xml version="1.0" encoding="utf-8"?>
<formControlPr xmlns="http://schemas.microsoft.com/office/spreadsheetml/2009/9/main" objectType="CheckBox" fmlaLink="$F$125" lockText="1" noThreeD="1"/>
</file>

<file path=xl/ctrlProps/ctrlProp81.xml><?xml version="1.0" encoding="utf-8"?>
<formControlPr xmlns="http://schemas.microsoft.com/office/spreadsheetml/2009/9/main" objectType="CheckBox" fmlaLink="$D$127" lockText="1" noThreeD="1"/>
</file>

<file path=xl/ctrlProps/ctrlProp82.xml><?xml version="1.0" encoding="utf-8"?>
<formControlPr xmlns="http://schemas.microsoft.com/office/spreadsheetml/2009/9/main" objectType="CheckBox" fmlaLink="$D$128" lockText="1" noThreeD="1"/>
</file>

<file path=xl/ctrlProps/ctrlProp83.xml><?xml version="1.0" encoding="utf-8"?>
<formControlPr xmlns="http://schemas.microsoft.com/office/spreadsheetml/2009/9/main" objectType="CheckBox" fmlaLink="$D$129" lockText="1" noThreeD="1"/>
</file>

<file path=xl/ctrlProps/ctrlProp84.xml><?xml version="1.0" encoding="utf-8"?>
<formControlPr xmlns="http://schemas.microsoft.com/office/spreadsheetml/2009/9/main" objectType="CheckBox" fmlaLink="$D$130" lockText="1" noThreeD="1"/>
</file>

<file path=xl/ctrlProps/ctrlProp85.xml><?xml version="1.0" encoding="utf-8"?>
<formControlPr xmlns="http://schemas.microsoft.com/office/spreadsheetml/2009/9/main" objectType="CheckBox" fmlaLink="$D$131" lockText="1" noThreeD="1"/>
</file>

<file path=xl/ctrlProps/ctrlProp86.xml><?xml version="1.0" encoding="utf-8"?>
<formControlPr xmlns="http://schemas.microsoft.com/office/spreadsheetml/2009/9/main" objectType="CheckBox" fmlaLink="$D$133" lockText="1" noThreeD="1"/>
</file>

<file path=xl/ctrlProps/ctrlProp87.xml><?xml version="1.0" encoding="utf-8"?>
<formControlPr xmlns="http://schemas.microsoft.com/office/spreadsheetml/2009/9/main" objectType="CheckBox" fmlaLink="$D$134" lockText="1" noThreeD="1"/>
</file>

<file path=xl/ctrlProps/ctrlProp88.xml><?xml version="1.0" encoding="utf-8"?>
<formControlPr xmlns="http://schemas.microsoft.com/office/spreadsheetml/2009/9/main" objectType="CheckBox" fmlaLink="$D$135" lockText="1" noThreeD="1"/>
</file>

<file path=xl/ctrlProps/ctrlProp89.xml><?xml version="1.0" encoding="utf-8"?>
<formControlPr xmlns="http://schemas.microsoft.com/office/spreadsheetml/2009/9/main" objectType="CheckBox" fmlaLink="$D$136" lockText="1" noThreeD="1"/>
</file>

<file path=xl/ctrlProps/ctrlProp90.xml><?xml version="1.0" encoding="utf-8"?>
<formControlPr xmlns="http://schemas.microsoft.com/office/spreadsheetml/2009/9/main" objectType="CheckBox" fmlaLink="$D$137" lockText="1" noThreeD="1"/>
</file>

<file path=xl/ctrlProps/ctrlProp91.xml><?xml version="1.0" encoding="utf-8"?>
<formControlPr xmlns="http://schemas.microsoft.com/office/spreadsheetml/2009/9/main" objectType="CheckBox" fmlaLink="$D$139" lockText="1" noThreeD="1"/>
</file>

<file path=xl/ctrlProps/ctrlProp92.xml><?xml version="1.0" encoding="utf-8"?>
<formControlPr xmlns="http://schemas.microsoft.com/office/spreadsheetml/2009/9/main" objectType="CheckBox" fmlaLink="$D$140" lockText="1" noThreeD="1"/>
</file>

<file path=xl/ctrlProps/ctrlProp93.xml><?xml version="1.0" encoding="utf-8"?>
<formControlPr xmlns="http://schemas.microsoft.com/office/spreadsheetml/2009/9/main" objectType="CheckBox" fmlaLink="$D$141" lockText="1" noThreeD="1"/>
</file>

<file path=xl/ctrlProps/ctrlProp94.xml><?xml version="1.0" encoding="utf-8"?>
<formControlPr xmlns="http://schemas.microsoft.com/office/spreadsheetml/2009/9/main" objectType="CheckBox" fmlaLink="$F$140" lockText="1" noThreeD="1"/>
</file>

<file path=xl/ctrlProps/ctrlProp95.xml><?xml version="1.0" encoding="utf-8"?>
<formControlPr xmlns="http://schemas.microsoft.com/office/spreadsheetml/2009/9/main" objectType="CheckBox" fmlaLink="$F$141" lockText="1" noThreeD="1"/>
</file>

<file path=xl/ctrlProps/ctrlProp96.xml><?xml version="1.0" encoding="utf-8"?>
<formControlPr xmlns="http://schemas.microsoft.com/office/spreadsheetml/2009/9/main" objectType="CheckBox" fmlaLink="$F$134" lockText="1" noThreeD="1"/>
</file>

<file path=xl/ctrlProps/ctrlProp97.xml><?xml version="1.0" encoding="utf-8"?>
<formControlPr xmlns="http://schemas.microsoft.com/office/spreadsheetml/2009/9/main" objectType="CheckBox" fmlaLink="$F$135" lockText="1" noThreeD="1"/>
</file>

<file path=xl/ctrlProps/ctrlProp98.xml><?xml version="1.0" encoding="utf-8"?>
<formControlPr xmlns="http://schemas.microsoft.com/office/spreadsheetml/2009/9/main" objectType="CheckBox" fmlaLink="$F$136" lockText="1" noThreeD="1"/>
</file>

<file path=xl/ctrlProps/ctrlProp99.xml><?xml version="1.0" encoding="utf-8"?>
<formControlPr xmlns="http://schemas.microsoft.com/office/spreadsheetml/2009/9/main" objectType="CheckBox" fmlaLink="$D$142" lockText="1" noThreeD="1"/>
</file>

<file path=xl/ctrlProps/ctrlProp100.xml><?xml version="1.0" encoding="utf-8"?>
<formControlPr xmlns="http://schemas.microsoft.com/office/spreadsheetml/2009/9/main" objectType="CheckBox" fmlaLink="CF37" lockText="1" noThreeD="1"/>
</file>

<file path=xl/ctrlProps/ctrlProp101.xml><?xml version="1.0" encoding="utf-8"?>
<formControlPr xmlns="http://schemas.microsoft.com/office/spreadsheetml/2009/9/main" objectType="CheckBox" fmlaLink="CH37" lockText="1" noThreeD="1"/>
</file>

<file path=xl/ctrlProps/ctrlProp102.xml><?xml version="1.0" encoding="utf-8"?>
<formControlPr xmlns="http://schemas.microsoft.com/office/spreadsheetml/2009/9/main" objectType="CheckBox" fmlaLink="CF38" lockText="1" noThreeD="1"/>
</file>

<file path=xl/ctrlProps/ctrlProp103.xml><?xml version="1.0" encoding="utf-8"?>
<formControlPr xmlns="http://schemas.microsoft.com/office/spreadsheetml/2009/9/main" objectType="CheckBox" fmlaLink="CH38" lockText="1" noThreeD="1"/>
</file>

<file path=xl/ctrlProps/ctrlProp104.xml><?xml version="1.0" encoding="utf-8"?>
<formControlPr xmlns="http://schemas.microsoft.com/office/spreadsheetml/2009/9/main" objectType="CheckBox" fmlaLink="CF39" lockText="1" noThreeD="1"/>
</file>

<file path=xl/ctrlProps/ctrlProp105.xml><?xml version="1.0" encoding="utf-8"?>
<formControlPr xmlns="http://schemas.microsoft.com/office/spreadsheetml/2009/9/main" objectType="CheckBox" fmlaLink="CH39"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fmlaLink="CF40" lockText="1" noThreeD="1"/>
</file>

<file path=xl/ctrlProps/ctrlProp108.xml><?xml version="1.0" encoding="utf-8"?>
<formControlPr xmlns="http://schemas.microsoft.com/office/spreadsheetml/2009/9/main" objectType="CheckBox" fmlaLink="CH40" lockText="1" noThreeD="1"/>
</file>

<file path=xl/ctrlProps/ctrlProp109.xml><?xml version="1.0" encoding="utf-8"?>
<formControlPr xmlns="http://schemas.microsoft.com/office/spreadsheetml/2009/9/main" objectType="CheckBox" lockText="1" noThreeD="1"/>
</file>

<file path=xl/ctrlProps/ctrlProp110.xml><?xml version="1.0" encoding="utf-8"?>
<formControlPr xmlns="http://schemas.microsoft.com/office/spreadsheetml/2009/9/main" objectType="CheckBox" fmlaLink="CF41" lockText="1" noThreeD="1"/>
</file>

<file path=xl/ctrlProps/ctrlProp111.xml><?xml version="1.0" encoding="utf-8"?>
<formControlPr xmlns="http://schemas.microsoft.com/office/spreadsheetml/2009/9/main" objectType="CheckBox" fmlaLink="CH41" lockText="1" noThreeD="1"/>
</file>

<file path=xl/ctrlProps/ctrlProp112.xml><?xml version="1.0" encoding="utf-8"?>
<formControlPr xmlns="http://schemas.microsoft.com/office/spreadsheetml/2009/9/main" objectType="CheckBox" fmlaLink="CH42" lockText="1" noThreeD="1"/>
</file>

<file path=xl/ctrlProps/ctrlProp113.xml><?xml version="1.0" encoding="utf-8"?>
<formControlPr xmlns="http://schemas.microsoft.com/office/spreadsheetml/2009/9/main" objectType="CheckBox" fmlaLink="CF42" lockText="1" noThreeD="1"/>
</file>

<file path=xl/ctrlProps/ctrlProp114.xml><?xml version="1.0" encoding="utf-8"?>
<formControlPr xmlns="http://schemas.microsoft.com/office/spreadsheetml/2009/9/main" objectType="CheckBox" checked="Checked" fmlaLink="$D$66" lockText="1" noThreeD="1"/>
</file>

<file path=xl/ctrlProps/ctrlProp115.xml><?xml version="1.0" encoding="utf-8"?>
<formControlPr xmlns="http://schemas.microsoft.com/office/spreadsheetml/2009/9/main" objectType="CheckBox" fmlaLink="$F$66" lockText="1" noThreeD="1"/>
</file>

<file path=xl/ctrlProps/ctrlProp116.xml><?xml version="1.0" encoding="utf-8"?>
<formControlPr xmlns="http://schemas.microsoft.com/office/spreadsheetml/2009/9/main" objectType="CheckBox" fmlaLink="$D$67" lockText="1" noThreeD="1"/>
</file>

<file path=xl/ctrlProps/ctrlProp117.xml><?xml version="1.0" encoding="utf-8"?>
<formControlPr xmlns="http://schemas.microsoft.com/office/spreadsheetml/2009/9/main" objectType="CheckBox" checked="Checked" fmlaLink="$F$67" lockText="1" noThreeD="1"/>
</file>

<file path=xl/ctrlProps/ctrlProp118.xml><?xml version="1.0" encoding="utf-8"?>
<formControlPr xmlns="http://schemas.microsoft.com/office/spreadsheetml/2009/9/main" objectType="CheckBox" checked="Checked" fmlaLink="$D$68" lockText="1" noThreeD="1"/>
</file>

<file path=xl/ctrlProps/ctrlProp119.xml><?xml version="1.0" encoding="utf-8"?>
<formControlPr xmlns="http://schemas.microsoft.com/office/spreadsheetml/2009/9/main" objectType="CheckBox" fmlaLink="$F$68" lockText="1" noThreeD="1"/>
</file>

<file path=xl/ctrlProps/ctrlProp120.xml><?xml version="1.0" encoding="utf-8"?>
<formControlPr xmlns="http://schemas.microsoft.com/office/spreadsheetml/2009/9/main" objectType="CheckBox" checked="Checked" fmlaLink="$D$69" lockText="1" noThreeD="1"/>
</file>

<file path=xl/ctrlProps/ctrlProp121.xml><?xml version="1.0" encoding="utf-8"?>
<formControlPr xmlns="http://schemas.microsoft.com/office/spreadsheetml/2009/9/main" objectType="CheckBox" fmlaLink="$F$69" lockText="1" noThreeD="1"/>
</file>

<file path=xl/ctrlProps/ctrlProp122.xml><?xml version="1.0" encoding="utf-8"?>
<formControlPr xmlns="http://schemas.microsoft.com/office/spreadsheetml/2009/9/main" objectType="CheckBox" fmlaLink="$D$70" lockText="1" noThreeD="1"/>
</file>

<file path=xl/ctrlProps/ctrlProp123.xml><?xml version="1.0" encoding="utf-8"?>
<formControlPr xmlns="http://schemas.microsoft.com/office/spreadsheetml/2009/9/main" objectType="CheckBox" checked="Checked" fmlaLink="$F$70" lockText="1" noThreeD="1"/>
</file>

<file path=xl/ctrlProps/ctrlProp124.xml><?xml version="1.0" encoding="utf-8"?>
<formControlPr xmlns="http://schemas.microsoft.com/office/spreadsheetml/2009/9/main" objectType="CheckBox" checked="Checked" fmlaLink="$D$71" lockText="1" noThreeD="1"/>
</file>

<file path=xl/ctrlProps/ctrlProp125.xml><?xml version="1.0" encoding="utf-8"?>
<formControlPr xmlns="http://schemas.microsoft.com/office/spreadsheetml/2009/9/main" objectType="CheckBox" fmlaLink="$F$71" lockText="1" noThreeD="1"/>
</file>

<file path=xl/ctrlProps/ctrlProp126.xml><?xml version="1.0" encoding="utf-8"?>
<formControlPr xmlns="http://schemas.microsoft.com/office/spreadsheetml/2009/9/main" objectType="CheckBox" checked="Checked" fmlaLink="$D$72" lockText="1" noThreeD="1"/>
</file>

<file path=xl/ctrlProps/ctrlProp127.xml><?xml version="1.0" encoding="utf-8"?>
<formControlPr xmlns="http://schemas.microsoft.com/office/spreadsheetml/2009/9/main" objectType="CheckBox" fmlaLink="$F$72" lockText="1" noThreeD="1"/>
</file>

<file path=xl/ctrlProps/ctrlProp128.xml><?xml version="1.0" encoding="utf-8"?>
<formControlPr xmlns="http://schemas.microsoft.com/office/spreadsheetml/2009/9/main" objectType="CheckBox" checked="Checked" fmlaLink="$F$73" lockText="1" noThreeD="1"/>
</file>

<file path=xl/ctrlProps/ctrlProp129.xml><?xml version="1.0" encoding="utf-8"?>
<formControlPr xmlns="http://schemas.microsoft.com/office/spreadsheetml/2009/9/main" objectType="CheckBox" fmlaLink="$D$74" lockText="1" noThreeD="1"/>
</file>

<file path=xl/ctrlProps/ctrlProp130.xml><?xml version="1.0" encoding="utf-8"?>
<formControlPr xmlns="http://schemas.microsoft.com/office/spreadsheetml/2009/9/main" objectType="CheckBox" checked="Checked" fmlaLink="$F$74" lockText="1" noThreeD="1"/>
</file>

<file path=xl/ctrlProps/ctrlProp131.xml><?xml version="1.0" encoding="utf-8"?>
<formControlPr xmlns="http://schemas.microsoft.com/office/spreadsheetml/2009/9/main" objectType="CheckBox" fmlaLink="$D$75" lockText="1" noThreeD="1"/>
</file>

<file path=xl/ctrlProps/ctrlProp132.xml><?xml version="1.0" encoding="utf-8"?>
<formControlPr xmlns="http://schemas.microsoft.com/office/spreadsheetml/2009/9/main" objectType="CheckBox" checked="Checked" fmlaLink="$F$75" lockText="1" noThreeD="1"/>
</file>

<file path=xl/ctrlProps/ctrlProp133.xml><?xml version="1.0" encoding="utf-8"?>
<formControlPr xmlns="http://schemas.microsoft.com/office/spreadsheetml/2009/9/main" objectType="CheckBox" fmlaLink="$D$76" lockText="1" noThreeD="1"/>
</file>

<file path=xl/ctrlProps/ctrlProp134.xml><?xml version="1.0" encoding="utf-8"?>
<formControlPr xmlns="http://schemas.microsoft.com/office/spreadsheetml/2009/9/main" objectType="CheckBox" fmlaLink="$D$73" lockText="1" noThreeD="1"/>
</file>

<file path=xl/ctrlProps/ctrlProp135.xml><?xml version="1.0" encoding="utf-8"?>
<formControlPr xmlns="http://schemas.microsoft.com/office/spreadsheetml/2009/9/main" objectType="CheckBox" fmlaLink="$D$80" lockText="1" noThreeD="1"/>
</file>

<file path=xl/ctrlProps/ctrlProp136.xml><?xml version="1.0" encoding="utf-8"?>
<formControlPr xmlns="http://schemas.microsoft.com/office/spreadsheetml/2009/9/main" objectType="CheckBox" checked="Checked" fmlaLink="$F$80" lockText="1" noThreeD="1"/>
</file>

<file path=xl/ctrlProps/ctrlProp137.xml><?xml version="1.0" encoding="utf-8"?>
<formControlPr xmlns="http://schemas.microsoft.com/office/spreadsheetml/2009/9/main" objectType="CheckBox" fmlaLink="$D$79" lockText="1" noThreeD="1"/>
</file>

<file path=xl/ctrlProps/ctrlProp138.xml><?xml version="1.0" encoding="utf-8"?>
<formControlPr xmlns="http://schemas.microsoft.com/office/spreadsheetml/2009/9/main" objectType="CheckBox" checked="Checked" fmlaLink="$F$79" lockText="1" noThreeD="1"/>
</file>

<file path=xl/ctrlProps/ctrlProp139.xml><?xml version="1.0" encoding="utf-8"?>
<formControlPr xmlns="http://schemas.microsoft.com/office/spreadsheetml/2009/9/main" objectType="CheckBox" fmlaLink="$D$81" lockText="1" noThreeD="1"/>
</file>

<file path=xl/ctrlProps/ctrlProp140.xml><?xml version="1.0" encoding="utf-8"?>
<formControlPr xmlns="http://schemas.microsoft.com/office/spreadsheetml/2009/9/main" objectType="CheckBox" checked="Checked" fmlaLink="$F$81" lockText="1" noThreeD="1"/>
</file>

<file path=xl/ctrlProps/ctrlProp141.xml><?xml version="1.0" encoding="utf-8"?>
<formControlPr xmlns="http://schemas.microsoft.com/office/spreadsheetml/2009/9/main" objectType="CheckBox" checked="Checked" fmlaLink="$D123" lockText="1" noThreeD="1"/>
</file>

<file path=xl/ctrlProps/ctrlProp142.xml><?xml version="1.0" encoding="utf-8"?>
<formControlPr xmlns="http://schemas.microsoft.com/office/spreadsheetml/2009/9/main" objectType="CheckBox" checked="Checked" fmlaLink="$D$148" lockText="1" noThreeD="1"/>
</file>

<file path=xl/ctrlProps/ctrlProp143.xml><?xml version="1.0" encoding="utf-8"?>
<formControlPr xmlns="http://schemas.microsoft.com/office/spreadsheetml/2009/9/main" objectType="CheckBox" fmlaLink="$F$148" lockText="1" noThreeD="1"/>
</file>

<file path=xl/ctrlProps/ctrlProp144.xml><?xml version="1.0" encoding="utf-8"?>
<formControlPr xmlns="http://schemas.microsoft.com/office/spreadsheetml/2009/9/main" objectType="CheckBox" fmlaLink="$D$153" lockText="1" noThreeD="1"/>
</file>

<file path=xl/ctrlProps/ctrlProp145.xml><?xml version="1.0" encoding="utf-8"?>
<formControlPr xmlns="http://schemas.microsoft.com/office/spreadsheetml/2009/9/main" objectType="CheckBox" fmlaLink="$D$144" lockText="1" noThreeD="1"/>
</file>

<file path=xl/ctrlProps/ctrlProp146.xml><?xml version="1.0" encoding="utf-8"?>
<formControlPr xmlns="http://schemas.microsoft.com/office/spreadsheetml/2009/9/main" objectType="CheckBox" fmlaLink="$F$144" lockText="1" noThreeD="1"/>
</file>

<file path=xl/ctrlProps/ctrlProp147.xml><?xml version="1.0" encoding="utf-8"?>
<formControlPr xmlns="http://schemas.microsoft.com/office/spreadsheetml/2009/9/main" objectType="CheckBox" fmlaLink="$D$145" lockText="1" noThreeD="1"/>
</file>

<file path=xl/ctrlProps/ctrlProp148.xml><?xml version="1.0" encoding="utf-8"?>
<formControlPr xmlns="http://schemas.microsoft.com/office/spreadsheetml/2009/9/main" objectType="CheckBox" fmlaLink="$F$145" lockText="1" noThreeD="1"/>
</file>

<file path=xl/ctrlProps/ctrlProp149.xml><?xml version="1.0" encoding="utf-8"?>
<formControlPr xmlns="http://schemas.microsoft.com/office/spreadsheetml/2009/9/main" objectType="CheckBox" fmlaLink="$D$149" lockText="1" noThreeD="1"/>
</file>

<file path=xl/ctrlProps/ctrlProp150.xml><?xml version="1.0" encoding="utf-8"?>
<formControlPr xmlns="http://schemas.microsoft.com/office/spreadsheetml/2009/9/main" objectType="CheckBox" checked="Checked" fmlaLink="$F$149" lockText="1" noThreeD="1"/>
</file>

<file path=xl/ctrlProps/ctrlProp151.xml><?xml version="1.0" encoding="utf-8"?>
<formControlPr xmlns="http://schemas.microsoft.com/office/spreadsheetml/2009/9/main" objectType="CheckBox" checked="Checked" fmlaLink="$D$150" lockText="1" noThreeD="1"/>
</file>

<file path=xl/ctrlProps/ctrlProp152.xml><?xml version="1.0" encoding="utf-8"?>
<formControlPr xmlns="http://schemas.microsoft.com/office/spreadsheetml/2009/9/main" objectType="CheckBox" fmlaLink="$F$150" lockText="1" noThreeD="1"/>
</file>

<file path=xl/ctrlProps/ctrlProp153.xml><?xml version="1.0" encoding="utf-8"?>
<formControlPr xmlns="http://schemas.microsoft.com/office/spreadsheetml/2009/9/main" objectType="CheckBox" checked="Checked" fmlaLink="$F$153" lockText="1" noThreeD="1"/>
</file>

<file path=xl/ctrlProps/ctrlProp154.xml><?xml version="1.0" encoding="utf-8"?>
<formControlPr xmlns="http://schemas.microsoft.com/office/spreadsheetml/2009/9/main" objectType="CheckBox" checked="Checked" fmlaLink="$D$154" lockText="1" noThreeD="1"/>
</file>

<file path=xl/ctrlProps/ctrlProp155.xml><?xml version="1.0" encoding="utf-8"?>
<formControlPr xmlns="http://schemas.microsoft.com/office/spreadsheetml/2009/9/main" objectType="CheckBox" checked="Checked" fmlaLink="$D$156" lockText="1" noThreeD="1"/>
</file>

<file path=xl/ctrlProps/ctrlProp156.xml><?xml version="1.0" encoding="utf-8"?>
<formControlPr xmlns="http://schemas.microsoft.com/office/spreadsheetml/2009/9/main" objectType="CheckBox" fmlaLink="$F$156" lockText="1" noThreeD="1"/>
</file>

<file path=xl/ctrlProps/ctrlProp157.xml><?xml version="1.0" encoding="utf-8"?>
<formControlPr xmlns="http://schemas.microsoft.com/office/spreadsheetml/2009/9/main" objectType="CheckBox" checked="Checked" fmlaLink="$D$157" lockText="1" noThreeD="1"/>
</file>

<file path=xl/ctrlProps/ctrlProp158.xml><?xml version="1.0" encoding="utf-8"?>
<formControlPr xmlns="http://schemas.microsoft.com/office/spreadsheetml/2009/9/main" objectType="CheckBox" fmlaLink="$D$158" lockText="1" noThreeD="1"/>
</file>

<file path=xl/ctrlProps/ctrlProp159.xml><?xml version="1.0" encoding="utf-8"?>
<formControlPr xmlns="http://schemas.microsoft.com/office/spreadsheetml/2009/9/main" objectType="CheckBox" checked="Checked" fmlaLink="$F$158" lockText="1" noThreeD="1"/>
</file>

<file path=xl/ctrlProps/ctrlProp160.xml><?xml version="1.0" encoding="utf-8"?>
<formControlPr xmlns="http://schemas.microsoft.com/office/spreadsheetml/2009/9/main" objectType="CheckBox" fmlaLink="$D$159" lockText="1" noThreeD="1"/>
</file>

<file path=xl/ctrlProps/ctrlProp161.xml><?xml version="1.0" encoding="utf-8"?>
<formControlPr xmlns="http://schemas.microsoft.com/office/spreadsheetml/2009/9/main" objectType="CheckBox" checked="Checked" fmlaLink="$F$159" lockText="1" noThreeD="1"/>
</file>

<file path=xl/ctrlProps/ctrlProp162.xml><?xml version="1.0" encoding="utf-8"?>
<formControlPr xmlns="http://schemas.microsoft.com/office/spreadsheetml/2009/9/main" objectType="CheckBox" checked="Checked" fmlaLink="$D$160" lockText="1" noThreeD="1"/>
</file>

<file path=xl/ctrlProps/ctrlProp163.xml><?xml version="1.0" encoding="utf-8"?>
<formControlPr xmlns="http://schemas.microsoft.com/office/spreadsheetml/2009/9/main" objectType="CheckBox" checked="Checked" fmlaLink="$D$162" lockText="1" noThreeD="1"/>
</file>

<file path=xl/ctrlProps/ctrlProp164.xml><?xml version="1.0" encoding="utf-8"?>
<formControlPr xmlns="http://schemas.microsoft.com/office/spreadsheetml/2009/9/main" objectType="CheckBox" checked="Checked" fmlaLink="$D$163" lockText="1" noThreeD="1"/>
</file>

<file path=xl/ctrlProps/ctrlProp165.xml><?xml version="1.0" encoding="utf-8"?>
<formControlPr xmlns="http://schemas.microsoft.com/office/spreadsheetml/2009/9/main" objectType="CheckBox" checked="Checked" fmlaLink="$D$164" lockText="1" noThreeD="1"/>
</file>

<file path=xl/ctrlProps/ctrlProp166.xml><?xml version="1.0" encoding="utf-8"?>
<formControlPr xmlns="http://schemas.microsoft.com/office/spreadsheetml/2009/9/main" objectType="CheckBox" checked="Checked" fmlaLink="$D$165" lockText="1" noThreeD="1"/>
</file>

<file path=xl/ctrlProps/ctrlProp167.xml><?xml version="1.0" encoding="utf-8"?>
<formControlPr xmlns="http://schemas.microsoft.com/office/spreadsheetml/2009/9/main" objectType="CheckBox" fmlaLink="$D$73" lockText="1" noThreeD="1"/>
</file>

<file path=xl/ctrlProps/ctrlProp168.xml><?xml version="1.0" encoding="utf-8"?>
<formControlPr xmlns="http://schemas.microsoft.com/office/spreadsheetml/2009/9/main" objectType="CheckBox" checked="Checked" fmlaLink="$F$73" lockText="1" noThreeD="1"/>
</file>

<file path=xl/ctrlProps/ctrlProp169.xml><?xml version="1.0" encoding="utf-8"?>
<formControlPr xmlns="http://schemas.microsoft.com/office/spreadsheetml/2009/9/main" objectType="CheckBox" checked="Checked" fmlaLink="$D$112" lockText="1" noThreeD="1"/>
</file>

<file path=xl/ctrlProps/ctrlProp170.xml><?xml version="1.0" encoding="utf-8"?>
<formControlPr xmlns="http://schemas.microsoft.com/office/spreadsheetml/2009/9/main" objectType="CheckBox" checked="Checked" fmlaLink="$D$113" lockText="1" noThreeD="1"/>
</file>

<file path=xl/ctrlProps/ctrlProp171.xml><?xml version="1.0" encoding="utf-8"?>
<formControlPr xmlns="http://schemas.microsoft.com/office/spreadsheetml/2009/9/main" objectType="CheckBox" checked="Checked" fmlaLink="$D$116" lockText="1" noThreeD="1"/>
</file>

<file path=xl/ctrlProps/ctrlProp172.xml><?xml version="1.0" encoding="utf-8"?>
<formControlPr xmlns="http://schemas.microsoft.com/office/spreadsheetml/2009/9/main" objectType="CheckBox" checked="Checked" fmlaLink="$D$114" lockText="1" noThreeD="1"/>
</file>

<file path=xl/ctrlProps/ctrlProp173.xml><?xml version="1.0" encoding="utf-8"?>
<formControlPr xmlns="http://schemas.microsoft.com/office/spreadsheetml/2009/9/main" objectType="CheckBox" checked="Checked" fmlaLink="$D$115" lockText="1" noThreeD="1"/>
</file>

<file path=xl/ctrlProps/ctrlProp174.xml><?xml version="1.0" encoding="utf-8"?>
<formControlPr xmlns="http://schemas.microsoft.com/office/spreadsheetml/2009/9/main" objectType="CheckBox" fmlaLink="$F$114" lockText="1" noThreeD="1"/>
</file>

<file path=xl/ctrlProps/ctrlProp175.xml><?xml version="1.0" encoding="utf-8"?>
<formControlPr xmlns="http://schemas.microsoft.com/office/spreadsheetml/2009/9/main" objectType="CheckBox" fmlaLink="$F$115" lockText="1" noThreeD="1"/>
</file>

<file path=xl/ctrlProps/ctrlProp176.xml><?xml version="1.0" encoding="utf-8"?>
<formControlPr xmlns="http://schemas.microsoft.com/office/spreadsheetml/2009/9/main" objectType="CheckBox" checked="Checked" fmlaLink="$D$155" lockText="1" noThreeD="1"/>
</file>

<file path=xl/ctrlProps/ctrlProp177.xml><?xml version="1.0" encoding="utf-8"?>
<formControlPr xmlns="http://schemas.microsoft.com/office/spreadsheetml/2009/9/main" objectType="CheckBox" fmlaLink="$F$155" lockText="1" noThreeD="1"/>
</file>

<file path=xl/ctrlProps/ctrlProp178.xml><?xml version="1.0" encoding="utf-8"?>
<formControlPr xmlns="http://schemas.microsoft.com/office/spreadsheetml/2009/9/main" objectType="CheckBox" checked="Checked" fmlaLink="$D$147" lockText="1" noThreeD="1"/>
</file>

<file path=xl/ctrlProps/ctrlProp179.xml><?xml version="1.0" encoding="utf-8"?>
<formControlPr xmlns="http://schemas.microsoft.com/office/spreadsheetml/2009/9/main" objectType="CheckBox" checked="Checked" fmlaLink="$D$124" lockText="1" noThreeD="1"/>
</file>

<file path=xl/ctrlProps/ctrlProp180.xml><?xml version="1.0" encoding="utf-8"?>
<formControlPr xmlns="http://schemas.microsoft.com/office/spreadsheetml/2009/9/main" objectType="CheckBox" checked="Checked" fmlaLink="$D$125" lockText="1" noThreeD="1"/>
</file>

<file path=xl/ctrlProps/ctrlProp181.xml><?xml version="1.0" encoding="utf-8"?>
<formControlPr xmlns="http://schemas.microsoft.com/office/spreadsheetml/2009/9/main" objectType="CheckBox" fmlaLink="$F$125" lockText="1" noThreeD="1"/>
</file>

<file path=xl/ctrlProps/ctrlProp182.xml><?xml version="1.0" encoding="utf-8"?>
<formControlPr xmlns="http://schemas.microsoft.com/office/spreadsheetml/2009/9/main" objectType="CheckBox" checked="Checked" fmlaLink="$D$127" lockText="1" noThreeD="1"/>
</file>

<file path=xl/ctrlProps/ctrlProp183.xml><?xml version="1.0" encoding="utf-8"?>
<formControlPr xmlns="http://schemas.microsoft.com/office/spreadsheetml/2009/9/main" objectType="CheckBox" checked="Checked" fmlaLink="$D$128" lockText="1" noThreeD="1"/>
</file>

<file path=xl/ctrlProps/ctrlProp184.xml><?xml version="1.0" encoding="utf-8"?>
<formControlPr xmlns="http://schemas.microsoft.com/office/spreadsheetml/2009/9/main" objectType="CheckBox" checked="Checked" fmlaLink="$D$129" lockText="1" noThreeD="1"/>
</file>

<file path=xl/ctrlProps/ctrlProp185.xml><?xml version="1.0" encoding="utf-8"?>
<formControlPr xmlns="http://schemas.microsoft.com/office/spreadsheetml/2009/9/main" objectType="CheckBox" checked="Checked" fmlaLink="$D$130" lockText="1" noThreeD="1"/>
</file>

<file path=xl/ctrlProps/ctrlProp186.xml><?xml version="1.0" encoding="utf-8"?>
<formControlPr xmlns="http://schemas.microsoft.com/office/spreadsheetml/2009/9/main" objectType="CheckBox" checked="Checked" fmlaLink="$D$131" lockText="1" noThreeD="1"/>
</file>

<file path=xl/ctrlProps/ctrlProp187.xml><?xml version="1.0" encoding="utf-8"?>
<formControlPr xmlns="http://schemas.microsoft.com/office/spreadsheetml/2009/9/main" objectType="CheckBox" checked="Checked" fmlaLink="$D$133" lockText="1" noThreeD="1"/>
</file>

<file path=xl/ctrlProps/ctrlProp188.xml><?xml version="1.0" encoding="utf-8"?>
<formControlPr xmlns="http://schemas.microsoft.com/office/spreadsheetml/2009/9/main" objectType="CheckBox" fmlaLink="$D$134" lockText="1" noThreeD="1"/>
</file>

<file path=xl/ctrlProps/ctrlProp189.xml><?xml version="1.0" encoding="utf-8"?>
<formControlPr xmlns="http://schemas.microsoft.com/office/spreadsheetml/2009/9/main" objectType="CheckBox" fmlaLink="$D$135" lockText="1" noThreeD="1"/>
</file>

<file path=xl/ctrlProps/ctrlProp190.xml><?xml version="1.0" encoding="utf-8"?>
<formControlPr xmlns="http://schemas.microsoft.com/office/spreadsheetml/2009/9/main" objectType="CheckBox" fmlaLink="$D$136" lockText="1" noThreeD="1"/>
</file>

<file path=xl/ctrlProps/ctrlProp191.xml><?xml version="1.0" encoding="utf-8"?>
<formControlPr xmlns="http://schemas.microsoft.com/office/spreadsheetml/2009/9/main" objectType="CheckBox" checked="Checked" fmlaLink="$D$137" lockText="1" noThreeD="1"/>
</file>

<file path=xl/ctrlProps/ctrlProp192.xml><?xml version="1.0" encoding="utf-8"?>
<formControlPr xmlns="http://schemas.microsoft.com/office/spreadsheetml/2009/9/main" objectType="CheckBox" checked="Checked" fmlaLink="$D$139" lockText="1" noThreeD="1"/>
</file>

<file path=xl/ctrlProps/ctrlProp193.xml><?xml version="1.0" encoding="utf-8"?>
<formControlPr xmlns="http://schemas.microsoft.com/office/spreadsheetml/2009/9/main" objectType="CheckBox" fmlaLink="$D$140" lockText="1" noThreeD="1"/>
</file>

<file path=xl/ctrlProps/ctrlProp194.xml><?xml version="1.0" encoding="utf-8"?>
<formControlPr xmlns="http://schemas.microsoft.com/office/spreadsheetml/2009/9/main" objectType="CheckBox" checked="Checked" fmlaLink="$D$141" lockText="1" noThreeD="1"/>
</file>

<file path=xl/ctrlProps/ctrlProp195.xml><?xml version="1.0" encoding="utf-8"?>
<formControlPr xmlns="http://schemas.microsoft.com/office/spreadsheetml/2009/9/main" objectType="CheckBox" checked="Checked" fmlaLink="$F$140" lockText="1" noThreeD="1"/>
</file>

<file path=xl/ctrlProps/ctrlProp196.xml><?xml version="1.0" encoding="utf-8"?>
<formControlPr xmlns="http://schemas.microsoft.com/office/spreadsheetml/2009/9/main" objectType="CheckBox" fmlaLink="$F$141" lockText="1" noThreeD="1"/>
</file>

<file path=xl/ctrlProps/ctrlProp197.xml><?xml version="1.0" encoding="utf-8"?>
<formControlPr xmlns="http://schemas.microsoft.com/office/spreadsheetml/2009/9/main" objectType="CheckBox" checked="Checked" fmlaLink="$F$134" lockText="1" noThreeD="1"/>
</file>

<file path=xl/ctrlProps/ctrlProp198.xml><?xml version="1.0" encoding="utf-8"?>
<formControlPr xmlns="http://schemas.microsoft.com/office/spreadsheetml/2009/9/main" objectType="CheckBox" checked="Checked" fmlaLink="$F$135" lockText="1" noThreeD="1"/>
</file>

<file path=xl/ctrlProps/ctrlProp199.xml><?xml version="1.0" encoding="utf-8"?>
<formControlPr xmlns="http://schemas.microsoft.com/office/spreadsheetml/2009/9/main" objectType="CheckBox" checked="Checked" fmlaLink="$F$136" lockText="1" noThreeD="1"/>
</file>

<file path=xl/ctrlProps/ctrlProp200.xml><?xml version="1.0" encoding="utf-8"?>
<formControlPr xmlns="http://schemas.microsoft.com/office/spreadsheetml/2009/9/main" objectType="CheckBox" checked="Checked" fmlaLink="$D$142" lockText="1" noThreeD="1"/>
</file>

<file path=xl/ctrlProps/ctrlProp201.xml><?xml version="1.0" encoding="utf-8"?>
<formControlPr xmlns="http://schemas.microsoft.com/office/spreadsheetml/2009/9/main" objectType="CheckBox" checked="Checked" fmlaLink="CT37" lockText="1" noThreeD="1"/>
</file>

<file path=xl/ctrlProps/ctrlProp202.xml><?xml version="1.0" encoding="utf-8"?>
<formControlPr xmlns="http://schemas.microsoft.com/office/spreadsheetml/2009/9/main" objectType="CheckBox" fmlaLink="CV37" lockText="1" noThreeD="1"/>
</file>

<file path=xl/ctrlProps/ctrlProp203.xml><?xml version="1.0" encoding="utf-8"?>
<formControlPr xmlns="http://schemas.microsoft.com/office/spreadsheetml/2009/9/main" objectType="CheckBox" checked="Checked" fmlaLink="CT38" lockText="1" noThreeD="1"/>
</file>

<file path=xl/ctrlProps/ctrlProp204.xml><?xml version="1.0" encoding="utf-8"?>
<formControlPr xmlns="http://schemas.microsoft.com/office/spreadsheetml/2009/9/main" objectType="CheckBox" fmlaLink="CV38" lockText="1" noThreeD="1"/>
</file>

<file path=xl/ctrlProps/ctrlProp205.xml><?xml version="1.0" encoding="utf-8"?>
<formControlPr xmlns="http://schemas.microsoft.com/office/spreadsheetml/2009/9/main" objectType="CheckBox" checked="Checked" fmlaLink="CT39" lockText="1" noThreeD="1"/>
</file>

<file path=xl/ctrlProps/ctrlProp206.xml><?xml version="1.0" encoding="utf-8"?>
<formControlPr xmlns="http://schemas.microsoft.com/office/spreadsheetml/2009/9/main" objectType="CheckBox" fmlaLink="CV39" lockText="1" noThreeD="1"/>
</file>

<file path=xl/ctrlProps/ctrlProp207.xml><?xml version="1.0" encoding="utf-8"?>
<formControlPr xmlns="http://schemas.microsoft.com/office/spreadsheetml/2009/9/main" objectType="CheckBox" lockText="1" noThreeD="1"/>
</file>

<file path=xl/ctrlProps/ctrlProp208.xml><?xml version="1.0" encoding="utf-8"?>
<formControlPr xmlns="http://schemas.microsoft.com/office/spreadsheetml/2009/9/main" objectType="CheckBox" checked="Checked" fmlaLink="CT40" lockText="1" noThreeD="1"/>
</file>

<file path=xl/ctrlProps/ctrlProp209.xml><?xml version="1.0" encoding="utf-8"?>
<formControlPr xmlns="http://schemas.microsoft.com/office/spreadsheetml/2009/9/main" objectType="CheckBox" fmlaLink="CV40"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checked="Checked" fmlaLink="CT41" lockText="1" noThreeD="1"/>
</file>

<file path=xl/ctrlProps/ctrlProp212.xml><?xml version="1.0" encoding="utf-8"?>
<formControlPr xmlns="http://schemas.microsoft.com/office/spreadsheetml/2009/9/main" objectType="CheckBox" fmlaLink="CV41" lockText="1" noThreeD="1"/>
</file>

<file path=xl/ctrlProps/ctrlProp213.xml><?xml version="1.0" encoding="utf-8"?>
<formControlPr xmlns="http://schemas.microsoft.com/office/spreadsheetml/2009/9/main" objectType="CheckBox" fmlaLink="CV42" lockText="1" noThreeD="1"/>
</file>

<file path=xl/ctrlProps/ctrlProp214.xml><?xml version="1.0" encoding="utf-8"?>
<formControlPr xmlns="http://schemas.microsoft.com/office/spreadsheetml/2009/9/main" objectType="CheckBox" checked="Checked" fmlaLink="CT42" lockText="1" noThreeD="1"/>
</file>

<file path=xl/ctrlProps/ctrlProp215.xml><?xml version="1.0" encoding="utf-8"?>
<formControlPr xmlns="http://schemas.microsoft.com/office/spreadsheetml/2009/9/main" objectType="CheckBox" checked="Checked" fmlaLink="$D$66" lockText="1" noThreeD="1"/>
</file>

<file path=xl/ctrlProps/ctrlProp216.xml><?xml version="1.0" encoding="utf-8"?>
<formControlPr xmlns="http://schemas.microsoft.com/office/spreadsheetml/2009/9/main" objectType="CheckBox" fmlaLink="$F$66" lockText="1" noThreeD="1"/>
</file>

<file path=xl/ctrlProps/ctrlProp217.xml><?xml version="1.0" encoding="utf-8"?>
<formControlPr xmlns="http://schemas.microsoft.com/office/spreadsheetml/2009/9/main" objectType="CheckBox" fmlaLink="$D$67" lockText="1" noThreeD="1"/>
</file>

<file path=xl/ctrlProps/ctrlProp218.xml><?xml version="1.0" encoding="utf-8"?>
<formControlPr xmlns="http://schemas.microsoft.com/office/spreadsheetml/2009/9/main" objectType="CheckBox" checked="Checked" fmlaLink="$F$67" lockText="1" noThreeD="1"/>
</file>

<file path=xl/ctrlProps/ctrlProp219.xml><?xml version="1.0" encoding="utf-8"?>
<formControlPr xmlns="http://schemas.microsoft.com/office/spreadsheetml/2009/9/main" objectType="CheckBox" checked="Checked" fmlaLink="$D$68" lockText="1" noThreeD="1"/>
</file>

<file path=xl/ctrlProps/ctrlProp220.xml><?xml version="1.0" encoding="utf-8"?>
<formControlPr xmlns="http://schemas.microsoft.com/office/spreadsheetml/2009/9/main" objectType="CheckBox" fmlaLink="$F$68" lockText="1" noThreeD="1"/>
</file>

<file path=xl/ctrlProps/ctrlProp221.xml><?xml version="1.0" encoding="utf-8"?>
<formControlPr xmlns="http://schemas.microsoft.com/office/spreadsheetml/2009/9/main" objectType="CheckBox" checked="Checked" fmlaLink="$D$69" lockText="1" noThreeD="1"/>
</file>

<file path=xl/ctrlProps/ctrlProp222.xml><?xml version="1.0" encoding="utf-8"?>
<formControlPr xmlns="http://schemas.microsoft.com/office/spreadsheetml/2009/9/main" objectType="CheckBox" fmlaLink="$F$69" lockText="1" noThreeD="1"/>
</file>

<file path=xl/ctrlProps/ctrlProp223.xml><?xml version="1.0" encoding="utf-8"?>
<formControlPr xmlns="http://schemas.microsoft.com/office/spreadsheetml/2009/9/main" objectType="CheckBox" fmlaLink="$D$70" lockText="1" noThreeD="1"/>
</file>

<file path=xl/ctrlProps/ctrlProp224.xml><?xml version="1.0" encoding="utf-8"?>
<formControlPr xmlns="http://schemas.microsoft.com/office/spreadsheetml/2009/9/main" objectType="CheckBox" checked="Checked" fmlaLink="$F$70" lockText="1" noThreeD="1"/>
</file>

<file path=xl/ctrlProps/ctrlProp225.xml><?xml version="1.0" encoding="utf-8"?>
<formControlPr xmlns="http://schemas.microsoft.com/office/spreadsheetml/2009/9/main" objectType="CheckBox" checked="Checked" fmlaLink="$D$71" lockText="1" noThreeD="1"/>
</file>

<file path=xl/ctrlProps/ctrlProp226.xml><?xml version="1.0" encoding="utf-8"?>
<formControlPr xmlns="http://schemas.microsoft.com/office/spreadsheetml/2009/9/main" objectType="CheckBox" fmlaLink="$F$71" lockText="1" noThreeD="1"/>
</file>

<file path=xl/ctrlProps/ctrlProp227.xml><?xml version="1.0" encoding="utf-8"?>
<formControlPr xmlns="http://schemas.microsoft.com/office/spreadsheetml/2009/9/main" objectType="CheckBox" checked="Checked" fmlaLink="$D$72" lockText="1" noThreeD="1"/>
</file>

<file path=xl/ctrlProps/ctrlProp228.xml><?xml version="1.0" encoding="utf-8"?>
<formControlPr xmlns="http://schemas.microsoft.com/office/spreadsheetml/2009/9/main" objectType="CheckBox" fmlaLink="$F$72" lockText="1" noThreeD="1"/>
</file>

<file path=xl/ctrlProps/ctrlProp229.xml><?xml version="1.0" encoding="utf-8"?>
<formControlPr xmlns="http://schemas.microsoft.com/office/spreadsheetml/2009/9/main" objectType="CheckBox" checked="Checked" fmlaLink="$F$73" lockText="1" noThreeD="1"/>
</file>

<file path=xl/ctrlProps/ctrlProp230.xml><?xml version="1.0" encoding="utf-8"?>
<formControlPr xmlns="http://schemas.microsoft.com/office/spreadsheetml/2009/9/main" objectType="CheckBox" fmlaLink="$D$74" lockText="1" noThreeD="1"/>
</file>

<file path=xl/ctrlProps/ctrlProp231.xml><?xml version="1.0" encoding="utf-8"?>
<formControlPr xmlns="http://schemas.microsoft.com/office/spreadsheetml/2009/9/main" objectType="CheckBox" checked="Checked" fmlaLink="$F$74" lockText="1" noThreeD="1"/>
</file>

<file path=xl/ctrlProps/ctrlProp232.xml><?xml version="1.0" encoding="utf-8"?>
<formControlPr xmlns="http://schemas.microsoft.com/office/spreadsheetml/2009/9/main" objectType="CheckBox" fmlaLink="$D$75" lockText="1" noThreeD="1"/>
</file>

<file path=xl/ctrlProps/ctrlProp233.xml><?xml version="1.0" encoding="utf-8"?>
<formControlPr xmlns="http://schemas.microsoft.com/office/spreadsheetml/2009/9/main" objectType="CheckBox" checked="Checked" fmlaLink="$F$75" lockText="1" noThreeD="1"/>
</file>

<file path=xl/ctrlProps/ctrlProp234.xml><?xml version="1.0" encoding="utf-8"?>
<formControlPr xmlns="http://schemas.microsoft.com/office/spreadsheetml/2009/9/main" objectType="CheckBox" fmlaLink="$D$76" lockText="1" noThreeD="1"/>
</file>

<file path=xl/ctrlProps/ctrlProp235.xml><?xml version="1.0" encoding="utf-8"?>
<formControlPr xmlns="http://schemas.microsoft.com/office/spreadsheetml/2009/9/main" objectType="CheckBox" fmlaLink="$D$73" lockText="1" noThreeD="1"/>
</file>

<file path=xl/ctrlProps/ctrlProp236.xml><?xml version="1.0" encoding="utf-8"?>
<formControlPr xmlns="http://schemas.microsoft.com/office/spreadsheetml/2009/9/main" objectType="CheckBox" fmlaLink="$D$80" lockText="1" noThreeD="1"/>
</file>

<file path=xl/ctrlProps/ctrlProp237.xml><?xml version="1.0" encoding="utf-8"?>
<formControlPr xmlns="http://schemas.microsoft.com/office/spreadsheetml/2009/9/main" objectType="CheckBox" checked="Checked" fmlaLink="$F$80" lockText="1" noThreeD="1"/>
</file>

<file path=xl/ctrlProps/ctrlProp238.xml><?xml version="1.0" encoding="utf-8"?>
<formControlPr xmlns="http://schemas.microsoft.com/office/spreadsheetml/2009/9/main" objectType="CheckBox" fmlaLink="$D$79" lockText="1" noThreeD="1"/>
</file>

<file path=xl/ctrlProps/ctrlProp239.xml><?xml version="1.0" encoding="utf-8"?>
<formControlPr xmlns="http://schemas.microsoft.com/office/spreadsheetml/2009/9/main" objectType="CheckBox" checked="Checked" fmlaLink="$F$79" lockText="1" noThreeD="1"/>
</file>

<file path=xl/ctrlProps/ctrlProp240.xml><?xml version="1.0" encoding="utf-8"?>
<formControlPr xmlns="http://schemas.microsoft.com/office/spreadsheetml/2009/9/main" objectType="CheckBox" checked="Checked" fmlaLink="$D$81" lockText="1" noThreeD="1"/>
</file>

<file path=xl/ctrlProps/ctrlProp241.xml><?xml version="1.0" encoding="utf-8"?>
<formControlPr xmlns="http://schemas.microsoft.com/office/spreadsheetml/2009/9/main" objectType="CheckBox" fmlaLink="$F$81" lockText="1" noThreeD="1"/>
</file>

<file path=xl/ctrlProps/ctrlProp242.xml><?xml version="1.0" encoding="utf-8"?>
<formControlPr xmlns="http://schemas.microsoft.com/office/spreadsheetml/2009/9/main" objectType="CheckBox" checked="Checked" fmlaLink="$D123" lockText="1" noThreeD="1"/>
</file>

<file path=xl/ctrlProps/ctrlProp243.xml><?xml version="1.0" encoding="utf-8"?>
<formControlPr xmlns="http://schemas.microsoft.com/office/spreadsheetml/2009/9/main" objectType="CheckBox" checked="Checked" fmlaLink="$D$148" lockText="1" noThreeD="1"/>
</file>

<file path=xl/ctrlProps/ctrlProp244.xml><?xml version="1.0" encoding="utf-8"?>
<formControlPr xmlns="http://schemas.microsoft.com/office/spreadsheetml/2009/9/main" objectType="CheckBox" fmlaLink="$F$148" lockText="1" noThreeD="1"/>
</file>

<file path=xl/ctrlProps/ctrlProp245.xml><?xml version="1.0" encoding="utf-8"?>
<formControlPr xmlns="http://schemas.microsoft.com/office/spreadsheetml/2009/9/main" objectType="CheckBox" fmlaLink="$D$153" lockText="1" noThreeD="1"/>
</file>

<file path=xl/ctrlProps/ctrlProp246.xml><?xml version="1.0" encoding="utf-8"?>
<formControlPr xmlns="http://schemas.microsoft.com/office/spreadsheetml/2009/9/main" objectType="CheckBox" fmlaLink="$D$144" lockText="1" noThreeD="1"/>
</file>

<file path=xl/ctrlProps/ctrlProp247.xml><?xml version="1.0" encoding="utf-8"?>
<formControlPr xmlns="http://schemas.microsoft.com/office/spreadsheetml/2009/9/main" objectType="CheckBox" fmlaLink="$F$144" lockText="1" noThreeD="1"/>
</file>

<file path=xl/ctrlProps/ctrlProp248.xml><?xml version="1.0" encoding="utf-8"?>
<formControlPr xmlns="http://schemas.microsoft.com/office/spreadsheetml/2009/9/main" objectType="CheckBox" fmlaLink="$D$145" lockText="1" noThreeD="1"/>
</file>

<file path=xl/ctrlProps/ctrlProp249.xml><?xml version="1.0" encoding="utf-8"?>
<formControlPr xmlns="http://schemas.microsoft.com/office/spreadsheetml/2009/9/main" objectType="CheckBox" fmlaLink="$F$145" lockText="1" noThreeD="1"/>
</file>

<file path=xl/ctrlProps/ctrlProp250.xml><?xml version="1.0" encoding="utf-8"?>
<formControlPr xmlns="http://schemas.microsoft.com/office/spreadsheetml/2009/9/main" objectType="CheckBox" fmlaLink="$D$149" lockText="1" noThreeD="1"/>
</file>

<file path=xl/ctrlProps/ctrlProp251.xml><?xml version="1.0" encoding="utf-8"?>
<formControlPr xmlns="http://schemas.microsoft.com/office/spreadsheetml/2009/9/main" objectType="CheckBox" checked="Checked" fmlaLink="$F$149" lockText="1" noThreeD="1"/>
</file>

<file path=xl/ctrlProps/ctrlProp252.xml><?xml version="1.0" encoding="utf-8"?>
<formControlPr xmlns="http://schemas.microsoft.com/office/spreadsheetml/2009/9/main" objectType="CheckBox" checked="Checked" fmlaLink="$D$150" lockText="1" noThreeD="1"/>
</file>

<file path=xl/ctrlProps/ctrlProp253.xml><?xml version="1.0" encoding="utf-8"?>
<formControlPr xmlns="http://schemas.microsoft.com/office/spreadsheetml/2009/9/main" objectType="CheckBox" fmlaLink="$F$150" lockText="1" noThreeD="1"/>
</file>

<file path=xl/ctrlProps/ctrlProp254.xml><?xml version="1.0" encoding="utf-8"?>
<formControlPr xmlns="http://schemas.microsoft.com/office/spreadsheetml/2009/9/main" objectType="CheckBox" checked="Checked" fmlaLink="$F$153" lockText="1" noThreeD="1"/>
</file>

<file path=xl/ctrlProps/ctrlProp255.xml><?xml version="1.0" encoding="utf-8"?>
<formControlPr xmlns="http://schemas.microsoft.com/office/spreadsheetml/2009/9/main" objectType="CheckBox" checked="Checked" fmlaLink="$D$154" lockText="1" noThreeD="1"/>
</file>

<file path=xl/ctrlProps/ctrlProp256.xml><?xml version="1.0" encoding="utf-8"?>
<formControlPr xmlns="http://schemas.microsoft.com/office/spreadsheetml/2009/9/main" objectType="CheckBox" checked="Checked" fmlaLink="$D$156" lockText="1" noThreeD="1"/>
</file>

<file path=xl/ctrlProps/ctrlProp257.xml><?xml version="1.0" encoding="utf-8"?>
<formControlPr xmlns="http://schemas.microsoft.com/office/spreadsheetml/2009/9/main" objectType="CheckBox" fmlaLink="$F$156" lockText="1" noThreeD="1"/>
</file>

<file path=xl/ctrlProps/ctrlProp258.xml><?xml version="1.0" encoding="utf-8"?>
<formControlPr xmlns="http://schemas.microsoft.com/office/spreadsheetml/2009/9/main" objectType="CheckBox" checked="Checked" fmlaLink="$D$157" lockText="1" noThreeD="1"/>
</file>

<file path=xl/ctrlProps/ctrlProp259.xml><?xml version="1.0" encoding="utf-8"?>
<formControlPr xmlns="http://schemas.microsoft.com/office/spreadsheetml/2009/9/main" objectType="CheckBox" fmlaLink="$D$158" lockText="1" noThreeD="1"/>
</file>

<file path=xl/ctrlProps/ctrlProp260.xml><?xml version="1.0" encoding="utf-8"?>
<formControlPr xmlns="http://schemas.microsoft.com/office/spreadsheetml/2009/9/main" objectType="CheckBox" checked="Checked" fmlaLink="$F$158" lockText="1" noThreeD="1"/>
</file>

<file path=xl/ctrlProps/ctrlProp261.xml><?xml version="1.0" encoding="utf-8"?>
<formControlPr xmlns="http://schemas.microsoft.com/office/spreadsheetml/2009/9/main" objectType="CheckBox" fmlaLink="$D$159" lockText="1" noThreeD="1"/>
</file>

<file path=xl/ctrlProps/ctrlProp262.xml><?xml version="1.0" encoding="utf-8"?>
<formControlPr xmlns="http://schemas.microsoft.com/office/spreadsheetml/2009/9/main" objectType="CheckBox" checked="Checked" fmlaLink="$F$159" lockText="1" noThreeD="1"/>
</file>

<file path=xl/ctrlProps/ctrlProp263.xml><?xml version="1.0" encoding="utf-8"?>
<formControlPr xmlns="http://schemas.microsoft.com/office/spreadsheetml/2009/9/main" objectType="CheckBox" checked="Checked" fmlaLink="$D$160" lockText="1" noThreeD="1"/>
</file>

<file path=xl/ctrlProps/ctrlProp264.xml><?xml version="1.0" encoding="utf-8"?>
<formControlPr xmlns="http://schemas.microsoft.com/office/spreadsheetml/2009/9/main" objectType="CheckBox" fmlaLink="$D$162" lockText="1" noThreeD="1"/>
</file>

<file path=xl/ctrlProps/ctrlProp265.xml><?xml version="1.0" encoding="utf-8"?>
<formControlPr xmlns="http://schemas.microsoft.com/office/spreadsheetml/2009/9/main" objectType="CheckBox" fmlaLink="$D$163" lockText="1" noThreeD="1"/>
</file>

<file path=xl/ctrlProps/ctrlProp266.xml><?xml version="1.0" encoding="utf-8"?>
<formControlPr xmlns="http://schemas.microsoft.com/office/spreadsheetml/2009/9/main" objectType="CheckBox" fmlaLink="$D$164" lockText="1" noThreeD="1"/>
</file>

<file path=xl/ctrlProps/ctrlProp267.xml><?xml version="1.0" encoding="utf-8"?>
<formControlPr xmlns="http://schemas.microsoft.com/office/spreadsheetml/2009/9/main" objectType="CheckBox" fmlaLink="$D$165" lockText="1" noThreeD="1"/>
</file>

<file path=xl/ctrlProps/ctrlProp268.xml><?xml version="1.0" encoding="utf-8"?>
<formControlPr xmlns="http://schemas.microsoft.com/office/spreadsheetml/2009/9/main" objectType="CheckBox" fmlaLink="$D$73" lockText="1" noThreeD="1"/>
</file>

<file path=xl/ctrlProps/ctrlProp269.xml><?xml version="1.0" encoding="utf-8"?>
<formControlPr xmlns="http://schemas.microsoft.com/office/spreadsheetml/2009/9/main" objectType="CheckBox" checked="Checked" fmlaLink="$F$73" lockText="1" noThreeD="1"/>
</file>

<file path=xl/ctrlProps/ctrlProp270.xml><?xml version="1.0" encoding="utf-8"?>
<formControlPr xmlns="http://schemas.microsoft.com/office/spreadsheetml/2009/9/main" objectType="CheckBox" checked="Checked" fmlaLink="$D$112" lockText="1" noThreeD="1"/>
</file>

<file path=xl/ctrlProps/ctrlProp271.xml><?xml version="1.0" encoding="utf-8"?>
<formControlPr xmlns="http://schemas.microsoft.com/office/spreadsheetml/2009/9/main" objectType="CheckBox" checked="Checked" fmlaLink="$D$113" lockText="1" noThreeD="1"/>
</file>

<file path=xl/ctrlProps/ctrlProp272.xml><?xml version="1.0" encoding="utf-8"?>
<formControlPr xmlns="http://schemas.microsoft.com/office/spreadsheetml/2009/9/main" objectType="CheckBox" fmlaLink="$D$116" lockText="1" noThreeD="1"/>
</file>

<file path=xl/ctrlProps/ctrlProp273.xml><?xml version="1.0" encoding="utf-8"?>
<formControlPr xmlns="http://schemas.microsoft.com/office/spreadsheetml/2009/9/main" objectType="CheckBox" fmlaLink="$D$114" lockText="1" noThreeD="1"/>
</file>

<file path=xl/ctrlProps/ctrlProp274.xml><?xml version="1.0" encoding="utf-8"?>
<formControlPr xmlns="http://schemas.microsoft.com/office/spreadsheetml/2009/9/main" objectType="CheckBox" fmlaLink="$D$115" lockText="1" noThreeD="1"/>
</file>

<file path=xl/ctrlProps/ctrlProp275.xml><?xml version="1.0" encoding="utf-8"?>
<formControlPr xmlns="http://schemas.microsoft.com/office/spreadsheetml/2009/9/main" objectType="CheckBox" checked="Checked" fmlaLink="$F$114" lockText="1" noThreeD="1"/>
</file>

<file path=xl/ctrlProps/ctrlProp276.xml><?xml version="1.0" encoding="utf-8"?>
<formControlPr xmlns="http://schemas.microsoft.com/office/spreadsheetml/2009/9/main" objectType="CheckBox" checked="Checked" fmlaLink="$F$115" lockText="1" noThreeD="1"/>
</file>

<file path=xl/ctrlProps/ctrlProp277.xml><?xml version="1.0" encoding="utf-8"?>
<formControlPr xmlns="http://schemas.microsoft.com/office/spreadsheetml/2009/9/main" objectType="CheckBox" checked="Checked" fmlaLink="$D$155" lockText="1" noThreeD="1"/>
</file>

<file path=xl/ctrlProps/ctrlProp278.xml><?xml version="1.0" encoding="utf-8"?>
<formControlPr xmlns="http://schemas.microsoft.com/office/spreadsheetml/2009/9/main" objectType="CheckBox" fmlaLink="$F$155" lockText="1" noThreeD="1"/>
</file>

<file path=xl/ctrlProps/ctrlProp279.xml><?xml version="1.0" encoding="utf-8"?>
<formControlPr xmlns="http://schemas.microsoft.com/office/spreadsheetml/2009/9/main" objectType="CheckBox" checked="Checked" fmlaLink="$D$147" lockText="1" noThreeD="1"/>
</file>

<file path=xl/ctrlProps/ctrlProp280.xml><?xml version="1.0" encoding="utf-8"?>
<formControlPr xmlns="http://schemas.microsoft.com/office/spreadsheetml/2009/9/main" objectType="CheckBox" checked="Checked" fmlaLink="$D$124" lockText="1" noThreeD="1"/>
</file>

<file path=xl/ctrlProps/ctrlProp281.xml><?xml version="1.0" encoding="utf-8"?>
<formControlPr xmlns="http://schemas.microsoft.com/office/spreadsheetml/2009/9/main" objectType="CheckBox" checked="Checked" fmlaLink="$D$125" lockText="1" noThreeD="1"/>
</file>

<file path=xl/ctrlProps/ctrlProp282.xml><?xml version="1.0" encoding="utf-8"?>
<formControlPr xmlns="http://schemas.microsoft.com/office/spreadsheetml/2009/9/main" objectType="CheckBox" fmlaLink="$F$125" lockText="1" noThreeD="1"/>
</file>

<file path=xl/ctrlProps/ctrlProp283.xml><?xml version="1.0" encoding="utf-8"?>
<formControlPr xmlns="http://schemas.microsoft.com/office/spreadsheetml/2009/9/main" objectType="CheckBox" checked="Checked" fmlaLink="$D$127" lockText="1" noThreeD="1"/>
</file>

<file path=xl/ctrlProps/ctrlProp284.xml><?xml version="1.0" encoding="utf-8"?>
<formControlPr xmlns="http://schemas.microsoft.com/office/spreadsheetml/2009/9/main" objectType="CheckBox" fmlaLink="$D$128" lockText="1" noThreeD="1"/>
</file>

<file path=xl/ctrlProps/ctrlProp285.xml><?xml version="1.0" encoding="utf-8"?>
<formControlPr xmlns="http://schemas.microsoft.com/office/spreadsheetml/2009/9/main" objectType="CheckBox" checked="Checked" fmlaLink="$D$129" lockText="1" noThreeD="1"/>
</file>

<file path=xl/ctrlProps/ctrlProp286.xml><?xml version="1.0" encoding="utf-8"?>
<formControlPr xmlns="http://schemas.microsoft.com/office/spreadsheetml/2009/9/main" objectType="CheckBox" checked="Checked" fmlaLink="$D$130" lockText="1" noThreeD="1"/>
</file>

<file path=xl/ctrlProps/ctrlProp287.xml><?xml version="1.0" encoding="utf-8"?>
<formControlPr xmlns="http://schemas.microsoft.com/office/spreadsheetml/2009/9/main" objectType="CheckBox" checked="Checked" fmlaLink="$D$131" lockText="1" noThreeD="1"/>
</file>

<file path=xl/ctrlProps/ctrlProp288.xml><?xml version="1.0" encoding="utf-8"?>
<formControlPr xmlns="http://schemas.microsoft.com/office/spreadsheetml/2009/9/main" objectType="CheckBox" checked="Checked" fmlaLink="$D$133" lockText="1" noThreeD="1"/>
</file>

<file path=xl/ctrlProps/ctrlProp289.xml><?xml version="1.0" encoding="utf-8"?>
<formControlPr xmlns="http://schemas.microsoft.com/office/spreadsheetml/2009/9/main" objectType="CheckBox" checked="Checked" fmlaLink="$D$134" lockText="1" noThreeD="1"/>
</file>

<file path=xl/ctrlProps/ctrlProp290.xml><?xml version="1.0" encoding="utf-8"?>
<formControlPr xmlns="http://schemas.microsoft.com/office/spreadsheetml/2009/9/main" objectType="CheckBox" checked="Checked" fmlaLink="$D$135" lockText="1" noThreeD="1"/>
</file>

<file path=xl/ctrlProps/ctrlProp291.xml><?xml version="1.0" encoding="utf-8"?>
<formControlPr xmlns="http://schemas.microsoft.com/office/spreadsheetml/2009/9/main" objectType="CheckBox" checked="Checked" fmlaLink="$D$136" lockText="1" noThreeD="1"/>
</file>

<file path=xl/ctrlProps/ctrlProp292.xml><?xml version="1.0" encoding="utf-8"?>
<formControlPr xmlns="http://schemas.microsoft.com/office/spreadsheetml/2009/9/main" objectType="CheckBox" checked="Checked" fmlaLink="$D$137" lockText="1" noThreeD="1"/>
</file>

<file path=xl/ctrlProps/ctrlProp293.xml><?xml version="1.0" encoding="utf-8"?>
<formControlPr xmlns="http://schemas.microsoft.com/office/spreadsheetml/2009/9/main" objectType="CheckBox" checked="Checked" fmlaLink="$D$139" lockText="1" noThreeD="1"/>
</file>

<file path=xl/ctrlProps/ctrlProp294.xml><?xml version="1.0" encoding="utf-8"?>
<formControlPr xmlns="http://schemas.microsoft.com/office/spreadsheetml/2009/9/main" objectType="CheckBox" fmlaLink="$D$140" lockText="1" noThreeD="1"/>
</file>

<file path=xl/ctrlProps/ctrlProp295.xml><?xml version="1.0" encoding="utf-8"?>
<formControlPr xmlns="http://schemas.microsoft.com/office/spreadsheetml/2009/9/main" objectType="CheckBox" fmlaLink="$D$141" lockText="1" noThreeD="1"/>
</file>

<file path=xl/ctrlProps/ctrlProp296.xml><?xml version="1.0" encoding="utf-8"?>
<formControlPr xmlns="http://schemas.microsoft.com/office/spreadsheetml/2009/9/main" objectType="CheckBox" checked="Checked" fmlaLink="$F$140" lockText="1" noThreeD="1"/>
</file>

<file path=xl/ctrlProps/ctrlProp297.xml><?xml version="1.0" encoding="utf-8"?>
<formControlPr xmlns="http://schemas.microsoft.com/office/spreadsheetml/2009/9/main" objectType="CheckBox" checked="Checked" fmlaLink="$F$141" lockText="1" noThreeD="1"/>
</file>

<file path=xl/ctrlProps/ctrlProp298.xml><?xml version="1.0" encoding="utf-8"?>
<formControlPr xmlns="http://schemas.microsoft.com/office/spreadsheetml/2009/9/main" objectType="CheckBox" fmlaLink="$F$134" lockText="1" noThreeD="1"/>
</file>

<file path=xl/ctrlProps/ctrlProp299.xml><?xml version="1.0" encoding="utf-8"?>
<formControlPr xmlns="http://schemas.microsoft.com/office/spreadsheetml/2009/9/main" objectType="CheckBox" fmlaLink="$F$135" lockText="1" noThreeD="1"/>
</file>

<file path=xl/ctrlProps/ctrlProp300.xml><?xml version="1.0" encoding="utf-8"?>
<formControlPr xmlns="http://schemas.microsoft.com/office/spreadsheetml/2009/9/main" objectType="CheckBox" fmlaLink="$F$136" lockText="1" noThreeD="1"/>
</file>

<file path=xl/ctrlProps/ctrlProp301.xml><?xml version="1.0" encoding="utf-8"?>
<formControlPr xmlns="http://schemas.microsoft.com/office/spreadsheetml/2009/9/main" objectType="CheckBox" checked="Checked" fmlaLink="$D$142" lockText="1" noThreeD="1"/>
</file>

<file path=xl/ctrlProps/ctrlProp302.xml><?xml version="1.0" encoding="utf-8"?>
<formControlPr xmlns="http://schemas.microsoft.com/office/spreadsheetml/2009/9/main" objectType="CheckBox" checked="Checked" fmlaLink="CR37" lockText="1" noThreeD="1"/>
</file>

<file path=xl/ctrlProps/ctrlProp303.xml><?xml version="1.0" encoding="utf-8"?>
<formControlPr xmlns="http://schemas.microsoft.com/office/spreadsheetml/2009/9/main" objectType="CheckBox" fmlaLink="CT37" lockText="1" noThreeD="1"/>
</file>

<file path=xl/ctrlProps/ctrlProp304.xml><?xml version="1.0" encoding="utf-8"?>
<formControlPr xmlns="http://schemas.microsoft.com/office/spreadsheetml/2009/9/main" objectType="CheckBox" fmlaLink="CR38" lockText="1" noThreeD="1"/>
</file>

<file path=xl/ctrlProps/ctrlProp305.xml><?xml version="1.0" encoding="utf-8"?>
<formControlPr xmlns="http://schemas.microsoft.com/office/spreadsheetml/2009/9/main" objectType="CheckBox" checked="Checked" fmlaLink="CT38" lockText="1" noThreeD="1"/>
</file>

<file path=xl/ctrlProps/ctrlProp306.xml><?xml version="1.0" encoding="utf-8"?>
<formControlPr xmlns="http://schemas.microsoft.com/office/spreadsheetml/2009/9/main" objectType="CheckBox" fmlaLink="CR39" lockText="1" noThreeD="1"/>
</file>

<file path=xl/ctrlProps/ctrlProp307.xml><?xml version="1.0" encoding="utf-8"?>
<formControlPr xmlns="http://schemas.microsoft.com/office/spreadsheetml/2009/9/main" objectType="CheckBox" checked="Checked" fmlaLink="CT39" lockText="1" noThreeD="1"/>
</file>

<file path=xl/ctrlProps/ctrlProp308.xml><?xml version="1.0" encoding="utf-8"?>
<formControlPr xmlns="http://schemas.microsoft.com/office/spreadsheetml/2009/9/main" objectType="CheckBox" lockText="1" noThreeD="1"/>
</file>

<file path=xl/ctrlProps/ctrlProp309.xml><?xml version="1.0" encoding="utf-8"?>
<formControlPr xmlns="http://schemas.microsoft.com/office/spreadsheetml/2009/9/main" objectType="CheckBox" fmlaLink="CR40" lockText="1" noThreeD="1"/>
</file>

<file path=xl/ctrlProps/ctrlProp310.xml><?xml version="1.0" encoding="utf-8"?>
<formControlPr xmlns="http://schemas.microsoft.com/office/spreadsheetml/2009/9/main" objectType="CheckBox" checked="Checked" fmlaLink="CT40" lockText="1" noThreeD="1"/>
</file>

<file path=xl/ctrlProps/ctrlProp311.xml><?xml version="1.0" encoding="utf-8"?>
<formControlPr xmlns="http://schemas.microsoft.com/office/spreadsheetml/2009/9/main" objectType="CheckBox" lockText="1" noThreeD="1"/>
</file>

<file path=xl/ctrlProps/ctrlProp312.xml><?xml version="1.0" encoding="utf-8"?>
<formControlPr xmlns="http://schemas.microsoft.com/office/spreadsheetml/2009/9/main" objectType="CheckBox" checked="Checked" fmlaLink="CR41" lockText="1" noThreeD="1"/>
</file>

<file path=xl/ctrlProps/ctrlProp313.xml><?xml version="1.0" encoding="utf-8"?>
<formControlPr xmlns="http://schemas.microsoft.com/office/spreadsheetml/2009/9/main" objectType="CheckBox" fmlaLink="CT41" lockText="1" noThreeD="1"/>
</file>

<file path=xl/ctrlProps/ctrlProp314.xml><?xml version="1.0" encoding="utf-8"?>
<formControlPr xmlns="http://schemas.microsoft.com/office/spreadsheetml/2009/9/main" objectType="CheckBox" fmlaLink="CT42" lockText="1" noThreeD="1"/>
</file>

<file path=xl/ctrlProps/ctrlProp315.xml><?xml version="1.0" encoding="utf-8"?>
<formControlPr xmlns="http://schemas.microsoft.com/office/spreadsheetml/2009/9/main" objectType="CheckBox" checked="Checked" fmlaLink="CR42" lockText="1" noThreeD="1"/>
</file>

<file path=xl/ctrlProps/ctrlProp316.xml><?xml version="1.0" encoding="utf-8"?>
<formControlPr xmlns="http://schemas.microsoft.com/office/spreadsheetml/2009/9/main" objectType="CheckBox" checked="Checked" fmlaLink="$D$66" lockText="1" noThreeD="1"/>
</file>

<file path=xl/ctrlProps/ctrlProp317.xml><?xml version="1.0" encoding="utf-8"?>
<formControlPr xmlns="http://schemas.microsoft.com/office/spreadsheetml/2009/9/main" objectType="CheckBox" fmlaLink="$F$66" lockText="1" noThreeD="1"/>
</file>

<file path=xl/ctrlProps/ctrlProp318.xml><?xml version="1.0" encoding="utf-8"?>
<formControlPr xmlns="http://schemas.microsoft.com/office/spreadsheetml/2009/9/main" objectType="CheckBox" fmlaLink="$D$67" lockText="1" noThreeD="1"/>
</file>

<file path=xl/ctrlProps/ctrlProp319.xml><?xml version="1.0" encoding="utf-8"?>
<formControlPr xmlns="http://schemas.microsoft.com/office/spreadsheetml/2009/9/main" objectType="CheckBox" checked="Checked" fmlaLink="$F$67" lockText="1" noThreeD="1"/>
</file>

<file path=xl/ctrlProps/ctrlProp320.xml><?xml version="1.0" encoding="utf-8"?>
<formControlPr xmlns="http://schemas.microsoft.com/office/spreadsheetml/2009/9/main" objectType="CheckBox" checked="Checked" fmlaLink="$D$68" lockText="1" noThreeD="1"/>
</file>

<file path=xl/ctrlProps/ctrlProp321.xml><?xml version="1.0" encoding="utf-8"?>
<formControlPr xmlns="http://schemas.microsoft.com/office/spreadsheetml/2009/9/main" objectType="CheckBox" fmlaLink="$F$68" lockText="1" noThreeD="1"/>
</file>

<file path=xl/ctrlProps/ctrlProp322.xml><?xml version="1.0" encoding="utf-8"?>
<formControlPr xmlns="http://schemas.microsoft.com/office/spreadsheetml/2009/9/main" objectType="CheckBox" checked="Checked" fmlaLink="$D$69" lockText="1" noThreeD="1"/>
</file>

<file path=xl/ctrlProps/ctrlProp323.xml><?xml version="1.0" encoding="utf-8"?>
<formControlPr xmlns="http://schemas.microsoft.com/office/spreadsheetml/2009/9/main" objectType="CheckBox" fmlaLink="$F$69" lockText="1" noThreeD="1"/>
</file>

<file path=xl/ctrlProps/ctrlProp324.xml><?xml version="1.0" encoding="utf-8"?>
<formControlPr xmlns="http://schemas.microsoft.com/office/spreadsheetml/2009/9/main" objectType="CheckBox" fmlaLink="$D$70" lockText="1" noThreeD="1"/>
</file>

<file path=xl/ctrlProps/ctrlProp325.xml><?xml version="1.0" encoding="utf-8"?>
<formControlPr xmlns="http://schemas.microsoft.com/office/spreadsheetml/2009/9/main" objectType="CheckBox" checked="Checked" fmlaLink="$F$70" lockText="1" noThreeD="1"/>
</file>

<file path=xl/ctrlProps/ctrlProp326.xml><?xml version="1.0" encoding="utf-8"?>
<formControlPr xmlns="http://schemas.microsoft.com/office/spreadsheetml/2009/9/main" objectType="CheckBox" checked="Checked" fmlaLink="$D$71" lockText="1" noThreeD="1"/>
</file>

<file path=xl/ctrlProps/ctrlProp327.xml><?xml version="1.0" encoding="utf-8"?>
<formControlPr xmlns="http://schemas.microsoft.com/office/spreadsheetml/2009/9/main" objectType="CheckBox" fmlaLink="$F$71" lockText="1" noThreeD="1"/>
</file>

<file path=xl/ctrlProps/ctrlProp328.xml><?xml version="1.0" encoding="utf-8"?>
<formControlPr xmlns="http://schemas.microsoft.com/office/spreadsheetml/2009/9/main" objectType="CheckBox" checked="Checked" fmlaLink="$D$72" lockText="1" noThreeD="1"/>
</file>

<file path=xl/ctrlProps/ctrlProp329.xml><?xml version="1.0" encoding="utf-8"?>
<formControlPr xmlns="http://schemas.microsoft.com/office/spreadsheetml/2009/9/main" objectType="CheckBox" fmlaLink="$F$72" lockText="1" noThreeD="1"/>
</file>

<file path=xl/ctrlProps/ctrlProp330.xml><?xml version="1.0" encoding="utf-8"?>
<formControlPr xmlns="http://schemas.microsoft.com/office/spreadsheetml/2009/9/main" objectType="CheckBox" checked="Checked" fmlaLink="$F$73" lockText="1" noThreeD="1"/>
</file>

<file path=xl/ctrlProps/ctrlProp331.xml><?xml version="1.0" encoding="utf-8"?>
<formControlPr xmlns="http://schemas.microsoft.com/office/spreadsheetml/2009/9/main" objectType="CheckBox" fmlaLink="$D$74" lockText="1" noThreeD="1"/>
</file>

<file path=xl/ctrlProps/ctrlProp332.xml><?xml version="1.0" encoding="utf-8"?>
<formControlPr xmlns="http://schemas.microsoft.com/office/spreadsheetml/2009/9/main" objectType="CheckBox" checked="Checked" fmlaLink="$F$74" lockText="1" noThreeD="1"/>
</file>

<file path=xl/ctrlProps/ctrlProp333.xml><?xml version="1.0" encoding="utf-8"?>
<formControlPr xmlns="http://schemas.microsoft.com/office/spreadsheetml/2009/9/main" objectType="CheckBox" fmlaLink="$D$75" lockText="1" noThreeD="1"/>
</file>

<file path=xl/ctrlProps/ctrlProp334.xml><?xml version="1.0" encoding="utf-8"?>
<formControlPr xmlns="http://schemas.microsoft.com/office/spreadsheetml/2009/9/main" objectType="CheckBox" checked="Checked" fmlaLink="$F$75" lockText="1" noThreeD="1"/>
</file>

<file path=xl/ctrlProps/ctrlProp335.xml><?xml version="1.0" encoding="utf-8"?>
<formControlPr xmlns="http://schemas.microsoft.com/office/spreadsheetml/2009/9/main" objectType="CheckBox" fmlaLink="$D$76" lockText="1" noThreeD="1"/>
</file>

<file path=xl/ctrlProps/ctrlProp336.xml><?xml version="1.0" encoding="utf-8"?>
<formControlPr xmlns="http://schemas.microsoft.com/office/spreadsheetml/2009/9/main" objectType="CheckBox" fmlaLink="$D$73" lockText="1" noThreeD="1"/>
</file>

<file path=xl/ctrlProps/ctrlProp337.xml><?xml version="1.0" encoding="utf-8"?>
<formControlPr xmlns="http://schemas.microsoft.com/office/spreadsheetml/2009/9/main" objectType="CheckBox" fmlaLink="$D$80" lockText="1" noThreeD="1"/>
</file>

<file path=xl/ctrlProps/ctrlProp338.xml><?xml version="1.0" encoding="utf-8"?>
<formControlPr xmlns="http://schemas.microsoft.com/office/spreadsheetml/2009/9/main" objectType="CheckBox" checked="Checked" fmlaLink="$F$80" lockText="1" noThreeD="1"/>
</file>

<file path=xl/ctrlProps/ctrlProp339.xml><?xml version="1.0" encoding="utf-8"?>
<formControlPr xmlns="http://schemas.microsoft.com/office/spreadsheetml/2009/9/main" objectType="CheckBox" fmlaLink="$D$79" lockText="1" noThreeD="1"/>
</file>

<file path=xl/ctrlProps/ctrlProp340.xml><?xml version="1.0" encoding="utf-8"?>
<formControlPr xmlns="http://schemas.microsoft.com/office/spreadsheetml/2009/9/main" objectType="CheckBox" checked="Checked" fmlaLink="$F$79" lockText="1" noThreeD="1"/>
</file>

<file path=xl/ctrlProps/ctrlProp341.xml><?xml version="1.0" encoding="utf-8"?>
<formControlPr xmlns="http://schemas.microsoft.com/office/spreadsheetml/2009/9/main" objectType="CheckBox" fmlaLink="$D$81" lockText="1" noThreeD="1"/>
</file>

<file path=xl/ctrlProps/ctrlProp342.xml><?xml version="1.0" encoding="utf-8"?>
<formControlPr xmlns="http://schemas.microsoft.com/office/spreadsheetml/2009/9/main" objectType="CheckBox" checked="Checked" fmlaLink="$F$81" lockText="1" noThreeD="1"/>
</file>

<file path=xl/ctrlProps/ctrlProp343.xml><?xml version="1.0" encoding="utf-8"?>
<formControlPr xmlns="http://schemas.microsoft.com/office/spreadsheetml/2009/9/main" objectType="CheckBox" checked="Checked" fmlaLink="$D123" lockText="1" noThreeD="1"/>
</file>

<file path=xl/ctrlProps/ctrlProp344.xml><?xml version="1.0" encoding="utf-8"?>
<formControlPr xmlns="http://schemas.microsoft.com/office/spreadsheetml/2009/9/main" objectType="CheckBox" checked="Checked" fmlaLink="$D$148" lockText="1" noThreeD="1"/>
</file>

<file path=xl/ctrlProps/ctrlProp345.xml><?xml version="1.0" encoding="utf-8"?>
<formControlPr xmlns="http://schemas.microsoft.com/office/spreadsheetml/2009/9/main" objectType="CheckBox" fmlaLink="$F$148" lockText="1" noThreeD="1"/>
</file>

<file path=xl/ctrlProps/ctrlProp346.xml><?xml version="1.0" encoding="utf-8"?>
<formControlPr xmlns="http://schemas.microsoft.com/office/spreadsheetml/2009/9/main" objectType="CheckBox" checked="Checked" fmlaLink="$D$153" lockText="1" noThreeD="1"/>
</file>

<file path=xl/ctrlProps/ctrlProp347.xml><?xml version="1.0" encoding="utf-8"?>
<formControlPr xmlns="http://schemas.microsoft.com/office/spreadsheetml/2009/9/main" objectType="CheckBox" fmlaLink="$D$144" lockText="1" noThreeD="1"/>
</file>

<file path=xl/ctrlProps/ctrlProp348.xml><?xml version="1.0" encoding="utf-8"?>
<formControlPr xmlns="http://schemas.microsoft.com/office/spreadsheetml/2009/9/main" objectType="CheckBox" checked="Checked" fmlaLink="$F$144" lockText="1" noThreeD="1"/>
</file>

<file path=xl/ctrlProps/ctrlProp349.xml><?xml version="1.0" encoding="utf-8"?>
<formControlPr xmlns="http://schemas.microsoft.com/office/spreadsheetml/2009/9/main" objectType="CheckBox" fmlaLink="$D$145" lockText="1" noThreeD="1"/>
</file>

<file path=xl/ctrlProps/ctrlProp350.xml><?xml version="1.0" encoding="utf-8"?>
<formControlPr xmlns="http://schemas.microsoft.com/office/spreadsheetml/2009/9/main" objectType="CheckBox" checked="Checked" fmlaLink="$F$145" lockText="1" noThreeD="1"/>
</file>

<file path=xl/ctrlProps/ctrlProp351.xml><?xml version="1.0" encoding="utf-8"?>
<formControlPr xmlns="http://schemas.microsoft.com/office/spreadsheetml/2009/9/main" objectType="CheckBox" fmlaLink="$D$149" lockText="1" noThreeD="1"/>
</file>

<file path=xl/ctrlProps/ctrlProp352.xml><?xml version="1.0" encoding="utf-8"?>
<formControlPr xmlns="http://schemas.microsoft.com/office/spreadsheetml/2009/9/main" objectType="CheckBox" checked="Checked" fmlaLink="$F$149" lockText="1" noThreeD="1"/>
</file>

<file path=xl/ctrlProps/ctrlProp353.xml><?xml version="1.0" encoding="utf-8"?>
<formControlPr xmlns="http://schemas.microsoft.com/office/spreadsheetml/2009/9/main" objectType="CheckBox" checked="Checked" fmlaLink="$D$150" lockText="1" noThreeD="1"/>
</file>

<file path=xl/ctrlProps/ctrlProp354.xml><?xml version="1.0" encoding="utf-8"?>
<formControlPr xmlns="http://schemas.microsoft.com/office/spreadsheetml/2009/9/main" objectType="CheckBox" fmlaLink="$F$150" lockText="1" noThreeD="1"/>
</file>

<file path=xl/ctrlProps/ctrlProp355.xml><?xml version="1.0" encoding="utf-8"?>
<formControlPr xmlns="http://schemas.microsoft.com/office/spreadsheetml/2009/9/main" objectType="CheckBox" fmlaLink="$F$153" lockText="1" noThreeD="1"/>
</file>

<file path=xl/ctrlProps/ctrlProp356.xml><?xml version="1.0" encoding="utf-8"?>
<formControlPr xmlns="http://schemas.microsoft.com/office/spreadsheetml/2009/9/main" objectType="CheckBox" checked="Checked" fmlaLink="$D$154" lockText="1" noThreeD="1"/>
</file>

<file path=xl/ctrlProps/ctrlProp357.xml><?xml version="1.0" encoding="utf-8"?>
<formControlPr xmlns="http://schemas.microsoft.com/office/spreadsheetml/2009/9/main" objectType="CheckBox" checked="Checked" fmlaLink="$D$156" lockText="1" noThreeD="1"/>
</file>

<file path=xl/ctrlProps/ctrlProp358.xml><?xml version="1.0" encoding="utf-8"?>
<formControlPr xmlns="http://schemas.microsoft.com/office/spreadsheetml/2009/9/main" objectType="CheckBox" fmlaLink="$F$156" lockText="1" noThreeD="1"/>
</file>

<file path=xl/ctrlProps/ctrlProp359.xml><?xml version="1.0" encoding="utf-8"?>
<formControlPr xmlns="http://schemas.microsoft.com/office/spreadsheetml/2009/9/main" objectType="CheckBox" checked="Checked" fmlaLink="$D$157" lockText="1" noThreeD="1"/>
</file>

<file path=xl/ctrlProps/ctrlProp360.xml><?xml version="1.0" encoding="utf-8"?>
<formControlPr xmlns="http://schemas.microsoft.com/office/spreadsheetml/2009/9/main" objectType="CheckBox" checked="Checked" fmlaLink="$D$158" lockText="1" noThreeD="1"/>
</file>

<file path=xl/ctrlProps/ctrlProp361.xml><?xml version="1.0" encoding="utf-8"?>
<formControlPr xmlns="http://schemas.microsoft.com/office/spreadsheetml/2009/9/main" objectType="CheckBox" fmlaLink="$F$158" lockText="1" noThreeD="1"/>
</file>

<file path=xl/ctrlProps/ctrlProp362.xml><?xml version="1.0" encoding="utf-8"?>
<formControlPr xmlns="http://schemas.microsoft.com/office/spreadsheetml/2009/9/main" objectType="CheckBox" checked="Checked" fmlaLink="$D$159" lockText="1" noThreeD="1"/>
</file>

<file path=xl/ctrlProps/ctrlProp363.xml><?xml version="1.0" encoding="utf-8"?>
<formControlPr xmlns="http://schemas.microsoft.com/office/spreadsheetml/2009/9/main" objectType="CheckBox" fmlaLink="$F$159" lockText="1" noThreeD="1"/>
</file>

<file path=xl/ctrlProps/ctrlProp364.xml><?xml version="1.0" encoding="utf-8"?>
<formControlPr xmlns="http://schemas.microsoft.com/office/spreadsheetml/2009/9/main" objectType="CheckBox" checked="Checked" fmlaLink="$D$160" lockText="1" noThreeD="1"/>
</file>

<file path=xl/ctrlProps/ctrlProp365.xml><?xml version="1.0" encoding="utf-8"?>
<formControlPr xmlns="http://schemas.microsoft.com/office/spreadsheetml/2009/9/main" objectType="CheckBox" checked="Checked" fmlaLink="$D$162" lockText="1" noThreeD="1"/>
</file>

<file path=xl/ctrlProps/ctrlProp366.xml><?xml version="1.0" encoding="utf-8"?>
<formControlPr xmlns="http://schemas.microsoft.com/office/spreadsheetml/2009/9/main" objectType="CheckBox" checked="Checked" fmlaLink="$D$163" lockText="1" noThreeD="1"/>
</file>

<file path=xl/ctrlProps/ctrlProp367.xml><?xml version="1.0" encoding="utf-8"?>
<formControlPr xmlns="http://schemas.microsoft.com/office/spreadsheetml/2009/9/main" objectType="CheckBox" checked="Checked" fmlaLink="$D$164" lockText="1" noThreeD="1"/>
</file>

<file path=xl/ctrlProps/ctrlProp368.xml><?xml version="1.0" encoding="utf-8"?>
<formControlPr xmlns="http://schemas.microsoft.com/office/spreadsheetml/2009/9/main" objectType="CheckBox" checked="Checked" fmlaLink="$D$165" lockText="1" noThreeD="1"/>
</file>

<file path=xl/ctrlProps/ctrlProp369.xml><?xml version="1.0" encoding="utf-8"?>
<formControlPr xmlns="http://schemas.microsoft.com/office/spreadsheetml/2009/9/main" objectType="CheckBox" fmlaLink="$D$73" lockText="1" noThreeD="1"/>
</file>

<file path=xl/ctrlProps/ctrlProp370.xml><?xml version="1.0" encoding="utf-8"?>
<formControlPr xmlns="http://schemas.microsoft.com/office/spreadsheetml/2009/9/main" objectType="CheckBox" checked="Checked" fmlaLink="$F$73" lockText="1" noThreeD="1"/>
</file>

<file path=xl/ctrlProps/ctrlProp371.xml><?xml version="1.0" encoding="utf-8"?>
<formControlPr xmlns="http://schemas.microsoft.com/office/spreadsheetml/2009/9/main" objectType="CheckBox" checked="Checked" fmlaLink="$D$112" lockText="1" noThreeD="1"/>
</file>

<file path=xl/ctrlProps/ctrlProp372.xml><?xml version="1.0" encoding="utf-8"?>
<formControlPr xmlns="http://schemas.microsoft.com/office/spreadsheetml/2009/9/main" objectType="CheckBox" checked="Checked" fmlaLink="$D$113" lockText="1" noThreeD="1"/>
</file>

<file path=xl/ctrlProps/ctrlProp373.xml><?xml version="1.0" encoding="utf-8"?>
<formControlPr xmlns="http://schemas.microsoft.com/office/spreadsheetml/2009/9/main" objectType="CheckBox" fmlaLink="$D$116" lockText="1" noThreeD="1"/>
</file>

<file path=xl/ctrlProps/ctrlProp374.xml><?xml version="1.0" encoding="utf-8"?>
<formControlPr xmlns="http://schemas.microsoft.com/office/spreadsheetml/2009/9/main" objectType="CheckBox" fmlaLink="$D$114" lockText="1" noThreeD="1"/>
</file>

<file path=xl/ctrlProps/ctrlProp375.xml><?xml version="1.0" encoding="utf-8"?>
<formControlPr xmlns="http://schemas.microsoft.com/office/spreadsheetml/2009/9/main" objectType="CheckBox" checked="Checked" fmlaLink="$D$115" lockText="1" noThreeD="1"/>
</file>

<file path=xl/ctrlProps/ctrlProp376.xml><?xml version="1.0" encoding="utf-8"?>
<formControlPr xmlns="http://schemas.microsoft.com/office/spreadsheetml/2009/9/main" objectType="CheckBox" checked="Checked" fmlaLink="$F$114" lockText="1" noThreeD="1"/>
</file>

<file path=xl/ctrlProps/ctrlProp377.xml><?xml version="1.0" encoding="utf-8"?>
<formControlPr xmlns="http://schemas.microsoft.com/office/spreadsheetml/2009/9/main" objectType="CheckBox" fmlaLink="$F$115" lockText="1" noThreeD="1"/>
</file>

<file path=xl/ctrlProps/ctrlProp378.xml><?xml version="1.0" encoding="utf-8"?>
<formControlPr xmlns="http://schemas.microsoft.com/office/spreadsheetml/2009/9/main" objectType="CheckBox" checked="Checked" fmlaLink="$D$155" lockText="1" noThreeD="1"/>
</file>

<file path=xl/ctrlProps/ctrlProp379.xml><?xml version="1.0" encoding="utf-8"?>
<formControlPr xmlns="http://schemas.microsoft.com/office/spreadsheetml/2009/9/main" objectType="CheckBox" fmlaLink="$F$155" lockText="1" noThreeD="1"/>
</file>

<file path=xl/ctrlProps/ctrlProp380.xml><?xml version="1.0" encoding="utf-8"?>
<formControlPr xmlns="http://schemas.microsoft.com/office/spreadsheetml/2009/9/main" objectType="CheckBox" checked="Checked" fmlaLink="$D$147" lockText="1" noThreeD="1"/>
</file>

<file path=xl/ctrlProps/ctrlProp381.xml><?xml version="1.0" encoding="utf-8"?>
<formControlPr xmlns="http://schemas.microsoft.com/office/spreadsheetml/2009/9/main" objectType="CheckBox" checked="Checked" fmlaLink="$D$124" lockText="1" noThreeD="1"/>
</file>

<file path=xl/ctrlProps/ctrlProp382.xml><?xml version="1.0" encoding="utf-8"?>
<formControlPr xmlns="http://schemas.microsoft.com/office/spreadsheetml/2009/9/main" objectType="CheckBox" checked="Checked" fmlaLink="$D$125" lockText="1" noThreeD="1"/>
</file>

<file path=xl/ctrlProps/ctrlProp383.xml><?xml version="1.0" encoding="utf-8"?>
<formControlPr xmlns="http://schemas.microsoft.com/office/spreadsheetml/2009/9/main" objectType="CheckBox" fmlaLink="$F$125" lockText="1" noThreeD="1"/>
</file>

<file path=xl/ctrlProps/ctrlProp384.xml><?xml version="1.0" encoding="utf-8"?>
<formControlPr xmlns="http://schemas.microsoft.com/office/spreadsheetml/2009/9/main" objectType="CheckBox" checked="Checked" fmlaLink="$D$127" lockText="1" noThreeD="1"/>
</file>

<file path=xl/ctrlProps/ctrlProp385.xml><?xml version="1.0" encoding="utf-8"?>
<formControlPr xmlns="http://schemas.microsoft.com/office/spreadsheetml/2009/9/main" objectType="CheckBox" checked="Checked" fmlaLink="$D$128" lockText="1" noThreeD="1"/>
</file>

<file path=xl/ctrlProps/ctrlProp386.xml><?xml version="1.0" encoding="utf-8"?>
<formControlPr xmlns="http://schemas.microsoft.com/office/spreadsheetml/2009/9/main" objectType="CheckBox" checked="Checked" fmlaLink="$D$129" lockText="1" noThreeD="1"/>
</file>

<file path=xl/ctrlProps/ctrlProp387.xml><?xml version="1.0" encoding="utf-8"?>
<formControlPr xmlns="http://schemas.microsoft.com/office/spreadsheetml/2009/9/main" objectType="CheckBox" checked="Checked" fmlaLink="$D$130" lockText="1" noThreeD="1"/>
</file>

<file path=xl/ctrlProps/ctrlProp388.xml><?xml version="1.0" encoding="utf-8"?>
<formControlPr xmlns="http://schemas.microsoft.com/office/spreadsheetml/2009/9/main" objectType="CheckBox" checked="Checked" fmlaLink="$D$131" lockText="1" noThreeD="1"/>
</file>

<file path=xl/ctrlProps/ctrlProp389.xml><?xml version="1.0" encoding="utf-8"?>
<formControlPr xmlns="http://schemas.microsoft.com/office/spreadsheetml/2009/9/main" objectType="CheckBox" checked="Checked" fmlaLink="$D$133" lockText="1" noThreeD="1"/>
</file>

<file path=xl/ctrlProps/ctrlProp390.xml><?xml version="1.0" encoding="utf-8"?>
<formControlPr xmlns="http://schemas.microsoft.com/office/spreadsheetml/2009/9/main" objectType="CheckBox" checked="Checked" fmlaLink="$D$134" lockText="1" noThreeD="1"/>
</file>

<file path=xl/ctrlProps/ctrlProp391.xml><?xml version="1.0" encoding="utf-8"?>
<formControlPr xmlns="http://schemas.microsoft.com/office/spreadsheetml/2009/9/main" objectType="CheckBox" fmlaLink="$D$135" lockText="1" noThreeD="1"/>
</file>

<file path=xl/ctrlProps/ctrlProp392.xml><?xml version="1.0" encoding="utf-8"?>
<formControlPr xmlns="http://schemas.microsoft.com/office/spreadsheetml/2009/9/main" objectType="CheckBox" fmlaLink="$D$136" lockText="1" noThreeD="1"/>
</file>

<file path=xl/ctrlProps/ctrlProp393.xml><?xml version="1.0" encoding="utf-8"?>
<formControlPr xmlns="http://schemas.microsoft.com/office/spreadsheetml/2009/9/main" objectType="CheckBox" checked="Checked" fmlaLink="$D$137" lockText="1" noThreeD="1"/>
</file>

<file path=xl/ctrlProps/ctrlProp394.xml><?xml version="1.0" encoding="utf-8"?>
<formControlPr xmlns="http://schemas.microsoft.com/office/spreadsheetml/2009/9/main" objectType="CheckBox" checked="Checked" fmlaLink="$D$139" lockText="1" noThreeD="1"/>
</file>

<file path=xl/ctrlProps/ctrlProp395.xml><?xml version="1.0" encoding="utf-8"?>
<formControlPr xmlns="http://schemas.microsoft.com/office/spreadsheetml/2009/9/main" objectType="CheckBox" fmlaLink="$D$140" lockText="1" noThreeD="1"/>
</file>

<file path=xl/ctrlProps/ctrlProp396.xml><?xml version="1.0" encoding="utf-8"?>
<formControlPr xmlns="http://schemas.microsoft.com/office/spreadsheetml/2009/9/main" objectType="CheckBox" fmlaLink="$D$141" lockText="1" noThreeD="1"/>
</file>

<file path=xl/ctrlProps/ctrlProp397.xml><?xml version="1.0" encoding="utf-8"?>
<formControlPr xmlns="http://schemas.microsoft.com/office/spreadsheetml/2009/9/main" objectType="CheckBox" checked="Checked" fmlaLink="$F$140" lockText="1" noThreeD="1"/>
</file>

<file path=xl/ctrlProps/ctrlProp398.xml><?xml version="1.0" encoding="utf-8"?>
<formControlPr xmlns="http://schemas.microsoft.com/office/spreadsheetml/2009/9/main" objectType="CheckBox" checked="Checked" fmlaLink="$F$141" lockText="1" noThreeD="1"/>
</file>

<file path=xl/ctrlProps/ctrlProp399.xml><?xml version="1.0" encoding="utf-8"?>
<formControlPr xmlns="http://schemas.microsoft.com/office/spreadsheetml/2009/9/main" objectType="CheckBox" fmlaLink="$F$134" lockText="1" noThreeD="1"/>
</file>

<file path=xl/ctrlProps/ctrlProp400.xml><?xml version="1.0" encoding="utf-8"?>
<formControlPr xmlns="http://schemas.microsoft.com/office/spreadsheetml/2009/9/main" objectType="CheckBox" checked="Checked" fmlaLink="$F$135" lockText="1" noThreeD="1"/>
</file>

<file path=xl/ctrlProps/ctrlProp401.xml><?xml version="1.0" encoding="utf-8"?>
<formControlPr xmlns="http://schemas.microsoft.com/office/spreadsheetml/2009/9/main" objectType="CheckBox" checked="Checked" fmlaLink="$F$136" lockText="1" noThreeD="1"/>
</file>

<file path=xl/ctrlProps/ctrlProp402.xml><?xml version="1.0" encoding="utf-8"?>
<formControlPr xmlns="http://schemas.microsoft.com/office/spreadsheetml/2009/9/main" objectType="CheckBox" checked="Checked" fmlaLink="$D$142" lockText="1" noThreeD="1"/>
</file>

<file path=xl/ctrlProps/ctrlProp403.xml><?xml version="1.0" encoding="utf-8"?>
<formControlPr xmlns="http://schemas.microsoft.com/office/spreadsheetml/2009/9/main" objectType="CheckBox" checked="Checked" fmlaLink="CR37" lockText="1" noThreeD="1"/>
</file>

<file path=xl/ctrlProps/ctrlProp404.xml><?xml version="1.0" encoding="utf-8"?>
<formControlPr xmlns="http://schemas.microsoft.com/office/spreadsheetml/2009/9/main" objectType="CheckBox" fmlaLink="CT37" lockText="1" noThreeD="1"/>
</file>

<file path=xl/ctrlProps/ctrlProp405.xml><?xml version="1.0" encoding="utf-8"?>
<formControlPr xmlns="http://schemas.microsoft.com/office/spreadsheetml/2009/9/main" objectType="CheckBox" fmlaLink="CR38" lockText="1" noThreeD="1"/>
</file>

<file path=xl/ctrlProps/ctrlProp406.xml><?xml version="1.0" encoding="utf-8"?>
<formControlPr xmlns="http://schemas.microsoft.com/office/spreadsheetml/2009/9/main" objectType="CheckBox" checked="Checked" fmlaLink="CT38" lockText="1" noThreeD="1"/>
</file>

<file path=xl/ctrlProps/ctrlProp407.xml><?xml version="1.0" encoding="utf-8"?>
<formControlPr xmlns="http://schemas.microsoft.com/office/spreadsheetml/2009/9/main" objectType="CheckBox" fmlaLink="CR39" lockText="1" noThreeD="1"/>
</file>

<file path=xl/ctrlProps/ctrlProp408.xml><?xml version="1.0" encoding="utf-8"?>
<formControlPr xmlns="http://schemas.microsoft.com/office/spreadsheetml/2009/9/main" objectType="CheckBox" checked="Checked" fmlaLink="CT39" lockText="1" noThreeD="1"/>
</file>

<file path=xl/ctrlProps/ctrlProp409.xml><?xml version="1.0" encoding="utf-8"?>
<formControlPr xmlns="http://schemas.microsoft.com/office/spreadsheetml/2009/9/main" objectType="CheckBox" lockText="1" noThreeD="1"/>
</file>

<file path=xl/ctrlProps/ctrlProp410.xml><?xml version="1.0" encoding="utf-8"?>
<formControlPr xmlns="http://schemas.microsoft.com/office/spreadsheetml/2009/9/main" objectType="CheckBox" fmlaLink="CR40" lockText="1" noThreeD="1"/>
</file>

<file path=xl/ctrlProps/ctrlProp411.xml><?xml version="1.0" encoding="utf-8"?>
<formControlPr xmlns="http://schemas.microsoft.com/office/spreadsheetml/2009/9/main" objectType="CheckBox" checked="Checked" fmlaLink="CT40" lockText="1" noThreeD="1"/>
</file>

<file path=xl/ctrlProps/ctrlProp412.xml><?xml version="1.0" encoding="utf-8"?>
<formControlPr xmlns="http://schemas.microsoft.com/office/spreadsheetml/2009/9/main" objectType="CheckBox" lockText="1" noThreeD="1"/>
</file>

<file path=xl/ctrlProps/ctrlProp413.xml><?xml version="1.0" encoding="utf-8"?>
<formControlPr xmlns="http://schemas.microsoft.com/office/spreadsheetml/2009/9/main" objectType="CheckBox" checked="Checked" fmlaLink="CR41" lockText="1" noThreeD="1"/>
</file>

<file path=xl/ctrlProps/ctrlProp414.xml><?xml version="1.0" encoding="utf-8"?>
<formControlPr xmlns="http://schemas.microsoft.com/office/spreadsheetml/2009/9/main" objectType="CheckBox" fmlaLink="CT41" lockText="1" noThreeD="1"/>
</file>

<file path=xl/ctrlProps/ctrlProp415.xml><?xml version="1.0" encoding="utf-8"?>
<formControlPr xmlns="http://schemas.microsoft.com/office/spreadsheetml/2009/9/main" objectType="CheckBox" fmlaLink="CT42" lockText="1" noThreeD="1"/>
</file>

<file path=xl/ctrlProps/ctrlProp416.xml><?xml version="1.0" encoding="utf-8"?>
<formControlPr xmlns="http://schemas.microsoft.com/office/spreadsheetml/2009/9/main" objectType="CheckBox" checked="Checked" fmlaLink="CR42" lockText="1" noThreeD="1"/>
</file>

<file path=xl/ctrlProps/ctrlProp417.xml><?xml version="1.0" encoding="utf-8"?>
<formControlPr xmlns="http://schemas.microsoft.com/office/spreadsheetml/2009/9/main" objectType="CheckBox" checked="Checked" fmlaLink="$D$66" lockText="1" noThreeD="1"/>
</file>

<file path=xl/ctrlProps/ctrlProp418.xml><?xml version="1.0" encoding="utf-8"?>
<formControlPr xmlns="http://schemas.microsoft.com/office/spreadsheetml/2009/9/main" objectType="CheckBox" fmlaLink="$F$66" lockText="1" noThreeD="1"/>
</file>

<file path=xl/ctrlProps/ctrlProp419.xml><?xml version="1.0" encoding="utf-8"?>
<formControlPr xmlns="http://schemas.microsoft.com/office/spreadsheetml/2009/9/main" objectType="CheckBox" fmlaLink="$D$67" lockText="1" noThreeD="1"/>
</file>

<file path=xl/ctrlProps/ctrlProp420.xml><?xml version="1.0" encoding="utf-8"?>
<formControlPr xmlns="http://schemas.microsoft.com/office/spreadsheetml/2009/9/main" objectType="CheckBox" checked="Checked" fmlaLink="$F$67" lockText="1" noThreeD="1"/>
</file>

<file path=xl/ctrlProps/ctrlProp421.xml><?xml version="1.0" encoding="utf-8"?>
<formControlPr xmlns="http://schemas.microsoft.com/office/spreadsheetml/2009/9/main" objectType="CheckBox" checked="Checked" fmlaLink="$D$68" lockText="1" noThreeD="1"/>
</file>

<file path=xl/ctrlProps/ctrlProp422.xml><?xml version="1.0" encoding="utf-8"?>
<formControlPr xmlns="http://schemas.microsoft.com/office/spreadsheetml/2009/9/main" objectType="CheckBox" fmlaLink="$F$68" lockText="1" noThreeD="1"/>
</file>

<file path=xl/ctrlProps/ctrlProp423.xml><?xml version="1.0" encoding="utf-8"?>
<formControlPr xmlns="http://schemas.microsoft.com/office/spreadsheetml/2009/9/main" objectType="CheckBox" checked="Checked" fmlaLink="$D$69" lockText="1" noThreeD="1"/>
</file>

<file path=xl/ctrlProps/ctrlProp424.xml><?xml version="1.0" encoding="utf-8"?>
<formControlPr xmlns="http://schemas.microsoft.com/office/spreadsheetml/2009/9/main" objectType="CheckBox" fmlaLink="$F$69" lockText="1" noThreeD="1"/>
</file>

<file path=xl/ctrlProps/ctrlProp425.xml><?xml version="1.0" encoding="utf-8"?>
<formControlPr xmlns="http://schemas.microsoft.com/office/spreadsheetml/2009/9/main" objectType="CheckBox" checked="Checked" fmlaLink="$D$70" lockText="1" noThreeD="1"/>
</file>

<file path=xl/ctrlProps/ctrlProp426.xml><?xml version="1.0" encoding="utf-8"?>
<formControlPr xmlns="http://schemas.microsoft.com/office/spreadsheetml/2009/9/main" objectType="CheckBox" fmlaLink="$F$70" lockText="1" noThreeD="1"/>
</file>

<file path=xl/ctrlProps/ctrlProp427.xml><?xml version="1.0" encoding="utf-8"?>
<formControlPr xmlns="http://schemas.microsoft.com/office/spreadsheetml/2009/9/main" objectType="CheckBox" checked="Checked" fmlaLink="$D$71" lockText="1" noThreeD="1"/>
</file>

<file path=xl/ctrlProps/ctrlProp428.xml><?xml version="1.0" encoding="utf-8"?>
<formControlPr xmlns="http://schemas.microsoft.com/office/spreadsheetml/2009/9/main" objectType="CheckBox" fmlaLink="$F$71" lockText="1" noThreeD="1"/>
</file>

<file path=xl/ctrlProps/ctrlProp429.xml><?xml version="1.0" encoding="utf-8"?>
<formControlPr xmlns="http://schemas.microsoft.com/office/spreadsheetml/2009/9/main" objectType="CheckBox" checked="Checked" fmlaLink="$D$72" lockText="1" noThreeD="1"/>
</file>

<file path=xl/ctrlProps/ctrlProp430.xml><?xml version="1.0" encoding="utf-8"?>
<formControlPr xmlns="http://schemas.microsoft.com/office/spreadsheetml/2009/9/main" objectType="CheckBox" fmlaLink="$F$72" lockText="1" noThreeD="1"/>
</file>

<file path=xl/ctrlProps/ctrlProp431.xml><?xml version="1.0" encoding="utf-8"?>
<formControlPr xmlns="http://schemas.microsoft.com/office/spreadsheetml/2009/9/main" objectType="CheckBox" fmlaLink="$F$73" lockText="1" noThreeD="1"/>
</file>

<file path=xl/ctrlProps/ctrlProp432.xml><?xml version="1.0" encoding="utf-8"?>
<formControlPr xmlns="http://schemas.microsoft.com/office/spreadsheetml/2009/9/main" objectType="CheckBox" checked="Checked" fmlaLink="$D$74" lockText="1" noThreeD="1"/>
</file>

<file path=xl/ctrlProps/ctrlProp433.xml><?xml version="1.0" encoding="utf-8"?>
<formControlPr xmlns="http://schemas.microsoft.com/office/spreadsheetml/2009/9/main" objectType="CheckBox" fmlaLink="$F$74" lockText="1" noThreeD="1"/>
</file>

<file path=xl/ctrlProps/ctrlProp434.xml><?xml version="1.0" encoding="utf-8"?>
<formControlPr xmlns="http://schemas.microsoft.com/office/spreadsheetml/2009/9/main" objectType="CheckBox" checked="Checked" fmlaLink="$D$75" lockText="1" noThreeD="1"/>
</file>

<file path=xl/ctrlProps/ctrlProp435.xml><?xml version="1.0" encoding="utf-8"?>
<formControlPr xmlns="http://schemas.microsoft.com/office/spreadsheetml/2009/9/main" objectType="CheckBox" fmlaLink="$F$75" lockText="1" noThreeD="1"/>
</file>

<file path=xl/ctrlProps/ctrlProp436.xml><?xml version="1.0" encoding="utf-8"?>
<formControlPr xmlns="http://schemas.microsoft.com/office/spreadsheetml/2009/9/main" objectType="CheckBox" checked="Checked" fmlaLink="$D$76" lockText="1" noThreeD="1"/>
</file>

<file path=xl/ctrlProps/ctrlProp437.xml><?xml version="1.0" encoding="utf-8"?>
<formControlPr xmlns="http://schemas.microsoft.com/office/spreadsheetml/2009/9/main" objectType="CheckBox" checked="Checked" fmlaLink="$D$73" lockText="1" noThreeD="1"/>
</file>

<file path=xl/ctrlProps/ctrlProp438.xml><?xml version="1.0" encoding="utf-8"?>
<formControlPr xmlns="http://schemas.microsoft.com/office/spreadsheetml/2009/9/main" objectType="CheckBox" checked="Checked" fmlaLink="$D$80" lockText="1" noThreeD="1"/>
</file>

<file path=xl/ctrlProps/ctrlProp439.xml><?xml version="1.0" encoding="utf-8"?>
<formControlPr xmlns="http://schemas.microsoft.com/office/spreadsheetml/2009/9/main" objectType="CheckBox" fmlaLink="$F$80" lockText="1" noThreeD="1"/>
</file>

<file path=xl/ctrlProps/ctrlProp440.xml><?xml version="1.0" encoding="utf-8"?>
<formControlPr xmlns="http://schemas.microsoft.com/office/spreadsheetml/2009/9/main" objectType="CheckBox" checked="Checked" fmlaLink="$D$79" lockText="1" noThreeD="1"/>
</file>

<file path=xl/ctrlProps/ctrlProp441.xml><?xml version="1.0" encoding="utf-8"?>
<formControlPr xmlns="http://schemas.microsoft.com/office/spreadsheetml/2009/9/main" objectType="CheckBox" fmlaLink="$F$79" lockText="1" noThreeD="1"/>
</file>

<file path=xl/ctrlProps/ctrlProp442.xml><?xml version="1.0" encoding="utf-8"?>
<formControlPr xmlns="http://schemas.microsoft.com/office/spreadsheetml/2009/9/main" objectType="CheckBox" fmlaLink="$D$81" lockText="1" noThreeD="1"/>
</file>

<file path=xl/ctrlProps/ctrlProp443.xml><?xml version="1.0" encoding="utf-8"?>
<formControlPr xmlns="http://schemas.microsoft.com/office/spreadsheetml/2009/9/main" objectType="CheckBox" checked="Checked" fmlaLink="$F$81" lockText="1" noThreeD="1"/>
</file>

<file path=xl/ctrlProps/ctrlProp444.xml><?xml version="1.0" encoding="utf-8"?>
<formControlPr xmlns="http://schemas.microsoft.com/office/spreadsheetml/2009/9/main" objectType="CheckBox" checked="Checked" fmlaLink="$D123" lockText="1" noThreeD="1"/>
</file>

<file path=xl/ctrlProps/ctrlProp445.xml><?xml version="1.0" encoding="utf-8"?>
<formControlPr xmlns="http://schemas.microsoft.com/office/spreadsheetml/2009/9/main" objectType="CheckBox" checked="Checked" fmlaLink="$D$148" lockText="1" noThreeD="1"/>
</file>

<file path=xl/ctrlProps/ctrlProp446.xml><?xml version="1.0" encoding="utf-8"?>
<formControlPr xmlns="http://schemas.microsoft.com/office/spreadsheetml/2009/9/main" objectType="CheckBox" fmlaLink="$F$148" lockText="1" noThreeD="1"/>
</file>

<file path=xl/ctrlProps/ctrlProp447.xml><?xml version="1.0" encoding="utf-8"?>
<formControlPr xmlns="http://schemas.microsoft.com/office/spreadsheetml/2009/9/main" objectType="CheckBox" checked="Checked" fmlaLink="$D$153" lockText="1" noThreeD="1"/>
</file>

<file path=xl/ctrlProps/ctrlProp448.xml><?xml version="1.0" encoding="utf-8"?>
<formControlPr xmlns="http://schemas.microsoft.com/office/spreadsheetml/2009/9/main" objectType="CheckBox" checked="Checked" fmlaLink="$D$144" lockText="1" noThreeD="1"/>
</file>

<file path=xl/ctrlProps/ctrlProp449.xml><?xml version="1.0" encoding="utf-8"?>
<formControlPr xmlns="http://schemas.microsoft.com/office/spreadsheetml/2009/9/main" objectType="CheckBox" fmlaLink="$F$144" lockText="1" noThreeD="1"/>
</file>

<file path=xl/ctrlProps/ctrlProp450.xml><?xml version="1.0" encoding="utf-8"?>
<formControlPr xmlns="http://schemas.microsoft.com/office/spreadsheetml/2009/9/main" objectType="CheckBox" checked="Checked" fmlaLink="$D$145" lockText="1" noThreeD="1"/>
</file>

<file path=xl/ctrlProps/ctrlProp451.xml><?xml version="1.0" encoding="utf-8"?>
<formControlPr xmlns="http://schemas.microsoft.com/office/spreadsheetml/2009/9/main" objectType="CheckBox" fmlaLink="$F$145" lockText="1" noThreeD="1"/>
</file>

<file path=xl/ctrlProps/ctrlProp452.xml><?xml version="1.0" encoding="utf-8"?>
<formControlPr xmlns="http://schemas.microsoft.com/office/spreadsheetml/2009/9/main" objectType="CheckBox" fmlaLink="$D$149" lockText="1" noThreeD="1"/>
</file>

<file path=xl/ctrlProps/ctrlProp453.xml><?xml version="1.0" encoding="utf-8"?>
<formControlPr xmlns="http://schemas.microsoft.com/office/spreadsheetml/2009/9/main" objectType="CheckBox" checked="Checked" fmlaLink="$F$149" lockText="1" noThreeD="1"/>
</file>

<file path=xl/ctrlProps/ctrlProp454.xml><?xml version="1.0" encoding="utf-8"?>
<formControlPr xmlns="http://schemas.microsoft.com/office/spreadsheetml/2009/9/main" objectType="CheckBox" checked="Checked" fmlaLink="$D$150" lockText="1" noThreeD="1"/>
</file>

<file path=xl/ctrlProps/ctrlProp455.xml><?xml version="1.0" encoding="utf-8"?>
<formControlPr xmlns="http://schemas.microsoft.com/office/spreadsheetml/2009/9/main" objectType="CheckBox" fmlaLink="$F$150" lockText="1" noThreeD="1"/>
</file>

<file path=xl/ctrlProps/ctrlProp456.xml><?xml version="1.0" encoding="utf-8"?>
<formControlPr xmlns="http://schemas.microsoft.com/office/spreadsheetml/2009/9/main" objectType="CheckBox" fmlaLink="$F$153" lockText="1" noThreeD="1"/>
</file>

<file path=xl/ctrlProps/ctrlProp457.xml><?xml version="1.0" encoding="utf-8"?>
<formControlPr xmlns="http://schemas.microsoft.com/office/spreadsheetml/2009/9/main" objectType="CheckBox" checked="Checked" fmlaLink="$D$154" lockText="1" noThreeD="1"/>
</file>

<file path=xl/ctrlProps/ctrlProp458.xml><?xml version="1.0" encoding="utf-8"?>
<formControlPr xmlns="http://schemas.microsoft.com/office/spreadsheetml/2009/9/main" objectType="CheckBox" checked="Checked" fmlaLink="$D$156" lockText="1" noThreeD="1"/>
</file>

<file path=xl/ctrlProps/ctrlProp459.xml><?xml version="1.0" encoding="utf-8"?>
<formControlPr xmlns="http://schemas.microsoft.com/office/spreadsheetml/2009/9/main" objectType="CheckBox" fmlaLink="$F$156" lockText="1" noThreeD="1"/>
</file>

<file path=xl/ctrlProps/ctrlProp460.xml><?xml version="1.0" encoding="utf-8"?>
<formControlPr xmlns="http://schemas.microsoft.com/office/spreadsheetml/2009/9/main" objectType="CheckBox" checked="Checked" fmlaLink="$D$157" lockText="1" noThreeD="1"/>
</file>

<file path=xl/ctrlProps/ctrlProp461.xml><?xml version="1.0" encoding="utf-8"?>
<formControlPr xmlns="http://schemas.microsoft.com/office/spreadsheetml/2009/9/main" objectType="CheckBox" fmlaLink="$D$158" lockText="1" noThreeD="1"/>
</file>

<file path=xl/ctrlProps/ctrlProp462.xml><?xml version="1.0" encoding="utf-8"?>
<formControlPr xmlns="http://schemas.microsoft.com/office/spreadsheetml/2009/9/main" objectType="CheckBox" checked="Checked" fmlaLink="$F$158" lockText="1" noThreeD="1"/>
</file>

<file path=xl/ctrlProps/ctrlProp463.xml><?xml version="1.0" encoding="utf-8"?>
<formControlPr xmlns="http://schemas.microsoft.com/office/spreadsheetml/2009/9/main" objectType="CheckBox" fmlaLink="$D$159" lockText="1" noThreeD="1"/>
</file>

<file path=xl/ctrlProps/ctrlProp464.xml><?xml version="1.0" encoding="utf-8"?>
<formControlPr xmlns="http://schemas.microsoft.com/office/spreadsheetml/2009/9/main" objectType="CheckBox" checked="Checked" fmlaLink="$F$159" lockText="1" noThreeD="1"/>
</file>

<file path=xl/ctrlProps/ctrlProp465.xml><?xml version="1.0" encoding="utf-8"?>
<formControlPr xmlns="http://schemas.microsoft.com/office/spreadsheetml/2009/9/main" objectType="CheckBox" checked="Checked" fmlaLink="$D$160" lockText="1" noThreeD="1"/>
</file>

<file path=xl/ctrlProps/ctrlProp466.xml><?xml version="1.0" encoding="utf-8"?>
<formControlPr xmlns="http://schemas.microsoft.com/office/spreadsheetml/2009/9/main" objectType="CheckBox" checked="Checked" fmlaLink="$D$162" lockText="1" noThreeD="1"/>
</file>

<file path=xl/ctrlProps/ctrlProp467.xml><?xml version="1.0" encoding="utf-8"?>
<formControlPr xmlns="http://schemas.microsoft.com/office/spreadsheetml/2009/9/main" objectType="CheckBox" checked="Checked" fmlaLink="$D$163" lockText="1" noThreeD="1"/>
</file>

<file path=xl/ctrlProps/ctrlProp468.xml><?xml version="1.0" encoding="utf-8"?>
<formControlPr xmlns="http://schemas.microsoft.com/office/spreadsheetml/2009/9/main" objectType="CheckBox" checked="Checked" fmlaLink="$D$164" lockText="1" noThreeD="1"/>
</file>

<file path=xl/ctrlProps/ctrlProp469.xml><?xml version="1.0" encoding="utf-8"?>
<formControlPr xmlns="http://schemas.microsoft.com/office/spreadsheetml/2009/9/main" objectType="CheckBox" checked="Checked" fmlaLink="$D$165" lockText="1" noThreeD="1"/>
</file>

<file path=xl/ctrlProps/ctrlProp470.xml><?xml version="1.0" encoding="utf-8"?>
<formControlPr xmlns="http://schemas.microsoft.com/office/spreadsheetml/2009/9/main" objectType="CheckBox" checked="Checked" fmlaLink="$D$73" lockText="1" noThreeD="1"/>
</file>

<file path=xl/ctrlProps/ctrlProp471.xml><?xml version="1.0" encoding="utf-8"?>
<formControlPr xmlns="http://schemas.microsoft.com/office/spreadsheetml/2009/9/main" objectType="CheckBox" fmlaLink="$F$73" lockText="1" noThreeD="1"/>
</file>

<file path=xl/ctrlProps/ctrlProp472.xml><?xml version="1.0" encoding="utf-8"?>
<formControlPr xmlns="http://schemas.microsoft.com/office/spreadsheetml/2009/9/main" objectType="CheckBox" checked="Checked" fmlaLink="$D$112" lockText="1" noThreeD="1"/>
</file>

<file path=xl/ctrlProps/ctrlProp473.xml><?xml version="1.0" encoding="utf-8"?>
<formControlPr xmlns="http://schemas.microsoft.com/office/spreadsheetml/2009/9/main" objectType="CheckBox" checked="Checked" fmlaLink="$D$113" lockText="1" noThreeD="1"/>
</file>

<file path=xl/ctrlProps/ctrlProp474.xml><?xml version="1.0" encoding="utf-8"?>
<formControlPr xmlns="http://schemas.microsoft.com/office/spreadsheetml/2009/9/main" objectType="CheckBox" checked="Checked" fmlaLink="$D$116" lockText="1" noThreeD="1"/>
</file>

<file path=xl/ctrlProps/ctrlProp475.xml><?xml version="1.0" encoding="utf-8"?>
<formControlPr xmlns="http://schemas.microsoft.com/office/spreadsheetml/2009/9/main" objectType="CheckBox" checked="Checked" fmlaLink="$D$114" lockText="1" noThreeD="1"/>
</file>

<file path=xl/ctrlProps/ctrlProp476.xml><?xml version="1.0" encoding="utf-8"?>
<formControlPr xmlns="http://schemas.microsoft.com/office/spreadsheetml/2009/9/main" objectType="CheckBox" checked="Checked" fmlaLink="$D$115" lockText="1" noThreeD="1"/>
</file>

<file path=xl/ctrlProps/ctrlProp477.xml><?xml version="1.0" encoding="utf-8"?>
<formControlPr xmlns="http://schemas.microsoft.com/office/spreadsheetml/2009/9/main" objectType="CheckBox" fmlaLink="$F$114" lockText="1" noThreeD="1"/>
</file>

<file path=xl/ctrlProps/ctrlProp478.xml><?xml version="1.0" encoding="utf-8"?>
<formControlPr xmlns="http://schemas.microsoft.com/office/spreadsheetml/2009/9/main" objectType="CheckBox" fmlaLink="$F$115" lockText="1" noThreeD="1"/>
</file>

<file path=xl/ctrlProps/ctrlProp479.xml><?xml version="1.0" encoding="utf-8"?>
<formControlPr xmlns="http://schemas.microsoft.com/office/spreadsheetml/2009/9/main" objectType="CheckBox" checked="Checked" fmlaLink="$D$155" lockText="1" noThreeD="1"/>
</file>

<file path=xl/ctrlProps/ctrlProp480.xml><?xml version="1.0" encoding="utf-8"?>
<formControlPr xmlns="http://schemas.microsoft.com/office/spreadsheetml/2009/9/main" objectType="CheckBox" fmlaLink="$F$155" lockText="1" noThreeD="1"/>
</file>

<file path=xl/ctrlProps/ctrlProp481.xml><?xml version="1.0" encoding="utf-8"?>
<formControlPr xmlns="http://schemas.microsoft.com/office/spreadsheetml/2009/9/main" objectType="CheckBox" checked="Checked" fmlaLink="$D$147" lockText="1" noThreeD="1"/>
</file>

<file path=xl/ctrlProps/ctrlProp482.xml><?xml version="1.0" encoding="utf-8"?>
<formControlPr xmlns="http://schemas.microsoft.com/office/spreadsheetml/2009/9/main" objectType="CheckBox" checked="Checked" fmlaLink="$D$124" lockText="1" noThreeD="1"/>
</file>

<file path=xl/ctrlProps/ctrlProp483.xml><?xml version="1.0" encoding="utf-8"?>
<formControlPr xmlns="http://schemas.microsoft.com/office/spreadsheetml/2009/9/main" objectType="CheckBox" fmlaLink="$D$125" lockText="1" noThreeD="1"/>
</file>

<file path=xl/ctrlProps/ctrlProp484.xml><?xml version="1.0" encoding="utf-8"?>
<formControlPr xmlns="http://schemas.microsoft.com/office/spreadsheetml/2009/9/main" objectType="CheckBox" checked="Checked" fmlaLink="$F$125" lockText="1" noThreeD="1"/>
</file>

<file path=xl/ctrlProps/ctrlProp485.xml><?xml version="1.0" encoding="utf-8"?>
<formControlPr xmlns="http://schemas.microsoft.com/office/spreadsheetml/2009/9/main" objectType="CheckBox" checked="Checked" fmlaLink="$D$127" lockText="1" noThreeD="1"/>
</file>

<file path=xl/ctrlProps/ctrlProp486.xml><?xml version="1.0" encoding="utf-8"?>
<formControlPr xmlns="http://schemas.microsoft.com/office/spreadsheetml/2009/9/main" objectType="CheckBox" checked="Checked" fmlaLink="$D$128" lockText="1" noThreeD="1"/>
</file>

<file path=xl/ctrlProps/ctrlProp487.xml><?xml version="1.0" encoding="utf-8"?>
<formControlPr xmlns="http://schemas.microsoft.com/office/spreadsheetml/2009/9/main" objectType="CheckBox" checked="Checked" fmlaLink="$D$129" lockText="1" noThreeD="1"/>
</file>

<file path=xl/ctrlProps/ctrlProp488.xml><?xml version="1.0" encoding="utf-8"?>
<formControlPr xmlns="http://schemas.microsoft.com/office/spreadsheetml/2009/9/main" objectType="CheckBox" checked="Checked" fmlaLink="$D$130" lockText="1" noThreeD="1"/>
</file>

<file path=xl/ctrlProps/ctrlProp489.xml><?xml version="1.0" encoding="utf-8"?>
<formControlPr xmlns="http://schemas.microsoft.com/office/spreadsheetml/2009/9/main" objectType="CheckBox" checked="Checked" fmlaLink="$D$131" lockText="1" noThreeD="1"/>
</file>

<file path=xl/ctrlProps/ctrlProp490.xml><?xml version="1.0" encoding="utf-8"?>
<formControlPr xmlns="http://schemas.microsoft.com/office/spreadsheetml/2009/9/main" objectType="CheckBox" checked="Checked" fmlaLink="$D$133" lockText="1" noThreeD="1"/>
</file>

<file path=xl/ctrlProps/ctrlProp491.xml><?xml version="1.0" encoding="utf-8"?>
<formControlPr xmlns="http://schemas.microsoft.com/office/spreadsheetml/2009/9/main" objectType="CheckBox" fmlaLink="$D$134" lockText="1" noThreeD="1"/>
</file>

<file path=xl/ctrlProps/ctrlProp492.xml><?xml version="1.0" encoding="utf-8"?>
<formControlPr xmlns="http://schemas.microsoft.com/office/spreadsheetml/2009/9/main" objectType="CheckBox" fmlaLink="$D$135" lockText="1" noThreeD="1"/>
</file>

<file path=xl/ctrlProps/ctrlProp493.xml><?xml version="1.0" encoding="utf-8"?>
<formControlPr xmlns="http://schemas.microsoft.com/office/spreadsheetml/2009/9/main" objectType="CheckBox" fmlaLink="$D$136" lockText="1" noThreeD="1"/>
</file>

<file path=xl/ctrlProps/ctrlProp494.xml><?xml version="1.0" encoding="utf-8"?>
<formControlPr xmlns="http://schemas.microsoft.com/office/spreadsheetml/2009/9/main" objectType="CheckBox" checked="Checked" fmlaLink="$D$137" lockText="1" noThreeD="1"/>
</file>

<file path=xl/ctrlProps/ctrlProp495.xml><?xml version="1.0" encoding="utf-8"?>
<formControlPr xmlns="http://schemas.microsoft.com/office/spreadsheetml/2009/9/main" objectType="CheckBox" checked="Checked" fmlaLink="$D$139" lockText="1" noThreeD="1"/>
</file>

<file path=xl/ctrlProps/ctrlProp496.xml><?xml version="1.0" encoding="utf-8"?>
<formControlPr xmlns="http://schemas.microsoft.com/office/spreadsheetml/2009/9/main" objectType="CheckBox" checked="Checked" fmlaLink="$D$140" lockText="1" noThreeD="1"/>
</file>

<file path=xl/ctrlProps/ctrlProp497.xml><?xml version="1.0" encoding="utf-8"?>
<formControlPr xmlns="http://schemas.microsoft.com/office/spreadsheetml/2009/9/main" objectType="CheckBox" checked="Checked" fmlaLink="$D$141" lockText="1" noThreeD="1"/>
</file>

<file path=xl/ctrlProps/ctrlProp498.xml><?xml version="1.0" encoding="utf-8"?>
<formControlPr xmlns="http://schemas.microsoft.com/office/spreadsheetml/2009/9/main" objectType="CheckBox" fmlaLink="$F$140" lockText="1" noThreeD="1"/>
</file>

<file path=xl/ctrlProps/ctrlProp499.xml><?xml version="1.0" encoding="utf-8"?>
<formControlPr xmlns="http://schemas.microsoft.com/office/spreadsheetml/2009/9/main" objectType="CheckBox" fmlaLink="$F$141" lockText="1" noThreeD="1"/>
</file>

<file path=xl/ctrlProps/ctrlProp500.xml><?xml version="1.0" encoding="utf-8"?>
<formControlPr xmlns="http://schemas.microsoft.com/office/spreadsheetml/2009/9/main" objectType="CheckBox" checked="Checked" fmlaLink="$F$134" lockText="1" noThreeD="1"/>
</file>

<file path=xl/ctrlProps/ctrlProp501.xml><?xml version="1.0" encoding="utf-8"?>
<formControlPr xmlns="http://schemas.microsoft.com/office/spreadsheetml/2009/9/main" objectType="CheckBox" checked="Checked" fmlaLink="$F$135" lockText="1" noThreeD="1"/>
</file>

<file path=xl/ctrlProps/ctrlProp502.xml><?xml version="1.0" encoding="utf-8"?>
<formControlPr xmlns="http://schemas.microsoft.com/office/spreadsheetml/2009/9/main" objectType="CheckBox" checked="Checked" fmlaLink="$F$136" lockText="1" noThreeD="1"/>
</file>

<file path=xl/ctrlProps/ctrlProp503.xml><?xml version="1.0" encoding="utf-8"?>
<formControlPr xmlns="http://schemas.microsoft.com/office/spreadsheetml/2009/9/main" objectType="CheckBox" checked="Checked" fmlaLink="$D$142" lockText="1" noThreeD="1"/>
</file>

<file path=xl/ctrlProps/ctrlProp504.xml><?xml version="1.0" encoding="utf-8"?>
<formControlPr xmlns="http://schemas.microsoft.com/office/spreadsheetml/2009/9/main" objectType="CheckBox" checked="Checked" fmlaLink="CR37" lockText="1" noThreeD="1"/>
</file>

<file path=xl/ctrlProps/ctrlProp505.xml><?xml version="1.0" encoding="utf-8"?>
<formControlPr xmlns="http://schemas.microsoft.com/office/spreadsheetml/2009/9/main" objectType="CheckBox" fmlaLink="CT37" lockText="1" noThreeD="1"/>
</file>

<file path=xl/ctrlProps/ctrlProp506.xml><?xml version="1.0" encoding="utf-8"?>
<formControlPr xmlns="http://schemas.microsoft.com/office/spreadsheetml/2009/9/main" objectType="CheckBox" checked="Checked" fmlaLink="CR38" lockText="1" noThreeD="1"/>
</file>

<file path=xl/ctrlProps/ctrlProp507.xml><?xml version="1.0" encoding="utf-8"?>
<formControlPr xmlns="http://schemas.microsoft.com/office/spreadsheetml/2009/9/main" objectType="CheckBox" fmlaLink="CT38" lockText="1" noThreeD="1"/>
</file>

<file path=xl/ctrlProps/ctrlProp508.xml><?xml version="1.0" encoding="utf-8"?>
<formControlPr xmlns="http://schemas.microsoft.com/office/spreadsheetml/2009/9/main" objectType="CheckBox" checked="Checked" fmlaLink="CR39" lockText="1" noThreeD="1"/>
</file>

<file path=xl/ctrlProps/ctrlProp509.xml><?xml version="1.0" encoding="utf-8"?>
<formControlPr xmlns="http://schemas.microsoft.com/office/spreadsheetml/2009/9/main" objectType="CheckBox" fmlaLink="CT39" lockText="1" noThreeD="1"/>
</file>

<file path=xl/ctrlProps/ctrlProp510.xml><?xml version="1.0" encoding="utf-8"?>
<formControlPr xmlns="http://schemas.microsoft.com/office/spreadsheetml/2009/9/main" objectType="CheckBox" lockText="1" noThreeD="1"/>
</file>

<file path=xl/ctrlProps/ctrlProp511.xml><?xml version="1.0" encoding="utf-8"?>
<formControlPr xmlns="http://schemas.microsoft.com/office/spreadsheetml/2009/9/main" objectType="CheckBox" checked="Checked" fmlaLink="CR40" lockText="1" noThreeD="1"/>
</file>

<file path=xl/ctrlProps/ctrlProp512.xml><?xml version="1.0" encoding="utf-8"?>
<formControlPr xmlns="http://schemas.microsoft.com/office/spreadsheetml/2009/9/main" objectType="CheckBox" fmlaLink="CT40" lockText="1" noThreeD="1"/>
</file>

<file path=xl/ctrlProps/ctrlProp513.xml><?xml version="1.0" encoding="utf-8"?>
<formControlPr xmlns="http://schemas.microsoft.com/office/spreadsheetml/2009/9/main" objectType="CheckBox" lockText="1" noThreeD="1"/>
</file>

<file path=xl/ctrlProps/ctrlProp514.xml><?xml version="1.0" encoding="utf-8"?>
<formControlPr xmlns="http://schemas.microsoft.com/office/spreadsheetml/2009/9/main" objectType="CheckBox" checked="Checked" fmlaLink="CR41" lockText="1" noThreeD="1"/>
</file>

<file path=xl/ctrlProps/ctrlProp515.xml><?xml version="1.0" encoding="utf-8"?>
<formControlPr xmlns="http://schemas.microsoft.com/office/spreadsheetml/2009/9/main" objectType="CheckBox" fmlaLink="CT41" lockText="1" noThreeD="1"/>
</file>

<file path=xl/ctrlProps/ctrlProp516.xml><?xml version="1.0" encoding="utf-8"?>
<formControlPr xmlns="http://schemas.microsoft.com/office/spreadsheetml/2009/9/main" objectType="CheckBox" fmlaLink="CT42" lockText="1" noThreeD="1"/>
</file>

<file path=xl/ctrlProps/ctrlProp517.xml><?xml version="1.0" encoding="utf-8"?>
<formControlPr xmlns="http://schemas.microsoft.com/office/spreadsheetml/2009/9/main" objectType="CheckBox" checked="Checked" fmlaLink="CR42" lockText="1" noThreeD="1"/>
</file>

<file path=xl/ctrlProps/ctrlProp518.xml><?xml version="1.0" encoding="utf-8"?>
<formControlPr xmlns="http://schemas.microsoft.com/office/spreadsheetml/2009/9/main" objectType="CheckBox" checked="Checked" fmlaLink="$D$66" lockText="1" noThreeD="1"/>
</file>

<file path=xl/ctrlProps/ctrlProp519.xml><?xml version="1.0" encoding="utf-8"?>
<formControlPr xmlns="http://schemas.microsoft.com/office/spreadsheetml/2009/9/main" objectType="CheckBox" fmlaLink="$F$66" lockText="1" noThreeD="1"/>
</file>

<file path=xl/ctrlProps/ctrlProp520.xml><?xml version="1.0" encoding="utf-8"?>
<formControlPr xmlns="http://schemas.microsoft.com/office/spreadsheetml/2009/9/main" objectType="CheckBox" fmlaLink="$D$67" lockText="1" noThreeD="1"/>
</file>

<file path=xl/ctrlProps/ctrlProp521.xml><?xml version="1.0" encoding="utf-8"?>
<formControlPr xmlns="http://schemas.microsoft.com/office/spreadsheetml/2009/9/main" objectType="CheckBox" checked="Checked" fmlaLink="$F$67" lockText="1" noThreeD="1"/>
</file>

<file path=xl/ctrlProps/ctrlProp522.xml><?xml version="1.0" encoding="utf-8"?>
<formControlPr xmlns="http://schemas.microsoft.com/office/spreadsheetml/2009/9/main" objectType="CheckBox" checked="Checked" fmlaLink="$D$68" lockText="1" noThreeD="1"/>
</file>

<file path=xl/ctrlProps/ctrlProp523.xml><?xml version="1.0" encoding="utf-8"?>
<formControlPr xmlns="http://schemas.microsoft.com/office/spreadsheetml/2009/9/main" objectType="CheckBox" fmlaLink="$F$68" lockText="1" noThreeD="1"/>
</file>

<file path=xl/ctrlProps/ctrlProp524.xml><?xml version="1.0" encoding="utf-8"?>
<formControlPr xmlns="http://schemas.microsoft.com/office/spreadsheetml/2009/9/main" objectType="CheckBox" checked="Checked" fmlaLink="$D$69" lockText="1" noThreeD="1"/>
</file>

<file path=xl/ctrlProps/ctrlProp525.xml><?xml version="1.0" encoding="utf-8"?>
<formControlPr xmlns="http://schemas.microsoft.com/office/spreadsheetml/2009/9/main" objectType="CheckBox" fmlaLink="$F$69" lockText="1" noThreeD="1"/>
</file>

<file path=xl/ctrlProps/ctrlProp526.xml><?xml version="1.0" encoding="utf-8"?>
<formControlPr xmlns="http://schemas.microsoft.com/office/spreadsheetml/2009/9/main" objectType="CheckBox" checked="Checked" fmlaLink="$D$70" lockText="1" noThreeD="1"/>
</file>

<file path=xl/ctrlProps/ctrlProp527.xml><?xml version="1.0" encoding="utf-8"?>
<formControlPr xmlns="http://schemas.microsoft.com/office/spreadsheetml/2009/9/main" objectType="CheckBox" fmlaLink="$F$70" lockText="1" noThreeD="1"/>
</file>

<file path=xl/ctrlProps/ctrlProp528.xml><?xml version="1.0" encoding="utf-8"?>
<formControlPr xmlns="http://schemas.microsoft.com/office/spreadsheetml/2009/9/main" objectType="CheckBox" checked="Checked" fmlaLink="$D$71" lockText="1" noThreeD="1"/>
</file>

<file path=xl/ctrlProps/ctrlProp529.xml><?xml version="1.0" encoding="utf-8"?>
<formControlPr xmlns="http://schemas.microsoft.com/office/spreadsheetml/2009/9/main" objectType="CheckBox" fmlaLink="$F$71" lockText="1" noThreeD="1"/>
</file>

<file path=xl/ctrlProps/ctrlProp530.xml><?xml version="1.0" encoding="utf-8"?>
<formControlPr xmlns="http://schemas.microsoft.com/office/spreadsheetml/2009/9/main" objectType="CheckBox" checked="Checked" fmlaLink="$D$72" lockText="1" noThreeD="1"/>
</file>

<file path=xl/ctrlProps/ctrlProp531.xml><?xml version="1.0" encoding="utf-8"?>
<formControlPr xmlns="http://schemas.microsoft.com/office/spreadsheetml/2009/9/main" objectType="CheckBox" fmlaLink="$F$72" lockText="1" noThreeD="1"/>
</file>

<file path=xl/ctrlProps/ctrlProp532.xml><?xml version="1.0" encoding="utf-8"?>
<formControlPr xmlns="http://schemas.microsoft.com/office/spreadsheetml/2009/9/main" objectType="CheckBox" fmlaLink="$F$73" lockText="1" noThreeD="1"/>
</file>

<file path=xl/ctrlProps/ctrlProp533.xml><?xml version="1.0" encoding="utf-8"?>
<formControlPr xmlns="http://schemas.microsoft.com/office/spreadsheetml/2009/9/main" objectType="CheckBox" checked="Checked" fmlaLink="$D$74" lockText="1" noThreeD="1"/>
</file>

<file path=xl/ctrlProps/ctrlProp534.xml><?xml version="1.0" encoding="utf-8"?>
<formControlPr xmlns="http://schemas.microsoft.com/office/spreadsheetml/2009/9/main" objectType="CheckBox" fmlaLink="$F$74" lockText="1" noThreeD="1"/>
</file>

<file path=xl/ctrlProps/ctrlProp535.xml><?xml version="1.0" encoding="utf-8"?>
<formControlPr xmlns="http://schemas.microsoft.com/office/spreadsheetml/2009/9/main" objectType="CheckBox" checked="Checked" fmlaLink="$D$75" lockText="1" noThreeD="1"/>
</file>

<file path=xl/ctrlProps/ctrlProp536.xml><?xml version="1.0" encoding="utf-8"?>
<formControlPr xmlns="http://schemas.microsoft.com/office/spreadsheetml/2009/9/main" objectType="CheckBox" fmlaLink="$F$75" lockText="1" noThreeD="1"/>
</file>

<file path=xl/ctrlProps/ctrlProp537.xml><?xml version="1.0" encoding="utf-8"?>
<formControlPr xmlns="http://schemas.microsoft.com/office/spreadsheetml/2009/9/main" objectType="CheckBox" fmlaLink="$D$76" lockText="1" noThreeD="1"/>
</file>

<file path=xl/ctrlProps/ctrlProp538.xml><?xml version="1.0" encoding="utf-8"?>
<formControlPr xmlns="http://schemas.microsoft.com/office/spreadsheetml/2009/9/main" objectType="CheckBox" checked="Checked" fmlaLink="$D$73" lockText="1" noThreeD="1"/>
</file>

<file path=xl/ctrlProps/ctrlProp539.xml><?xml version="1.0" encoding="utf-8"?>
<formControlPr xmlns="http://schemas.microsoft.com/office/spreadsheetml/2009/9/main" objectType="CheckBox" checked="Checked" fmlaLink="$D$80" lockText="1" noThreeD="1"/>
</file>

<file path=xl/ctrlProps/ctrlProp540.xml><?xml version="1.0" encoding="utf-8"?>
<formControlPr xmlns="http://schemas.microsoft.com/office/spreadsheetml/2009/9/main" objectType="CheckBox" fmlaLink="$F$80" lockText="1" noThreeD="1"/>
</file>

<file path=xl/ctrlProps/ctrlProp541.xml><?xml version="1.0" encoding="utf-8"?>
<formControlPr xmlns="http://schemas.microsoft.com/office/spreadsheetml/2009/9/main" objectType="CheckBox" fmlaLink="$D$79" lockText="1" noThreeD="1"/>
</file>

<file path=xl/ctrlProps/ctrlProp542.xml><?xml version="1.0" encoding="utf-8"?>
<formControlPr xmlns="http://schemas.microsoft.com/office/spreadsheetml/2009/9/main" objectType="CheckBox" fmlaLink="$F$79" lockText="1" noThreeD="1"/>
</file>

<file path=xl/ctrlProps/ctrlProp543.xml><?xml version="1.0" encoding="utf-8"?>
<formControlPr xmlns="http://schemas.microsoft.com/office/spreadsheetml/2009/9/main" objectType="CheckBox" fmlaLink="$D$81" lockText="1" noThreeD="1"/>
</file>

<file path=xl/ctrlProps/ctrlProp544.xml><?xml version="1.0" encoding="utf-8"?>
<formControlPr xmlns="http://schemas.microsoft.com/office/spreadsheetml/2009/9/main" objectType="CheckBox" checked="Checked" fmlaLink="$F$81" lockText="1" noThreeD="1"/>
</file>

<file path=xl/ctrlProps/ctrlProp545.xml><?xml version="1.0" encoding="utf-8"?>
<formControlPr xmlns="http://schemas.microsoft.com/office/spreadsheetml/2009/9/main" objectType="CheckBox" checked="Checked" fmlaLink="$D123" lockText="1" noThreeD="1"/>
</file>

<file path=xl/ctrlProps/ctrlProp546.xml><?xml version="1.0" encoding="utf-8"?>
<formControlPr xmlns="http://schemas.microsoft.com/office/spreadsheetml/2009/9/main" objectType="CheckBox" checked="Checked" fmlaLink="$D$148" lockText="1" noThreeD="1"/>
</file>

<file path=xl/ctrlProps/ctrlProp547.xml><?xml version="1.0" encoding="utf-8"?>
<formControlPr xmlns="http://schemas.microsoft.com/office/spreadsheetml/2009/9/main" objectType="CheckBox" fmlaLink="$F$148" lockText="1" noThreeD="1"/>
</file>

<file path=xl/ctrlProps/ctrlProp548.xml><?xml version="1.0" encoding="utf-8"?>
<formControlPr xmlns="http://schemas.microsoft.com/office/spreadsheetml/2009/9/main" objectType="CheckBox" checked="Checked" fmlaLink="$D$153" lockText="1" noThreeD="1"/>
</file>

<file path=xl/ctrlProps/ctrlProp549.xml><?xml version="1.0" encoding="utf-8"?>
<formControlPr xmlns="http://schemas.microsoft.com/office/spreadsheetml/2009/9/main" objectType="CheckBox" checked="Checked" fmlaLink="$D$144" lockText="1" noThreeD="1"/>
</file>

<file path=xl/ctrlProps/ctrlProp550.xml><?xml version="1.0" encoding="utf-8"?>
<formControlPr xmlns="http://schemas.microsoft.com/office/spreadsheetml/2009/9/main" objectType="CheckBox" fmlaLink="$F$144" lockText="1" noThreeD="1"/>
</file>

<file path=xl/ctrlProps/ctrlProp551.xml><?xml version="1.0" encoding="utf-8"?>
<formControlPr xmlns="http://schemas.microsoft.com/office/spreadsheetml/2009/9/main" objectType="CheckBox" checked="Checked" fmlaLink="$D$145" lockText="1" noThreeD="1"/>
</file>

<file path=xl/ctrlProps/ctrlProp552.xml><?xml version="1.0" encoding="utf-8"?>
<formControlPr xmlns="http://schemas.microsoft.com/office/spreadsheetml/2009/9/main" objectType="CheckBox" fmlaLink="$F$145" lockText="1" noThreeD="1"/>
</file>

<file path=xl/ctrlProps/ctrlProp553.xml><?xml version="1.0" encoding="utf-8"?>
<formControlPr xmlns="http://schemas.microsoft.com/office/spreadsheetml/2009/9/main" objectType="CheckBox" fmlaLink="$D$149" lockText="1" noThreeD="1"/>
</file>

<file path=xl/ctrlProps/ctrlProp554.xml><?xml version="1.0" encoding="utf-8"?>
<formControlPr xmlns="http://schemas.microsoft.com/office/spreadsheetml/2009/9/main" objectType="CheckBox" checked="Checked" fmlaLink="$F$149" lockText="1" noThreeD="1"/>
</file>

<file path=xl/ctrlProps/ctrlProp555.xml><?xml version="1.0" encoding="utf-8"?>
<formControlPr xmlns="http://schemas.microsoft.com/office/spreadsheetml/2009/9/main" objectType="CheckBox" checked="Checked" fmlaLink="$D$150" lockText="1" noThreeD="1"/>
</file>

<file path=xl/ctrlProps/ctrlProp556.xml><?xml version="1.0" encoding="utf-8"?>
<formControlPr xmlns="http://schemas.microsoft.com/office/spreadsheetml/2009/9/main" objectType="CheckBox" fmlaLink="$F$150" lockText="1" noThreeD="1"/>
</file>

<file path=xl/ctrlProps/ctrlProp557.xml><?xml version="1.0" encoding="utf-8"?>
<formControlPr xmlns="http://schemas.microsoft.com/office/spreadsheetml/2009/9/main" objectType="CheckBox" fmlaLink="$F$153" lockText="1" noThreeD="1"/>
</file>

<file path=xl/ctrlProps/ctrlProp558.xml><?xml version="1.0" encoding="utf-8"?>
<formControlPr xmlns="http://schemas.microsoft.com/office/spreadsheetml/2009/9/main" objectType="CheckBox" fmlaLink="$D$154" lockText="1" noThreeD="1"/>
</file>

<file path=xl/ctrlProps/ctrlProp559.xml><?xml version="1.0" encoding="utf-8"?>
<formControlPr xmlns="http://schemas.microsoft.com/office/spreadsheetml/2009/9/main" objectType="CheckBox" fmlaLink="$D$156" lockText="1" noThreeD="1"/>
</file>

<file path=xl/ctrlProps/ctrlProp560.xml><?xml version="1.0" encoding="utf-8"?>
<formControlPr xmlns="http://schemas.microsoft.com/office/spreadsheetml/2009/9/main" objectType="CheckBox" fmlaLink="$F$156" lockText="1" noThreeD="1"/>
</file>

<file path=xl/ctrlProps/ctrlProp561.xml><?xml version="1.0" encoding="utf-8"?>
<formControlPr xmlns="http://schemas.microsoft.com/office/spreadsheetml/2009/9/main" objectType="CheckBox" checked="Checked" fmlaLink="$D$157" lockText="1" noThreeD="1"/>
</file>

<file path=xl/ctrlProps/ctrlProp562.xml><?xml version="1.0" encoding="utf-8"?>
<formControlPr xmlns="http://schemas.microsoft.com/office/spreadsheetml/2009/9/main" objectType="CheckBox" fmlaLink="$D$158" lockText="1" noThreeD="1"/>
</file>

<file path=xl/ctrlProps/ctrlProp563.xml><?xml version="1.0" encoding="utf-8"?>
<formControlPr xmlns="http://schemas.microsoft.com/office/spreadsheetml/2009/9/main" objectType="CheckBox" checked="Checked" fmlaLink="$F$158" lockText="1" noThreeD="1"/>
</file>

<file path=xl/ctrlProps/ctrlProp564.xml><?xml version="1.0" encoding="utf-8"?>
<formControlPr xmlns="http://schemas.microsoft.com/office/spreadsheetml/2009/9/main" objectType="CheckBox" fmlaLink="$D$159" lockText="1" noThreeD="1"/>
</file>

<file path=xl/ctrlProps/ctrlProp565.xml><?xml version="1.0" encoding="utf-8"?>
<formControlPr xmlns="http://schemas.microsoft.com/office/spreadsheetml/2009/9/main" objectType="CheckBox" checked="Checked" fmlaLink="$F$159" lockText="1" noThreeD="1"/>
</file>

<file path=xl/ctrlProps/ctrlProp566.xml><?xml version="1.0" encoding="utf-8"?>
<formControlPr xmlns="http://schemas.microsoft.com/office/spreadsheetml/2009/9/main" objectType="CheckBox" fmlaLink="$D$160" lockText="1" noThreeD="1"/>
</file>

<file path=xl/ctrlProps/ctrlProp567.xml><?xml version="1.0" encoding="utf-8"?>
<formControlPr xmlns="http://schemas.microsoft.com/office/spreadsheetml/2009/9/main" objectType="CheckBox" fmlaLink="$D$162" lockText="1" noThreeD="1"/>
</file>

<file path=xl/ctrlProps/ctrlProp568.xml><?xml version="1.0" encoding="utf-8"?>
<formControlPr xmlns="http://schemas.microsoft.com/office/spreadsheetml/2009/9/main" objectType="CheckBox" fmlaLink="$D$163" lockText="1" noThreeD="1"/>
</file>

<file path=xl/ctrlProps/ctrlProp569.xml><?xml version="1.0" encoding="utf-8"?>
<formControlPr xmlns="http://schemas.microsoft.com/office/spreadsheetml/2009/9/main" objectType="CheckBox" fmlaLink="$D$164" lockText="1" noThreeD="1"/>
</file>

<file path=xl/ctrlProps/ctrlProp570.xml><?xml version="1.0" encoding="utf-8"?>
<formControlPr xmlns="http://schemas.microsoft.com/office/spreadsheetml/2009/9/main" objectType="CheckBox" fmlaLink="$D$165" lockText="1" noThreeD="1"/>
</file>

<file path=xl/ctrlProps/ctrlProp571.xml><?xml version="1.0" encoding="utf-8"?>
<formControlPr xmlns="http://schemas.microsoft.com/office/spreadsheetml/2009/9/main" objectType="CheckBox" checked="Checked" fmlaLink="$D$73" lockText="1" noThreeD="1"/>
</file>

<file path=xl/ctrlProps/ctrlProp572.xml><?xml version="1.0" encoding="utf-8"?>
<formControlPr xmlns="http://schemas.microsoft.com/office/spreadsheetml/2009/9/main" objectType="CheckBox" fmlaLink="$F$73" lockText="1" noThreeD="1"/>
</file>

<file path=xl/ctrlProps/ctrlProp573.xml><?xml version="1.0" encoding="utf-8"?>
<formControlPr xmlns="http://schemas.microsoft.com/office/spreadsheetml/2009/9/main" objectType="CheckBox" checked="Checked" fmlaLink="$D$112" lockText="1" noThreeD="1"/>
</file>

<file path=xl/ctrlProps/ctrlProp574.xml><?xml version="1.0" encoding="utf-8"?>
<formControlPr xmlns="http://schemas.microsoft.com/office/spreadsheetml/2009/9/main" objectType="CheckBox" checked="Checked" fmlaLink="$D$113" lockText="1" noThreeD="1"/>
</file>

<file path=xl/ctrlProps/ctrlProp575.xml><?xml version="1.0" encoding="utf-8"?>
<formControlPr xmlns="http://schemas.microsoft.com/office/spreadsheetml/2009/9/main" objectType="CheckBox" fmlaLink="$D$116" lockText="1" noThreeD="1"/>
</file>

<file path=xl/ctrlProps/ctrlProp576.xml><?xml version="1.0" encoding="utf-8"?>
<formControlPr xmlns="http://schemas.microsoft.com/office/spreadsheetml/2009/9/main" objectType="CheckBox" checked="Checked" fmlaLink="$D$114" lockText="1" noThreeD="1"/>
</file>

<file path=xl/ctrlProps/ctrlProp577.xml><?xml version="1.0" encoding="utf-8"?>
<formControlPr xmlns="http://schemas.microsoft.com/office/spreadsheetml/2009/9/main" objectType="CheckBox" checked="Checked" fmlaLink="$D$115" lockText="1" noThreeD="1"/>
</file>

<file path=xl/ctrlProps/ctrlProp578.xml><?xml version="1.0" encoding="utf-8"?>
<formControlPr xmlns="http://schemas.microsoft.com/office/spreadsheetml/2009/9/main" objectType="CheckBox" fmlaLink="$F$114" lockText="1" noThreeD="1"/>
</file>

<file path=xl/ctrlProps/ctrlProp579.xml><?xml version="1.0" encoding="utf-8"?>
<formControlPr xmlns="http://schemas.microsoft.com/office/spreadsheetml/2009/9/main" objectType="CheckBox" fmlaLink="$F$115" lockText="1" noThreeD="1"/>
</file>

<file path=xl/ctrlProps/ctrlProp580.xml><?xml version="1.0" encoding="utf-8"?>
<formControlPr xmlns="http://schemas.microsoft.com/office/spreadsheetml/2009/9/main" objectType="CheckBox" fmlaLink="$D$155" lockText="1" noThreeD="1"/>
</file>

<file path=xl/ctrlProps/ctrlProp581.xml><?xml version="1.0" encoding="utf-8"?>
<formControlPr xmlns="http://schemas.microsoft.com/office/spreadsheetml/2009/9/main" objectType="CheckBox" fmlaLink="$F$155" lockText="1" noThreeD="1"/>
</file>

<file path=xl/ctrlProps/ctrlProp582.xml><?xml version="1.0" encoding="utf-8"?>
<formControlPr xmlns="http://schemas.microsoft.com/office/spreadsheetml/2009/9/main" objectType="CheckBox" checked="Checked" fmlaLink="$D$147" lockText="1" noThreeD="1"/>
</file>

<file path=xl/ctrlProps/ctrlProp583.xml><?xml version="1.0" encoding="utf-8"?>
<formControlPr xmlns="http://schemas.microsoft.com/office/spreadsheetml/2009/9/main" objectType="CheckBox" checked="Checked" fmlaLink="$D$124" lockText="1" noThreeD="1"/>
</file>

<file path=xl/ctrlProps/ctrlProp584.xml><?xml version="1.0" encoding="utf-8"?>
<formControlPr xmlns="http://schemas.microsoft.com/office/spreadsheetml/2009/9/main" objectType="CheckBox" checked="Checked" fmlaLink="$D$125" lockText="1" noThreeD="1"/>
</file>

<file path=xl/ctrlProps/ctrlProp585.xml><?xml version="1.0" encoding="utf-8"?>
<formControlPr xmlns="http://schemas.microsoft.com/office/spreadsheetml/2009/9/main" objectType="CheckBox" fmlaLink="$F$125" lockText="1" noThreeD="1"/>
</file>

<file path=xl/ctrlProps/ctrlProp586.xml><?xml version="1.0" encoding="utf-8"?>
<formControlPr xmlns="http://schemas.microsoft.com/office/spreadsheetml/2009/9/main" objectType="CheckBox" checked="Checked" fmlaLink="$D$127" lockText="1" noThreeD="1"/>
</file>

<file path=xl/ctrlProps/ctrlProp587.xml><?xml version="1.0" encoding="utf-8"?>
<formControlPr xmlns="http://schemas.microsoft.com/office/spreadsheetml/2009/9/main" objectType="CheckBox" checked="Checked" fmlaLink="$D$128" lockText="1" noThreeD="1"/>
</file>

<file path=xl/ctrlProps/ctrlProp588.xml><?xml version="1.0" encoding="utf-8"?>
<formControlPr xmlns="http://schemas.microsoft.com/office/spreadsheetml/2009/9/main" objectType="CheckBox" checked="Checked" fmlaLink="$D$129" lockText="1" noThreeD="1"/>
</file>

<file path=xl/ctrlProps/ctrlProp589.xml><?xml version="1.0" encoding="utf-8"?>
<formControlPr xmlns="http://schemas.microsoft.com/office/spreadsheetml/2009/9/main" objectType="CheckBox" checked="Checked" fmlaLink="$D$130" lockText="1" noThreeD="1"/>
</file>

<file path=xl/ctrlProps/ctrlProp590.xml><?xml version="1.0" encoding="utf-8"?>
<formControlPr xmlns="http://schemas.microsoft.com/office/spreadsheetml/2009/9/main" objectType="CheckBox" checked="Checked" fmlaLink="$D$131" lockText="1" noThreeD="1"/>
</file>

<file path=xl/ctrlProps/ctrlProp591.xml><?xml version="1.0" encoding="utf-8"?>
<formControlPr xmlns="http://schemas.microsoft.com/office/spreadsheetml/2009/9/main" objectType="CheckBox" checked="Checked" fmlaLink="$D$133" lockText="1" noThreeD="1"/>
</file>

<file path=xl/ctrlProps/ctrlProp592.xml><?xml version="1.0" encoding="utf-8"?>
<formControlPr xmlns="http://schemas.microsoft.com/office/spreadsheetml/2009/9/main" objectType="CheckBox" fmlaLink="$D$134" lockText="1" noThreeD="1"/>
</file>

<file path=xl/ctrlProps/ctrlProp593.xml><?xml version="1.0" encoding="utf-8"?>
<formControlPr xmlns="http://schemas.microsoft.com/office/spreadsheetml/2009/9/main" objectType="CheckBox" fmlaLink="$D$135" lockText="1" noThreeD="1"/>
</file>

<file path=xl/ctrlProps/ctrlProp594.xml><?xml version="1.0" encoding="utf-8"?>
<formControlPr xmlns="http://schemas.microsoft.com/office/spreadsheetml/2009/9/main" objectType="CheckBox" fmlaLink="$D$136" lockText="1" noThreeD="1"/>
</file>

<file path=xl/ctrlProps/ctrlProp595.xml><?xml version="1.0" encoding="utf-8"?>
<formControlPr xmlns="http://schemas.microsoft.com/office/spreadsheetml/2009/9/main" objectType="CheckBox" checked="Checked" fmlaLink="$D$137" lockText="1" noThreeD="1"/>
</file>

<file path=xl/ctrlProps/ctrlProp596.xml><?xml version="1.0" encoding="utf-8"?>
<formControlPr xmlns="http://schemas.microsoft.com/office/spreadsheetml/2009/9/main" objectType="CheckBox" checked="Checked" fmlaLink="$D$139" lockText="1" noThreeD="1"/>
</file>

<file path=xl/ctrlProps/ctrlProp597.xml><?xml version="1.0" encoding="utf-8"?>
<formControlPr xmlns="http://schemas.microsoft.com/office/spreadsheetml/2009/9/main" objectType="CheckBox" checked="Checked" fmlaLink="$D$140" lockText="1" noThreeD="1"/>
</file>

<file path=xl/ctrlProps/ctrlProp598.xml><?xml version="1.0" encoding="utf-8"?>
<formControlPr xmlns="http://schemas.microsoft.com/office/spreadsheetml/2009/9/main" objectType="CheckBox" checked="Checked" fmlaLink="$D$141" lockText="1" noThreeD="1"/>
</file>

<file path=xl/ctrlProps/ctrlProp599.xml><?xml version="1.0" encoding="utf-8"?>
<formControlPr xmlns="http://schemas.microsoft.com/office/spreadsheetml/2009/9/main" objectType="CheckBox" fmlaLink="$F$140" lockText="1" noThreeD="1"/>
</file>

<file path=xl/ctrlProps/ctrlProp600.xml><?xml version="1.0" encoding="utf-8"?>
<formControlPr xmlns="http://schemas.microsoft.com/office/spreadsheetml/2009/9/main" objectType="CheckBox" fmlaLink="$F$141" lockText="1" noThreeD="1"/>
</file>

<file path=xl/ctrlProps/ctrlProp601.xml><?xml version="1.0" encoding="utf-8"?>
<formControlPr xmlns="http://schemas.microsoft.com/office/spreadsheetml/2009/9/main" objectType="CheckBox" checked="Checked" fmlaLink="$F$134" lockText="1" noThreeD="1"/>
</file>

<file path=xl/ctrlProps/ctrlProp602.xml><?xml version="1.0" encoding="utf-8"?>
<formControlPr xmlns="http://schemas.microsoft.com/office/spreadsheetml/2009/9/main" objectType="CheckBox" checked="Checked" fmlaLink="$F$135" lockText="1" noThreeD="1"/>
</file>

<file path=xl/ctrlProps/ctrlProp603.xml><?xml version="1.0" encoding="utf-8"?>
<formControlPr xmlns="http://schemas.microsoft.com/office/spreadsheetml/2009/9/main" objectType="CheckBox" checked="Checked" fmlaLink="$F$136" lockText="1" noThreeD="1"/>
</file>

<file path=xl/ctrlProps/ctrlProp604.xml><?xml version="1.0" encoding="utf-8"?>
<formControlPr xmlns="http://schemas.microsoft.com/office/spreadsheetml/2009/9/main" objectType="CheckBox" checked="Checked" fmlaLink="$D$142" lockText="1" noThreeD="1"/>
</file>

<file path=xl/ctrlProps/ctrlProp605.xml><?xml version="1.0" encoding="utf-8"?>
<formControlPr xmlns="http://schemas.microsoft.com/office/spreadsheetml/2009/9/main" objectType="CheckBox" checked="Checked" fmlaLink="CR37" lockText="1" noThreeD="1"/>
</file>

<file path=xl/ctrlProps/ctrlProp606.xml><?xml version="1.0" encoding="utf-8"?>
<formControlPr xmlns="http://schemas.microsoft.com/office/spreadsheetml/2009/9/main" objectType="CheckBox" fmlaLink="CT37" lockText="1" noThreeD="1"/>
</file>

<file path=xl/ctrlProps/ctrlProp607.xml><?xml version="1.0" encoding="utf-8"?>
<formControlPr xmlns="http://schemas.microsoft.com/office/spreadsheetml/2009/9/main" objectType="CheckBox" checked="Checked" fmlaLink="CR38" lockText="1" noThreeD="1"/>
</file>

<file path=xl/ctrlProps/ctrlProp608.xml><?xml version="1.0" encoding="utf-8"?>
<formControlPr xmlns="http://schemas.microsoft.com/office/spreadsheetml/2009/9/main" objectType="CheckBox" fmlaLink="CT38" lockText="1" noThreeD="1"/>
</file>

<file path=xl/ctrlProps/ctrlProp609.xml><?xml version="1.0" encoding="utf-8"?>
<formControlPr xmlns="http://schemas.microsoft.com/office/spreadsheetml/2009/9/main" objectType="CheckBox" checked="Checked" fmlaLink="CR39" lockText="1" noThreeD="1"/>
</file>

<file path=xl/ctrlProps/ctrlProp610.xml><?xml version="1.0" encoding="utf-8"?>
<formControlPr xmlns="http://schemas.microsoft.com/office/spreadsheetml/2009/9/main" objectType="CheckBox" fmlaLink="CT39" lockText="1" noThreeD="1"/>
</file>

<file path=xl/ctrlProps/ctrlProp611.xml><?xml version="1.0" encoding="utf-8"?>
<formControlPr xmlns="http://schemas.microsoft.com/office/spreadsheetml/2009/9/main" objectType="CheckBox" lockText="1" noThreeD="1"/>
</file>

<file path=xl/ctrlProps/ctrlProp612.xml><?xml version="1.0" encoding="utf-8"?>
<formControlPr xmlns="http://schemas.microsoft.com/office/spreadsheetml/2009/9/main" objectType="CheckBox" checked="Checked" fmlaLink="CR40" lockText="1" noThreeD="1"/>
</file>

<file path=xl/ctrlProps/ctrlProp613.xml><?xml version="1.0" encoding="utf-8"?>
<formControlPr xmlns="http://schemas.microsoft.com/office/spreadsheetml/2009/9/main" objectType="CheckBox" fmlaLink="CT40" lockText="1" noThreeD="1"/>
</file>

<file path=xl/ctrlProps/ctrlProp614.xml><?xml version="1.0" encoding="utf-8"?>
<formControlPr xmlns="http://schemas.microsoft.com/office/spreadsheetml/2009/9/main" objectType="CheckBox" lockText="1" noThreeD="1"/>
</file>

<file path=xl/ctrlProps/ctrlProp615.xml><?xml version="1.0" encoding="utf-8"?>
<formControlPr xmlns="http://schemas.microsoft.com/office/spreadsheetml/2009/9/main" objectType="CheckBox" checked="Checked" fmlaLink="CR41" lockText="1" noThreeD="1"/>
</file>

<file path=xl/ctrlProps/ctrlProp616.xml><?xml version="1.0" encoding="utf-8"?>
<formControlPr xmlns="http://schemas.microsoft.com/office/spreadsheetml/2009/9/main" objectType="CheckBox" fmlaLink="CT41" lockText="1" noThreeD="1"/>
</file>

<file path=xl/ctrlProps/ctrlProp617.xml><?xml version="1.0" encoding="utf-8"?>
<formControlPr xmlns="http://schemas.microsoft.com/office/spreadsheetml/2009/9/main" objectType="CheckBox" fmlaLink="CT42" lockText="1" noThreeD="1"/>
</file>

<file path=xl/ctrlProps/ctrlProp618.xml><?xml version="1.0" encoding="utf-8"?>
<formControlPr xmlns="http://schemas.microsoft.com/office/spreadsheetml/2009/9/main" objectType="CheckBox" fmlaLink="CR42" lockText="1" noThreeD="1"/>
</file>

<file path=xl/ctrlProps/ctrlProp619.xml><?xml version="1.0" encoding="utf-8"?>
<formControlPr xmlns="http://schemas.microsoft.com/office/spreadsheetml/2009/9/main" objectType="CheckBox" checked="Checked" fmlaLink="$D$66" lockText="1" noThreeD="1"/>
</file>

<file path=xl/ctrlProps/ctrlProp620.xml><?xml version="1.0" encoding="utf-8"?>
<formControlPr xmlns="http://schemas.microsoft.com/office/spreadsheetml/2009/9/main" objectType="CheckBox" fmlaLink="$F$66" lockText="1" noThreeD="1"/>
</file>

<file path=xl/ctrlProps/ctrlProp621.xml><?xml version="1.0" encoding="utf-8"?>
<formControlPr xmlns="http://schemas.microsoft.com/office/spreadsheetml/2009/9/main" objectType="CheckBox" fmlaLink="$D$67" lockText="1" noThreeD="1"/>
</file>

<file path=xl/ctrlProps/ctrlProp622.xml><?xml version="1.0" encoding="utf-8"?>
<formControlPr xmlns="http://schemas.microsoft.com/office/spreadsheetml/2009/9/main" objectType="CheckBox" checked="Checked" fmlaLink="$F$67" lockText="1" noThreeD="1"/>
</file>

<file path=xl/ctrlProps/ctrlProp623.xml><?xml version="1.0" encoding="utf-8"?>
<formControlPr xmlns="http://schemas.microsoft.com/office/spreadsheetml/2009/9/main" objectType="CheckBox" checked="Checked" fmlaLink="$D$68" lockText="1" noThreeD="1"/>
</file>

<file path=xl/ctrlProps/ctrlProp624.xml><?xml version="1.0" encoding="utf-8"?>
<formControlPr xmlns="http://schemas.microsoft.com/office/spreadsheetml/2009/9/main" objectType="CheckBox" fmlaLink="$F$68" lockText="1" noThreeD="1"/>
</file>

<file path=xl/ctrlProps/ctrlProp625.xml><?xml version="1.0" encoding="utf-8"?>
<formControlPr xmlns="http://schemas.microsoft.com/office/spreadsheetml/2009/9/main" objectType="CheckBox" checked="Checked" fmlaLink="$D$69" lockText="1" noThreeD="1"/>
</file>

<file path=xl/ctrlProps/ctrlProp626.xml><?xml version="1.0" encoding="utf-8"?>
<formControlPr xmlns="http://schemas.microsoft.com/office/spreadsheetml/2009/9/main" objectType="CheckBox" fmlaLink="$F$69" lockText="1" noThreeD="1"/>
</file>

<file path=xl/ctrlProps/ctrlProp627.xml><?xml version="1.0" encoding="utf-8"?>
<formControlPr xmlns="http://schemas.microsoft.com/office/spreadsheetml/2009/9/main" objectType="CheckBox" checked="Checked" fmlaLink="$D$70" lockText="1" noThreeD="1"/>
</file>

<file path=xl/ctrlProps/ctrlProp628.xml><?xml version="1.0" encoding="utf-8"?>
<formControlPr xmlns="http://schemas.microsoft.com/office/spreadsheetml/2009/9/main" objectType="CheckBox" fmlaLink="$F$70" lockText="1" noThreeD="1"/>
</file>

<file path=xl/ctrlProps/ctrlProp629.xml><?xml version="1.0" encoding="utf-8"?>
<formControlPr xmlns="http://schemas.microsoft.com/office/spreadsheetml/2009/9/main" objectType="CheckBox" checked="Checked" fmlaLink="$D$71" lockText="1" noThreeD="1"/>
</file>

<file path=xl/ctrlProps/ctrlProp630.xml><?xml version="1.0" encoding="utf-8"?>
<formControlPr xmlns="http://schemas.microsoft.com/office/spreadsheetml/2009/9/main" objectType="CheckBox" fmlaLink="$F$71" lockText="1" noThreeD="1"/>
</file>

<file path=xl/ctrlProps/ctrlProp631.xml><?xml version="1.0" encoding="utf-8"?>
<formControlPr xmlns="http://schemas.microsoft.com/office/spreadsheetml/2009/9/main" objectType="CheckBox" checked="Checked" fmlaLink="$D$72" lockText="1" noThreeD="1"/>
</file>

<file path=xl/ctrlProps/ctrlProp632.xml><?xml version="1.0" encoding="utf-8"?>
<formControlPr xmlns="http://schemas.microsoft.com/office/spreadsheetml/2009/9/main" objectType="CheckBox" fmlaLink="$F$72" lockText="1" noThreeD="1"/>
</file>

<file path=xl/ctrlProps/ctrlProp633.xml><?xml version="1.0" encoding="utf-8"?>
<formControlPr xmlns="http://schemas.microsoft.com/office/spreadsheetml/2009/9/main" objectType="CheckBox" checked="Checked" fmlaLink="$F$73" lockText="1" noThreeD="1"/>
</file>

<file path=xl/ctrlProps/ctrlProp634.xml><?xml version="1.0" encoding="utf-8"?>
<formControlPr xmlns="http://schemas.microsoft.com/office/spreadsheetml/2009/9/main" objectType="CheckBox" checked="Checked" fmlaLink="$D$74" lockText="1" noThreeD="1"/>
</file>

<file path=xl/ctrlProps/ctrlProp635.xml><?xml version="1.0" encoding="utf-8"?>
<formControlPr xmlns="http://schemas.microsoft.com/office/spreadsheetml/2009/9/main" objectType="CheckBox" fmlaLink="$F$74" lockText="1" noThreeD="1"/>
</file>

<file path=xl/ctrlProps/ctrlProp636.xml><?xml version="1.0" encoding="utf-8"?>
<formControlPr xmlns="http://schemas.microsoft.com/office/spreadsheetml/2009/9/main" objectType="CheckBox" checked="Checked" fmlaLink="$D$75" lockText="1" noThreeD="1"/>
</file>

<file path=xl/ctrlProps/ctrlProp637.xml><?xml version="1.0" encoding="utf-8"?>
<formControlPr xmlns="http://schemas.microsoft.com/office/spreadsheetml/2009/9/main" objectType="CheckBox" fmlaLink="$F$75" lockText="1" noThreeD="1"/>
</file>

<file path=xl/ctrlProps/ctrlProp638.xml><?xml version="1.0" encoding="utf-8"?>
<formControlPr xmlns="http://schemas.microsoft.com/office/spreadsheetml/2009/9/main" objectType="CheckBox" fmlaLink="$D$76" lockText="1" noThreeD="1"/>
</file>

<file path=xl/ctrlProps/ctrlProp639.xml><?xml version="1.0" encoding="utf-8"?>
<formControlPr xmlns="http://schemas.microsoft.com/office/spreadsheetml/2009/9/main" objectType="CheckBox" fmlaLink="$D$73" lockText="1" noThreeD="1"/>
</file>

<file path=xl/ctrlProps/ctrlProp640.xml><?xml version="1.0" encoding="utf-8"?>
<formControlPr xmlns="http://schemas.microsoft.com/office/spreadsheetml/2009/9/main" objectType="CheckBox" checked="Checked" fmlaLink="$D$80" lockText="1" noThreeD="1"/>
</file>

<file path=xl/ctrlProps/ctrlProp641.xml><?xml version="1.0" encoding="utf-8"?>
<formControlPr xmlns="http://schemas.microsoft.com/office/spreadsheetml/2009/9/main" objectType="CheckBox" fmlaLink="$F$80" lockText="1" noThreeD="1"/>
</file>

<file path=xl/ctrlProps/ctrlProp642.xml><?xml version="1.0" encoding="utf-8"?>
<formControlPr xmlns="http://schemas.microsoft.com/office/spreadsheetml/2009/9/main" objectType="CheckBox" fmlaLink="$D$79" lockText="1" noThreeD="1"/>
</file>

<file path=xl/ctrlProps/ctrlProp643.xml><?xml version="1.0" encoding="utf-8"?>
<formControlPr xmlns="http://schemas.microsoft.com/office/spreadsheetml/2009/9/main" objectType="CheckBox" checked="Checked" fmlaLink="$F$79" lockText="1" noThreeD="1"/>
</file>

<file path=xl/ctrlProps/ctrlProp644.xml><?xml version="1.0" encoding="utf-8"?>
<formControlPr xmlns="http://schemas.microsoft.com/office/spreadsheetml/2009/9/main" objectType="CheckBox" fmlaLink="$D$81" lockText="1" noThreeD="1"/>
</file>

<file path=xl/ctrlProps/ctrlProp645.xml><?xml version="1.0" encoding="utf-8"?>
<formControlPr xmlns="http://schemas.microsoft.com/office/spreadsheetml/2009/9/main" objectType="CheckBox" checked="Checked" fmlaLink="$F$81" lockText="1" noThreeD="1"/>
</file>

<file path=xl/ctrlProps/ctrlProp646.xml><?xml version="1.0" encoding="utf-8"?>
<formControlPr xmlns="http://schemas.microsoft.com/office/spreadsheetml/2009/9/main" objectType="CheckBox" checked="Checked" fmlaLink="$D123" lockText="1" noThreeD="1"/>
</file>

<file path=xl/ctrlProps/ctrlProp647.xml><?xml version="1.0" encoding="utf-8"?>
<formControlPr xmlns="http://schemas.microsoft.com/office/spreadsheetml/2009/9/main" objectType="CheckBox" checked="Checked" fmlaLink="$D$148" lockText="1" noThreeD="1"/>
</file>

<file path=xl/ctrlProps/ctrlProp648.xml><?xml version="1.0" encoding="utf-8"?>
<formControlPr xmlns="http://schemas.microsoft.com/office/spreadsheetml/2009/9/main" objectType="CheckBox" fmlaLink="$F$148" lockText="1" noThreeD="1"/>
</file>

<file path=xl/ctrlProps/ctrlProp649.xml><?xml version="1.0" encoding="utf-8"?>
<formControlPr xmlns="http://schemas.microsoft.com/office/spreadsheetml/2009/9/main" objectType="CheckBox" checked="Checked" fmlaLink="$D$153" lockText="1" noThreeD="1"/>
</file>

<file path=xl/ctrlProps/ctrlProp650.xml><?xml version="1.0" encoding="utf-8"?>
<formControlPr xmlns="http://schemas.microsoft.com/office/spreadsheetml/2009/9/main" objectType="CheckBox" checked="Checked" fmlaLink="$D$144" lockText="1" noThreeD="1"/>
</file>

<file path=xl/ctrlProps/ctrlProp651.xml><?xml version="1.0" encoding="utf-8"?>
<formControlPr xmlns="http://schemas.microsoft.com/office/spreadsheetml/2009/9/main" objectType="CheckBox" fmlaLink="$F$144" lockText="1" noThreeD="1"/>
</file>

<file path=xl/ctrlProps/ctrlProp652.xml><?xml version="1.0" encoding="utf-8"?>
<formControlPr xmlns="http://schemas.microsoft.com/office/spreadsheetml/2009/9/main" objectType="CheckBox" checked="Checked" fmlaLink="$D$145" lockText="1" noThreeD="1"/>
</file>

<file path=xl/ctrlProps/ctrlProp653.xml><?xml version="1.0" encoding="utf-8"?>
<formControlPr xmlns="http://schemas.microsoft.com/office/spreadsheetml/2009/9/main" objectType="CheckBox" fmlaLink="$F$145" lockText="1" noThreeD="1"/>
</file>

<file path=xl/ctrlProps/ctrlProp654.xml><?xml version="1.0" encoding="utf-8"?>
<formControlPr xmlns="http://schemas.microsoft.com/office/spreadsheetml/2009/9/main" objectType="CheckBox" checked="Checked" fmlaLink="$D$149" lockText="1" noThreeD="1"/>
</file>

<file path=xl/ctrlProps/ctrlProp655.xml><?xml version="1.0" encoding="utf-8"?>
<formControlPr xmlns="http://schemas.microsoft.com/office/spreadsheetml/2009/9/main" objectType="CheckBox" fmlaLink="$F$149" lockText="1" noThreeD="1"/>
</file>

<file path=xl/ctrlProps/ctrlProp656.xml><?xml version="1.0" encoding="utf-8"?>
<formControlPr xmlns="http://schemas.microsoft.com/office/spreadsheetml/2009/9/main" objectType="CheckBox" checked="Checked" fmlaLink="$D$150" lockText="1" noThreeD="1"/>
</file>

<file path=xl/ctrlProps/ctrlProp657.xml><?xml version="1.0" encoding="utf-8"?>
<formControlPr xmlns="http://schemas.microsoft.com/office/spreadsheetml/2009/9/main" objectType="CheckBox" fmlaLink="$F$150" lockText="1" noThreeD="1"/>
</file>

<file path=xl/ctrlProps/ctrlProp658.xml><?xml version="1.0" encoding="utf-8"?>
<formControlPr xmlns="http://schemas.microsoft.com/office/spreadsheetml/2009/9/main" objectType="CheckBox" fmlaLink="$F$153" lockText="1" noThreeD="1"/>
</file>

<file path=xl/ctrlProps/ctrlProp659.xml><?xml version="1.0" encoding="utf-8"?>
<formControlPr xmlns="http://schemas.microsoft.com/office/spreadsheetml/2009/9/main" objectType="CheckBox" checked="Checked" fmlaLink="$D$154" lockText="1" noThreeD="1"/>
</file>

<file path=xl/ctrlProps/ctrlProp660.xml><?xml version="1.0" encoding="utf-8"?>
<formControlPr xmlns="http://schemas.microsoft.com/office/spreadsheetml/2009/9/main" objectType="CheckBox" checked="Checked" fmlaLink="$D$156" lockText="1" noThreeD="1"/>
</file>

<file path=xl/ctrlProps/ctrlProp661.xml><?xml version="1.0" encoding="utf-8"?>
<formControlPr xmlns="http://schemas.microsoft.com/office/spreadsheetml/2009/9/main" objectType="CheckBox" fmlaLink="$F$156" lockText="1" noThreeD="1"/>
</file>

<file path=xl/ctrlProps/ctrlProp662.xml><?xml version="1.0" encoding="utf-8"?>
<formControlPr xmlns="http://schemas.microsoft.com/office/spreadsheetml/2009/9/main" objectType="CheckBox" checked="Checked" fmlaLink="$D$157" lockText="1" noThreeD="1"/>
</file>

<file path=xl/ctrlProps/ctrlProp663.xml><?xml version="1.0" encoding="utf-8"?>
<formControlPr xmlns="http://schemas.microsoft.com/office/spreadsheetml/2009/9/main" objectType="CheckBox" fmlaLink="$D$158" lockText="1" noThreeD="1"/>
</file>

<file path=xl/ctrlProps/ctrlProp664.xml><?xml version="1.0" encoding="utf-8"?>
<formControlPr xmlns="http://schemas.microsoft.com/office/spreadsheetml/2009/9/main" objectType="CheckBox" checked="Checked" fmlaLink="$F$158" lockText="1" noThreeD="1"/>
</file>

<file path=xl/ctrlProps/ctrlProp665.xml><?xml version="1.0" encoding="utf-8"?>
<formControlPr xmlns="http://schemas.microsoft.com/office/spreadsheetml/2009/9/main" objectType="CheckBox" fmlaLink="$D$159" lockText="1" noThreeD="1"/>
</file>

<file path=xl/ctrlProps/ctrlProp666.xml><?xml version="1.0" encoding="utf-8"?>
<formControlPr xmlns="http://schemas.microsoft.com/office/spreadsheetml/2009/9/main" objectType="CheckBox" checked="Checked" fmlaLink="$F$159" lockText="1" noThreeD="1"/>
</file>

<file path=xl/ctrlProps/ctrlProp667.xml><?xml version="1.0" encoding="utf-8"?>
<formControlPr xmlns="http://schemas.microsoft.com/office/spreadsheetml/2009/9/main" objectType="CheckBox" checked="Checked" fmlaLink="$D$160" lockText="1" noThreeD="1"/>
</file>

<file path=xl/ctrlProps/ctrlProp668.xml><?xml version="1.0" encoding="utf-8"?>
<formControlPr xmlns="http://schemas.microsoft.com/office/spreadsheetml/2009/9/main" objectType="CheckBox" checked="Checked" fmlaLink="$D$162" lockText="1" noThreeD="1"/>
</file>

<file path=xl/ctrlProps/ctrlProp669.xml><?xml version="1.0" encoding="utf-8"?>
<formControlPr xmlns="http://schemas.microsoft.com/office/spreadsheetml/2009/9/main" objectType="CheckBox" checked="Checked" fmlaLink="$D$163" lockText="1" noThreeD="1"/>
</file>

<file path=xl/ctrlProps/ctrlProp670.xml><?xml version="1.0" encoding="utf-8"?>
<formControlPr xmlns="http://schemas.microsoft.com/office/spreadsheetml/2009/9/main" objectType="CheckBox" checked="Checked" fmlaLink="$D$164" lockText="1" noThreeD="1"/>
</file>

<file path=xl/ctrlProps/ctrlProp671.xml><?xml version="1.0" encoding="utf-8"?>
<formControlPr xmlns="http://schemas.microsoft.com/office/spreadsheetml/2009/9/main" objectType="CheckBox" checked="Checked" fmlaLink="$D$165" lockText="1" noThreeD="1"/>
</file>

<file path=xl/ctrlProps/ctrlProp672.xml><?xml version="1.0" encoding="utf-8"?>
<formControlPr xmlns="http://schemas.microsoft.com/office/spreadsheetml/2009/9/main" objectType="CheckBox" fmlaLink="$D$73" lockText="1" noThreeD="1"/>
</file>

<file path=xl/ctrlProps/ctrlProp673.xml><?xml version="1.0" encoding="utf-8"?>
<formControlPr xmlns="http://schemas.microsoft.com/office/spreadsheetml/2009/9/main" objectType="CheckBox" checked="Checked" fmlaLink="$F$73" lockText="1" noThreeD="1"/>
</file>

<file path=xl/ctrlProps/ctrlProp674.xml><?xml version="1.0" encoding="utf-8"?>
<formControlPr xmlns="http://schemas.microsoft.com/office/spreadsheetml/2009/9/main" objectType="CheckBox" checked="Checked" fmlaLink="$D$112" lockText="1" noThreeD="1"/>
</file>

<file path=xl/ctrlProps/ctrlProp675.xml><?xml version="1.0" encoding="utf-8"?>
<formControlPr xmlns="http://schemas.microsoft.com/office/spreadsheetml/2009/9/main" objectType="CheckBox" checked="Checked" fmlaLink="$D$113" lockText="1" noThreeD="1"/>
</file>

<file path=xl/ctrlProps/ctrlProp676.xml><?xml version="1.0" encoding="utf-8"?>
<formControlPr xmlns="http://schemas.microsoft.com/office/spreadsheetml/2009/9/main" objectType="CheckBox" fmlaLink="$D$116" lockText="1" noThreeD="1"/>
</file>

<file path=xl/ctrlProps/ctrlProp677.xml><?xml version="1.0" encoding="utf-8"?>
<formControlPr xmlns="http://schemas.microsoft.com/office/spreadsheetml/2009/9/main" objectType="CheckBox" fmlaLink="$D$114" lockText="1" noThreeD="1"/>
</file>

<file path=xl/ctrlProps/ctrlProp678.xml><?xml version="1.0" encoding="utf-8"?>
<formControlPr xmlns="http://schemas.microsoft.com/office/spreadsheetml/2009/9/main" objectType="CheckBox" fmlaLink="$D$115" lockText="1" noThreeD="1"/>
</file>

<file path=xl/ctrlProps/ctrlProp679.xml><?xml version="1.0" encoding="utf-8"?>
<formControlPr xmlns="http://schemas.microsoft.com/office/spreadsheetml/2009/9/main" objectType="CheckBox" checked="Checked" fmlaLink="$F$114" lockText="1" noThreeD="1"/>
</file>

<file path=xl/ctrlProps/ctrlProp680.xml><?xml version="1.0" encoding="utf-8"?>
<formControlPr xmlns="http://schemas.microsoft.com/office/spreadsheetml/2009/9/main" objectType="CheckBox" checked="Checked" fmlaLink="$F$115" lockText="1" noThreeD="1"/>
</file>

<file path=xl/ctrlProps/ctrlProp681.xml><?xml version="1.0" encoding="utf-8"?>
<formControlPr xmlns="http://schemas.microsoft.com/office/spreadsheetml/2009/9/main" objectType="CheckBox" checked="Checked" fmlaLink="$D$155" lockText="1" noThreeD="1"/>
</file>

<file path=xl/ctrlProps/ctrlProp682.xml><?xml version="1.0" encoding="utf-8"?>
<formControlPr xmlns="http://schemas.microsoft.com/office/spreadsheetml/2009/9/main" objectType="CheckBox" fmlaLink="$F$155" lockText="1" noThreeD="1"/>
</file>

<file path=xl/ctrlProps/ctrlProp683.xml><?xml version="1.0" encoding="utf-8"?>
<formControlPr xmlns="http://schemas.microsoft.com/office/spreadsheetml/2009/9/main" objectType="CheckBox" checked="Checked" fmlaLink="$D$147" lockText="1" noThreeD="1"/>
</file>

<file path=xl/ctrlProps/ctrlProp684.xml><?xml version="1.0" encoding="utf-8"?>
<formControlPr xmlns="http://schemas.microsoft.com/office/spreadsheetml/2009/9/main" objectType="CheckBox" checked="Checked" fmlaLink="$D$124" lockText="1" noThreeD="1"/>
</file>

<file path=xl/ctrlProps/ctrlProp685.xml><?xml version="1.0" encoding="utf-8"?>
<formControlPr xmlns="http://schemas.microsoft.com/office/spreadsheetml/2009/9/main" objectType="CheckBox" checked="Checked" fmlaLink="$D$125" lockText="1" noThreeD="1"/>
</file>

<file path=xl/ctrlProps/ctrlProp686.xml><?xml version="1.0" encoding="utf-8"?>
<formControlPr xmlns="http://schemas.microsoft.com/office/spreadsheetml/2009/9/main" objectType="CheckBox" fmlaLink="$F$125" lockText="1" noThreeD="1"/>
</file>

<file path=xl/ctrlProps/ctrlProp687.xml><?xml version="1.0" encoding="utf-8"?>
<formControlPr xmlns="http://schemas.microsoft.com/office/spreadsheetml/2009/9/main" objectType="CheckBox" checked="Checked" fmlaLink="$D$127" lockText="1" noThreeD="1"/>
</file>

<file path=xl/ctrlProps/ctrlProp688.xml><?xml version="1.0" encoding="utf-8"?>
<formControlPr xmlns="http://schemas.microsoft.com/office/spreadsheetml/2009/9/main" objectType="CheckBox" checked="Checked" fmlaLink="$D$128" lockText="1" noThreeD="1"/>
</file>

<file path=xl/ctrlProps/ctrlProp689.xml><?xml version="1.0" encoding="utf-8"?>
<formControlPr xmlns="http://schemas.microsoft.com/office/spreadsheetml/2009/9/main" objectType="CheckBox" checked="Checked" fmlaLink="$D$129" lockText="1" noThreeD="1"/>
</file>

<file path=xl/ctrlProps/ctrlProp690.xml><?xml version="1.0" encoding="utf-8"?>
<formControlPr xmlns="http://schemas.microsoft.com/office/spreadsheetml/2009/9/main" objectType="CheckBox" checked="Checked" fmlaLink="$D$130" lockText="1" noThreeD="1"/>
</file>

<file path=xl/ctrlProps/ctrlProp691.xml><?xml version="1.0" encoding="utf-8"?>
<formControlPr xmlns="http://schemas.microsoft.com/office/spreadsheetml/2009/9/main" objectType="CheckBox" fmlaLink="$D$131" lockText="1" noThreeD="1"/>
</file>

<file path=xl/ctrlProps/ctrlProp692.xml><?xml version="1.0" encoding="utf-8"?>
<formControlPr xmlns="http://schemas.microsoft.com/office/spreadsheetml/2009/9/main" objectType="CheckBox" checked="Checked" fmlaLink="$D$133" lockText="1" noThreeD="1"/>
</file>

<file path=xl/ctrlProps/ctrlProp693.xml><?xml version="1.0" encoding="utf-8"?>
<formControlPr xmlns="http://schemas.microsoft.com/office/spreadsheetml/2009/9/main" objectType="CheckBox" fmlaLink="$D$134" lockText="1" noThreeD="1"/>
</file>

<file path=xl/ctrlProps/ctrlProp694.xml><?xml version="1.0" encoding="utf-8"?>
<formControlPr xmlns="http://schemas.microsoft.com/office/spreadsheetml/2009/9/main" objectType="CheckBox" fmlaLink="$D$135" lockText="1" noThreeD="1"/>
</file>

<file path=xl/ctrlProps/ctrlProp695.xml><?xml version="1.0" encoding="utf-8"?>
<formControlPr xmlns="http://schemas.microsoft.com/office/spreadsheetml/2009/9/main" objectType="CheckBox" fmlaLink="$D$136" lockText="1" noThreeD="1"/>
</file>

<file path=xl/ctrlProps/ctrlProp696.xml><?xml version="1.0" encoding="utf-8"?>
<formControlPr xmlns="http://schemas.microsoft.com/office/spreadsheetml/2009/9/main" objectType="CheckBox" checked="Checked" fmlaLink="$D$137" lockText="1" noThreeD="1"/>
</file>

<file path=xl/ctrlProps/ctrlProp697.xml><?xml version="1.0" encoding="utf-8"?>
<formControlPr xmlns="http://schemas.microsoft.com/office/spreadsheetml/2009/9/main" objectType="CheckBox" checked="Checked" fmlaLink="$D$139" lockText="1" noThreeD="1"/>
</file>

<file path=xl/ctrlProps/ctrlProp698.xml><?xml version="1.0" encoding="utf-8"?>
<formControlPr xmlns="http://schemas.microsoft.com/office/spreadsheetml/2009/9/main" objectType="CheckBox" checked="Checked" fmlaLink="$D$140" lockText="1" noThreeD="1"/>
</file>

<file path=xl/ctrlProps/ctrlProp699.xml><?xml version="1.0" encoding="utf-8"?>
<formControlPr xmlns="http://schemas.microsoft.com/office/spreadsheetml/2009/9/main" objectType="CheckBox" fmlaLink="$D$141" lockText="1" noThreeD="1"/>
</file>

<file path=xl/ctrlProps/ctrlProp700.xml><?xml version="1.0" encoding="utf-8"?>
<formControlPr xmlns="http://schemas.microsoft.com/office/spreadsheetml/2009/9/main" objectType="CheckBox" fmlaLink="$F$140" lockText="1" noThreeD="1"/>
</file>

<file path=xl/ctrlProps/ctrlProp701.xml><?xml version="1.0" encoding="utf-8"?>
<formControlPr xmlns="http://schemas.microsoft.com/office/spreadsheetml/2009/9/main" objectType="CheckBox" checked="Checked" fmlaLink="$F$141" lockText="1" noThreeD="1"/>
</file>

<file path=xl/ctrlProps/ctrlProp702.xml><?xml version="1.0" encoding="utf-8"?>
<formControlPr xmlns="http://schemas.microsoft.com/office/spreadsheetml/2009/9/main" objectType="CheckBox" checked="Checked" fmlaLink="$F$134" lockText="1" noThreeD="1"/>
</file>

<file path=xl/ctrlProps/ctrlProp703.xml><?xml version="1.0" encoding="utf-8"?>
<formControlPr xmlns="http://schemas.microsoft.com/office/spreadsheetml/2009/9/main" objectType="CheckBox" checked="Checked" fmlaLink="$F$135" lockText="1" noThreeD="1"/>
</file>

<file path=xl/ctrlProps/ctrlProp704.xml><?xml version="1.0" encoding="utf-8"?>
<formControlPr xmlns="http://schemas.microsoft.com/office/spreadsheetml/2009/9/main" objectType="CheckBox" checked="Checked" fmlaLink="$F$136" lockText="1" noThreeD="1"/>
</file>

<file path=xl/ctrlProps/ctrlProp705.xml><?xml version="1.0" encoding="utf-8"?>
<formControlPr xmlns="http://schemas.microsoft.com/office/spreadsheetml/2009/9/main" objectType="CheckBox" checked="Checked" fmlaLink="$D$142" lockText="1" noThreeD="1"/>
</file>

<file path=xl/ctrlProps/ctrlProp706.xml><?xml version="1.0" encoding="utf-8"?>
<formControlPr xmlns="http://schemas.microsoft.com/office/spreadsheetml/2009/9/main" objectType="CheckBox" checked="Checked" fmlaLink="CR37" lockText="1" noThreeD="1"/>
</file>

<file path=xl/ctrlProps/ctrlProp707.xml><?xml version="1.0" encoding="utf-8"?>
<formControlPr xmlns="http://schemas.microsoft.com/office/spreadsheetml/2009/9/main" objectType="CheckBox" fmlaLink="CT37" lockText="1" noThreeD="1"/>
</file>

<file path=xl/ctrlProps/ctrlProp708.xml><?xml version="1.0" encoding="utf-8"?>
<formControlPr xmlns="http://schemas.microsoft.com/office/spreadsheetml/2009/9/main" objectType="CheckBox" fmlaLink="CR38" lockText="1" noThreeD="1"/>
</file>

<file path=xl/ctrlProps/ctrlProp709.xml><?xml version="1.0" encoding="utf-8"?>
<formControlPr xmlns="http://schemas.microsoft.com/office/spreadsheetml/2009/9/main" objectType="CheckBox" checked="Checked" fmlaLink="CT38" lockText="1" noThreeD="1"/>
</file>

<file path=xl/ctrlProps/ctrlProp710.xml><?xml version="1.0" encoding="utf-8"?>
<formControlPr xmlns="http://schemas.microsoft.com/office/spreadsheetml/2009/9/main" objectType="CheckBox" checked="Checked" fmlaLink="CR39" lockText="1" noThreeD="1"/>
</file>

<file path=xl/ctrlProps/ctrlProp711.xml><?xml version="1.0" encoding="utf-8"?>
<formControlPr xmlns="http://schemas.microsoft.com/office/spreadsheetml/2009/9/main" objectType="CheckBox" fmlaLink="CT39" lockText="1" noThreeD="1"/>
</file>

<file path=xl/ctrlProps/ctrlProp712.xml><?xml version="1.0" encoding="utf-8"?>
<formControlPr xmlns="http://schemas.microsoft.com/office/spreadsheetml/2009/9/main" objectType="CheckBox" lockText="1" noThreeD="1"/>
</file>

<file path=xl/ctrlProps/ctrlProp713.xml><?xml version="1.0" encoding="utf-8"?>
<formControlPr xmlns="http://schemas.microsoft.com/office/spreadsheetml/2009/9/main" objectType="CheckBox" checked="Checked" fmlaLink="CR40" lockText="1" noThreeD="1"/>
</file>

<file path=xl/ctrlProps/ctrlProp714.xml><?xml version="1.0" encoding="utf-8"?>
<formControlPr xmlns="http://schemas.microsoft.com/office/spreadsheetml/2009/9/main" objectType="CheckBox" fmlaLink="CT40" lockText="1" noThreeD="1"/>
</file>

<file path=xl/ctrlProps/ctrlProp715.xml><?xml version="1.0" encoding="utf-8"?>
<formControlPr xmlns="http://schemas.microsoft.com/office/spreadsheetml/2009/9/main" objectType="CheckBox" lockText="1" noThreeD="1"/>
</file>

<file path=xl/ctrlProps/ctrlProp716.xml><?xml version="1.0" encoding="utf-8"?>
<formControlPr xmlns="http://schemas.microsoft.com/office/spreadsheetml/2009/9/main" objectType="CheckBox" checked="Checked" fmlaLink="CR41" lockText="1" noThreeD="1"/>
</file>

<file path=xl/ctrlProps/ctrlProp717.xml><?xml version="1.0" encoding="utf-8"?>
<formControlPr xmlns="http://schemas.microsoft.com/office/spreadsheetml/2009/9/main" objectType="CheckBox" fmlaLink="CT41" lockText="1" noThreeD="1"/>
</file>

<file path=xl/ctrlProps/ctrlProp718.xml><?xml version="1.0" encoding="utf-8"?>
<formControlPr xmlns="http://schemas.microsoft.com/office/spreadsheetml/2009/9/main" objectType="CheckBox" fmlaLink="CT42" lockText="1" noThreeD="1"/>
</file>

<file path=xl/ctrlProps/ctrlProp719.xml><?xml version="1.0" encoding="utf-8"?>
<formControlPr xmlns="http://schemas.microsoft.com/office/spreadsheetml/2009/9/main" objectType="CheckBox" checked="Checked" fmlaLink="CR42" lockText="1" noThreeD="1"/>
</file>

<file path=xl/ctrlProps/ctrlProp720.xml><?xml version="1.0" encoding="utf-8"?>
<formControlPr xmlns="http://schemas.microsoft.com/office/spreadsheetml/2009/9/main" objectType="CheckBox" checked="Checked" fmlaLink="$D$66" lockText="1" noThreeD="1"/>
</file>

<file path=xl/ctrlProps/ctrlProp721.xml><?xml version="1.0" encoding="utf-8"?>
<formControlPr xmlns="http://schemas.microsoft.com/office/spreadsheetml/2009/9/main" objectType="CheckBox" fmlaLink="$F$66" lockText="1" noThreeD="1"/>
</file>

<file path=xl/ctrlProps/ctrlProp722.xml><?xml version="1.0" encoding="utf-8"?>
<formControlPr xmlns="http://schemas.microsoft.com/office/spreadsheetml/2009/9/main" objectType="CheckBox" fmlaLink="$D$67" lockText="1" noThreeD="1"/>
</file>

<file path=xl/ctrlProps/ctrlProp723.xml><?xml version="1.0" encoding="utf-8"?>
<formControlPr xmlns="http://schemas.microsoft.com/office/spreadsheetml/2009/9/main" objectType="CheckBox" checked="Checked" fmlaLink="$F$67" lockText="1" noThreeD="1"/>
</file>

<file path=xl/ctrlProps/ctrlProp724.xml><?xml version="1.0" encoding="utf-8"?>
<formControlPr xmlns="http://schemas.microsoft.com/office/spreadsheetml/2009/9/main" objectType="CheckBox" checked="Checked" fmlaLink="$D$68" lockText="1" noThreeD="1"/>
</file>

<file path=xl/ctrlProps/ctrlProp725.xml><?xml version="1.0" encoding="utf-8"?>
<formControlPr xmlns="http://schemas.microsoft.com/office/spreadsheetml/2009/9/main" objectType="CheckBox" fmlaLink="$F$68" lockText="1" noThreeD="1"/>
</file>

<file path=xl/ctrlProps/ctrlProp726.xml><?xml version="1.0" encoding="utf-8"?>
<formControlPr xmlns="http://schemas.microsoft.com/office/spreadsheetml/2009/9/main" objectType="CheckBox" checked="Checked" fmlaLink="$D$69" lockText="1" noThreeD="1"/>
</file>

<file path=xl/ctrlProps/ctrlProp727.xml><?xml version="1.0" encoding="utf-8"?>
<formControlPr xmlns="http://schemas.microsoft.com/office/spreadsheetml/2009/9/main" objectType="CheckBox" fmlaLink="$F$69" lockText="1" noThreeD="1"/>
</file>

<file path=xl/ctrlProps/ctrlProp728.xml><?xml version="1.0" encoding="utf-8"?>
<formControlPr xmlns="http://schemas.microsoft.com/office/spreadsheetml/2009/9/main" objectType="CheckBox" checked="Checked" fmlaLink="$D$70" lockText="1" noThreeD="1"/>
</file>

<file path=xl/ctrlProps/ctrlProp729.xml><?xml version="1.0" encoding="utf-8"?>
<formControlPr xmlns="http://schemas.microsoft.com/office/spreadsheetml/2009/9/main" objectType="CheckBox" fmlaLink="$F$70" lockText="1" noThreeD="1"/>
</file>

<file path=xl/ctrlProps/ctrlProp730.xml><?xml version="1.0" encoding="utf-8"?>
<formControlPr xmlns="http://schemas.microsoft.com/office/spreadsheetml/2009/9/main" objectType="CheckBox" checked="Checked" fmlaLink="$D$71" lockText="1" noThreeD="1"/>
</file>

<file path=xl/ctrlProps/ctrlProp731.xml><?xml version="1.0" encoding="utf-8"?>
<formControlPr xmlns="http://schemas.microsoft.com/office/spreadsheetml/2009/9/main" objectType="CheckBox" fmlaLink="$F$71" lockText="1" noThreeD="1"/>
</file>

<file path=xl/ctrlProps/ctrlProp732.xml><?xml version="1.0" encoding="utf-8"?>
<formControlPr xmlns="http://schemas.microsoft.com/office/spreadsheetml/2009/9/main" objectType="CheckBox" checked="Checked" fmlaLink="$D$72" lockText="1" noThreeD="1"/>
</file>

<file path=xl/ctrlProps/ctrlProp733.xml><?xml version="1.0" encoding="utf-8"?>
<formControlPr xmlns="http://schemas.microsoft.com/office/spreadsheetml/2009/9/main" objectType="CheckBox" fmlaLink="$F$72" lockText="1" noThreeD="1"/>
</file>

<file path=xl/ctrlProps/ctrlProp734.xml><?xml version="1.0" encoding="utf-8"?>
<formControlPr xmlns="http://schemas.microsoft.com/office/spreadsheetml/2009/9/main" objectType="CheckBox" fmlaLink="$F$73" lockText="1" noThreeD="1"/>
</file>

<file path=xl/ctrlProps/ctrlProp735.xml><?xml version="1.0" encoding="utf-8"?>
<formControlPr xmlns="http://schemas.microsoft.com/office/spreadsheetml/2009/9/main" objectType="CheckBox" checked="Checked" fmlaLink="$D$74" lockText="1" noThreeD="1"/>
</file>

<file path=xl/ctrlProps/ctrlProp736.xml><?xml version="1.0" encoding="utf-8"?>
<formControlPr xmlns="http://schemas.microsoft.com/office/spreadsheetml/2009/9/main" objectType="CheckBox" fmlaLink="$F$74" lockText="1" noThreeD="1"/>
</file>

<file path=xl/ctrlProps/ctrlProp737.xml><?xml version="1.0" encoding="utf-8"?>
<formControlPr xmlns="http://schemas.microsoft.com/office/spreadsheetml/2009/9/main" objectType="CheckBox" checked="Checked" fmlaLink="$D$75" lockText="1" noThreeD="1"/>
</file>

<file path=xl/ctrlProps/ctrlProp738.xml><?xml version="1.0" encoding="utf-8"?>
<formControlPr xmlns="http://schemas.microsoft.com/office/spreadsheetml/2009/9/main" objectType="CheckBox" fmlaLink="$F$75" lockText="1" noThreeD="1"/>
</file>

<file path=xl/ctrlProps/ctrlProp739.xml><?xml version="1.0" encoding="utf-8"?>
<formControlPr xmlns="http://schemas.microsoft.com/office/spreadsheetml/2009/9/main" objectType="CheckBox" fmlaLink="$D$76" lockText="1" noThreeD="1"/>
</file>

<file path=xl/ctrlProps/ctrlProp740.xml><?xml version="1.0" encoding="utf-8"?>
<formControlPr xmlns="http://schemas.microsoft.com/office/spreadsheetml/2009/9/main" objectType="CheckBox" checked="Checked" fmlaLink="$D$73" lockText="1" noThreeD="1"/>
</file>

<file path=xl/ctrlProps/ctrlProp741.xml><?xml version="1.0" encoding="utf-8"?>
<formControlPr xmlns="http://schemas.microsoft.com/office/spreadsheetml/2009/9/main" objectType="CheckBox" checked="Checked" fmlaLink="$D$80" lockText="1" noThreeD="1"/>
</file>

<file path=xl/ctrlProps/ctrlProp742.xml><?xml version="1.0" encoding="utf-8"?>
<formControlPr xmlns="http://schemas.microsoft.com/office/spreadsheetml/2009/9/main" objectType="CheckBox" fmlaLink="$F$80" lockText="1" noThreeD="1"/>
</file>

<file path=xl/ctrlProps/ctrlProp743.xml><?xml version="1.0" encoding="utf-8"?>
<formControlPr xmlns="http://schemas.microsoft.com/office/spreadsheetml/2009/9/main" objectType="CheckBox" fmlaLink="$D$79" lockText="1" noThreeD="1"/>
</file>

<file path=xl/ctrlProps/ctrlProp744.xml><?xml version="1.0" encoding="utf-8"?>
<formControlPr xmlns="http://schemas.microsoft.com/office/spreadsheetml/2009/9/main" objectType="CheckBox" checked="Checked" fmlaLink="$F$79" lockText="1" noThreeD="1"/>
</file>

<file path=xl/ctrlProps/ctrlProp745.xml><?xml version="1.0" encoding="utf-8"?>
<formControlPr xmlns="http://schemas.microsoft.com/office/spreadsheetml/2009/9/main" objectType="CheckBox" checked="Checked" fmlaLink="$D$81" lockText="1" noThreeD="1"/>
</file>

<file path=xl/ctrlProps/ctrlProp746.xml><?xml version="1.0" encoding="utf-8"?>
<formControlPr xmlns="http://schemas.microsoft.com/office/spreadsheetml/2009/9/main" objectType="CheckBox" checked="Checked" fmlaLink="$F$81" lockText="1" noThreeD="1"/>
</file>

<file path=xl/ctrlProps/ctrlProp747.xml><?xml version="1.0" encoding="utf-8"?>
<formControlPr xmlns="http://schemas.microsoft.com/office/spreadsheetml/2009/9/main" objectType="CheckBox" checked="Checked" fmlaLink="$D123" lockText="1" noThreeD="1"/>
</file>

<file path=xl/ctrlProps/ctrlProp748.xml><?xml version="1.0" encoding="utf-8"?>
<formControlPr xmlns="http://schemas.microsoft.com/office/spreadsheetml/2009/9/main" objectType="CheckBox" fmlaLink="$D$148" lockText="1" noThreeD="1"/>
</file>

<file path=xl/ctrlProps/ctrlProp749.xml><?xml version="1.0" encoding="utf-8"?>
<formControlPr xmlns="http://schemas.microsoft.com/office/spreadsheetml/2009/9/main" objectType="CheckBox" checked="Checked" fmlaLink="$F$148" lockText="1" noThreeD="1"/>
</file>

<file path=xl/ctrlProps/ctrlProp750.xml><?xml version="1.0" encoding="utf-8"?>
<formControlPr xmlns="http://schemas.microsoft.com/office/spreadsheetml/2009/9/main" objectType="CheckBox" checked="Checked" fmlaLink="$D$153" lockText="1" noThreeD="1"/>
</file>

<file path=xl/ctrlProps/ctrlProp751.xml><?xml version="1.0" encoding="utf-8"?>
<formControlPr xmlns="http://schemas.microsoft.com/office/spreadsheetml/2009/9/main" objectType="CheckBox" fmlaLink="$D$144" lockText="1" noThreeD="1"/>
</file>

<file path=xl/ctrlProps/ctrlProp752.xml><?xml version="1.0" encoding="utf-8"?>
<formControlPr xmlns="http://schemas.microsoft.com/office/spreadsheetml/2009/9/main" objectType="CheckBox" fmlaLink="$F$144" lockText="1" noThreeD="1"/>
</file>

<file path=xl/ctrlProps/ctrlProp753.xml><?xml version="1.0" encoding="utf-8"?>
<formControlPr xmlns="http://schemas.microsoft.com/office/spreadsheetml/2009/9/main" objectType="CheckBox" fmlaLink="$D$145" lockText="1" noThreeD="1"/>
</file>

<file path=xl/ctrlProps/ctrlProp754.xml><?xml version="1.0" encoding="utf-8"?>
<formControlPr xmlns="http://schemas.microsoft.com/office/spreadsheetml/2009/9/main" objectType="CheckBox" fmlaLink="$F$145" lockText="1" noThreeD="1"/>
</file>

<file path=xl/ctrlProps/ctrlProp755.xml><?xml version="1.0" encoding="utf-8"?>
<formControlPr xmlns="http://schemas.microsoft.com/office/spreadsheetml/2009/9/main" objectType="CheckBox" fmlaLink="$D$149" lockText="1" noThreeD="1"/>
</file>

<file path=xl/ctrlProps/ctrlProp756.xml><?xml version="1.0" encoding="utf-8"?>
<formControlPr xmlns="http://schemas.microsoft.com/office/spreadsheetml/2009/9/main" objectType="CheckBox" checked="Checked" fmlaLink="$F$149" lockText="1" noThreeD="1"/>
</file>

<file path=xl/ctrlProps/ctrlProp757.xml><?xml version="1.0" encoding="utf-8"?>
<formControlPr xmlns="http://schemas.microsoft.com/office/spreadsheetml/2009/9/main" objectType="CheckBox" checked="Checked" fmlaLink="$D$150" lockText="1" noThreeD="1"/>
</file>

<file path=xl/ctrlProps/ctrlProp758.xml><?xml version="1.0" encoding="utf-8"?>
<formControlPr xmlns="http://schemas.microsoft.com/office/spreadsheetml/2009/9/main" objectType="CheckBox" fmlaLink="$F$150" lockText="1" noThreeD="1"/>
</file>

<file path=xl/ctrlProps/ctrlProp759.xml><?xml version="1.0" encoding="utf-8"?>
<formControlPr xmlns="http://schemas.microsoft.com/office/spreadsheetml/2009/9/main" objectType="CheckBox" fmlaLink="$F$153" lockText="1" noThreeD="1"/>
</file>

<file path=xl/ctrlProps/ctrlProp760.xml><?xml version="1.0" encoding="utf-8"?>
<formControlPr xmlns="http://schemas.microsoft.com/office/spreadsheetml/2009/9/main" objectType="CheckBox" checked="Checked" fmlaLink="$D$154" lockText="1" noThreeD="1"/>
</file>

<file path=xl/ctrlProps/ctrlProp761.xml><?xml version="1.0" encoding="utf-8"?>
<formControlPr xmlns="http://schemas.microsoft.com/office/spreadsheetml/2009/9/main" objectType="CheckBox" checked="Checked" fmlaLink="$D$156" lockText="1" noThreeD="1"/>
</file>

<file path=xl/ctrlProps/ctrlProp762.xml><?xml version="1.0" encoding="utf-8"?>
<formControlPr xmlns="http://schemas.microsoft.com/office/spreadsheetml/2009/9/main" objectType="CheckBox" fmlaLink="$F$156" lockText="1" noThreeD="1"/>
</file>

<file path=xl/ctrlProps/ctrlProp763.xml><?xml version="1.0" encoding="utf-8"?>
<formControlPr xmlns="http://schemas.microsoft.com/office/spreadsheetml/2009/9/main" objectType="CheckBox" checked="Checked" fmlaLink="$D$157" lockText="1" noThreeD="1"/>
</file>

<file path=xl/ctrlProps/ctrlProp764.xml><?xml version="1.0" encoding="utf-8"?>
<formControlPr xmlns="http://schemas.microsoft.com/office/spreadsheetml/2009/9/main" objectType="CheckBox" fmlaLink="$D$158" lockText="1" noThreeD="1"/>
</file>

<file path=xl/ctrlProps/ctrlProp765.xml><?xml version="1.0" encoding="utf-8"?>
<formControlPr xmlns="http://schemas.microsoft.com/office/spreadsheetml/2009/9/main" objectType="CheckBox" checked="Checked" fmlaLink="$F$158" lockText="1" noThreeD="1"/>
</file>

<file path=xl/ctrlProps/ctrlProp766.xml><?xml version="1.0" encoding="utf-8"?>
<formControlPr xmlns="http://schemas.microsoft.com/office/spreadsheetml/2009/9/main" objectType="CheckBox" fmlaLink="$D$159" lockText="1" noThreeD="1"/>
</file>

<file path=xl/ctrlProps/ctrlProp767.xml><?xml version="1.0" encoding="utf-8"?>
<formControlPr xmlns="http://schemas.microsoft.com/office/spreadsheetml/2009/9/main" objectType="CheckBox" checked="Checked" fmlaLink="$F$159" lockText="1" noThreeD="1"/>
</file>

<file path=xl/ctrlProps/ctrlProp768.xml><?xml version="1.0" encoding="utf-8"?>
<formControlPr xmlns="http://schemas.microsoft.com/office/spreadsheetml/2009/9/main" objectType="CheckBox" checked="Checked" fmlaLink="$D$160" lockText="1" noThreeD="1"/>
</file>

<file path=xl/ctrlProps/ctrlProp769.xml><?xml version="1.0" encoding="utf-8"?>
<formControlPr xmlns="http://schemas.microsoft.com/office/spreadsheetml/2009/9/main" objectType="CheckBox" fmlaLink="$D$162" lockText="1" noThreeD="1"/>
</file>

<file path=xl/ctrlProps/ctrlProp770.xml><?xml version="1.0" encoding="utf-8"?>
<formControlPr xmlns="http://schemas.microsoft.com/office/spreadsheetml/2009/9/main" objectType="CheckBox" fmlaLink="$D$163" lockText="1" noThreeD="1"/>
</file>

<file path=xl/ctrlProps/ctrlProp771.xml><?xml version="1.0" encoding="utf-8"?>
<formControlPr xmlns="http://schemas.microsoft.com/office/spreadsheetml/2009/9/main" objectType="CheckBox" fmlaLink="$D$164" lockText="1" noThreeD="1"/>
</file>

<file path=xl/ctrlProps/ctrlProp772.xml><?xml version="1.0" encoding="utf-8"?>
<formControlPr xmlns="http://schemas.microsoft.com/office/spreadsheetml/2009/9/main" objectType="CheckBox" fmlaLink="$D$165" lockText="1" noThreeD="1"/>
</file>

<file path=xl/ctrlProps/ctrlProp773.xml><?xml version="1.0" encoding="utf-8"?>
<formControlPr xmlns="http://schemas.microsoft.com/office/spreadsheetml/2009/9/main" objectType="CheckBox" checked="Checked" fmlaLink="$D$73" lockText="1" noThreeD="1"/>
</file>

<file path=xl/ctrlProps/ctrlProp774.xml><?xml version="1.0" encoding="utf-8"?>
<formControlPr xmlns="http://schemas.microsoft.com/office/spreadsheetml/2009/9/main" objectType="CheckBox" fmlaLink="$F$73" lockText="1" noThreeD="1"/>
</file>

<file path=xl/ctrlProps/ctrlProp775.xml><?xml version="1.0" encoding="utf-8"?>
<formControlPr xmlns="http://schemas.microsoft.com/office/spreadsheetml/2009/9/main" objectType="CheckBox" checked="Checked" fmlaLink="$D$112" lockText="1" noThreeD="1"/>
</file>

<file path=xl/ctrlProps/ctrlProp776.xml><?xml version="1.0" encoding="utf-8"?>
<formControlPr xmlns="http://schemas.microsoft.com/office/spreadsheetml/2009/9/main" objectType="CheckBox" checked="Checked" fmlaLink="$D$113" lockText="1" noThreeD="1"/>
</file>

<file path=xl/ctrlProps/ctrlProp777.xml><?xml version="1.0" encoding="utf-8"?>
<formControlPr xmlns="http://schemas.microsoft.com/office/spreadsheetml/2009/9/main" objectType="CheckBox" fmlaLink="$D$116" lockText="1" noThreeD="1"/>
</file>

<file path=xl/ctrlProps/ctrlProp778.xml><?xml version="1.0" encoding="utf-8"?>
<formControlPr xmlns="http://schemas.microsoft.com/office/spreadsheetml/2009/9/main" objectType="CheckBox" fmlaLink="$D$114" lockText="1" noThreeD="1"/>
</file>

<file path=xl/ctrlProps/ctrlProp779.xml><?xml version="1.0" encoding="utf-8"?>
<formControlPr xmlns="http://schemas.microsoft.com/office/spreadsheetml/2009/9/main" objectType="CheckBox" fmlaLink="$D$115" lockText="1" noThreeD="1"/>
</file>

<file path=xl/ctrlProps/ctrlProp780.xml><?xml version="1.0" encoding="utf-8"?>
<formControlPr xmlns="http://schemas.microsoft.com/office/spreadsheetml/2009/9/main" objectType="CheckBox" checked="Checked" fmlaLink="$F$114" lockText="1" noThreeD="1"/>
</file>

<file path=xl/ctrlProps/ctrlProp781.xml><?xml version="1.0" encoding="utf-8"?>
<formControlPr xmlns="http://schemas.microsoft.com/office/spreadsheetml/2009/9/main" objectType="CheckBox" checked="Checked" fmlaLink="$F$115" lockText="1" noThreeD="1"/>
</file>

<file path=xl/ctrlProps/ctrlProp782.xml><?xml version="1.0" encoding="utf-8"?>
<formControlPr xmlns="http://schemas.microsoft.com/office/spreadsheetml/2009/9/main" objectType="CheckBox" checked="Checked" fmlaLink="$D$155" lockText="1" noThreeD="1"/>
</file>

<file path=xl/ctrlProps/ctrlProp783.xml><?xml version="1.0" encoding="utf-8"?>
<formControlPr xmlns="http://schemas.microsoft.com/office/spreadsheetml/2009/9/main" objectType="CheckBox" fmlaLink="$F$155" lockText="1" noThreeD="1"/>
</file>

<file path=xl/ctrlProps/ctrlProp784.xml><?xml version="1.0" encoding="utf-8"?>
<formControlPr xmlns="http://schemas.microsoft.com/office/spreadsheetml/2009/9/main" objectType="CheckBox" checked="Checked" fmlaLink="$D$147" lockText="1" noThreeD="1"/>
</file>

<file path=xl/ctrlProps/ctrlProp785.xml><?xml version="1.0" encoding="utf-8"?>
<formControlPr xmlns="http://schemas.microsoft.com/office/spreadsheetml/2009/9/main" objectType="CheckBox" checked="Checked" fmlaLink="$D$124" lockText="1" noThreeD="1"/>
</file>

<file path=xl/ctrlProps/ctrlProp786.xml><?xml version="1.0" encoding="utf-8"?>
<formControlPr xmlns="http://schemas.microsoft.com/office/spreadsheetml/2009/9/main" objectType="CheckBox" fmlaLink="$D$125" lockText="1" noThreeD="1"/>
</file>

<file path=xl/ctrlProps/ctrlProp787.xml><?xml version="1.0" encoding="utf-8"?>
<formControlPr xmlns="http://schemas.microsoft.com/office/spreadsheetml/2009/9/main" objectType="CheckBox" checked="Checked" fmlaLink="$F$125" lockText="1" noThreeD="1"/>
</file>

<file path=xl/ctrlProps/ctrlProp788.xml><?xml version="1.0" encoding="utf-8"?>
<formControlPr xmlns="http://schemas.microsoft.com/office/spreadsheetml/2009/9/main" objectType="CheckBox" checked="Checked" fmlaLink="$D$127" lockText="1" noThreeD="1"/>
</file>

<file path=xl/ctrlProps/ctrlProp789.xml><?xml version="1.0" encoding="utf-8"?>
<formControlPr xmlns="http://schemas.microsoft.com/office/spreadsheetml/2009/9/main" objectType="CheckBox" checked="Checked" fmlaLink="$D$128" lockText="1" noThreeD="1"/>
</file>

<file path=xl/ctrlProps/ctrlProp790.xml><?xml version="1.0" encoding="utf-8"?>
<formControlPr xmlns="http://schemas.microsoft.com/office/spreadsheetml/2009/9/main" objectType="CheckBox" checked="Checked" fmlaLink="$D$129" lockText="1" noThreeD="1"/>
</file>

<file path=xl/ctrlProps/ctrlProp791.xml><?xml version="1.0" encoding="utf-8"?>
<formControlPr xmlns="http://schemas.microsoft.com/office/spreadsheetml/2009/9/main" objectType="CheckBox" checked="Checked" fmlaLink="$D$130" lockText="1" noThreeD="1"/>
</file>

<file path=xl/ctrlProps/ctrlProp792.xml><?xml version="1.0" encoding="utf-8"?>
<formControlPr xmlns="http://schemas.microsoft.com/office/spreadsheetml/2009/9/main" objectType="CheckBox" checked="Checked" fmlaLink="$D$131" lockText="1" noThreeD="1"/>
</file>

<file path=xl/ctrlProps/ctrlProp793.xml><?xml version="1.0" encoding="utf-8"?>
<formControlPr xmlns="http://schemas.microsoft.com/office/spreadsheetml/2009/9/main" objectType="CheckBox" checked="Checked" fmlaLink="$D$133" lockText="1" noThreeD="1"/>
</file>

<file path=xl/ctrlProps/ctrlProp794.xml><?xml version="1.0" encoding="utf-8"?>
<formControlPr xmlns="http://schemas.microsoft.com/office/spreadsheetml/2009/9/main" objectType="CheckBox" fmlaLink="$D$134" lockText="1" noThreeD="1"/>
</file>

<file path=xl/ctrlProps/ctrlProp795.xml><?xml version="1.0" encoding="utf-8"?>
<formControlPr xmlns="http://schemas.microsoft.com/office/spreadsheetml/2009/9/main" objectType="CheckBox" fmlaLink="$D$135" lockText="1" noThreeD="1"/>
</file>

<file path=xl/ctrlProps/ctrlProp796.xml><?xml version="1.0" encoding="utf-8"?>
<formControlPr xmlns="http://schemas.microsoft.com/office/spreadsheetml/2009/9/main" objectType="CheckBox" fmlaLink="$D$136" lockText="1" noThreeD="1"/>
</file>

<file path=xl/ctrlProps/ctrlProp797.xml><?xml version="1.0" encoding="utf-8"?>
<formControlPr xmlns="http://schemas.microsoft.com/office/spreadsheetml/2009/9/main" objectType="CheckBox" checked="Checked" fmlaLink="$D$137" lockText="1" noThreeD="1"/>
</file>

<file path=xl/ctrlProps/ctrlProp798.xml><?xml version="1.0" encoding="utf-8"?>
<formControlPr xmlns="http://schemas.microsoft.com/office/spreadsheetml/2009/9/main" objectType="CheckBox" checked="Checked" fmlaLink="$D$139" lockText="1" noThreeD="1"/>
</file>

<file path=xl/ctrlProps/ctrlProp799.xml><?xml version="1.0" encoding="utf-8"?>
<formControlPr xmlns="http://schemas.microsoft.com/office/spreadsheetml/2009/9/main" objectType="CheckBox" checked="Checked" fmlaLink="$D$140" lockText="1" noThreeD="1"/>
</file>

<file path=xl/ctrlProps/ctrlProp800.xml><?xml version="1.0" encoding="utf-8"?>
<formControlPr xmlns="http://schemas.microsoft.com/office/spreadsheetml/2009/9/main" objectType="CheckBox" checked="Checked" fmlaLink="$D$141" lockText="1" noThreeD="1"/>
</file>

<file path=xl/ctrlProps/ctrlProp801.xml><?xml version="1.0" encoding="utf-8"?>
<formControlPr xmlns="http://schemas.microsoft.com/office/spreadsheetml/2009/9/main" objectType="CheckBox" fmlaLink="$F$140" lockText="1" noThreeD="1"/>
</file>

<file path=xl/ctrlProps/ctrlProp802.xml><?xml version="1.0" encoding="utf-8"?>
<formControlPr xmlns="http://schemas.microsoft.com/office/spreadsheetml/2009/9/main" objectType="CheckBox" fmlaLink="$F$141" lockText="1" noThreeD="1"/>
</file>

<file path=xl/ctrlProps/ctrlProp803.xml><?xml version="1.0" encoding="utf-8"?>
<formControlPr xmlns="http://schemas.microsoft.com/office/spreadsheetml/2009/9/main" objectType="CheckBox" checked="Checked" fmlaLink="$F$134" lockText="1" noThreeD="1"/>
</file>

<file path=xl/ctrlProps/ctrlProp804.xml><?xml version="1.0" encoding="utf-8"?>
<formControlPr xmlns="http://schemas.microsoft.com/office/spreadsheetml/2009/9/main" objectType="CheckBox" checked="Checked" fmlaLink="$F$135" lockText="1" noThreeD="1"/>
</file>

<file path=xl/ctrlProps/ctrlProp805.xml><?xml version="1.0" encoding="utf-8"?>
<formControlPr xmlns="http://schemas.microsoft.com/office/spreadsheetml/2009/9/main" objectType="CheckBox" checked="Checked" fmlaLink="$F$136" lockText="1" noThreeD="1"/>
</file>

<file path=xl/ctrlProps/ctrlProp806.xml><?xml version="1.0" encoding="utf-8"?>
<formControlPr xmlns="http://schemas.microsoft.com/office/spreadsheetml/2009/9/main" objectType="CheckBox" checked="Checked" fmlaLink="$D$142" lockText="1" noThreeD="1"/>
</file>

<file path=xl/ctrlProps/ctrlProp807.xml><?xml version="1.0" encoding="utf-8"?>
<formControlPr xmlns="http://schemas.microsoft.com/office/spreadsheetml/2009/9/main" objectType="CheckBox" checked="Checked" fmlaLink="CR37" lockText="1" noThreeD="1"/>
</file>

<file path=xl/ctrlProps/ctrlProp808.xml><?xml version="1.0" encoding="utf-8"?>
<formControlPr xmlns="http://schemas.microsoft.com/office/spreadsheetml/2009/9/main" objectType="CheckBox" fmlaLink="CT37" lockText="1" noThreeD="1"/>
</file>

<file path=xl/ctrlProps/ctrlProp809.xml><?xml version="1.0" encoding="utf-8"?>
<formControlPr xmlns="http://schemas.microsoft.com/office/spreadsheetml/2009/9/main" objectType="CheckBox" fmlaLink="CR38" lockText="1" noThreeD="1"/>
</file>

<file path=xl/ctrlProps/ctrlProp810.xml><?xml version="1.0" encoding="utf-8"?>
<formControlPr xmlns="http://schemas.microsoft.com/office/spreadsheetml/2009/9/main" objectType="CheckBox" checked="Checked" fmlaLink="CT38" lockText="1" noThreeD="1"/>
</file>

<file path=xl/ctrlProps/ctrlProp811.xml><?xml version="1.0" encoding="utf-8"?>
<formControlPr xmlns="http://schemas.microsoft.com/office/spreadsheetml/2009/9/main" objectType="CheckBox" checked="Checked" fmlaLink="CR39" lockText="1" noThreeD="1"/>
</file>

<file path=xl/ctrlProps/ctrlProp812.xml><?xml version="1.0" encoding="utf-8"?>
<formControlPr xmlns="http://schemas.microsoft.com/office/spreadsheetml/2009/9/main" objectType="CheckBox" fmlaLink="CT39" lockText="1" noThreeD="1"/>
</file>

<file path=xl/ctrlProps/ctrlProp813.xml><?xml version="1.0" encoding="utf-8"?>
<formControlPr xmlns="http://schemas.microsoft.com/office/spreadsheetml/2009/9/main" objectType="CheckBox" lockText="1" noThreeD="1"/>
</file>

<file path=xl/ctrlProps/ctrlProp814.xml><?xml version="1.0" encoding="utf-8"?>
<formControlPr xmlns="http://schemas.microsoft.com/office/spreadsheetml/2009/9/main" objectType="CheckBox" checked="Checked" fmlaLink="CR40" lockText="1" noThreeD="1"/>
</file>

<file path=xl/ctrlProps/ctrlProp815.xml><?xml version="1.0" encoding="utf-8"?>
<formControlPr xmlns="http://schemas.microsoft.com/office/spreadsheetml/2009/9/main" objectType="CheckBox" fmlaLink="CT40" lockText="1" noThreeD="1"/>
</file>

<file path=xl/ctrlProps/ctrlProp816.xml><?xml version="1.0" encoding="utf-8"?>
<formControlPr xmlns="http://schemas.microsoft.com/office/spreadsheetml/2009/9/main" objectType="CheckBox" lockText="1" noThreeD="1"/>
</file>

<file path=xl/ctrlProps/ctrlProp817.xml><?xml version="1.0" encoding="utf-8"?>
<formControlPr xmlns="http://schemas.microsoft.com/office/spreadsheetml/2009/9/main" objectType="CheckBox" checked="Checked" fmlaLink="CR41" lockText="1" noThreeD="1"/>
</file>

<file path=xl/ctrlProps/ctrlProp818.xml><?xml version="1.0" encoding="utf-8"?>
<formControlPr xmlns="http://schemas.microsoft.com/office/spreadsheetml/2009/9/main" objectType="CheckBox" fmlaLink="CT41" lockText="1" noThreeD="1"/>
</file>

<file path=xl/ctrlProps/ctrlProp819.xml><?xml version="1.0" encoding="utf-8"?>
<formControlPr xmlns="http://schemas.microsoft.com/office/spreadsheetml/2009/9/main" objectType="CheckBox" fmlaLink="CT42" lockText="1" noThreeD="1"/>
</file>

<file path=xl/ctrlProps/ctrlProp820.xml><?xml version="1.0" encoding="utf-8"?>
<formControlPr xmlns="http://schemas.microsoft.com/office/spreadsheetml/2009/9/main" objectType="CheckBox" checked="Checked" fmlaLink="CR42" lockText="1" noThreeD="1"/>
</file>

<file path=xl/ctrlProps/ctrlProp821.xml><?xml version="1.0" encoding="utf-8"?>
<formControlPr xmlns="http://schemas.microsoft.com/office/spreadsheetml/2009/9/main" objectType="CheckBox" checked="Checked" fmlaLink="$D$66" lockText="1" noThreeD="1"/>
</file>

<file path=xl/ctrlProps/ctrlProp822.xml><?xml version="1.0" encoding="utf-8"?>
<formControlPr xmlns="http://schemas.microsoft.com/office/spreadsheetml/2009/9/main" objectType="CheckBox" fmlaLink="$F$66" lockText="1" noThreeD="1"/>
</file>

<file path=xl/ctrlProps/ctrlProp823.xml><?xml version="1.0" encoding="utf-8"?>
<formControlPr xmlns="http://schemas.microsoft.com/office/spreadsheetml/2009/9/main" objectType="CheckBox" fmlaLink="$D$67" lockText="1" noThreeD="1"/>
</file>

<file path=xl/ctrlProps/ctrlProp824.xml><?xml version="1.0" encoding="utf-8"?>
<formControlPr xmlns="http://schemas.microsoft.com/office/spreadsheetml/2009/9/main" objectType="CheckBox" checked="Checked" fmlaLink="$F$67" lockText="1" noThreeD="1"/>
</file>

<file path=xl/ctrlProps/ctrlProp825.xml><?xml version="1.0" encoding="utf-8"?>
<formControlPr xmlns="http://schemas.microsoft.com/office/spreadsheetml/2009/9/main" objectType="CheckBox" fmlaLink="$D$68" lockText="1" noThreeD="1"/>
</file>

<file path=xl/ctrlProps/ctrlProp826.xml><?xml version="1.0" encoding="utf-8"?>
<formControlPr xmlns="http://schemas.microsoft.com/office/spreadsheetml/2009/9/main" objectType="CheckBox" fmlaLink="$F$68" lockText="1" noThreeD="1"/>
</file>

<file path=xl/ctrlProps/ctrlProp827.xml><?xml version="1.0" encoding="utf-8"?>
<formControlPr xmlns="http://schemas.microsoft.com/office/spreadsheetml/2009/9/main" objectType="CheckBox" checked="Checked" fmlaLink="$D$69" lockText="1" noThreeD="1"/>
</file>

<file path=xl/ctrlProps/ctrlProp828.xml><?xml version="1.0" encoding="utf-8"?>
<formControlPr xmlns="http://schemas.microsoft.com/office/spreadsheetml/2009/9/main" objectType="CheckBox" fmlaLink="$F$69" lockText="1" noThreeD="1"/>
</file>

<file path=xl/ctrlProps/ctrlProp829.xml><?xml version="1.0" encoding="utf-8"?>
<formControlPr xmlns="http://schemas.microsoft.com/office/spreadsheetml/2009/9/main" objectType="CheckBox" fmlaLink="$D$70" lockText="1" noThreeD="1"/>
</file>

<file path=xl/ctrlProps/ctrlProp830.xml><?xml version="1.0" encoding="utf-8"?>
<formControlPr xmlns="http://schemas.microsoft.com/office/spreadsheetml/2009/9/main" objectType="CheckBox" checked="Checked" fmlaLink="$F$70" lockText="1" noThreeD="1"/>
</file>

<file path=xl/ctrlProps/ctrlProp831.xml><?xml version="1.0" encoding="utf-8"?>
<formControlPr xmlns="http://schemas.microsoft.com/office/spreadsheetml/2009/9/main" objectType="CheckBox" checked="Checked" fmlaLink="$D$71" lockText="1" noThreeD="1"/>
</file>

<file path=xl/ctrlProps/ctrlProp832.xml><?xml version="1.0" encoding="utf-8"?>
<formControlPr xmlns="http://schemas.microsoft.com/office/spreadsheetml/2009/9/main" objectType="CheckBox" fmlaLink="$F$71" lockText="1" noThreeD="1"/>
</file>

<file path=xl/ctrlProps/ctrlProp833.xml><?xml version="1.0" encoding="utf-8"?>
<formControlPr xmlns="http://schemas.microsoft.com/office/spreadsheetml/2009/9/main" objectType="CheckBox" checked="Checked" fmlaLink="$D$72" lockText="1" noThreeD="1"/>
</file>

<file path=xl/ctrlProps/ctrlProp834.xml><?xml version="1.0" encoding="utf-8"?>
<formControlPr xmlns="http://schemas.microsoft.com/office/spreadsheetml/2009/9/main" objectType="CheckBox" fmlaLink="$F$72" lockText="1" noThreeD="1"/>
</file>

<file path=xl/ctrlProps/ctrlProp835.xml><?xml version="1.0" encoding="utf-8"?>
<formControlPr xmlns="http://schemas.microsoft.com/office/spreadsheetml/2009/9/main" objectType="CheckBox" checked="Checked" fmlaLink="$F$73" lockText="1" noThreeD="1"/>
</file>

<file path=xl/ctrlProps/ctrlProp836.xml><?xml version="1.0" encoding="utf-8"?>
<formControlPr xmlns="http://schemas.microsoft.com/office/spreadsheetml/2009/9/main" objectType="CheckBox" fmlaLink="$D$74" lockText="1" noThreeD="1"/>
</file>

<file path=xl/ctrlProps/ctrlProp837.xml><?xml version="1.0" encoding="utf-8"?>
<formControlPr xmlns="http://schemas.microsoft.com/office/spreadsheetml/2009/9/main" objectType="CheckBox" checked="Checked" fmlaLink="$F$74" lockText="1" noThreeD="1"/>
</file>

<file path=xl/ctrlProps/ctrlProp838.xml><?xml version="1.0" encoding="utf-8"?>
<formControlPr xmlns="http://schemas.microsoft.com/office/spreadsheetml/2009/9/main" objectType="CheckBox" fmlaLink="$D$75" lockText="1" noThreeD="1"/>
</file>

<file path=xl/ctrlProps/ctrlProp839.xml><?xml version="1.0" encoding="utf-8"?>
<formControlPr xmlns="http://schemas.microsoft.com/office/spreadsheetml/2009/9/main" objectType="CheckBox" checked="Checked" fmlaLink="$F$75" lockText="1" noThreeD="1"/>
</file>

<file path=xl/ctrlProps/ctrlProp840.xml><?xml version="1.0" encoding="utf-8"?>
<formControlPr xmlns="http://schemas.microsoft.com/office/spreadsheetml/2009/9/main" objectType="CheckBox" fmlaLink="$D$76" lockText="1" noThreeD="1"/>
</file>

<file path=xl/ctrlProps/ctrlProp841.xml><?xml version="1.0" encoding="utf-8"?>
<formControlPr xmlns="http://schemas.microsoft.com/office/spreadsheetml/2009/9/main" objectType="CheckBox" fmlaLink="$D$73" lockText="1" noThreeD="1"/>
</file>

<file path=xl/ctrlProps/ctrlProp842.xml><?xml version="1.0" encoding="utf-8"?>
<formControlPr xmlns="http://schemas.microsoft.com/office/spreadsheetml/2009/9/main" objectType="CheckBox" checked="Checked" fmlaLink="$D$80" lockText="1" noThreeD="1"/>
</file>

<file path=xl/ctrlProps/ctrlProp843.xml><?xml version="1.0" encoding="utf-8"?>
<formControlPr xmlns="http://schemas.microsoft.com/office/spreadsheetml/2009/9/main" objectType="CheckBox" fmlaLink="$F$80" lockText="1" noThreeD="1"/>
</file>

<file path=xl/ctrlProps/ctrlProp844.xml><?xml version="1.0" encoding="utf-8"?>
<formControlPr xmlns="http://schemas.microsoft.com/office/spreadsheetml/2009/9/main" objectType="CheckBox" fmlaLink="$D$79" lockText="1" noThreeD="1"/>
</file>

<file path=xl/ctrlProps/ctrlProp845.xml><?xml version="1.0" encoding="utf-8"?>
<formControlPr xmlns="http://schemas.microsoft.com/office/spreadsheetml/2009/9/main" objectType="CheckBox" fmlaLink="$F$79" lockText="1" noThreeD="1"/>
</file>

<file path=xl/ctrlProps/ctrlProp846.xml><?xml version="1.0" encoding="utf-8"?>
<formControlPr xmlns="http://schemas.microsoft.com/office/spreadsheetml/2009/9/main" objectType="CheckBox" fmlaLink="$D$81" lockText="1" noThreeD="1"/>
</file>

<file path=xl/ctrlProps/ctrlProp847.xml><?xml version="1.0" encoding="utf-8"?>
<formControlPr xmlns="http://schemas.microsoft.com/office/spreadsheetml/2009/9/main" objectType="CheckBox" checked="Checked" fmlaLink="$F$81" lockText="1" noThreeD="1"/>
</file>

<file path=xl/ctrlProps/ctrlProp848.xml><?xml version="1.0" encoding="utf-8"?>
<formControlPr xmlns="http://schemas.microsoft.com/office/spreadsheetml/2009/9/main" objectType="CheckBox" checked="Checked" fmlaLink="$D123" lockText="1" noThreeD="1"/>
</file>

<file path=xl/ctrlProps/ctrlProp849.xml><?xml version="1.0" encoding="utf-8"?>
<formControlPr xmlns="http://schemas.microsoft.com/office/spreadsheetml/2009/9/main" objectType="CheckBox" fmlaLink="$D$148" lockText="1" noThreeD="1"/>
</file>

<file path=xl/ctrlProps/ctrlProp850.xml><?xml version="1.0" encoding="utf-8"?>
<formControlPr xmlns="http://schemas.microsoft.com/office/spreadsheetml/2009/9/main" objectType="CheckBox" checked="Checked" fmlaLink="$F$148" lockText="1" noThreeD="1"/>
</file>

<file path=xl/ctrlProps/ctrlProp851.xml><?xml version="1.0" encoding="utf-8"?>
<formControlPr xmlns="http://schemas.microsoft.com/office/spreadsheetml/2009/9/main" objectType="CheckBox" fmlaLink="$D$153" lockText="1" noThreeD="1"/>
</file>

<file path=xl/ctrlProps/ctrlProp852.xml><?xml version="1.0" encoding="utf-8"?>
<formControlPr xmlns="http://schemas.microsoft.com/office/spreadsheetml/2009/9/main" objectType="CheckBox" checked="Checked" fmlaLink="$D$144" lockText="1" noThreeD="1"/>
</file>

<file path=xl/ctrlProps/ctrlProp853.xml><?xml version="1.0" encoding="utf-8"?>
<formControlPr xmlns="http://schemas.microsoft.com/office/spreadsheetml/2009/9/main" objectType="CheckBox" fmlaLink="$F$144" lockText="1" noThreeD="1"/>
</file>

<file path=xl/ctrlProps/ctrlProp854.xml><?xml version="1.0" encoding="utf-8"?>
<formControlPr xmlns="http://schemas.microsoft.com/office/spreadsheetml/2009/9/main" objectType="CheckBox" checked="Checked" fmlaLink="$D$145" lockText="1" noThreeD="1"/>
</file>

<file path=xl/ctrlProps/ctrlProp855.xml><?xml version="1.0" encoding="utf-8"?>
<formControlPr xmlns="http://schemas.microsoft.com/office/spreadsheetml/2009/9/main" objectType="CheckBox" fmlaLink="$F$145" lockText="1" noThreeD="1"/>
</file>

<file path=xl/ctrlProps/ctrlProp856.xml><?xml version="1.0" encoding="utf-8"?>
<formControlPr xmlns="http://schemas.microsoft.com/office/spreadsheetml/2009/9/main" objectType="CheckBox" fmlaLink="$D$149" lockText="1" noThreeD="1"/>
</file>

<file path=xl/ctrlProps/ctrlProp857.xml><?xml version="1.0" encoding="utf-8"?>
<formControlPr xmlns="http://schemas.microsoft.com/office/spreadsheetml/2009/9/main" objectType="CheckBox" checked="Checked" fmlaLink="$F$149" lockText="1" noThreeD="1"/>
</file>

<file path=xl/ctrlProps/ctrlProp858.xml><?xml version="1.0" encoding="utf-8"?>
<formControlPr xmlns="http://schemas.microsoft.com/office/spreadsheetml/2009/9/main" objectType="CheckBox" fmlaLink="$D$150" lockText="1" noThreeD="1"/>
</file>

<file path=xl/ctrlProps/ctrlProp859.xml><?xml version="1.0" encoding="utf-8"?>
<formControlPr xmlns="http://schemas.microsoft.com/office/spreadsheetml/2009/9/main" objectType="CheckBox" fmlaLink="$F$150" lockText="1" noThreeD="1"/>
</file>

<file path=xl/ctrlProps/ctrlProp860.xml><?xml version="1.0" encoding="utf-8"?>
<formControlPr xmlns="http://schemas.microsoft.com/office/spreadsheetml/2009/9/main" objectType="CheckBox" fmlaLink="$F$153" lockText="1" noThreeD="1"/>
</file>

<file path=xl/ctrlProps/ctrlProp861.xml><?xml version="1.0" encoding="utf-8"?>
<formControlPr xmlns="http://schemas.microsoft.com/office/spreadsheetml/2009/9/main" objectType="CheckBox" fmlaLink="$D$154" lockText="1" noThreeD="1"/>
</file>

<file path=xl/ctrlProps/ctrlProp862.xml><?xml version="1.0" encoding="utf-8"?>
<formControlPr xmlns="http://schemas.microsoft.com/office/spreadsheetml/2009/9/main" objectType="CheckBox" fmlaLink="$D$156" lockText="1" noThreeD="1"/>
</file>

<file path=xl/ctrlProps/ctrlProp863.xml><?xml version="1.0" encoding="utf-8"?>
<formControlPr xmlns="http://schemas.microsoft.com/office/spreadsheetml/2009/9/main" objectType="CheckBox" fmlaLink="$F$156" lockText="1" noThreeD="1"/>
</file>

<file path=xl/ctrlProps/ctrlProp864.xml><?xml version="1.0" encoding="utf-8"?>
<formControlPr xmlns="http://schemas.microsoft.com/office/spreadsheetml/2009/9/main" objectType="CheckBox" fmlaLink="$D$157" lockText="1" noThreeD="1"/>
</file>

<file path=xl/ctrlProps/ctrlProp865.xml><?xml version="1.0" encoding="utf-8"?>
<formControlPr xmlns="http://schemas.microsoft.com/office/spreadsheetml/2009/9/main" objectType="CheckBox" fmlaLink="$D$158" lockText="1" noThreeD="1"/>
</file>

<file path=xl/ctrlProps/ctrlProp866.xml><?xml version="1.0" encoding="utf-8"?>
<formControlPr xmlns="http://schemas.microsoft.com/office/spreadsheetml/2009/9/main" objectType="CheckBox" fmlaLink="$F$158" lockText="1" noThreeD="1"/>
</file>

<file path=xl/ctrlProps/ctrlProp867.xml><?xml version="1.0" encoding="utf-8"?>
<formControlPr xmlns="http://schemas.microsoft.com/office/spreadsheetml/2009/9/main" objectType="CheckBox" fmlaLink="$D$159" lockText="1" noThreeD="1"/>
</file>

<file path=xl/ctrlProps/ctrlProp868.xml><?xml version="1.0" encoding="utf-8"?>
<formControlPr xmlns="http://schemas.microsoft.com/office/spreadsheetml/2009/9/main" objectType="CheckBox" fmlaLink="$F$159" lockText="1" noThreeD="1"/>
</file>

<file path=xl/ctrlProps/ctrlProp869.xml><?xml version="1.0" encoding="utf-8"?>
<formControlPr xmlns="http://schemas.microsoft.com/office/spreadsheetml/2009/9/main" objectType="CheckBox" fmlaLink="$D$160" lockText="1" noThreeD="1"/>
</file>

<file path=xl/ctrlProps/ctrlProp870.xml><?xml version="1.0" encoding="utf-8"?>
<formControlPr xmlns="http://schemas.microsoft.com/office/spreadsheetml/2009/9/main" objectType="CheckBox" fmlaLink="$D$162" lockText="1" noThreeD="1"/>
</file>

<file path=xl/ctrlProps/ctrlProp871.xml><?xml version="1.0" encoding="utf-8"?>
<formControlPr xmlns="http://schemas.microsoft.com/office/spreadsheetml/2009/9/main" objectType="CheckBox" fmlaLink="$D$163" lockText="1" noThreeD="1"/>
</file>

<file path=xl/ctrlProps/ctrlProp872.xml><?xml version="1.0" encoding="utf-8"?>
<formControlPr xmlns="http://schemas.microsoft.com/office/spreadsheetml/2009/9/main" objectType="CheckBox" fmlaLink="$D$164" lockText="1" noThreeD="1"/>
</file>

<file path=xl/ctrlProps/ctrlProp873.xml><?xml version="1.0" encoding="utf-8"?>
<formControlPr xmlns="http://schemas.microsoft.com/office/spreadsheetml/2009/9/main" objectType="CheckBox" fmlaLink="$D$165" lockText="1" noThreeD="1"/>
</file>

<file path=xl/ctrlProps/ctrlProp874.xml><?xml version="1.0" encoding="utf-8"?>
<formControlPr xmlns="http://schemas.microsoft.com/office/spreadsheetml/2009/9/main" objectType="CheckBox" fmlaLink="$D$73" lockText="1" noThreeD="1"/>
</file>

<file path=xl/ctrlProps/ctrlProp875.xml><?xml version="1.0" encoding="utf-8"?>
<formControlPr xmlns="http://schemas.microsoft.com/office/spreadsheetml/2009/9/main" objectType="CheckBox" checked="Checked" fmlaLink="$F$73" lockText="1" noThreeD="1"/>
</file>

<file path=xl/ctrlProps/ctrlProp876.xml><?xml version="1.0" encoding="utf-8"?>
<formControlPr xmlns="http://schemas.microsoft.com/office/spreadsheetml/2009/9/main" objectType="CheckBox" fmlaLink="$D$112" lockText="1" noThreeD="1"/>
</file>

<file path=xl/ctrlProps/ctrlProp877.xml><?xml version="1.0" encoding="utf-8"?>
<formControlPr xmlns="http://schemas.microsoft.com/office/spreadsheetml/2009/9/main" objectType="CheckBox" fmlaLink="$D$113" lockText="1" noThreeD="1"/>
</file>

<file path=xl/ctrlProps/ctrlProp878.xml><?xml version="1.0" encoding="utf-8"?>
<formControlPr xmlns="http://schemas.microsoft.com/office/spreadsheetml/2009/9/main" objectType="CheckBox" fmlaLink="$D$116" lockText="1" noThreeD="1"/>
</file>

<file path=xl/ctrlProps/ctrlProp879.xml><?xml version="1.0" encoding="utf-8"?>
<formControlPr xmlns="http://schemas.microsoft.com/office/spreadsheetml/2009/9/main" objectType="CheckBox" fmlaLink="$D$114" lockText="1" noThreeD="1"/>
</file>

<file path=xl/ctrlProps/ctrlProp880.xml><?xml version="1.0" encoding="utf-8"?>
<formControlPr xmlns="http://schemas.microsoft.com/office/spreadsheetml/2009/9/main" objectType="CheckBox" fmlaLink="$D$115" lockText="1" noThreeD="1"/>
</file>

<file path=xl/ctrlProps/ctrlProp881.xml><?xml version="1.0" encoding="utf-8"?>
<formControlPr xmlns="http://schemas.microsoft.com/office/spreadsheetml/2009/9/main" objectType="CheckBox" checked="Checked" fmlaLink="$F$114" lockText="1" noThreeD="1"/>
</file>

<file path=xl/ctrlProps/ctrlProp882.xml><?xml version="1.0" encoding="utf-8"?>
<formControlPr xmlns="http://schemas.microsoft.com/office/spreadsheetml/2009/9/main" objectType="CheckBox" checked="Checked" fmlaLink="$F$115" lockText="1" noThreeD="1"/>
</file>

<file path=xl/ctrlProps/ctrlProp883.xml><?xml version="1.0" encoding="utf-8"?>
<formControlPr xmlns="http://schemas.microsoft.com/office/spreadsheetml/2009/9/main" objectType="CheckBox" fmlaLink="$D$155" lockText="1" noThreeD="1"/>
</file>

<file path=xl/ctrlProps/ctrlProp884.xml><?xml version="1.0" encoding="utf-8"?>
<formControlPr xmlns="http://schemas.microsoft.com/office/spreadsheetml/2009/9/main" objectType="CheckBox" fmlaLink="$F$155" lockText="1" noThreeD="1"/>
</file>

<file path=xl/ctrlProps/ctrlProp885.xml><?xml version="1.0" encoding="utf-8"?>
<formControlPr xmlns="http://schemas.microsoft.com/office/spreadsheetml/2009/9/main" objectType="CheckBox" checked="Checked" fmlaLink="$D$147" lockText="1" noThreeD="1"/>
</file>

<file path=xl/ctrlProps/ctrlProp886.xml><?xml version="1.0" encoding="utf-8"?>
<formControlPr xmlns="http://schemas.microsoft.com/office/spreadsheetml/2009/9/main" objectType="CheckBox" checked="Checked" fmlaLink="$D$124" lockText="1" noThreeD="1"/>
</file>

<file path=xl/ctrlProps/ctrlProp887.xml><?xml version="1.0" encoding="utf-8"?>
<formControlPr xmlns="http://schemas.microsoft.com/office/spreadsheetml/2009/9/main" objectType="CheckBox" checked="Checked" fmlaLink="$D$125" lockText="1" noThreeD="1"/>
</file>

<file path=xl/ctrlProps/ctrlProp888.xml><?xml version="1.0" encoding="utf-8"?>
<formControlPr xmlns="http://schemas.microsoft.com/office/spreadsheetml/2009/9/main" objectType="CheckBox" fmlaLink="$F$125" lockText="1" noThreeD="1"/>
</file>

<file path=xl/ctrlProps/ctrlProp889.xml><?xml version="1.0" encoding="utf-8"?>
<formControlPr xmlns="http://schemas.microsoft.com/office/spreadsheetml/2009/9/main" objectType="CheckBox" checked="Checked" fmlaLink="$D$127" lockText="1" noThreeD="1"/>
</file>

<file path=xl/ctrlProps/ctrlProp890.xml><?xml version="1.0" encoding="utf-8"?>
<formControlPr xmlns="http://schemas.microsoft.com/office/spreadsheetml/2009/9/main" objectType="CheckBox" checked="Checked" fmlaLink="$D$128" lockText="1" noThreeD="1"/>
</file>

<file path=xl/ctrlProps/ctrlProp891.xml><?xml version="1.0" encoding="utf-8"?>
<formControlPr xmlns="http://schemas.microsoft.com/office/spreadsheetml/2009/9/main" objectType="CheckBox" checked="Checked" fmlaLink="$D$129" lockText="1" noThreeD="1"/>
</file>

<file path=xl/ctrlProps/ctrlProp892.xml><?xml version="1.0" encoding="utf-8"?>
<formControlPr xmlns="http://schemas.microsoft.com/office/spreadsheetml/2009/9/main" objectType="CheckBox" checked="Checked" fmlaLink="$D$130" lockText="1" noThreeD="1"/>
</file>

<file path=xl/ctrlProps/ctrlProp893.xml><?xml version="1.0" encoding="utf-8"?>
<formControlPr xmlns="http://schemas.microsoft.com/office/spreadsheetml/2009/9/main" objectType="CheckBox" fmlaLink="$D$131" lockText="1" noThreeD="1"/>
</file>

<file path=xl/ctrlProps/ctrlProp894.xml><?xml version="1.0" encoding="utf-8"?>
<formControlPr xmlns="http://schemas.microsoft.com/office/spreadsheetml/2009/9/main" objectType="CheckBox" fmlaLink="$D$133" lockText="1" noThreeD="1"/>
</file>

<file path=xl/ctrlProps/ctrlProp895.xml><?xml version="1.0" encoding="utf-8"?>
<formControlPr xmlns="http://schemas.microsoft.com/office/spreadsheetml/2009/9/main" objectType="CheckBox" fmlaLink="$D$134" lockText="1" noThreeD="1"/>
</file>

<file path=xl/ctrlProps/ctrlProp896.xml><?xml version="1.0" encoding="utf-8"?>
<formControlPr xmlns="http://schemas.microsoft.com/office/spreadsheetml/2009/9/main" objectType="CheckBox" fmlaLink="$D$135" lockText="1" noThreeD="1"/>
</file>

<file path=xl/ctrlProps/ctrlProp897.xml><?xml version="1.0" encoding="utf-8"?>
<formControlPr xmlns="http://schemas.microsoft.com/office/spreadsheetml/2009/9/main" objectType="CheckBox" fmlaLink="$D$136" lockText="1" noThreeD="1"/>
</file>

<file path=xl/ctrlProps/ctrlProp898.xml><?xml version="1.0" encoding="utf-8"?>
<formControlPr xmlns="http://schemas.microsoft.com/office/spreadsheetml/2009/9/main" objectType="CheckBox" fmlaLink="$D$137" lockText="1" noThreeD="1"/>
</file>

<file path=xl/ctrlProps/ctrlProp899.xml><?xml version="1.0" encoding="utf-8"?>
<formControlPr xmlns="http://schemas.microsoft.com/office/spreadsheetml/2009/9/main" objectType="CheckBox" fmlaLink="$D$139" lockText="1" noThreeD="1"/>
</file>

<file path=xl/ctrlProps/ctrlProp900.xml><?xml version="1.0" encoding="utf-8"?>
<formControlPr xmlns="http://schemas.microsoft.com/office/spreadsheetml/2009/9/main" objectType="CheckBox" fmlaLink="$D$140" lockText="1" noThreeD="1"/>
</file>

<file path=xl/ctrlProps/ctrlProp901.xml><?xml version="1.0" encoding="utf-8"?>
<formControlPr xmlns="http://schemas.microsoft.com/office/spreadsheetml/2009/9/main" objectType="CheckBox" fmlaLink="$D$141" lockText="1" noThreeD="1"/>
</file>

<file path=xl/ctrlProps/ctrlProp902.xml><?xml version="1.0" encoding="utf-8"?>
<formControlPr xmlns="http://schemas.microsoft.com/office/spreadsheetml/2009/9/main" objectType="CheckBox" fmlaLink="$F$140" lockText="1" noThreeD="1"/>
</file>

<file path=xl/ctrlProps/ctrlProp903.xml><?xml version="1.0" encoding="utf-8"?>
<formControlPr xmlns="http://schemas.microsoft.com/office/spreadsheetml/2009/9/main" objectType="CheckBox" fmlaLink="$F$141" lockText="1" noThreeD="1"/>
</file>

<file path=xl/ctrlProps/ctrlProp904.xml><?xml version="1.0" encoding="utf-8"?>
<formControlPr xmlns="http://schemas.microsoft.com/office/spreadsheetml/2009/9/main" objectType="CheckBox" fmlaLink="$F$134" lockText="1" noThreeD="1"/>
</file>

<file path=xl/ctrlProps/ctrlProp905.xml><?xml version="1.0" encoding="utf-8"?>
<formControlPr xmlns="http://schemas.microsoft.com/office/spreadsheetml/2009/9/main" objectType="CheckBox" fmlaLink="$F$135" lockText="1" noThreeD="1"/>
</file>

<file path=xl/ctrlProps/ctrlProp906.xml><?xml version="1.0" encoding="utf-8"?>
<formControlPr xmlns="http://schemas.microsoft.com/office/spreadsheetml/2009/9/main" objectType="CheckBox" fmlaLink="$F$136" lockText="1" noThreeD="1"/>
</file>

<file path=xl/ctrlProps/ctrlProp907.xml><?xml version="1.0" encoding="utf-8"?>
<formControlPr xmlns="http://schemas.microsoft.com/office/spreadsheetml/2009/9/main" objectType="CheckBox" fmlaLink="$D$142" lockText="1" noThreeD="1"/>
</file>

<file path=xl/ctrlProps/ctrlProp908.xml><?xml version="1.0" encoding="utf-8"?>
<formControlPr xmlns="http://schemas.microsoft.com/office/spreadsheetml/2009/9/main" objectType="CheckBox" checked="Checked" fmlaLink="CR37" lockText="1" noThreeD="1"/>
</file>

<file path=xl/ctrlProps/ctrlProp909.xml><?xml version="1.0" encoding="utf-8"?>
<formControlPr xmlns="http://schemas.microsoft.com/office/spreadsheetml/2009/9/main" objectType="CheckBox" fmlaLink="CT37" lockText="1" noThreeD="1"/>
</file>

<file path=xl/ctrlProps/ctrlProp910.xml><?xml version="1.0" encoding="utf-8"?>
<formControlPr xmlns="http://schemas.microsoft.com/office/spreadsheetml/2009/9/main" objectType="CheckBox" checked="Checked" fmlaLink="CR38" lockText="1" noThreeD="1"/>
</file>

<file path=xl/ctrlProps/ctrlProp911.xml><?xml version="1.0" encoding="utf-8"?>
<formControlPr xmlns="http://schemas.microsoft.com/office/spreadsheetml/2009/9/main" objectType="CheckBox" fmlaLink="CT38" lockText="1" noThreeD="1"/>
</file>

<file path=xl/ctrlProps/ctrlProp912.xml><?xml version="1.0" encoding="utf-8"?>
<formControlPr xmlns="http://schemas.microsoft.com/office/spreadsheetml/2009/9/main" objectType="CheckBox" fmlaLink="CR39" lockText="1" noThreeD="1"/>
</file>

<file path=xl/ctrlProps/ctrlProp913.xml><?xml version="1.0" encoding="utf-8"?>
<formControlPr xmlns="http://schemas.microsoft.com/office/spreadsheetml/2009/9/main" objectType="CheckBox" fmlaLink="CT39" lockText="1" noThreeD="1"/>
</file>

<file path=xl/ctrlProps/ctrlProp914.xml><?xml version="1.0" encoding="utf-8"?>
<formControlPr xmlns="http://schemas.microsoft.com/office/spreadsheetml/2009/9/main" objectType="CheckBox" lockText="1" noThreeD="1"/>
</file>

<file path=xl/ctrlProps/ctrlProp915.xml><?xml version="1.0" encoding="utf-8"?>
<formControlPr xmlns="http://schemas.microsoft.com/office/spreadsheetml/2009/9/main" objectType="CheckBox" fmlaLink="CR40" lockText="1" noThreeD="1"/>
</file>

<file path=xl/ctrlProps/ctrlProp916.xml><?xml version="1.0" encoding="utf-8"?>
<formControlPr xmlns="http://schemas.microsoft.com/office/spreadsheetml/2009/9/main" objectType="CheckBox" fmlaLink="CT40" lockText="1" noThreeD="1"/>
</file>

<file path=xl/ctrlProps/ctrlProp917.xml><?xml version="1.0" encoding="utf-8"?>
<formControlPr xmlns="http://schemas.microsoft.com/office/spreadsheetml/2009/9/main" objectType="CheckBox" lockText="1" noThreeD="1"/>
</file>

<file path=xl/ctrlProps/ctrlProp918.xml><?xml version="1.0" encoding="utf-8"?>
<formControlPr xmlns="http://schemas.microsoft.com/office/spreadsheetml/2009/9/main" objectType="CheckBox" fmlaLink="CR41" lockText="1" noThreeD="1"/>
</file>

<file path=xl/ctrlProps/ctrlProp919.xml><?xml version="1.0" encoding="utf-8"?>
<formControlPr xmlns="http://schemas.microsoft.com/office/spreadsheetml/2009/9/main" objectType="CheckBox" fmlaLink="CT41" lockText="1" noThreeD="1"/>
</file>

<file path=xl/ctrlProps/ctrlProp920.xml><?xml version="1.0" encoding="utf-8"?>
<formControlPr xmlns="http://schemas.microsoft.com/office/spreadsheetml/2009/9/main" objectType="CheckBox" fmlaLink="CT42" lockText="1" noThreeD="1"/>
</file>

<file path=xl/ctrlProps/ctrlProp921.xml><?xml version="1.0" encoding="utf-8"?>
<formControlPr xmlns="http://schemas.microsoft.com/office/spreadsheetml/2009/9/main" objectType="CheckBox" fmlaLink="CR42" lockText="1" noThreeD="1"/>
</file>

<file path=xl/ctrlProps/ctrlProp922.xml><?xml version="1.0" encoding="utf-8"?>
<formControlPr xmlns="http://schemas.microsoft.com/office/spreadsheetml/2009/9/main" objectType="CheckBox" checked="Checked" fmlaLink="$D$66" lockText="1" noThreeD="1"/>
</file>

<file path=xl/ctrlProps/ctrlProp923.xml><?xml version="1.0" encoding="utf-8"?>
<formControlPr xmlns="http://schemas.microsoft.com/office/spreadsheetml/2009/9/main" objectType="CheckBox" fmlaLink="$F$66" lockText="1" noThreeD="1"/>
</file>

<file path=xl/ctrlProps/ctrlProp924.xml><?xml version="1.0" encoding="utf-8"?>
<formControlPr xmlns="http://schemas.microsoft.com/office/spreadsheetml/2009/9/main" objectType="CheckBox" fmlaLink="$D$67" lockText="1" noThreeD="1"/>
</file>

<file path=xl/ctrlProps/ctrlProp925.xml><?xml version="1.0" encoding="utf-8"?>
<formControlPr xmlns="http://schemas.microsoft.com/office/spreadsheetml/2009/9/main" objectType="CheckBox" checked="Checked" fmlaLink="$F$67" lockText="1" noThreeD="1"/>
</file>

<file path=xl/ctrlProps/ctrlProp926.xml><?xml version="1.0" encoding="utf-8"?>
<formControlPr xmlns="http://schemas.microsoft.com/office/spreadsheetml/2009/9/main" objectType="CheckBox" fmlaLink="$D$68" lockText="1" noThreeD="1"/>
</file>

<file path=xl/ctrlProps/ctrlProp927.xml><?xml version="1.0" encoding="utf-8"?>
<formControlPr xmlns="http://schemas.microsoft.com/office/spreadsheetml/2009/9/main" objectType="CheckBox" fmlaLink="$F$68" lockText="1" noThreeD="1"/>
</file>

<file path=xl/ctrlProps/ctrlProp928.xml><?xml version="1.0" encoding="utf-8"?>
<formControlPr xmlns="http://schemas.microsoft.com/office/spreadsheetml/2009/9/main" objectType="CheckBox" checked="Checked" fmlaLink="$D$69" lockText="1" noThreeD="1"/>
</file>

<file path=xl/ctrlProps/ctrlProp929.xml><?xml version="1.0" encoding="utf-8"?>
<formControlPr xmlns="http://schemas.microsoft.com/office/spreadsheetml/2009/9/main" objectType="CheckBox" fmlaLink="$F$69" lockText="1" noThreeD="1"/>
</file>

<file path=xl/ctrlProps/ctrlProp930.xml><?xml version="1.0" encoding="utf-8"?>
<formControlPr xmlns="http://schemas.microsoft.com/office/spreadsheetml/2009/9/main" objectType="CheckBox" fmlaLink="$D$70" lockText="1" noThreeD="1"/>
</file>

<file path=xl/ctrlProps/ctrlProp931.xml><?xml version="1.0" encoding="utf-8"?>
<formControlPr xmlns="http://schemas.microsoft.com/office/spreadsheetml/2009/9/main" objectType="CheckBox" checked="Checked" fmlaLink="$F$70" lockText="1" noThreeD="1"/>
</file>

<file path=xl/ctrlProps/ctrlProp932.xml><?xml version="1.0" encoding="utf-8"?>
<formControlPr xmlns="http://schemas.microsoft.com/office/spreadsheetml/2009/9/main" objectType="CheckBox" checked="Checked" fmlaLink="$D$71" lockText="1" noThreeD="1"/>
</file>

<file path=xl/ctrlProps/ctrlProp933.xml><?xml version="1.0" encoding="utf-8"?>
<formControlPr xmlns="http://schemas.microsoft.com/office/spreadsheetml/2009/9/main" objectType="CheckBox" fmlaLink="$F$71" lockText="1" noThreeD="1"/>
</file>

<file path=xl/ctrlProps/ctrlProp934.xml><?xml version="1.0" encoding="utf-8"?>
<formControlPr xmlns="http://schemas.microsoft.com/office/spreadsheetml/2009/9/main" objectType="CheckBox" checked="Checked" fmlaLink="$D$72" lockText="1" noThreeD="1"/>
</file>

<file path=xl/ctrlProps/ctrlProp935.xml><?xml version="1.0" encoding="utf-8"?>
<formControlPr xmlns="http://schemas.microsoft.com/office/spreadsheetml/2009/9/main" objectType="CheckBox" fmlaLink="$F$72" lockText="1" noThreeD="1"/>
</file>

<file path=xl/ctrlProps/ctrlProp936.xml><?xml version="1.0" encoding="utf-8"?>
<formControlPr xmlns="http://schemas.microsoft.com/office/spreadsheetml/2009/9/main" objectType="CheckBox" checked="Checked" fmlaLink="$F$73" lockText="1" noThreeD="1"/>
</file>

<file path=xl/ctrlProps/ctrlProp937.xml><?xml version="1.0" encoding="utf-8"?>
<formControlPr xmlns="http://schemas.microsoft.com/office/spreadsheetml/2009/9/main" objectType="CheckBox" fmlaLink="$D$74" lockText="1" noThreeD="1"/>
</file>

<file path=xl/ctrlProps/ctrlProp938.xml><?xml version="1.0" encoding="utf-8"?>
<formControlPr xmlns="http://schemas.microsoft.com/office/spreadsheetml/2009/9/main" objectType="CheckBox" checked="Checked" fmlaLink="$F$74" lockText="1" noThreeD="1"/>
</file>

<file path=xl/ctrlProps/ctrlProp939.xml><?xml version="1.0" encoding="utf-8"?>
<formControlPr xmlns="http://schemas.microsoft.com/office/spreadsheetml/2009/9/main" objectType="CheckBox" fmlaLink="$D$75" lockText="1" noThreeD="1"/>
</file>

<file path=xl/ctrlProps/ctrlProp940.xml><?xml version="1.0" encoding="utf-8"?>
<formControlPr xmlns="http://schemas.microsoft.com/office/spreadsheetml/2009/9/main" objectType="CheckBox" checked="Checked" fmlaLink="$F$75" lockText="1" noThreeD="1"/>
</file>

<file path=xl/ctrlProps/ctrlProp941.xml><?xml version="1.0" encoding="utf-8"?>
<formControlPr xmlns="http://schemas.microsoft.com/office/spreadsheetml/2009/9/main" objectType="CheckBox" fmlaLink="$D$76" lockText="1" noThreeD="1"/>
</file>

<file path=xl/ctrlProps/ctrlProp942.xml><?xml version="1.0" encoding="utf-8"?>
<formControlPr xmlns="http://schemas.microsoft.com/office/spreadsheetml/2009/9/main" objectType="CheckBox" fmlaLink="$D$73" lockText="1" noThreeD="1"/>
</file>

<file path=xl/ctrlProps/ctrlProp943.xml><?xml version="1.0" encoding="utf-8"?>
<formControlPr xmlns="http://schemas.microsoft.com/office/spreadsheetml/2009/9/main" objectType="CheckBox" checked="Checked" fmlaLink="$D$80" lockText="1" noThreeD="1"/>
</file>

<file path=xl/ctrlProps/ctrlProp944.xml><?xml version="1.0" encoding="utf-8"?>
<formControlPr xmlns="http://schemas.microsoft.com/office/spreadsheetml/2009/9/main" objectType="CheckBox" fmlaLink="$F$80" lockText="1" noThreeD="1"/>
</file>

<file path=xl/ctrlProps/ctrlProp945.xml><?xml version="1.0" encoding="utf-8"?>
<formControlPr xmlns="http://schemas.microsoft.com/office/spreadsheetml/2009/9/main" objectType="CheckBox" fmlaLink="$D$79" lockText="1" noThreeD="1"/>
</file>

<file path=xl/ctrlProps/ctrlProp946.xml><?xml version="1.0" encoding="utf-8"?>
<formControlPr xmlns="http://schemas.microsoft.com/office/spreadsheetml/2009/9/main" objectType="CheckBox" fmlaLink="$F$79" lockText="1" noThreeD="1"/>
</file>

<file path=xl/ctrlProps/ctrlProp947.xml><?xml version="1.0" encoding="utf-8"?>
<formControlPr xmlns="http://schemas.microsoft.com/office/spreadsheetml/2009/9/main" objectType="CheckBox" fmlaLink="$D$81" lockText="1" noThreeD="1"/>
</file>

<file path=xl/ctrlProps/ctrlProp948.xml><?xml version="1.0" encoding="utf-8"?>
<formControlPr xmlns="http://schemas.microsoft.com/office/spreadsheetml/2009/9/main" objectType="CheckBox" checked="Checked" fmlaLink="$F$81" lockText="1" noThreeD="1"/>
</file>

<file path=xl/ctrlProps/ctrlProp949.xml><?xml version="1.0" encoding="utf-8"?>
<formControlPr xmlns="http://schemas.microsoft.com/office/spreadsheetml/2009/9/main" objectType="CheckBox" checked="Checked" fmlaLink="$D123" lockText="1" noThreeD="1"/>
</file>

<file path=xl/ctrlProps/ctrlProp950.xml><?xml version="1.0" encoding="utf-8"?>
<formControlPr xmlns="http://schemas.microsoft.com/office/spreadsheetml/2009/9/main" objectType="CheckBox" checked="Checked" fmlaLink="$D$148" lockText="1" noThreeD="1"/>
</file>

<file path=xl/ctrlProps/ctrlProp951.xml><?xml version="1.0" encoding="utf-8"?>
<formControlPr xmlns="http://schemas.microsoft.com/office/spreadsheetml/2009/9/main" objectType="CheckBox" fmlaLink="$F$148" lockText="1" noThreeD="1"/>
</file>

<file path=xl/ctrlProps/ctrlProp952.xml><?xml version="1.0" encoding="utf-8"?>
<formControlPr xmlns="http://schemas.microsoft.com/office/spreadsheetml/2009/9/main" objectType="CheckBox" fmlaLink="$D$153" lockText="1" noThreeD="1"/>
</file>

<file path=xl/ctrlProps/ctrlProp953.xml><?xml version="1.0" encoding="utf-8"?>
<formControlPr xmlns="http://schemas.microsoft.com/office/spreadsheetml/2009/9/main" objectType="CheckBox" checked="Checked" fmlaLink="$D$144" lockText="1" noThreeD="1"/>
</file>

<file path=xl/ctrlProps/ctrlProp954.xml><?xml version="1.0" encoding="utf-8"?>
<formControlPr xmlns="http://schemas.microsoft.com/office/spreadsheetml/2009/9/main" objectType="CheckBox" fmlaLink="$F$144" lockText="1" noThreeD="1"/>
</file>

<file path=xl/ctrlProps/ctrlProp955.xml><?xml version="1.0" encoding="utf-8"?>
<formControlPr xmlns="http://schemas.microsoft.com/office/spreadsheetml/2009/9/main" objectType="CheckBox" checked="Checked" fmlaLink="$D$145" lockText="1" noThreeD="1"/>
</file>

<file path=xl/ctrlProps/ctrlProp956.xml><?xml version="1.0" encoding="utf-8"?>
<formControlPr xmlns="http://schemas.microsoft.com/office/spreadsheetml/2009/9/main" objectType="CheckBox" fmlaLink="$F$145" lockText="1" noThreeD="1"/>
</file>

<file path=xl/ctrlProps/ctrlProp957.xml><?xml version="1.0" encoding="utf-8"?>
<formControlPr xmlns="http://schemas.microsoft.com/office/spreadsheetml/2009/9/main" objectType="CheckBox" fmlaLink="$D$149" lockText="1" noThreeD="1"/>
</file>

<file path=xl/ctrlProps/ctrlProp958.xml><?xml version="1.0" encoding="utf-8"?>
<formControlPr xmlns="http://schemas.microsoft.com/office/spreadsheetml/2009/9/main" objectType="CheckBox" checked="Checked" fmlaLink="$F$149" lockText="1" noThreeD="1"/>
</file>

<file path=xl/ctrlProps/ctrlProp959.xml><?xml version="1.0" encoding="utf-8"?>
<formControlPr xmlns="http://schemas.microsoft.com/office/spreadsheetml/2009/9/main" objectType="CheckBox" checked="Checked" fmlaLink="$D$150" lockText="1" noThreeD="1"/>
</file>

<file path=xl/ctrlProps/ctrlProp960.xml><?xml version="1.0" encoding="utf-8"?>
<formControlPr xmlns="http://schemas.microsoft.com/office/spreadsheetml/2009/9/main" objectType="CheckBox" fmlaLink="$F$150" lockText="1" noThreeD="1"/>
</file>

<file path=xl/ctrlProps/ctrlProp961.xml><?xml version="1.0" encoding="utf-8"?>
<formControlPr xmlns="http://schemas.microsoft.com/office/spreadsheetml/2009/9/main" objectType="CheckBox" fmlaLink="$F$153" lockText="1" noThreeD="1"/>
</file>

<file path=xl/ctrlProps/ctrlProp962.xml><?xml version="1.0" encoding="utf-8"?>
<formControlPr xmlns="http://schemas.microsoft.com/office/spreadsheetml/2009/9/main" objectType="CheckBox" fmlaLink="$D$154" lockText="1" noThreeD="1"/>
</file>

<file path=xl/ctrlProps/ctrlProp963.xml><?xml version="1.0" encoding="utf-8"?>
<formControlPr xmlns="http://schemas.microsoft.com/office/spreadsheetml/2009/9/main" objectType="CheckBox" fmlaLink="$D$156" lockText="1" noThreeD="1"/>
</file>

<file path=xl/ctrlProps/ctrlProp964.xml><?xml version="1.0" encoding="utf-8"?>
<formControlPr xmlns="http://schemas.microsoft.com/office/spreadsheetml/2009/9/main" objectType="CheckBox" fmlaLink="$F$156" lockText="1" noThreeD="1"/>
</file>

<file path=xl/ctrlProps/ctrlProp965.xml><?xml version="1.0" encoding="utf-8"?>
<formControlPr xmlns="http://schemas.microsoft.com/office/spreadsheetml/2009/9/main" objectType="CheckBox" fmlaLink="$D$157" lockText="1" noThreeD="1"/>
</file>

<file path=xl/ctrlProps/ctrlProp966.xml><?xml version="1.0" encoding="utf-8"?>
<formControlPr xmlns="http://schemas.microsoft.com/office/spreadsheetml/2009/9/main" objectType="CheckBox" fmlaLink="$D$158" lockText="1" noThreeD="1"/>
</file>

<file path=xl/ctrlProps/ctrlProp967.xml><?xml version="1.0" encoding="utf-8"?>
<formControlPr xmlns="http://schemas.microsoft.com/office/spreadsheetml/2009/9/main" objectType="CheckBox" fmlaLink="$F$158" lockText="1" noThreeD="1"/>
</file>

<file path=xl/ctrlProps/ctrlProp968.xml><?xml version="1.0" encoding="utf-8"?>
<formControlPr xmlns="http://schemas.microsoft.com/office/spreadsheetml/2009/9/main" objectType="CheckBox" fmlaLink="$D$159" lockText="1" noThreeD="1"/>
</file>

<file path=xl/ctrlProps/ctrlProp969.xml><?xml version="1.0" encoding="utf-8"?>
<formControlPr xmlns="http://schemas.microsoft.com/office/spreadsheetml/2009/9/main" objectType="CheckBox" fmlaLink="$F$159" lockText="1" noThreeD="1"/>
</file>

<file path=xl/ctrlProps/ctrlProp970.xml><?xml version="1.0" encoding="utf-8"?>
<formControlPr xmlns="http://schemas.microsoft.com/office/spreadsheetml/2009/9/main" objectType="CheckBox" fmlaLink="$D$160" lockText="1" noThreeD="1"/>
</file>

<file path=xl/ctrlProps/ctrlProp971.xml><?xml version="1.0" encoding="utf-8"?>
<formControlPr xmlns="http://schemas.microsoft.com/office/spreadsheetml/2009/9/main" objectType="CheckBox" fmlaLink="$D$162" lockText="1" noThreeD="1"/>
</file>

<file path=xl/ctrlProps/ctrlProp972.xml><?xml version="1.0" encoding="utf-8"?>
<formControlPr xmlns="http://schemas.microsoft.com/office/spreadsheetml/2009/9/main" objectType="CheckBox" fmlaLink="$D$163" lockText="1" noThreeD="1"/>
</file>

<file path=xl/ctrlProps/ctrlProp973.xml><?xml version="1.0" encoding="utf-8"?>
<formControlPr xmlns="http://schemas.microsoft.com/office/spreadsheetml/2009/9/main" objectType="CheckBox" fmlaLink="$D$164" lockText="1" noThreeD="1"/>
</file>

<file path=xl/ctrlProps/ctrlProp974.xml><?xml version="1.0" encoding="utf-8"?>
<formControlPr xmlns="http://schemas.microsoft.com/office/spreadsheetml/2009/9/main" objectType="CheckBox" fmlaLink="$D$165" lockText="1" noThreeD="1"/>
</file>

<file path=xl/ctrlProps/ctrlProp975.xml><?xml version="1.0" encoding="utf-8"?>
<formControlPr xmlns="http://schemas.microsoft.com/office/spreadsheetml/2009/9/main" objectType="CheckBox" fmlaLink="$D$73" lockText="1" noThreeD="1"/>
</file>

<file path=xl/ctrlProps/ctrlProp976.xml><?xml version="1.0" encoding="utf-8"?>
<formControlPr xmlns="http://schemas.microsoft.com/office/spreadsheetml/2009/9/main" objectType="CheckBox" checked="Checked" fmlaLink="$F$73" lockText="1" noThreeD="1"/>
</file>

<file path=xl/ctrlProps/ctrlProp977.xml><?xml version="1.0" encoding="utf-8"?>
<formControlPr xmlns="http://schemas.microsoft.com/office/spreadsheetml/2009/9/main" objectType="CheckBox" checked="Checked" fmlaLink="$D$112" lockText="1" noThreeD="1"/>
</file>

<file path=xl/ctrlProps/ctrlProp978.xml><?xml version="1.0" encoding="utf-8"?>
<formControlPr xmlns="http://schemas.microsoft.com/office/spreadsheetml/2009/9/main" objectType="CheckBox" fmlaLink="$D$113" lockText="1" noThreeD="1"/>
</file>

<file path=xl/ctrlProps/ctrlProp979.xml><?xml version="1.0" encoding="utf-8"?>
<formControlPr xmlns="http://schemas.microsoft.com/office/spreadsheetml/2009/9/main" objectType="CheckBox" fmlaLink="$D$116" lockText="1" noThreeD="1"/>
</file>

<file path=xl/ctrlProps/ctrlProp980.xml><?xml version="1.0" encoding="utf-8"?>
<formControlPr xmlns="http://schemas.microsoft.com/office/spreadsheetml/2009/9/main" objectType="CheckBox" fmlaLink="$D$114" lockText="1" noThreeD="1"/>
</file>

<file path=xl/ctrlProps/ctrlProp981.xml><?xml version="1.0" encoding="utf-8"?>
<formControlPr xmlns="http://schemas.microsoft.com/office/spreadsheetml/2009/9/main" objectType="CheckBox" fmlaLink="$D$115" lockText="1" noThreeD="1"/>
</file>

<file path=xl/ctrlProps/ctrlProp982.xml><?xml version="1.0" encoding="utf-8"?>
<formControlPr xmlns="http://schemas.microsoft.com/office/spreadsheetml/2009/9/main" objectType="CheckBox" checked="Checked" fmlaLink="$F$114" lockText="1" noThreeD="1"/>
</file>

<file path=xl/ctrlProps/ctrlProp983.xml><?xml version="1.0" encoding="utf-8"?>
<formControlPr xmlns="http://schemas.microsoft.com/office/spreadsheetml/2009/9/main" objectType="CheckBox" checked="Checked" fmlaLink="$F$115" lockText="1" noThreeD="1"/>
</file>

<file path=xl/ctrlProps/ctrlProp984.xml><?xml version="1.0" encoding="utf-8"?>
<formControlPr xmlns="http://schemas.microsoft.com/office/spreadsheetml/2009/9/main" objectType="CheckBox" fmlaLink="$D$155" lockText="1" noThreeD="1"/>
</file>

<file path=xl/ctrlProps/ctrlProp985.xml><?xml version="1.0" encoding="utf-8"?>
<formControlPr xmlns="http://schemas.microsoft.com/office/spreadsheetml/2009/9/main" objectType="CheckBox" fmlaLink="$F$155" lockText="1" noThreeD="1"/>
</file>

<file path=xl/ctrlProps/ctrlProp986.xml><?xml version="1.0" encoding="utf-8"?>
<formControlPr xmlns="http://schemas.microsoft.com/office/spreadsheetml/2009/9/main" objectType="CheckBox" checked="Checked" fmlaLink="$D$147" lockText="1" noThreeD="1"/>
</file>

<file path=xl/ctrlProps/ctrlProp987.xml><?xml version="1.0" encoding="utf-8"?>
<formControlPr xmlns="http://schemas.microsoft.com/office/spreadsheetml/2009/9/main" objectType="CheckBox" checked="Checked" fmlaLink="$D$124" lockText="1" noThreeD="1"/>
</file>

<file path=xl/ctrlProps/ctrlProp988.xml><?xml version="1.0" encoding="utf-8"?>
<formControlPr xmlns="http://schemas.microsoft.com/office/spreadsheetml/2009/9/main" objectType="CheckBox" fmlaLink="$D$125" lockText="1" noThreeD="1"/>
</file>

<file path=xl/ctrlProps/ctrlProp989.xml><?xml version="1.0" encoding="utf-8"?>
<formControlPr xmlns="http://schemas.microsoft.com/office/spreadsheetml/2009/9/main" objectType="CheckBox" fmlaLink="$F$125" lockText="1" noThreeD="1"/>
</file>

<file path=xl/ctrlProps/ctrlProp990.xml><?xml version="1.0" encoding="utf-8"?>
<formControlPr xmlns="http://schemas.microsoft.com/office/spreadsheetml/2009/9/main" objectType="CheckBox" checked="Checked" fmlaLink="$D$127" lockText="1" noThreeD="1"/>
</file>

<file path=xl/ctrlProps/ctrlProp991.xml><?xml version="1.0" encoding="utf-8"?>
<formControlPr xmlns="http://schemas.microsoft.com/office/spreadsheetml/2009/9/main" objectType="CheckBox" checked="Checked" fmlaLink="$D$128" lockText="1" noThreeD="1"/>
</file>

<file path=xl/ctrlProps/ctrlProp992.xml><?xml version="1.0" encoding="utf-8"?>
<formControlPr xmlns="http://schemas.microsoft.com/office/spreadsheetml/2009/9/main" objectType="CheckBox" checked="Checked" fmlaLink="$D$129" lockText="1" noThreeD="1"/>
</file>

<file path=xl/ctrlProps/ctrlProp993.xml><?xml version="1.0" encoding="utf-8"?>
<formControlPr xmlns="http://schemas.microsoft.com/office/spreadsheetml/2009/9/main" objectType="CheckBox" checked="Checked" fmlaLink="$D$130" lockText="1" noThreeD="1"/>
</file>

<file path=xl/ctrlProps/ctrlProp994.xml><?xml version="1.0" encoding="utf-8"?>
<formControlPr xmlns="http://schemas.microsoft.com/office/spreadsheetml/2009/9/main" objectType="CheckBox" checked="Checked" fmlaLink="$D$131" lockText="1" noThreeD="1"/>
</file>

<file path=xl/ctrlProps/ctrlProp995.xml><?xml version="1.0" encoding="utf-8"?>
<formControlPr xmlns="http://schemas.microsoft.com/office/spreadsheetml/2009/9/main" objectType="CheckBox" fmlaLink="$D$133" lockText="1" noThreeD="1"/>
</file>

<file path=xl/ctrlProps/ctrlProp996.xml><?xml version="1.0" encoding="utf-8"?>
<formControlPr xmlns="http://schemas.microsoft.com/office/spreadsheetml/2009/9/main" objectType="CheckBox" fmlaLink="$D$134" lockText="1" noThreeD="1"/>
</file>

<file path=xl/ctrlProps/ctrlProp997.xml><?xml version="1.0" encoding="utf-8"?>
<formControlPr xmlns="http://schemas.microsoft.com/office/spreadsheetml/2009/9/main" objectType="CheckBox" fmlaLink="$D$135" lockText="1" noThreeD="1"/>
</file>

<file path=xl/ctrlProps/ctrlProp998.xml><?xml version="1.0" encoding="utf-8"?>
<formControlPr xmlns="http://schemas.microsoft.com/office/spreadsheetml/2009/9/main" objectType="CheckBox" fmlaLink="$D$136" lockText="1" noThreeD="1"/>
</file>

<file path=xl/ctrlProps/ctrlProp999.xml><?xml version="1.0" encoding="utf-8"?>
<formControlPr xmlns="http://schemas.microsoft.com/office/spreadsheetml/2009/9/main" objectType="CheckBox" fmlaLink="$D$137" lockText="1" noThreeD="1"/>
</file>

<file path=xl/ctrlProps/ctrlProp1000.xml><?xml version="1.0" encoding="utf-8"?>
<formControlPr xmlns="http://schemas.microsoft.com/office/spreadsheetml/2009/9/main" objectType="CheckBox" fmlaLink="$D$139" lockText="1" noThreeD="1"/>
</file>

<file path=xl/ctrlProps/ctrlProp1001.xml><?xml version="1.0" encoding="utf-8"?>
<formControlPr xmlns="http://schemas.microsoft.com/office/spreadsheetml/2009/9/main" objectType="CheckBox" fmlaLink="$D$140" lockText="1" noThreeD="1"/>
</file>

<file path=xl/ctrlProps/ctrlProp1002.xml><?xml version="1.0" encoding="utf-8"?>
<formControlPr xmlns="http://schemas.microsoft.com/office/spreadsheetml/2009/9/main" objectType="CheckBox" fmlaLink="$D$141" lockText="1" noThreeD="1"/>
</file>

<file path=xl/ctrlProps/ctrlProp1003.xml><?xml version="1.0" encoding="utf-8"?>
<formControlPr xmlns="http://schemas.microsoft.com/office/spreadsheetml/2009/9/main" objectType="CheckBox" fmlaLink="$F$140" lockText="1" noThreeD="1"/>
</file>

<file path=xl/ctrlProps/ctrlProp1004.xml><?xml version="1.0" encoding="utf-8"?>
<formControlPr xmlns="http://schemas.microsoft.com/office/spreadsheetml/2009/9/main" objectType="CheckBox" fmlaLink="$F$141" lockText="1" noThreeD="1"/>
</file>

<file path=xl/ctrlProps/ctrlProp1005.xml><?xml version="1.0" encoding="utf-8"?>
<formControlPr xmlns="http://schemas.microsoft.com/office/spreadsheetml/2009/9/main" objectType="CheckBox" fmlaLink="$F$134" lockText="1" noThreeD="1"/>
</file>

<file path=xl/ctrlProps/ctrlProp1006.xml><?xml version="1.0" encoding="utf-8"?>
<formControlPr xmlns="http://schemas.microsoft.com/office/spreadsheetml/2009/9/main" objectType="CheckBox" fmlaLink="$F$135" lockText="1" noThreeD="1"/>
</file>

<file path=xl/ctrlProps/ctrlProp1007.xml><?xml version="1.0" encoding="utf-8"?>
<formControlPr xmlns="http://schemas.microsoft.com/office/spreadsheetml/2009/9/main" objectType="CheckBox" fmlaLink="$F$136" lockText="1" noThreeD="1"/>
</file>

<file path=xl/ctrlProps/ctrlProp1008.xml><?xml version="1.0" encoding="utf-8"?>
<formControlPr xmlns="http://schemas.microsoft.com/office/spreadsheetml/2009/9/main" objectType="CheckBox" fmlaLink="$D$142" lockText="1" noThreeD="1"/>
</file>

<file path=xl/ctrlProps/ctrlProp1009.xml><?xml version="1.0" encoding="utf-8"?>
<formControlPr xmlns="http://schemas.microsoft.com/office/spreadsheetml/2009/9/main" objectType="CheckBox" checked="Checked" fmlaLink="CR37" lockText="1" noThreeD="1"/>
</file>

<file path=xl/ctrlProps/ctrlProp1010.xml><?xml version="1.0" encoding="utf-8"?>
<formControlPr xmlns="http://schemas.microsoft.com/office/spreadsheetml/2009/9/main" objectType="CheckBox" fmlaLink="CT37" lockText="1" noThreeD="1"/>
</file>

<file path=xl/ctrlProps/ctrlProp1011.xml><?xml version="1.0" encoding="utf-8"?>
<formControlPr xmlns="http://schemas.microsoft.com/office/spreadsheetml/2009/9/main" objectType="CheckBox" checked="Checked" fmlaLink="CR38" lockText="1" noThreeD="1"/>
</file>

<file path=xl/ctrlProps/ctrlProp1012.xml><?xml version="1.0" encoding="utf-8"?>
<formControlPr xmlns="http://schemas.microsoft.com/office/spreadsheetml/2009/9/main" objectType="CheckBox" fmlaLink="CT38" lockText="1" noThreeD="1"/>
</file>

<file path=xl/ctrlProps/ctrlProp1013.xml><?xml version="1.0" encoding="utf-8"?>
<formControlPr xmlns="http://schemas.microsoft.com/office/spreadsheetml/2009/9/main" objectType="CheckBox" fmlaLink="CR39" lockText="1" noThreeD="1"/>
</file>

<file path=xl/ctrlProps/ctrlProp1014.xml><?xml version="1.0" encoding="utf-8"?>
<formControlPr xmlns="http://schemas.microsoft.com/office/spreadsheetml/2009/9/main" objectType="CheckBox" fmlaLink="CT39" lockText="1" noThreeD="1"/>
</file>

<file path=xl/ctrlProps/ctrlProp1015.xml><?xml version="1.0" encoding="utf-8"?>
<formControlPr xmlns="http://schemas.microsoft.com/office/spreadsheetml/2009/9/main" objectType="CheckBox" lockText="1" noThreeD="1"/>
</file>

<file path=xl/ctrlProps/ctrlProp1016.xml><?xml version="1.0" encoding="utf-8"?>
<formControlPr xmlns="http://schemas.microsoft.com/office/spreadsheetml/2009/9/main" objectType="CheckBox" fmlaLink="CR40" lockText="1" noThreeD="1"/>
</file>

<file path=xl/ctrlProps/ctrlProp1017.xml><?xml version="1.0" encoding="utf-8"?>
<formControlPr xmlns="http://schemas.microsoft.com/office/spreadsheetml/2009/9/main" objectType="CheckBox" fmlaLink="CT40" lockText="1" noThreeD="1"/>
</file>

<file path=xl/ctrlProps/ctrlProp1018.xml><?xml version="1.0" encoding="utf-8"?>
<formControlPr xmlns="http://schemas.microsoft.com/office/spreadsheetml/2009/9/main" objectType="CheckBox" lockText="1" noThreeD="1"/>
</file>

<file path=xl/ctrlProps/ctrlProp1019.xml><?xml version="1.0" encoding="utf-8"?>
<formControlPr xmlns="http://schemas.microsoft.com/office/spreadsheetml/2009/9/main" objectType="CheckBox" fmlaLink="CR41" lockText="1" noThreeD="1"/>
</file>

<file path=xl/ctrlProps/ctrlProp1020.xml><?xml version="1.0" encoding="utf-8"?>
<formControlPr xmlns="http://schemas.microsoft.com/office/spreadsheetml/2009/9/main" objectType="CheckBox" fmlaLink="CT41" lockText="1" noThreeD="1"/>
</file>

<file path=xl/ctrlProps/ctrlProp1021.xml><?xml version="1.0" encoding="utf-8"?>
<formControlPr xmlns="http://schemas.microsoft.com/office/spreadsheetml/2009/9/main" objectType="CheckBox" fmlaLink="CT42" lockText="1" noThreeD="1"/>
</file>

<file path=xl/ctrlProps/ctrlProp1022.xml><?xml version="1.0" encoding="utf-8"?>
<formControlPr xmlns="http://schemas.microsoft.com/office/spreadsheetml/2009/9/main" objectType="CheckBox" fmlaLink="CR42" lockText="1" noThreeD="1"/>
</file>

<file path=xl/ctrlProps/ctrlProp1023.xml><?xml version="1.0" encoding="utf-8"?>
<formControlPr xmlns="http://schemas.microsoft.com/office/spreadsheetml/2009/9/main" objectType="CheckBox" checked="Checked" fmlaLink="$D$66" lockText="1" noThreeD="1"/>
</file>

<file path=xl/ctrlProps/ctrlProp1024.xml><?xml version="1.0" encoding="utf-8"?>
<formControlPr xmlns="http://schemas.microsoft.com/office/spreadsheetml/2009/9/main" objectType="CheckBox" fmlaLink="$F$66" lockText="1" noThreeD="1"/>
</file>

<file path=xl/ctrlProps/ctrlProp1025.xml><?xml version="1.0" encoding="utf-8"?>
<formControlPr xmlns="http://schemas.microsoft.com/office/spreadsheetml/2009/9/main" objectType="CheckBox" fmlaLink="$D$67" lockText="1" noThreeD="1"/>
</file>

<file path=xl/ctrlProps/ctrlProp1026.xml><?xml version="1.0" encoding="utf-8"?>
<formControlPr xmlns="http://schemas.microsoft.com/office/spreadsheetml/2009/9/main" objectType="CheckBox" checked="Checked" fmlaLink="$F$67" lockText="1" noThreeD="1"/>
</file>

<file path=xl/ctrlProps/ctrlProp1027.xml><?xml version="1.0" encoding="utf-8"?>
<formControlPr xmlns="http://schemas.microsoft.com/office/spreadsheetml/2009/9/main" objectType="CheckBox" checked="Checked" fmlaLink="$D$68" lockText="1" noThreeD="1"/>
</file>

<file path=xl/ctrlProps/ctrlProp1028.xml><?xml version="1.0" encoding="utf-8"?>
<formControlPr xmlns="http://schemas.microsoft.com/office/spreadsheetml/2009/9/main" objectType="CheckBox" fmlaLink="$F$68" lockText="1" noThreeD="1"/>
</file>

<file path=xl/ctrlProps/ctrlProp1029.xml><?xml version="1.0" encoding="utf-8"?>
<formControlPr xmlns="http://schemas.microsoft.com/office/spreadsheetml/2009/9/main" objectType="CheckBox" checked="Checked" fmlaLink="$D$69" lockText="1" noThreeD="1"/>
</file>

<file path=xl/ctrlProps/ctrlProp1030.xml><?xml version="1.0" encoding="utf-8"?>
<formControlPr xmlns="http://schemas.microsoft.com/office/spreadsheetml/2009/9/main" objectType="CheckBox" fmlaLink="$F$69" lockText="1" noThreeD="1"/>
</file>

<file path=xl/ctrlProps/ctrlProp1031.xml><?xml version="1.0" encoding="utf-8"?>
<formControlPr xmlns="http://schemas.microsoft.com/office/spreadsheetml/2009/9/main" objectType="CheckBox" fmlaLink="$D$70" lockText="1" noThreeD="1"/>
</file>

<file path=xl/ctrlProps/ctrlProp1032.xml><?xml version="1.0" encoding="utf-8"?>
<formControlPr xmlns="http://schemas.microsoft.com/office/spreadsheetml/2009/9/main" objectType="CheckBox" checked="Checked" fmlaLink="$F$70" lockText="1" noThreeD="1"/>
</file>

<file path=xl/ctrlProps/ctrlProp1033.xml><?xml version="1.0" encoding="utf-8"?>
<formControlPr xmlns="http://schemas.microsoft.com/office/spreadsheetml/2009/9/main" objectType="CheckBox" checked="Checked" fmlaLink="$D$71" lockText="1" noThreeD="1"/>
</file>

<file path=xl/ctrlProps/ctrlProp1034.xml><?xml version="1.0" encoding="utf-8"?>
<formControlPr xmlns="http://schemas.microsoft.com/office/spreadsheetml/2009/9/main" objectType="CheckBox" fmlaLink="$F$71" lockText="1" noThreeD="1"/>
</file>

<file path=xl/ctrlProps/ctrlProp1035.xml><?xml version="1.0" encoding="utf-8"?>
<formControlPr xmlns="http://schemas.microsoft.com/office/spreadsheetml/2009/9/main" objectType="CheckBox" checked="Checked" fmlaLink="$D$72" lockText="1" noThreeD="1"/>
</file>

<file path=xl/ctrlProps/ctrlProp1036.xml><?xml version="1.0" encoding="utf-8"?>
<formControlPr xmlns="http://schemas.microsoft.com/office/spreadsheetml/2009/9/main" objectType="CheckBox" fmlaLink="$F$72" lockText="1" noThreeD="1"/>
</file>

<file path=xl/ctrlProps/ctrlProp1037.xml><?xml version="1.0" encoding="utf-8"?>
<formControlPr xmlns="http://schemas.microsoft.com/office/spreadsheetml/2009/9/main" objectType="CheckBox" checked="Checked" fmlaLink="$F$73" lockText="1" noThreeD="1"/>
</file>

<file path=xl/ctrlProps/ctrlProp1038.xml><?xml version="1.0" encoding="utf-8"?>
<formControlPr xmlns="http://schemas.microsoft.com/office/spreadsheetml/2009/9/main" objectType="CheckBox" fmlaLink="$D$74" lockText="1" noThreeD="1"/>
</file>

<file path=xl/ctrlProps/ctrlProp1039.xml><?xml version="1.0" encoding="utf-8"?>
<formControlPr xmlns="http://schemas.microsoft.com/office/spreadsheetml/2009/9/main" objectType="CheckBox" checked="Checked" fmlaLink="$F$74" lockText="1" noThreeD="1"/>
</file>

<file path=xl/ctrlProps/ctrlProp1040.xml><?xml version="1.0" encoding="utf-8"?>
<formControlPr xmlns="http://schemas.microsoft.com/office/spreadsheetml/2009/9/main" objectType="CheckBox" fmlaLink="$D$75" lockText="1" noThreeD="1"/>
</file>

<file path=xl/ctrlProps/ctrlProp1041.xml><?xml version="1.0" encoding="utf-8"?>
<formControlPr xmlns="http://schemas.microsoft.com/office/spreadsheetml/2009/9/main" objectType="CheckBox" checked="Checked" fmlaLink="$F$75" lockText="1" noThreeD="1"/>
</file>

<file path=xl/ctrlProps/ctrlProp1042.xml><?xml version="1.0" encoding="utf-8"?>
<formControlPr xmlns="http://schemas.microsoft.com/office/spreadsheetml/2009/9/main" objectType="CheckBox" fmlaLink="$D$76" lockText="1" noThreeD="1"/>
</file>

<file path=xl/ctrlProps/ctrlProp1043.xml><?xml version="1.0" encoding="utf-8"?>
<formControlPr xmlns="http://schemas.microsoft.com/office/spreadsheetml/2009/9/main" objectType="CheckBox" fmlaLink="$D$73" lockText="1" noThreeD="1"/>
</file>

<file path=xl/ctrlProps/ctrlProp1044.xml><?xml version="1.0" encoding="utf-8"?>
<formControlPr xmlns="http://schemas.microsoft.com/office/spreadsheetml/2009/9/main" objectType="CheckBox" checked="Checked" fmlaLink="$D$80" lockText="1" noThreeD="1"/>
</file>

<file path=xl/ctrlProps/ctrlProp1045.xml><?xml version="1.0" encoding="utf-8"?>
<formControlPr xmlns="http://schemas.microsoft.com/office/spreadsheetml/2009/9/main" objectType="CheckBox" fmlaLink="$F$80" lockText="1" noThreeD="1"/>
</file>

<file path=xl/ctrlProps/ctrlProp1046.xml><?xml version="1.0" encoding="utf-8"?>
<formControlPr xmlns="http://schemas.microsoft.com/office/spreadsheetml/2009/9/main" objectType="CheckBox" fmlaLink="$D$79" lockText="1" noThreeD="1"/>
</file>

<file path=xl/ctrlProps/ctrlProp1047.xml><?xml version="1.0" encoding="utf-8"?>
<formControlPr xmlns="http://schemas.microsoft.com/office/spreadsheetml/2009/9/main" objectType="CheckBox" fmlaLink="$F$79" lockText="1" noThreeD="1"/>
</file>

<file path=xl/ctrlProps/ctrlProp1048.xml><?xml version="1.0" encoding="utf-8"?>
<formControlPr xmlns="http://schemas.microsoft.com/office/spreadsheetml/2009/9/main" objectType="CheckBox" fmlaLink="$D$81" lockText="1" noThreeD="1"/>
</file>

<file path=xl/ctrlProps/ctrlProp1049.xml><?xml version="1.0" encoding="utf-8"?>
<formControlPr xmlns="http://schemas.microsoft.com/office/spreadsheetml/2009/9/main" objectType="CheckBox" checked="Checked" fmlaLink="$F$81" lockText="1" noThreeD="1"/>
</file>

<file path=xl/ctrlProps/ctrlProp1050.xml><?xml version="1.0" encoding="utf-8"?>
<formControlPr xmlns="http://schemas.microsoft.com/office/spreadsheetml/2009/9/main" objectType="CheckBox" checked="Checked" fmlaLink="$D123" lockText="1" noThreeD="1"/>
</file>

<file path=xl/ctrlProps/ctrlProp1051.xml><?xml version="1.0" encoding="utf-8"?>
<formControlPr xmlns="http://schemas.microsoft.com/office/spreadsheetml/2009/9/main" objectType="CheckBox" checked="Checked" fmlaLink="$D$148" lockText="1" noThreeD="1"/>
</file>

<file path=xl/ctrlProps/ctrlProp1052.xml><?xml version="1.0" encoding="utf-8"?>
<formControlPr xmlns="http://schemas.microsoft.com/office/spreadsheetml/2009/9/main" objectType="CheckBox" fmlaLink="$F$148" lockText="1" noThreeD="1"/>
</file>

<file path=xl/ctrlProps/ctrlProp1053.xml><?xml version="1.0" encoding="utf-8"?>
<formControlPr xmlns="http://schemas.microsoft.com/office/spreadsheetml/2009/9/main" objectType="CheckBox" fmlaLink="$D$153" lockText="1" noThreeD="1"/>
</file>

<file path=xl/ctrlProps/ctrlProp1054.xml><?xml version="1.0" encoding="utf-8"?>
<formControlPr xmlns="http://schemas.microsoft.com/office/spreadsheetml/2009/9/main" objectType="CheckBox" fmlaLink="$D$144" lockText="1" noThreeD="1"/>
</file>

<file path=xl/ctrlProps/ctrlProp1055.xml><?xml version="1.0" encoding="utf-8"?>
<formControlPr xmlns="http://schemas.microsoft.com/office/spreadsheetml/2009/9/main" objectType="CheckBox" checked="Checked" fmlaLink="$F$144" lockText="1" noThreeD="1"/>
</file>

<file path=xl/ctrlProps/ctrlProp1056.xml><?xml version="1.0" encoding="utf-8"?>
<formControlPr xmlns="http://schemas.microsoft.com/office/spreadsheetml/2009/9/main" objectType="CheckBox" fmlaLink="$D$145" lockText="1" noThreeD="1"/>
</file>

<file path=xl/ctrlProps/ctrlProp1057.xml><?xml version="1.0" encoding="utf-8"?>
<formControlPr xmlns="http://schemas.microsoft.com/office/spreadsheetml/2009/9/main" objectType="CheckBox" checked="Checked" fmlaLink="$F$145" lockText="1" noThreeD="1"/>
</file>

<file path=xl/ctrlProps/ctrlProp1058.xml><?xml version="1.0" encoding="utf-8"?>
<formControlPr xmlns="http://schemas.microsoft.com/office/spreadsheetml/2009/9/main" objectType="CheckBox" fmlaLink="$D$149" lockText="1" noThreeD="1"/>
</file>

<file path=xl/ctrlProps/ctrlProp1059.xml><?xml version="1.0" encoding="utf-8"?>
<formControlPr xmlns="http://schemas.microsoft.com/office/spreadsheetml/2009/9/main" objectType="CheckBox" checked="Checked" fmlaLink="$F$149" lockText="1" noThreeD="1"/>
</file>

<file path=xl/ctrlProps/ctrlProp1060.xml><?xml version="1.0" encoding="utf-8"?>
<formControlPr xmlns="http://schemas.microsoft.com/office/spreadsheetml/2009/9/main" objectType="CheckBox" checked="Checked" fmlaLink="$D$150" lockText="1" noThreeD="1"/>
</file>

<file path=xl/ctrlProps/ctrlProp1061.xml><?xml version="1.0" encoding="utf-8"?>
<formControlPr xmlns="http://schemas.microsoft.com/office/spreadsheetml/2009/9/main" objectType="CheckBox" fmlaLink="$F$150" lockText="1" noThreeD="1"/>
</file>

<file path=xl/ctrlProps/ctrlProp1062.xml><?xml version="1.0" encoding="utf-8"?>
<formControlPr xmlns="http://schemas.microsoft.com/office/spreadsheetml/2009/9/main" objectType="CheckBox" checked="Checked" fmlaLink="$F$153" lockText="1" noThreeD="1"/>
</file>

<file path=xl/ctrlProps/ctrlProp1063.xml><?xml version="1.0" encoding="utf-8"?>
<formControlPr xmlns="http://schemas.microsoft.com/office/spreadsheetml/2009/9/main" objectType="CheckBox" fmlaLink="$D$154" lockText="1" noThreeD="1"/>
</file>

<file path=xl/ctrlProps/ctrlProp1064.xml><?xml version="1.0" encoding="utf-8"?>
<formControlPr xmlns="http://schemas.microsoft.com/office/spreadsheetml/2009/9/main" objectType="CheckBox" checked="Checked" fmlaLink="$D$156" lockText="1" noThreeD="1"/>
</file>

<file path=xl/ctrlProps/ctrlProp1065.xml><?xml version="1.0" encoding="utf-8"?>
<formControlPr xmlns="http://schemas.microsoft.com/office/spreadsheetml/2009/9/main" objectType="CheckBox" fmlaLink="$F$156" lockText="1" noThreeD="1"/>
</file>

<file path=xl/ctrlProps/ctrlProp1066.xml><?xml version="1.0" encoding="utf-8"?>
<formControlPr xmlns="http://schemas.microsoft.com/office/spreadsheetml/2009/9/main" objectType="CheckBox" checked="Checked" fmlaLink="$D$157" lockText="1" noThreeD="1"/>
</file>

<file path=xl/ctrlProps/ctrlProp1067.xml><?xml version="1.0" encoding="utf-8"?>
<formControlPr xmlns="http://schemas.microsoft.com/office/spreadsheetml/2009/9/main" objectType="CheckBox" fmlaLink="$D$158" lockText="1" noThreeD="1"/>
</file>

<file path=xl/ctrlProps/ctrlProp1068.xml><?xml version="1.0" encoding="utf-8"?>
<formControlPr xmlns="http://schemas.microsoft.com/office/spreadsheetml/2009/9/main" objectType="CheckBox" checked="Checked" fmlaLink="$F$158" lockText="1" noThreeD="1"/>
</file>

<file path=xl/ctrlProps/ctrlProp1069.xml><?xml version="1.0" encoding="utf-8"?>
<formControlPr xmlns="http://schemas.microsoft.com/office/spreadsheetml/2009/9/main" objectType="CheckBox" fmlaLink="$D$159" lockText="1" noThreeD="1"/>
</file>

<file path=xl/ctrlProps/ctrlProp1070.xml><?xml version="1.0" encoding="utf-8"?>
<formControlPr xmlns="http://schemas.microsoft.com/office/spreadsheetml/2009/9/main" objectType="CheckBox" checked="Checked" fmlaLink="$F$159" lockText="1" noThreeD="1"/>
</file>

<file path=xl/ctrlProps/ctrlProp1071.xml><?xml version="1.0" encoding="utf-8"?>
<formControlPr xmlns="http://schemas.microsoft.com/office/spreadsheetml/2009/9/main" objectType="CheckBox" fmlaLink="$D$160" lockText="1" noThreeD="1"/>
</file>

<file path=xl/ctrlProps/ctrlProp1072.xml><?xml version="1.0" encoding="utf-8"?>
<formControlPr xmlns="http://schemas.microsoft.com/office/spreadsheetml/2009/9/main" objectType="CheckBox" fmlaLink="$D$162" lockText="1" noThreeD="1"/>
</file>

<file path=xl/ctrlProps/ctrlProp1073.xml><?xml version="1.0" encoding="utf-8"?>
<formControlPr xmlns="http://schemas.microsoft.com/office/spreadsheetml/2009/9/main" objectType="CheckBox" fmlaLink="$D$163" lockText="1" noThreeD="1"/>
</file>

<file path=xl/ctrlProps/ctrlProp1074.xml><?xml version="1.0" encoding="utf-8"?>
<formControlPr xmlns="http://schemas.microsoft.com/office/spreadsheetml/2009/9/main" objectType="CheckBox" fmlaLink="$D$164" lockText="1" noThreeD="1"/>
</file>

<file path=xl/ctrlProps/ctrlProp1075.xml><?xml version="1.0" encoding="utf-8"?>
<formControlPr xmlns="http://schemas.microsoft.com/office/spreadsheetml/2009/9/main" objectType="CheckBox" fmlaLink="$D$165" lockText="1" noThreeD="1"/>
</file>

<file path=xl/ctrlProps/ctrlProp1076.xml><?xml version="1.0" encoding="utf-8"?>
<formControlPr xmlns="http://schemas.microsoft.com/office/spreadsheetml/2009/9/main" objectType="CheckBox" fmlaLink="$D$73" lockText="1" noThreeD="1"/>
</file>

<file path=xl/ctrlProps/ctrlProp1077.xml><?xml version="1.0" encoding="utf-8"?>
<formControlPr xmlns="http://schemas.microsoft.com/office/spreadsheetml/2009/9/main" objectType="CheckBox" checked="Checked" fmlaLink="$F$73" lockText="1" noThreeD="1"/>
</file>

<file path=xl/ctrlProps/ctrlProp1078.xml><?xml version="1.0" encoding="utf-8"?>
<formControlPr xmlns="http://schemas.microsoft.com/office/spreadsheetml/2009/9/main" objectType="CheckBox" checked="Checked" fmlaLink="$D$112" lockText="1" noThreeD="1"/>
</file>

<file path=xl/ctrlProps/ctrlProp1079.xml><?xml version="1.0" encoding="utf-8"?>
<formControlPr xmlns="http://schemas.microsoft.com/office/spreadsheetml/2009/9/main" objectType="CheckBox" checked="Checked" fmlaLink="$D$113" lockText="1" noThreeD="1"/>
</file>

<file path=xl/ctrlProps/ctrlProp1080.xml><?xml version="1.0" encoding="utf-8"?>
<formControlPr xmlns="http://schemas.microsoft.com/office/spreadsheetml/2009/9/main" objectType="CheckBox" fmlaLink="$D$116" lockText="1" noThreeD="1"/>
</file>

<file path=xl/ctrlProps/ctrlProp1081.xml><?xml version="1.0" encoding="utf-8"?>
<formControlPr xmlns="http://schemas.microsoft.com/office/spreadsheetml/2009/9/main" objectType="CheckBox" fmlaLink="$D$114" lockText="1" noThreeD="1"/>
</file>

<file path=xl/ctrlProps/ctrlProp1082.xml><?xml version="1.0" encoding="utf-8"?>
<formControlPr xmlns="http://schemas.microsoft.com/office/spreadsheetml/2009/9/main" objectType="CheckBox" fmlaLink="$D$115" lockText="1" noThreeD="1"/>
</file>

<file path=xl/ctrlProps/ctrlProp1083.xml><?xml version="1.0" encoding="utf-8"?>
<formControlPr xmlns="http://schemas.microsoft.com/office/spreadsheetml/2009/9/main" objectType="CheckBox" checked="Checked" fmlaLink="$F$114" lockText="1" noThreeD="1"/>
</file>

<file path=xl/ctrlProps/ctrlProp1084.xml><?xml version="1.0" encoding="utf-8"?>
<formControlPr xmlns="http://schemas.microsoft.com/office/spreadsheetml/2009/9/main" objectType="CheckBox" checked="Checked" fmlaLink="$F$115" lockText="1" noThreeD="1"/>
</file>

<file path=xl/ctrlProps/ctrlProp1085.xml><?xml version="1.0" encoding="utf-8"?>
<formControlPr xmlns="http://schemas.microsoft.com/office/spreadsheetml/2009/9/main" objectType="CheckBox" checked="Checked" fmlaLink="$D$155" lockText="1" noThreeD="1"/>
</file>

<file path=xl/ctrlProps/ctrlProp1086.xml><?xml version="1.0" encoding="utf-8"?>
<formControlPr xmlns="http://schemas.microsoft.com/office/spreadsheetml/2009/9/main" objectType="CheckBox" fmlaLink="$F$155" lockText="1" noThreeD="1"/>
</file>

<file path=xl/ctrlProps/ctrlProp1087.xml><?xml version="1.0" encoding="utf-8"?>
<formControlPr xmlns="http://schemas.microsoft.com/office/spreadsheetml/2009/9/main" objectType="CheckBox" checked="Checked" fmlaLink="$D$147" lockText="1" noThreeD="1"/>
</file>

<file path=xl/ctrlProps/ctrlProp1088.xml><?xml version="1.0" encoding="utf-8"?>
<formControlPr xmlns="http://schemas.microsoft.com/office/spreadsheetml/2009/9/main" objectType="CheckBox" checked="Checked" fmlaLink="$D$124" lockText="1" noThreeD="1"/>
</file>

<file path=xl/ctrlProps/ctrlProp1089.xml><?xml version="1.0" encoding="utf-8"?>
<formControlPr xmlns="http://schemas.microsoft.com/office/spreadsheetml/2009/9/main" objectType="CheckBox" checked="Checked" fmlaLink="$D$125" lockText="1" noThreeD="1"/>
</file>

<file path=xl/ctrlProps/ctrlProp1090.xml><?xml version="1.0" encoding="utf-8"?>
<formControlPr xmlns="http://schemas.microsoft.com/office/spreadsheetml/2009/9/main" objectType="CheckBox" fmlaLink="$F$125" lockText="1" noThreeD="1"/>
</file>

<file path=xl/ctrlProps/ctrlProp1091.xml><?xml version="1.0" encoding="utf-8"?>
<formControlPr xmlns="http://schemas.microsoft.com/office/spreadsheetml/2009/9/main" objectType="CheckBox" checked="Checked" fmlaLink="$D$127" lockText="1" noThreeD="1"/>
</file>

<file path=xl/ctrlProps/ctrlProp1092.xml><?xml version="1.0" encoding="utf-8"?>
<formControlPr xmlns="http://schemas.microsoft.com/office/spreadsheetml/2009/9/main" objectType="CheckBox" checked="Checked" fmlaLink="$D$128" lockText="1" noThreeD="1"/>
</file>

<file path=xl/ctrlProps/ctrlProp1093.xml><?xml version="1.0" encoding="utf-8"?>
<formControlPr xmlns="http://schemas.microsoft.com/office/spreadsheetml/2009/9/main" objectType="CheckBox" checked="Checked" fmlaLink="$D$129" lockText="1" noThreeD="1"/>
</file>

<file path=xl/ctrlProps/ctrlProp1094.xml><?xml version="1.0" encoding="utf-8"?>
<formControlPr xmlns="http://schemas.microsoft.com/office/spreadsheetml/2009/9/main" objectType="CheckBox" checked="Checked" fmlaLink="$D$130" lockText="1" noThreeD="1"/>
</file>

<file path=xl/ctrlProps/ctrlProp1095.xml><?xml version="1.0" encoding="utf-8"?>
<formControlPr xmlns="http://schemas.microsoft.com/office/spreadsheetml/2009/9/main" objectType="CheckBox" checked="Checked" fmlaLink="$D$131" lockText="1" noThreeD="1"/>
</file>

<file path=xl/ctrlProps/ctrlProp1096.xml><?xml version="1.0" encoding="utf-8"?>
<formControlPr xmlns="http://schemas.microsoft.com/office/spreadsheetml/2009/9/main" objectType="CheckBox" checked="Checked" fmlaLink="$D$133" lockText="1" noThreeD="1"/>
</file>

<file path=xl/ctrlProps/ctrlProp1097.xml><?xml version="1.0" encoding="utf-8"?>
<formControlPr xmlns="http://schemas.microsoft.com/office/spreadsheetml/2009/9/main" objectType="CheckBox" fmlaLink="$D$134" lockText="1" noThreeD="1"/>
</file>

<file path=xl/ctrlProps/ctrlProp1098.xml><?xml version="1.0" encoding="utf-8"?>
<formControlPr xmlns="http://schemas.microsoft.com/office/spreadsheetml/2009/9/main" objectType="CheckBox" fmlaLink="$D$135" lockText="1" noThreeD="1"/>
</file>

<file path=xl/ctrlProps/ctrlProp1099.xml><?xml version="1.0" encoding="utf-8"?>
<formControlPr xmlns="http://schemas.microsoft.com/office/spreadsheetml/2009/9/main" objectType="CheckBox" fmlaLink="$D$136" lockText="1" noThreeD="1"/>
</file>

<file path=xl/ctrlProps/ctrlProp1100.xml><?xml version="1.0" encoding="utf-8"?>
<formControlPr xmlns="http://schemas.microsoft.com/office/spreadsheetml/2009/9/main" objectType="CheckBox" checked="Checked" fmlaLink="$D$137" lockText="1" noThreeD="1"/>
</file>

<file path=xl/ctrlProps/ctrlProp1101.xml><?xml version="1.0" encoding="utf-8"?>
<formControlPr xmlns="http://schemas.microsoft.com/office/spreadsheetml/2009/9/main" objectType="CheckBox" checked="Checked" fmlaLink="$D$139" lockText="1" noThreeD="1"/>
</file>

<file path=xl/ctrlProps/ctrlProp1102.xml><?xml version="1.0" encoding="utf-8"?>
<formControlPr xmlns="http://schemas.microsoft.com/office/spreadsheetml/2009/9/main" objectType="CheckBox" fmlaLink="$D$140" lockText="1" noThreeD="1"/>
</file>

<file path=xl/ctrlProps/ctrlProp1103.xml><?xml version="1.0" encoding="utf-8"?>
<formControlPr xmlns="http://schemas.microsoft.com/office/spreadsheetml/2009/9/main" objectType="CheckBox" fmlaLink="$D$141" lockText="1" noThreeD="1"/>
</file>

<file path=xl/ctrlProps/ctrlProp1104.xml><?xml version="1.0" encoding="utf-8"?>
<formControlPr xmlns="http://schemas.microsoft.com/office/spreadsheetml/2009/9/main" objectType="CheckBox" checked="Checked" fmlaLink="$F$140" lockText="1" noThreeD="1"/>
</file>

<file path=xl/ctrlProps/ctrlProp1105.xml><?xml version="1.0" encoding="utf-8"?>
<formControlPr xmlns="http://schemas.microsoft.com/office/spreadsheetml/2009/9/main" objectType="CheckBox" checked="Checked" fmlaLink="$F$141" lockText="1" noThreeD="1"/>
</file>

<file path=xl/ctrlProps/ctrlProp1106.xml><?xml version="1.0" encoding="utf-8"?>
<formControlPr xmlns="http://schemas.microsoft.com/office/spreadsheetml/2009/9/main" objectType="CheckBox" checked="Checked" fmlaLink="$F$134" lockText="1" noThreeD="1"/>
</file>

<file path=xl/ctrlProps/ctrlProp1107.xml><?xml version="1.0" encoding="utf-8"?>
<formControlPr xmlns="http://schemas.microsoft.com/office/spreadsheetml/2009/9/main" objectType="CheckBox" checked="Checked" fmlaLink="$F$135" lockText="1" noThreeD="1"/>
</file>

<file path=xl/ctrlProps/ctrlProp1108.xml><?xml version="1.0" encoding="utf-8"?>
<formControlPr xmlns="http://schemas.microsoft.com/office/spreadsheetml/2009/9/main" objectType="CheckBox" checked="Checked" fmlaLink="$F$136" lockText="1" noThreeD="1"/>
</file>

<file path=xl/ctrlProps/ctrlProp1109.xml><?xml version="1.0" encoding="utf-8"?>
<formControlPr xmlns="http://schemas.microsoft.com/office/spreadsheetml/2009/9/main" objectType="CheckBox" checked="Checked" fmlaLink="$D$142" lockText="1" noThreeD="1"/>
</file>

<file path=xl/ctrlProps/ctrlProp1110.xml><?xml version="1.0" encoding="utf-8"?>
<formControlPr xmlns="http://schemas.microsoft.com/office/spreadsheetml/2009/9/main" objectType="CheckBox" checked="Checked" fmlaLink="CR37" lockText="1" noThreeD="1"/>
</file>

<file path=xl/ctrlProps/ctrlProp1111.xml><?xml version="1.0" encoding="utf-8"?>
<formControlPr xmlns="http://schemas.microsoft.com/office/spreadsheetml/2009/9/main" objectType="CheckBox" fmlaLink="CT37" lockText="1" noThreeD="1"/>
</file>

<file path=xl/ctrlProps/ctrlProp1112.xml><?xml version="1.0" encoding="utf-8"?>
<formControlPr xmlns="http://schemas.microsoft.com/office/spreadsheetml/2009/9/main" objectType="CheckBox" fmlaLink="CR38" lockText="1" noThreeD="1"/>
</file>

<file path=xl/ctrlProps/ctrlProp1113.xml><?xml version="1.0" encoding="utf-8"?>
<formControlPr xmlns="http://schemas.microsoft.com/office/spreadsheetml/2009/9/main" objectType="CheckBox" checked="Checked" fmlaLink="CT38" lockText="1" noThreeD="1"/>
</file>

<file path=xl/ctrlProps/ctrlProp1114.xml><?xml version="1.0" encoding="utf-8"?>
<formControlPr xmlns="http://schemas.microsoft.com/office/spreadsheetml/2009/9/main" objectType="CheckBox" fmlaLink="CR39" lockText="1" noThreeD="1"/>
</file>

<file path=xl/ctrlProps/ctrlProp1115.xml><?xml version="1.0" encoding="utf-8"?>
<formControlPr xmlns="http://schemas.microsoft.com/office/spreadsheetml/2009/9/main" objectType="CheckBox" checked="Checked" fmlaLink="CT39" lockText="1" noThreeD="1"/>
</file>

<file path=xl/ctrlProps/ctrlProp1116.xml><?xml version="1.0" encoding="utf-8"?>
<formControlPr xmlns="http://schemas.microsoft.com/office/spreadsheetml/2009/9/main" objectType="CheckBox" lockText="1" noThreeD="1"/>
</file>

<file path=xl/ctrlProps/ctrlProp1117.xml><?xml version="1.0" encoding="utf-8"?>
<formControlPr xmlns="http://schemas.microsoft.com/office/spreadsheetml/2009/9/main" objectType="CheckBox" fmlaLink="CR40" lockText="1" noThreeD="1"/>
</file>

<file path=xl/ctrlProps/ctrlProp1118.xml><?xml version="1.0" encoding="utf-8"?>
<formControlPr xmlns="http://schemas.microsoft.com/office/spreadsheetml/2009/9/main" objectType="CheckBox" checked="Checked" fmlaLink="CT40" lockText="1" noThreeD="1"/>
</file>

<file path=xl/ctrlProps/ctrlProp1119.xml><?xml version="1.0" encoding="utf-8"?>
<formControlPr xmlns="http://schemas.microsoft.com/office/spreadsheetml/2009/9/main" objectType="CheckBox" lockText="1" noThreeD="1"/>
</file>

<file path=xl/ctrlProps/ctrlProp1120.xml><?xml version="1.0" encoding="utf-8"?>
<formControlPr xmlns="http://schemas.microsoft.com/office/spreadsheetml/2009/9/main" objectType="CheckBox" checked="Checked" fmlaLink="CR41" lockText="1" noThreeD="1"/>
</file>

<file path=xl/ctrlProps/ctrlProp1121.xml><?xml version="1.0" encoding="utf-8"?>
<formControlPr xmlns="http://schemas.microsoft.com/office/spreadsheetml/2009/9/main" objectType="CheckBox" fmlaLink="CT41" lockText="1" noThreeD="1"/>
</file>

<file path=xl/ctrlProps/ctrlProp1122.xml><?xml version="1.0" encoding="utf-8"?>
<formControlPr xmlns="http://schemas.microsoft.com/office/spreadsheetml/2009/9/main" objectType="CheckBox" fmlaLink="CT42" lockText="1" noThreeD="1"/>
</file>

<file path=xl/ctrlProps/ctrlProp1123.xml><?xml version="1.0" encoding="utf-8"?>
<formControlPr xmlns="http://schemas.microsoft.com/office/spreadsheetml/2009/9/main" objectType="CheckBox" checked="Checked" fmlaLink="CR42" lockText="1" noThreeD="1"/>
</file>

<file path=xl/ctrlProps/ctrlProp1124.xml><?xml version="1.0" encoding="utf-8"?>
<formControlPr xmlns="http://schemas.microsoft.com/office/spreadsheetml/2009/9/main" objectType="CheckBox" checked="Checked" fmlaLink="$D$66" lockText="1" noThreeD="1"/>
</file>

<file path=xl/ctrlProps/ctrlProp1125.xml><?xml version="1.0" encoding="utf-8"?>
<formControlPr xmlns="http://schemas.microsoft.com/office/spreadsheetml/2009/9/main" objectType="CheckBox" fmlaLink="$F$66" lockText="1" noThreeD="1"/>
</file>

<file path=xl/ctrlProps/ctrlProp1126.xml><?xml version="1.0" encoding="utf-8"?>
<formControlPr xmlns="http://schemas.microsoft.com/office/spreadsheetml/2009/9/main" objectType="CheckBox" fmlaLink="$D$67" lockText="1" noThreeD="1"/>
</file>

<file path=xl/ctrlProps/ctrlProp1127.xml><?xml version="1.0" encoding="utf-8"?>
<formControlPr xmlns="http://schemas.microsoft.com/office/spreadsheetml/2009/9/main" objectType="CheckBox" checked="Checked" fmlaLink="$F$67" lockText="1" noThreeD="1"/>
</file>

<file path=xl/ctrlProps/ctrlProp1128.xml><?xml version="1.0" encoding="utf-8"?>
<formControlPr xmlns="http://schemas.microsoft.com/office/spreadsheetml/2009/9/main" objectType="CheckBox" checked="Checked" fmlaLink="$D$68" lockText="1" noThreeD="1"/>
</file>

<file path=xl/ctrlProps/ctrlProp1129.xml><?xml version="1.0" encoding="utf-8"?>
<formControlPr xmlns="http://schemas.microsoft.com/office/spreadsheetml/2009/9/main" objectType="CheckBox" fmlaLink="$F$68" lockText="1" noThreeD="1"/>
</file>

<file path=xl/ctrlProps/ctrlProp1130.xml><?xml version="1.0" encoding="utf-8"?>
<formControlPr xmlns="http://schemas.microsoft.com/office/spreadsheetml/2009/9/main" objectType="CheckBox" checked="Checked" fmlaLink="$D$69" lockText="1" noThreeD="1"/>
</file>

<file path=xl/ctrlProps/ctrlProp1131.xml><?xml version="1.0" encoding="utf-8"?>
<formControlPr xmlns="http://schemas.microsoft.com/office/spreadsheetml/2009/9/main" objectType="CheckBox" fmlaLink="$F$69" lockText="1" noThreeD="1"/>
</file>

<file path=xl/ctrlProps/ctrlProp1132.xml><?xml version="1.0" encoding="utf-8"?>
<formControlPr xmlns="http://schemas.microsoft.com/office/spreadsheetml/2009/9/main" objectType="CheckBox" checked="Checked" fmlaLink="$D$70" lockText="1" noThreeD="1"/>
</file>

<file path=xl/ctrlProps/ctrlProp1133.xml><?xml version="1.0" encoding="utf-8"?>
<formControlPr xmlns="http://schemas.microsoft.com/office/spreadsheetml/2009/9/main" objectType="CheckBox" fmlaLink="$F$70" lockText="1" noThreeD="1"/>
</file>

<file path=xl/ctrlProps/ctrlProp1134.xml><?xml version="1.0" encoding="utf-8"?>
<formControlPr xmlns="http://schemas.microsoft.com/office/spreadsheetml/2009/9/main" objectType="CheckBox" checked="Checked" fmlaLink="$D$71" lockText="1" noThreeD="1"/>
</file>

<file path=xl/ctrlProps/ctrlProp1135.xml><?xml version="1.0" encoding="utf-8"?>
<formControlPr xmlns="http://schemas.microsoft.com/office/spreadsheetml/2009/9/main" objectType="CheckBox" fmlaLink="$F$71" lockText="1" noThreeD="1"/>
</file>

<file path=xl/ctrlProps/ctrlProp1136.xml><?xml version="1.0" encoding="utf-8"?>
<formControlPr xmlns="http://schemas.microsoft.com/office/spreadsheetml/2009/9/main" objectType="CheckBox" checked="Checked" fmlaLink="$D$72" lockText="1" noThreeD="1"/>
</file>

<file path=xl/ctrlProps/ctrlProp1137.xml><?xml version="1.0" encoding="utf-8"?>
<formControlPr xmlns="http://schemas.microsoft.com/office/spreadsheetml/2009/9/main" objectType="CheckBox" fmlaLink="$F$72" lockText="1" noThreeD="1"/>
</file>

<file path=xl/ctrlProps/ctrlProp1138.xml><?xml version="1.0" encoding="utf-8"?>
<formControlPr xmlns="http://schemas.microsoft.com/office/spreadsheetml/2009/9/main" objectType="CheckBox" fmlaLink="$F$73" lockText="1" noThreeD="1"/>
</file>

<file path=xl/ctrlProps/ctrlProp1139.xml><?xml version="1.0" encoding="utf-8"?>
<formControlPr xmlns="http://schemas.microsoft.com/office/spreadsheetml/2009/9/main" objectType="CheckBox" fmlaLink="$D$74" lockText="1" noThreeD="1"/>
</file>

<file path=xl/ctrlProps/ctrlProp1140.xml><?xml version="1.0" encoding="utf-8"?>
<formControlPr xmlns="http://schemas.microsoft.com/office/spreadsheetml/2009/9/main" objectType="CheckBox" fmlaLink="$F$74" lockText="1" noThreeD="1"/>
</file>

<file path=xl/ctrlProps/ctrlProp1141.xml><?xml version="1.0" encoding="utf-8"?>
<formControlPr xmlns="http://schemas.microsoft.com/office/spreadsheetml/2009/9/main" objectType="CheckBox" fmlaLink="$D$75" lockText="1" noThreeD="1"/>
</file>

<file path=xl/ctrlProps/ctrlProp1142.xml><?xml version="1.0" encoding="utf-8"?>
<formControlPr xmlns="http://schemas.microsoft.com/office/spreadsheetml/2009/9/main" objectType="CheckBox" fmlaLink="$F$75" lockText="1" noThreeD="1"/>
</file>

<file path=xl/ctrlProps/ctrlProp1143.xml><?xml version="1.0" encoding="utf-8"?>
<formControlPr xmlns="http://schemas.microsoft.com/office/spreadsheetml/2009/9/main" objectType="CheckBox" fmlaLink="$D$76" lockText="1" noThreeD="1"/>
</file>

<file path=xl/ctrlProps/ctrlProp1144.xml><?xml version="1.0" encoding="utf-8"?>
<formControlPr xmlns="http://schemas.microsoft.com/office/spreadsheetml/2009/9/main" objectType="CheckBox" checked="Checked" fmlaLink="$D$73" lockText="1" noThreeD="1"/>
</file>

<file path=xl/ctrlProps/ctrlProp1145.xml><?xml version="1.0" encoding="utf-8"?>
<formControlPr xmlns="http://schemas.microsoft.com/office/spreadsheetml/2009/9/main" objectType="CheckBox" checked="Checked" fmlaLink="$D$80" lockText="1" noThreeD="1"/>
</file>

<file path=xl/ctrlProps/ctrlProp1146.xml><?xml version="1.0" encoding="utf-8"?>
<formControlPr xmlns="http://schemas.microsoft.com/office/spreadsheetml/2009/9/main" objectType="CheckBox" fmlaLink="$F$80" lockText="1" noThreeD="1"/>
</file>

<file path=xl/ctrlProps/ctrlProp1147.xml><?xml version="1.0" encoding="utf-8"?>
<formControlPr xmlns="http://schemas.microsoft.com/office/spreadsheetml/2009/9/main" objectType="CheckBox" fmlaLink="$D$79" lockText="1" noThreeD="1"/>
</file>

<file path=xl/ctrlProps/ctrlProp1148.xml><?xml version="1.0" encoding="utf-8"?>
<formControlPr xmlns="http://schemas.microsoft.com/office/spreadsheetml/2009/9/main" objectType="CheckBox" fmlaLink="$F$79" lockText="1" noThreeD="1"/>
</file>

<file path=xl/ctrlProps/ctrlProp1149.xml><?xml version="1.0" encoding="utf-8"?>
<formControlPr xmlns="http://schemas.microsoft.com/office/spreadsheetml/2009/9/main" objectType="CheckBox" fmlaLink="$D$81" lockText="1" noThreeD="1"/>
</file>

<file path=xl/ctrlProps/ctrlProp1150.xml><?xml version="1.0" encoding="utf-8"?>
<formControlPr xmlns="http://schemas.microsoft.com/office/spreadsheetml/2009/9/main" objectType="CheckBox" fmlaLink="$F$81" lockText="1" noThreeD="1"/>
</file>

<file path=xl/ctrlProps/ctrlProp1151.xml><?xml version="1.0" encoding="utf-8"?>
<formControlPr xmlns="http://schemas.microsoft.com/office/spreadsheetml/2009/9/main" objectType="CheckBox" checked="Checked" fmlaLink="$D123" lockText="1" noThreeD="1"/>
</file>

<file path=xl/ctrlProps/ctrlProp1152.xml><?xml version="1.0" encoding="utf-8"?>
<formControlPr xmlns="http://schemas.microsoft.com/office/spreadsheetml/2009/9/main" objectType="CheckBox" fmlaLink="$D$148" lockText="1" noThreeD="1"/>
</file>

<file path=xl/ctrlProps/ctrlProp1153.xml><?xml version="1.0" encoding="utf-8"?>
<formControlPr xmlns="http://schemas.microsoft.com/office/spreadsheetml/2009/9/main" objectType="CheckBox" checked="Checked" fmlaLink="$F$148" lockText="1" noThreeD="1"/>
</file>

<file path=xl/ctrlProps/ctrlProp1154.xml><?xml version="1.0" encoding="utf-8"?>
<formControlPr xmlns="http://schemas.microsoft.com/office/spreadsheetml/2009/9/main" objectType="CheckBox" fmlaLink="$D$153" lockText="1" noThreeD="1"/>
</file>

<file path=xl/ctrlProps/ctrlProp1155.xml><?xml version="1.0" encoding="utf-8"?>
<formControlPr xmlns="http://schemas.microsoft.com/office/spreadsheetml/2009/9/main" objectType="CheckBox" checked="Checked" fmlaLink="$D$144" lockText="1" noThreeD="1"/>
</file>

<file path=xl/ctrlProps/ctrlProp1156.xml><?xml version="1.0" encoding="utf-8"?>
<formControlPr xmlns="http://schemas.microsoft.com/office/spreadsheetml/2009/9/main" objectType="CheckBox" fmlaLink="$F$144" lockText="1" noThreeD="1"/>
</file>

<file path=xl/ctrlProps/ctrlProp1157.xml><?xml version="1.0" encoding="utf-8"?>
<formControlPr xmlns="http://schemas.microsoft.com/office/spreadsheetml/2009/9/main" objectType="CheckBox" checked="Checked" fmlaLink="$D$145" lockText="1" noThreeD="1"/>
</file>

<file path=xl/ctrlProps/ctrlProp1158.xml><?xml version="1.0" encoding="utf-8"?>
<formControlPr xmlns="http://schemas.microsoft.com/office/spreadsheetml/2009/9/main" objectType="CheckBox" fmlaLink="$F$145" lockText="1" noThreeD="1"/>
</file>

<file path=xl/ctrlProps/ctrlProp1159.xml><?xml version="1.0" encoding="utf-8"?>
<formControlPr xmlns="http://schemas.microsoft.com/office/spreadsheetml/2009/9/main" objectType="CheckBox" fmlaLink="$D$149" lockText="1" noThreeD="1"/>
</file>

<file path=xl/ctrlProps/ctrlProp1160.xml><?xml version="1.0" encoding="utf-8"?>
<formControlPr xmlns="http://schemas.microsoft.com/office/spreadsheetml/2009/9/main" objectType="CheckBox" checked="Checked" fmlaLink="$F$149" lockText="1" noThreeD="1"/>
</file>

<file path=xl/ctrlProps/ctrlProp1161.xml><?xml version="1.0" encoding="utf-8"?>
<formControlPr xmlns="http://schemas.microsoft.com/office/spreadsheetml/2009/9/main" objectType="CheckBox" checked="Checked" fmlaLink="$D$150" lockText="1" noThreeD="1"/>
</file>

<file path=xl/ctrlProps/ctrlProp1162.xml><?xml version="1.0" encoding="utf-8"?>
<formControlPr xmlns="http://schemas.microsoft.com/office/spreadsheetml/2009/9/main" objectType="CheckBox" fmlaLink="$F$150" lockText="1" noThreeD="1"/>
</file>

<file path=xl/ctrlProps/ctrlProp1163.xml><?xml version="1.0" encoding="utf-8"?>
<formControlPr xmlns="http://schemas.microsoft.com/office/spreadsheetml/2009/9/main" objectType="CheckBox" fmlaLink="$F$153" lockText="1" noThreeD="1"/>
</file>

<file path=xl/ctrlProps/ctrlProp1164.xml><?xml version="1.0" encoding="utf-8"?>
<formControlPr xmlns="http://schemas.microsoft.com/office/spreadsheetml/2009/9/main" objectType="CheckBox" fmlaLink="$D$154" lockText="1" noThreeD="1"/>
</file>

<file path=xl/ctrlProps/ctrlProp1165.xml><?xml version="1.0" encoding="utf-8"?>
<formControlPr xmlns="http://schemas.microsoft.com/office/spreadsheetml/2009/9/main" objectType="CheckBox" checked="Checked" fmlaLink="$D$156" lockText="1" noThreeD="1"/>
</file>

<file path=xl/ctrlProps/ctrlProp1166.xml><?xml version="1.0" encoding="utf-8"?>
<formControlPr xmlns="http://schemas.microsoft.com/office/spreadsheetml/2009/9/main" objectType="CheckBox" fmlaLink="$F$156" lockText="1" noThreeD="1"/>
</file>

<file path=xl/ctrlProps/ctrlProp1167.xml><?xml version="1.0" encoding="utf-8"?>
<formControlPr xmlns="http://schemas.microsoft.com/office/spreadsheetml/2009/9/main" objectType="CheckBox" checked="Checked" fmlaLink="$D$157" lockText="1" noThreeD="1"/>
</file>

<file path=xl/ctrlProps/ctrlProp1168.xml><?xml version="1.0" encoding="utf-8"?>
<formControlPr xmlns="http://schemas.microsoft.com/office/spreadsheetml/2009/9/main" objectType="CheckBox" fmlaLink="$D$158" lockText="1" noThreeD="1"/>
</file>

<file path=xl/ctrlProps/ctrlProp1169.xml><?xml version="1.0" encoding="utf-8"?>
<formControlPr xmlns="http://schemas.microsoft.com/office/spreadsheetml/2009/9/main" objectType="CheckBox" checked="Checked" fmlaLink="$F$158" lockText="1" noThreeD="1"/>
</file>

<file path=xl/ctrlProps/ctrlProp1170.xml><?xml version="1.0" encoding="utf-8"?>
<formControlPr xmlns="http://schemas.microsoft.com/office/spreadsheetml/2009/9/main" objectType="CheckBox" fmlaLink="$D$159" lockText="1" noThreeD="1"/>
</file>

<file path=xl/ctrlProps/ctrlProp1171.xml><?xml version="1.0" encoding="utf-8"?>
<formControlPr xmlns="http://schemas.microsoft.com/office/spreadsheetml/2009/9/main" objectType="CheckBox" checked="Checked" fmlaLink="$F$159" lockText="1" noThreeD="1"/>
</file>

<file path=xl/ctrlProps/ctrlProp1172.xml><?xml version="1.0" encoding="utf-8"?>
<formControlPr xmlns="http://schemas.microsoft.com/office/spreadsheetml/2009/9/main" objectType="CheckBox" fmlaLink="$D$160" lockText="1" noThreeD="1"/>
</file>

<file path=xl/ctrlProps/ctrlProp1173.xml><?xml version="1.0" encoding="utf-8"?>
<formControlPr xmlns="http://schemas.microsoft.com/office/spreadsheetml/2009/9/main" objectType="CheckBox" fmlaLink="$D$162" lockText="1" noThreeD="1"/>
</file>

<file path=xl/ctrlProps/ctrlProp1174.xml><?xml version="1.0" encoding="utf-8"?>
<formControlPr xmlns="http://schemas.microsoft.com/office/spreadsheetml/2009/9/main" objectType="CheckBox" fmlaLink="$D$163" lockText="1" noThreeD="1"/>
</file>

<file path=xl/ctrlProps/ctrlProp1175.xml><?xml version="1.0" encoding="utf-8"?>
<formControlPr xmlns="http://schemas.microsoft.com/office/spreadsheetml/2009/9/main" objectType="CheckBox" fmlaLink="$D$164" lockText="1" noThreeD="1"/>
</file>

<file path=xl/ctrlProps/ctrlProp1176.xml><?xml version="1.0" encoding="utf-8"?>
<formControlPr xmlns="http://schemas.microsoft.com/office/spreadsheetml/2009/9/main" objectType="CheckBox" fmlaLink="$D$165" lockText="1" noThreeD="1"/>
</file>

<file path=xl/ctrlProps/ctrlProp1177.xml><?xml version="1.0" encoding="utf-8"?>
<formControlPr xmlns="http://schemas.microsoft.com/office/spreadsheetml/2009/9/main" objectType="CheckBox" checked="Checked" fmlaLink="$D$73" lockText="1" noThreeD="1"/>
</file>

<file path=xl/ctrlProps/ctrlProp1178.xml><?xml version="1.0" encoding="utf-8"?>
<formControlPr xmlns="http://schemas.microsoft.com/office/spreadsheetml/2009/9/main" objectType="CheckBox" fmlaLink="$F$73" lockText="1" noThreeD="1"/>
</file>

<file path=xl/ctrlProps/ctrlProp1179.xml><?xml version="1.0" encoding="utf-8"?>
<formControlPr xmlns="http://schemas.microsoft.com/office/spreadsheetml/2009/9/main" objectType="CheckBox" checked="Checked" fmlaLink="$D$112" lockText="1" noThreeD="1"/>
</file>

<file path=xl/ctrlProps/ctrlProp1180.xml><?xml version="1.0" encoding="utf-8"?>
<formControlPr xmlns="http://schemas.microsoft.com/office/spreadsheetml/2009/9/main" objectType="CheckBox" checked="Checked" fmlaLink="$D$113" lockText="1" noThreeD="1"/>
</file>

<file path=xl/ctrlProps/ctrlProp1181.xml><?xml version="1.0" encoding="utf-8"?>
<formControlPr xmlns="http://schemas.microsoft.com/office/spreadsheetml/2009/9/main" objectType="CheckBox" fmlaLink="$D$116" lockText="1" noThreeD="1"/>
</file>

<file path=xl/ctrlProps/ctrlProp1182.xml><?xml version="1.0" encoding="utf-8"?>
<formControlPr xmlns="http://schemas.microsoft.com/office/spreadsheetml/2009/9/main" objectType="CheckBox" fmlaLink="$D$114" lockText="1" noThreeD="1"/>
</file>

<file path=xl/ctrlProps/ctrlProp1183.xml><?xml version="1.0" encoding="utf-8"?>
<formControlPr xmlns="http://schemas.microsoft.com/office/spreadsheetml/2009/9/main" objectType="CheckBox" fmlaLink="$D$115" lockText="1" noThreeD="1"/>
</file>

<file path=xl/ctrlProps/ctrlProp1184.xml><?xml version="1.0" encoding="utf-8"?>
<formControlPr xmlns="http://schemas.microsoft.com/office/spreadsheetml/2009/9/main" objectType="CheckBox" checked="Checked" fmlaLink="$F$114" lockText="1" noThreeD="1"/>
</file>

<file path=xl/ctrlProps/ctrlProp1185.xml><?xml version="1.0" encoding="utf-8"?>
<formControlPr xmlns="http://schemas.microsoft.com/office/spreadsheetml/2009/9/main" objectType="CheckBox" checked="Checked" fmlaLink="$F$115" lockText="1" noThreeD="1"/>
</file>

<file path=xl/ctrlProps/ctrlProp1186.xml><?xml version="1.0" encoding="utf-8"?>
<formControlPr xmlns="http://schemas.microsoft.com/office/spreadsheetml/2009/9/main" objectType="CheckBox" checked="Checked" fmlaLink="$D$155" lockText="1" noThreeD="1"/>
</file>

<file path=xl/ctrlProps/ctrlProp1187.xml><?xml version="1.0" encoding="utf-8"?>
<formControlPr xmlns="http://schemas.microsoft.com/office/spreadsheetml/2009/9/main" objectType="CheckBox" fmlaLink="$F$155" lockText="1" noThreeD="1"/>
</file>

<file path=xl/ctrlProps/ctrlProp1188.xml><?xml version="1.0" encoding="utf-8"?>
<formControlPr xmlns="http://schemas.microsoft.com/office/spreadsheetml/2009/9/main" objectType="CheckBox" checked="Checked" fmlaLink="$D$147" lockText="1" noThreeD="1"/>
</file>

<file path=xl/ctrlProps/ctrlProp1189.xml><?xml version="1.0" encoding="utf-8"?>
<formControlPr xmlns="http://schemas.microsoft.com/office/spreadsheetml/2009/9/main" objectType="CheckBox" checked="Checked" fmlaLink="$D$124" lockText="1" noThreeD="1"/>
</file>

<file path=xl/ctrlProps/ctrlProp1190.xml><?xml version="1.0" encoding="utf-8"?>
<formControlPr xmlns="http://schemas.microsoft.com/office/spreadsheetml/2009/9/main" objectType="CheckBox" fmlaLink="$D$125" lockText="1" noThreeD="1"/>
</file>

<file path=xl/ctrlProps/ctrlProp1191.xml><?xml version="1.0" encoding="utf-8"?>
<formControlPr xmlns="http://schemas.microsoft.com/office/spreadsheetml/2009/9/main" objectType="CheckBox" checked="Checked" fmlaLink="$F$125" lockText="1" noThreeD="1"/>
</file>

<file path=xl/ctrlProps/ctrlProp1192.xml><?xml version="1.0" encoding="utf-8"?>
<formControlPr xmlns="http://schemas.microsoft.com/office/spreadsheetml/2009/9/main" objectType="CheckBox" checked="Checked" fmlaLink="$D$127" lockText="1" noThreeD="1"/>
</file>

<file path=xl/ctrlProps/ctrlProp1193.xml><?xml version="1.0" encoding="utf-8"?>
<formControlPr xmlns="http://schemas.microsoft.com/office/spreadsheetml/2009/9/main" objectType="CheckBox" checked="Checked" fmlaLink="$D$128" lockText="1" noThreeD="1"/>
</file>

<file path=xl/ctrlProps/ctrlProp1194.xml><?xml version="1.0" encoding="utf-8"?>
<formControlPr xmlns="http://schemas.microsoft.com/office/spreadsheetml/2009/9/main" objectType="CheckBox" checked="Checked" fmlaLink="$D$129" lockText="1" noThreeD="1"/>
</file>

<file path=xl/ctrlProps/ctrlProp1195.xml><?xml version="1.0" encoding="utf-8"?>
<formControlPr xmlns="http://schemas.microsoft.com/office/spreadsheetml/2009/9/main" objectType="CheckBox" checked="Checked" fmlaLink="$D$130" lockText="1" noThreeD="1"/>
</file>

<file path=xl/ctrlProps/ctrlProp1196.xml><?xml version="1.0" encoding="utf-8"?>
<formControlPr xmlns="http://schemas.microsoft.com/office/spreadsheetml/2009/9/main" objectType="CheckBox" checked="Checked" fmlaLink="$D$131" lockText="1" noThreeD="1"/>
</file>

<file path=xl/ctrlProps/ctrlProp1197.xml><?xml version="1.0" encoding="utf-8"?>
<formControlPr xmlns="http://schemas.microsoft.com/office/spreadsheetml/2009/9/main" objectType="CheckBox" checked="Checked" fmlaLink="$D$133" lockText="1" noThreeD="1"/>
</file>

<file path=xl/ctrlProps/ctrlProp1198.xml><?xml version="1.0" encoding="utf-8"?>
<formControlPr xmlns="http://schemas.microsoft.com/office/spreadsheetml/2009/9/main" objectType="CheckBox" fmlaLink="$D$134" lockText="1" noThreeD="1"/>
</file>

<file path=xl/ctrlProps/ctrlProp1199.xml><?xml version="1.0" encoding="utf-8"?>
<formControlPr xmlns="http://schemas.microsoft.com/office/spreadsheetml/2009/9/main" objectType="CheckBox" fmlaLink="$D$135" lockText="1" noThreeD="1"/>
</file>

<file path=xl/ctrlProps/ctrlProp1200.xml><?xml version="1.0" encoding="utf-8"?>
<formControlPr xmlns="http://schemas.microsoft.com/office/spreadsheetml/2009/9/main" objectType="CheckBox" fmlaLink="$D$136" lockText="1" noThreeD="1"/>
</file>

<file path=xl/ctrlProps/ctrlProp1201.xml><?xml version="1.0" encoding="utf-8"?>
<formControlPr xmlns="http://schemas.microsoft.com/office/spreadsheetml/2009/9/main" objectType="CheckBox" checked="Checked" fmlaLink="$D$137" lockText="1" noThreeD="1"/>
</file>

<file path=xl/ctrlProps/ctrlProp1202.xml><?xml version="1.0" encoding="utf-8"?>
<formControlPr xmlns="http://schemas.microsoft.com/office/spreadsheetml/2009/9/main" objectType="CheckBox" checked="Checked" fmlaLink="$D$139" lockText="1" noThreeD="1"/>
</file>

<file path=xl/ctrlProps/ctrlProp1203.xml><?xml version="1.0" encoding="utf-8"?>
<formControlPr xmlns="http://schemas.microsoft.com/office/spreadsheetml/2009/9/main" objectType="CheckBox" fmlaLink="$D$140" lockText="1" noThreeD="1"/>
</file>

<file path=xl/ctrlProps/ctrlProp1204.xml><?xml version="1.0" encoding="utf-8"?>
<formControlPr xmlns="http://schemas.microsoft.com/office/spreadsheetml/2009/9/main" objectType="CheckBox" fmlaLink="$D$141" lockText="1" noThreeD="1"/>
</file>

<file path=xl/ctrlProps/ctrlProp1205.xml><?xml version="1.0" encoding="utf-8"?>
<formControlPr xmlns="http://schemas.microsoft.com/office/spreadsheetml/2009/9/main" objectType="CheckBox" checked="Checked" fmlaLink="$F$140" lockText="1" noThreeD="1"/>
</file>

<file path=xl/ctrlProps/ctrlProp1206.xml><?xml version="1.0" encoding="utf-8"?>
<formControlPr xmlns="http://schemas.microsoft.com/office/spreadsheetml/2009/9/main" objectType="CheckBox" checked="Checked" fmlaLink="$F$141" lockText="1" noThreeD="1"/>
</file>

<file path=xl/ctrlProps/ctrlProp1207.xml><?xml version="1.0" encoding="utf-8"?>
<formControlPr xmlns="http://schemas.microsoft.com/office/spreadsheetml/2009/9/main" objectType="CheckBox" checked="Checked" fmlaLink="$F$134" lockText="1" noThreeD="1"/>
</file>

<file path=xl/ctrlProps/ctrlProp1208.xml><?xml version="1.0" encoding="utf-8"?>
<formControlPr xmlns="http://schemas.microsoft.com/office/spreadsheetml/2009/9/main" objectType="CheckBox" checked="Checked" fmlaLink="$F$135" lockText="1" noThreeD="1"/>
</file>

<file path=xl/ctrlProps/ctrlProp1209.xml><?xml version="1.0" encoding="utf-8"?>
<formControlPr xmlns="http://schemas.microsoft.com/office/spreadsheetml/2009/9/main" objectType="CheckBox" checked="Checked" fmlaLink="$F$136" lockText="1" noThreeD="1"/>
</file>

<file path=xl/ctrlProps/ctrlProp1210.xml><?xml version="1.0" encoding="utf-8"?>
<formControlPr xmlns="http://schemas.microsoft.com/office/spreadsheetml/2009/9/main" objectType="CheckBox" checked="Checked" fmlaLink="$D$142" lockText="1" noThreeD="1"/>
</file>

<file path=xl/ctrlProps/ctrlProp1211.xml><?xml version="1.0" encoding="utf-8"?>
<formControlPr xmlns="http://schemas.microsoft.com/office/spreadsheetml/2009/9/main" objectType="CheckBox" checked="Checked" fmlaLink="CR37" lockText="1" noThreeD="1"/>
</file>

<file path=xl/ctrlProps/ctrlProp1212.xml><?xml version="1.0" encoding="utf-8"?>
<formControlPr xmlns="http://schemas.microsoft.com/office/spreadsheetml/2009/9/main" objectType="CheckBox" fmlaLink="CT37" lockText="1" noThreeD="1"/>
</file>

<file path=xl/ctrlProps/ctrlProp1213.xml><?xml version="1.0" encoding="utf-8"?>
<formControlPr xmlns="http://schemas.microsoft.com/office/spreadsheetml/2009/9/main" objectType="CheckBox" fmlaLink="CR38" lockText="1" noThreeD="1"/>
</file>

<file path=xl/ctrlProps/ctrlProp1214.xml><?xml version="1.0" encoding="utf-8"?>
<formControlPr xmlns="http://schemas.microsoft.com/office/spreadsheetml/2009/9/main" objectType="CheckBox" checked="Checked" fmlaLink="CT38" lockText="1" noThreeD="1"/>
</file>

<file path=xl/ctrlProps/ctrlProp1215.xml><?xml version="1.0" encoding="utf-8"?>
<formControlPr xmlns="http://schemas.microsoft.com/office/spreadsheetml/2009/9/main" objectType="CheckBox" checked="Checked" fmlaLink="CR39" lockText="1" noThreeD="1"/>
</file>

<file path=xl/ctrlProps/ctrlProp1216.xml><?xml version="1.0" encoding="utf-8"?>
<formControlPr xmlns="http://schemas.microsoft.com/office/spreadsheetml/2009/9/main" objectType="CheckBox" fmlaLink="CT39" lockText="1" noThreeD="1"/>
</file>

<file path=xl/ctrlProps/ctrlProp1217.xml><?xml version="1.0" encoding="utf-8"?>
<formControlPr xmlns="http://schemas.microsoft.com/office/spreadsheetml/2009/9/main" objectType="CheckBox" lockText="1" noThreeD="1"/>
</file>

<file path=xl/ctrlProps/ctrlProp1218.xml><?xml version="1.0" encoding="utf-8"?>
<formControlPr xmlns="http://schemas.microsoft.com/office/spreadsheetml/2009/9/main" objectType="CheckBox" fmlaLink="CR40" lockText="1" noThreeD="1"/>
</file>

<file path=xl/ctrlProps/ctrlProp1219.xml><?xml version="1.0" encoding="utf-8"?>
<formControlPr xmlns="http://schemas.microsoft.com/office/spreadsheetml/2009/9/main" objectType="CheckBox" fmlaLink="CT40" lockText="1" noThreeD="1"/>
</file>

<file path=xl/ctrlProps/ctrlProp1220.xml><?xml version="1.0" encoding="utf-8"?>
<formControlPr xmlns="http://schemas.microsoft.com/office/spreadsheetml/2009/9/main" objectType="CheckBox" lockText="1" noThreeD="1"/>
</file>

<file path=xl/ctrlProps/ctrlProp1221.xml><?xml version="1.0" encoding="utf-8"?>
<formControlPr xmlns="http://schemas.microsoft.com/office/spreadsheetml/2009/9/main" objectType="CheckBox" fmlaLink="CR41" lockText="1" noThreeD="1"/>
</file>

<file path=xl/ctrlProps/ctrlProp1222.xml><?xml version="1.0" encoding="utf-8"?>
<formControlPr xmlns="http://schemas.microsoft.com/office/spreadsheetml/2009/9/main" objectType="CheckBox" fmlaLink="CT41" lockText="1" noThreeD="1"/>
</file>

<file path=xl/ctrlProps/ctrlProp1223.xml><?xml version="1.0" encoding="utf-8"?>
<formControlPr xmlns="http://schemas.microsoft.com/office/spreadsheetml/2009/9/main" objectType="CheckBox" fmlaLink="CT42" lockText="1" noThreeD="1"/>
</file>

<file path=xl/ctrlProps/ctrlProp1224.xml><?xml version="1.0" encoding="utf-8"?>
<formControlPr xmlns="http://schemas.microsoft.com/office/spreadsheetml/2009/9/main" objectType="CheckBox" fmlaLink="CR42" lockText="1" noThreeD="1"/>
</file>

<file path=xl/ctrlProps/ctrlProp1225.xml><?xml version="1.0" encoding="utf-8"?>
<formControlPr xmlns="http://schemas.microsoft.com/office/spreadsheetml/2009/9/main" objectType="CheckBox" checked="Checked" fmlaLink="$D$66" lockText="1" noThreeD="1"/>
</file>

<file path=xl/ctrlProps/ctrlProp1226.xml><?xml version="1.0" encoding="utf-8"?>
<formControlPr xmlns="http://schemas.microsoft.com/office/spreadsheetml/2009/9/main" objectType="CheckBox" fmlaLink="$F$66" lockText="1" noThreeD="1"/>
</file>

<file path=xl/ctrlProps/ctrlProp1227.xml><?xml version="1.0" encoding="utf-8"?>
<formControlPr xmlns="http://schemas.microsoft.com/office/spreadsheetml/2009/9/main" objectType="CheckBox" fmlaLink="$D$67" lockText="1" noThreeD="1"/>
</file>

<file path=xl/ctrlProps/ctrlProp1228.xml><?xml version="1.0" encoding="utf-8"?>
<formControlPr xmlns="http://schemas.microsoft.com/office/spreadsheetml/2009/9/main" objectType="CheckBox" checked="Checked" fmlaLink="$F$67" lockText="1" noThreeD="1"/>
</file>

<file path=xl/ctrlProps/ctrlProp1229.xml><?xml version="1.0" encoding="utf-8"?>
<formControlPr xmlns="http://schemas.microsoft.com/office/spreadsheetml/2009/9/main" objectType="CheckBox" checked="Checked" fmlaLink="$D$68" lockText="1" noThreeD="1"/>
</file>

<file path=xl/ctrlProps/ctrlProp1230.xml><?xml version="1.0" encoding="utf-8"?>
<formControlPr xmlns="http://schemas.microsoft.com/office/spreadsheetml/2009/9/main" objectType="CheckBox" fmlaLink="$F$68" lockText="1" noThreeD="1"/>
</file>

<file path=xl/ctrlProps/ctrlProp1231.xml><?xml version="1.0" encoding="utf-8"?>
<formControlPr xmlns="http://schemas.microsoft.com/office/spreadsheetml/2009/9/main" objectType="CheckBox" checked="Checked" fmlaLink="$D$69" lockText="1" noThreeD="1"/>
</file>

<file path=xl/ctrlProps/ctrlProp1232.xml><?xml version="1.0" encoding="utf-8"?>
<formControlPr xmlns="http://schemas.microsoft.com/office/spreadsheetml/2009/9/main" objectType="CheckBox" fmlaLink="$F$69" lockText="1" noThreeD="1"/>
</file>

<file path=xl/ctrlProps/ctrlProp1233.xml><?xml version="1.0" encoding="utf-8"?>
<formControlPr xmlns="http://schemas.microsoft.com/office/spreadsheetml/2009/9/main" objectType="CheckBox" checked="Checked" fmlaLink="$D$70" lockText="1" noThreeD="1"/>
</file>

<file path=xl/ctrlProps/ctrlProp1234.xml><?xml version="1.0" encoding="utf-8"?>
<formControlPr xmlns="http://schemas.microsoft.com/office/spreadsheetml/2009/9/main" objectType="CheckBox" fmlaLink="$F$70" lockText="1" noThreeD="1"/>
</file>

<file path=xl/ctrlProps/ctrlProp1235.xml><?xml version="1.0" encoding="utf-8"?>
<formControlPr xmlns="http://schemas.microsoft.com/office/spreadsheetml/2009/9/main" objectType="CheckBox" checked="Checked" fmlaLink="$D$71" lockText="1" noThreeD="1"/>
</file>

<file path=xl/ctrlProps/ctrlProp1236.xml><?xml version="1.0" encoding="utf-8"?>
<formControlPr xmlns="http://schemas.microsoft.com/office/spreadsheetml/2009/9/main" objectType="CheckBox" fmlaLink="$F$71" lockText="1" noThreeD="1"/>
</file>

<file path=xl/ctrlProps/ctrlProp1237.xml><?xml version="1.0" encoding="utf-8"?>
<formControlPr xmlns="http://schemas.microsoft.com/office/spreadsheetml/2009/9/main" objectType="CheckBox" checked="Checked" fmlaLink="$D$72" lockText="1" noThreeD="1"/>
</file>

<file path=xl/ctrlProps/ctrlProp1238.xml><?xml version="1.0" encoding="utf-8"?>
<formControlPr xmlns="http://schemas.microsoft.com/office/spreadsheetml/2009/9/main" objectType="CheckBox" fmlaLink="$F$72" lockText="1" noThreeD="1"/>
</file>

<file path=xl/ctrlProps/ctrlProp1239.xml><?xml version="1.0" encoding="utf-8"?>
<formControlPr xmlns="http://schemas.microsoft.com/office/spreadsheetml/2009/9/main" objectType="CheckBox" fmlaLink="$F$73" lockText="1" noThreeD="1"/>
</file>

<file path=xl/ctrlProps/ctrlProp1240.xml><?xml version="1.0" encoding="utf-8"?>
<formControlPr xmlns="http://schemas.microsoft.com/office/spreadsheetml/2009/9/main" objectType="CheckBox" fmlaLink="$D$74" lockText="1" noThreeD="1"/>
</file>

<file path=xl/ctrlProps/ctrlProp1241.xml><?xml version="1.0" encoding="utf-8"?>
<formControlPr xmlns="http://schemas.microsoft.com/office/spreadsheetml/2009/9/main" objectType="CheckBox" fmlaLink="$F$74" lockText="1" noThreeD="1"/>
</file>

<file path=xl/ctrlProps/ctrlProp1242.xml><?xml version="1.0" encoding="utf-8"?>
<formControlPr xmlns="http://schemas.microsoft.com/office/spreadsheetml/2009/9/main" objectType="CheckBox" fmlaLink="$D$75" lockText="1" noThreeD="1"/>
</file>

<file path=xl/ctrlProps/ctrlProp1243.xml><?xml version="1.0" encoding="utf-8"?>
<formControlPr xmlns="http://schemas.microsoft.com/office/spreadsheetml/2009/9/main" objectType="CheckBox" fmlaLink="$F$75" lockText="1" noThreeD="1"/>
</file>

<file path=xl/ctrlProps/ctrlProp1244.xml><?xml version="1.0" encoding="utf-8"?>
<formControlPr xmlns="http://schemas.microsoft.com/office/spreadsheetml/2009/9/main" objectType="CheckBox" fmlaLink="$D$76" lockText="1" noThreeD="1"/>
</file>

<file path=xl/ctrlProps/ctrlProp1245.xml><?xml version="1.0" encoding="utf-8"?>
<formControlPr xmlns="http://schemas.microsoft.com/office/spreadsheetml/2009/9/main" objectType="CheckBox" checked="Checked" fmlaLink="$D$73" lockText="1" noThreeD="1"/>
</file>

<file path=xl/ctrlProps/ctrlProp1246.xml><?xml version="1.0" encoding="utf-8"?>
<formControlPr xmlns="http://schemas.microsoft.com/office/spreadsheetml/2009/9/main" objectType="CheckBox" checked="Checked" fmlaLink="$D$80" lockText="1" noThreeD="1"/>
</file>

<file path=xl/ctrlProps/ctrlProp1247.xml><?xml version="1.0" encoding="utf-8"?>
<formControlPr xmlns="http://schemas.microsoft.com/office/spreadsheetml/2009/9/main" objectType="CheckBox" fmlaLink="$F$80" lockText="1" noThreeD="1"/>
</file>

<file path=xl/ctrlProps/ctrlProp1248.xml><?xml version="1.0" encoding="utf-8"?>
<formControlPr xmlns="http://schemas.microsoft.com/office/spreadsheetml/2009/9/main" objectType="CheckBox" checked="Checked" fmlaLink="$D$79" lockText="1" noThreeD="1"/>
</file>

<file path=xl/ctrlProps/ctrlProp1249.xml><?xml version="1.0" encoding="utf-8"?>
<formControlPr xmlns="http://schemas.microsoft.com/office/spreadsheetml/2009/9/main" objectType="CheckBox" fmlaLink="$F$79" lockText="1" noThreeD="1"/>
</file>

<file path=xl/ctrlProps/ctrlProp1250.xml><?xml version="1.0" encoding="utf-8"?>
<formControlPr xmlns="http://schemas.microsoft.com/office/spreadsheetml/2009/9/main" objectType="CheckBox" fmlaLink="$D$81" lockText="1" noThreeD="1"/>
</file>

<file path=xl/ctrlProps/ctrlProp1251.xml><?xml version="1.0" encoding="utf-8"?>
<formControlPr xmlns="http://schemas.microsoft.com/office/spreadsheetml/2009/9/main" objectType="CheckBox" checked="Checked" fmlaLink="$F$81" lockText="1" noThreeD="1"/>
</file>

<file path=xl/ctrlProps/ctrlProp1252.xml><?xml version="1.0" encoding="utf-8"?>
<formControlPr xmlns="http://schemas.microsoft.com/office/spreadsheetml/2009/9/main" objectType="CheckBox" checked="Checked" fmlaLink="$D123" lockText="1" noThreeD="1"/>
</file>

<file path=xl/ctrlProps/ctrlProp1253.xml><?xml version="1.0" encoding="utf-8"?>
<formControlPr xmlns="http://schemas.microsoft.com/office/spreadsheetml/2009/9/main" objectType="CheckBox" fmlaLink="$D$148" lockText="1" noThreeD="1"/>
</file>

<file path=xl/ctrlProps/ctrlProp1254.xml><?xml version="1.0" encoding="utf-8"?>
<formControlPr xmlns="http://schemas.microsoft.com/office/spreadsheetml/2009/9/main" objectType="CheckBox" checked="Checked" fmlaLink="$F$148" lockText="1" noThreeD="1"/>
</file>

<file path=xl/ctrlProps/ctrlProp1255.xml><?xml version="1.0" encoding="utf-8"?>
<formControlPr xmlns="http://schemas.microsoft.com/office/spreadsheetml/2009/9/main" objectType="CheckBox" checked="Checked" fmlaLink="$D$153" lockText="1" noThreeD="1"/>
</file>

<file path=xl/ctrlProps/ctrlProp1256.xml><?xml version="1.0" encoding="utf-8"?>
<formControlPr xmlns="http://schemas.microsoft.com/office/spreadsheetml/2009/9/main" objectType="CheckBox" checked="Checked" fmlaLink="$D$144" lockText="1" noThreeD="1"/>
</file>

<file path=xl/ctrlProps/ctrlProp1257.xml><?xml version="1.0" encoding="utf-8"?>
<formControlPr xmlns="http://schemas.microsoft.com/office/spreadsheetml/2009/9/main" objectType="CheckBox" fmlaLink="$F$144" lockText="1" noThreeD="1"/>
</file>

<file path=xl/ctrlProps/ctrlProp1258.xml><?xml version="1.0" encoding="utf-8"?>
<formControlPr xmlns="http://schemas.microsoft.com/office/spreadsheetml/2009/9/main" objectType="CheckBox" checked="Checked" fmlaLink="$D$145" lockText="1" noThreeD="1"/>
</file>

<file path=xl/ctrlProps/ctrlProp1259.xml><?xml version="1.0" encoding="utf-8"?>
<formControlPr xmlns="http://schemas.microsoft.com/office/spreadsheetml/2009/9/main" objectType="CheckBox" fmlaLink="$F$145" lockText="1" noThreeD="1"/>
</file>

<file path=xl/ctrlProps/ctrlProp1260.xml><?xml version="1.0" encoding="utf-8"?>
<formControlPr xmlns="http://schemas.microsoft.com/office/spreadsheetml/2009/9/main" objectType="CheckBox" fmlaLink="$D$149" lockText="1" noThreeD="1"/>
</file>

<file path=xl/ctrlProps/ctrlProp1261.xml><?xml version="1.0" encoding="utf-8"?>
<formControlPr xmlns="http://schemas.microsoft.com/office/spreadsheetml/2009/9/main" objectType="CheckBox" checked="Checked" fmlaLink="$F$149" lockText="1" noThreeD="1"/>
</file>

<file path=xl/ctrlProps/ctrlProp1262.xml><?xml version="1.0" encoding="utf-8"?>
<formControlPr xmlns="http://schemas.microsoft.com/office/spreadsheetml/2009/9/main" objectType="CheckBox" checked="Checked" fmlaLink="$D$150" lockText="1" noThreeD="1"/>
</file>

<file path=xl/ctrlProps/ctrlProp1263.xml><?xml version="1.0" encoding="utf-8"?>
<formControlPr xmlns="http://schemas.microsoft.com/office/spreadsheetml/2009/9/main" objectType="CheckBox" fmlaLink="$F$150" lockText="1" noThreeD="1"/>
</file>

<file path=xl/ctrlProps/ctrlProp1264.xml><?xml version="1.0" encoding="utf-8"?>
<formControlPr xmlns="http://schemas.microsoft.com/office/spreadsheetml/2009/9/main" objectType="CheckBox" fmlaLink="$F$153" lockText="1" noThreeD="1"/>
</file>

<file path=xl/ctrlProps/ctrlProp1265.xml><?xml version="1.0" encoding="utf-8"?>
<formControlPr xmlns="http://schemas.microsoft.com/office/spreadsheetml/2009/9/main" objectType="CheckBox" fmlaLink="$D$154" lockText="1" noThreeD="1"/>
</file>

<file path=xl/ctrlProps/ctrlProp1266.xml><?xml version="1.0" encoding="utf-8"?>
<formControlPr xmlns="http://schemas.microsoft.com/office/spreadsheetml/2009/9/main" objectType="CheckBox" fmlaLink="$D$156" lockText="1" noThreeD="1"/>
</file>

<file path=xl/ctrlProps/ctrlProp1267.xml><?xml version="1.0" encoding="utf-8"?>
<formControlPr xmlns="http://schemas.microsoft.com/office/spreadsheetml/2009/9/main" objectType="CheckBox" fmlaLink="$F$156" lockText="1" noThreeD="1"/>
</file>

<file path=xl/ctrlProps/ctrlProp1268.xml><?xml version="1.0" encoding="utf-8"?>
<formControlPr xmlns="http://schemas.microsoft.com/office/spreadsheetml/2009/9/main" objectType="CheckBox" fmlaLink="$D$157" lockText="1" noThreeD="1"/>
</file>

<file path=xl/ctrlProps/ctrlProp1269.xml><?xml version="1.0" encoding="utf-8"?>
<formControlPr xmlns="http://schemas.microsoft.com/office/spreadsheetml/2009/9/main" objectType="CheckBox" fmlaLink="$D$158" lockText="1" noThreeD="1"/>
</file>

<file path=xl/ctrlProps/ctrlProp1270.xml><?xml version="1.0" encoding="utf-8"?>
<formControlPr xmlns="http://schemas.microsoft.com/office/spreadsheetml/2009/9/main" objectType="CheckBox" checked="Checked" fmlaLink="$F$158" lockText="1" noThreeD="1"/>
</file>

<file path=xl/ctrlProps/ctrlProp1271.xml><?xml version="1.0" encoding="utf-8"?>
<formControlPr xmlns="http://schemas.microsoft.com/office/spreadsheetml/2009/9/main" objectType="CheckBox" fmlaLink="$D$159" lockText="1" noThreeD="1"/>
</file>

<file path=xl/ctrlProps/ctrlProp1272.xml><?xml version="1.0" encoding="utf-8"?>
<formControlPr xmlns="http://schemas.microsoft.com/office/spreadsheetml/2009/9/main" objectType="CheckBox" checked="Checked" fmlaLink="$F$159" lockText="1" noThreeD="1"/>
</file>

<file path=xl/ctrlProps/ctrlProp1273.xml><?xml version="1.0" encoding="utf-8"?>
<formControlPr xmlns="http://schemas.microsoft.com/office/spreadsheetml/2009/9/main" objectType="CheckBox" fmlaLink="$D$160" lockText="1" noThreeD="1"/>
</file>

<file path=xl/ctrlProps/ctrlProp1274.xml><?xml version="1.0" encoding="utf-8"?>
<formControlPr xmlns="http://schemas.microsoft.com/office/spreadsheetml/2009/9/main" objectType="CheckBox" fmlaLink="$D$162" lockText="1" noThreeD="1"/>
</file>

<file path=xl/ctrlProps/ctrlProp1275.xml><?xml version="1.0" encoding="utf-8"?>
<formControlPr xmlns="http://schemas.microsoft.com/office/spreadsheetml/2009/9/main" objectType="CheckBox" fmlaLink="$D$163" lockText="1" noThreeD="1"/>
</file>

<file path=xl/ctrlProps/ctrlProp1276.xml><?xml version="1.0" encoding="utf-8"?>
<formControlPr xmlns="http://schemas.microsoft.com/office/spreadsheetml/2009/9/main" objectType="CheckBox" fmlaLink="$D$164" lockText="1" noThreeD="1"/>
</file>

<file path=xl/ctrlProps/ctrlProp1277.xml><?xml version="1.0" encoding="utf-8"?>
<formControlPr xmlns="http://schemas.microsoft.com/office/spreadsheetml/2009/9/main" objectType="CheckBox" fmlaLink="$D$165" lockText="1" noThreeD="1"/>
</file>

<file path=xl/ctrlProps/ctrlProp1278.xml><?xml version="1.0" encoding="utf-8"?>
<formControlPr xmlns="http://schemas.microsoft.com/office/spreadsheetml/2009/9/main" objectType="CheckBox" checked="Checked" fmlaLink="$D$73" lockText="1" noThreeD="1"/>
</file>

<file path=xl/ctrlProps/ctrlProp1279.xml><?xml version="1.0" encoding="utf-8"?>
<formControlPr xmlns="http://schemas.microsoft.com/office/spreadsheetml/2009/9/main" objectType="CheckBox" fmlaLink="$F$73" lockText="1" noThreeD="1"/>
</file>

<file path=xl/ctrlProps/ctrlProp1280.xml><?xml version="1.0" encoding="utf-8"?>
<formControlPr xmlns="http://schemas.microsoft.com/office/spreadsheetml/2009/9/main" objectType="CheckBox" checked="Checked" fmlaLink="$D$112" lockText="1" noThreeD="1"/>
</file>

<file path=xl/ctrlProps/ctrlProp1281.xml><?xml version="1.0" encoding="utf-8"?>
<formControlPr xmlns="http://schemas.microsoft.com/office/spreadsheetml/2009/9/main" objectType="CheckBox" checked="Checked" fmlaLink="$D$113" lockText="1" noThreeD="1"/>
</file>

<file path=xl/ctrlProps/ctrlProp1282.xml><?xml version="1.0" encoding="utf-8"?>
<formControlPr xmlns="http://schemas.microsoft.com/office/spreadsheetml/2009/9/main" objectType="CheckBox" fmlaLink="$D$116" lockText="1" noThreeD="1"/>
</file>

<file path=xl/ctrlProps/ctrlProp1283.xml><?xml version="1.0" encoding="utf-8"?>
<formControlPr xmlns="http://schemas.microsoft.com/office/spreadsheetml/2009/9/main" objectType="CheckBox" fmlaLink="$D$114" lockText="1" noThreeD="1"/>
</file>

<file path=xl/ctrlProps/ctrlProp1284.xml><?xml version="1.0" encoding="utf-8"?>
<formControlPr xmlns="http://schemas.microsoft.com/office/spreadsheetml/2009/9/main" objectType="CheckBox" fmlaLink="$D$115" lockText="1" noThreeD="1"/>
</file>

<file path=xl/ctrlProps/ctrlProp1285.xml><?xml version="1.0" encoding="utf-8"?>
<formControlPr xmlns="http://schemas.microsoft.com/office/spreadsheetml/2009/9/main" objectType="CheckBox" checked="Checked" fmlaLink="$F$114" lockText="1" noThreeD="1"/>
</file>

<file path=xl/ctrlProps/ctrlProp1286.xml><?xml version="1.0" encoding="utf-8"?>
<formControlPr xmlns="http://schemas.microsoft.com/office/spreadsheetml/2009/9/main" objectType="CheckBox" checked="Checked" fmlaLink="$F$115" lockText="1" noThreeD="1"/>
</file>

<file path=xl/ctrlProps/ctrlProp1287.xml><?xml version="1.0" encoding="utf-8"?>
<formControlPr xmlns="http://schemas.microsoft.com/office/spreadsheetml/2009/9/main" objectType="CheckBox" checked="Checked" fmlaLink="$D$155" lockText="1" noThreeD="1"/>
</file>

<file path=xl/ctrlProps/ctrlProp1288.xml><?xml version="1.0" encoding="utf-8"?>
<formControlPr xmlns="http://schemas.microsoft.com/office/spreadsheetml/2009/9/main" objectType="CheckBox" fmlaLink="$F$155" lockText="1" noThreeD="1"/>
</file>

<file path=xl/ctrlProps/ctrlProp1289.xml><?xml version="1.0" encoding="utf-8"?>
<formControlPr xmlns="http://schemas.microsoft.com/office/spreadsheetml/2009/9/main" objectType="CheckBox" checked="Checked" fmlaLink="$D$147" lockText="1" noThreeD="1"/>
</file>

<file path=xl/ctrlProps/ctrlProp1290.xml><?xml version="1.0" encoding="utf-8"?>
<formControlPr xmlns="http://schemas.microsoft.com/office/spreadsheetml/2009/9/main" objectType="CheckBox" checked="Checked" fmlaLink="$D$124" lockText="1" noThreeD="1"/>
</file>

<file path=xl/ctrlProps/ctrlProp1291.xml><?xml version="1.0" encoding="utf-8"?>
<formControlPr xmlns="http://schemas.microsoft.com/office/spreadsheetml/2009/9/main" objectType="CheckBox" checked="Checked" fmlaLink="$D$125" lockText="1" noThreeD="1"/>
</file>

<file path=xl/ctrlProps/ctrlProp1292.xml><?xml version="1.0" encoding="utf-8"?>
<formControlPr xmlns="http://schemas.microsoft.com/office/spreadsheetml/2009/9/main" objectType="CheckBox" fmlaLink="$F$125" lockText="1" noThreeD="1"/>
</file>

<file path=xl/ctrlProps/ctrlProp1293.xml><?xml version="1.0" encoding="utf-8"?>
<formControlPr xmlns="http://schemas.microsoft.com/office/spreadsheetml/2009/9/main" objectType="CheckBox" checked="Checked" fmlaLink="$D$127" lockText="1" noThreeD="1"/>
</file>

<file path=xl/ctrlProps/ctrlProp1294.xml><?xml version="1.0" encoding="utf-8"?>
<formControlPr xmlns="http://schemas.microsoft.com/office/spreadsheetml/2009/9/main" objectType="CheckBox" checked="Checked" fmlaLink="$D$128" lockText="1" noThreeD="1"/>
</file>

<file path=xl/ctrlProps/ctrlProp1295.xml><?xml version="1.0" encoding="utf-8"?>
<formControlPr xmlns="http://schemas.microsoft.com/office/spreadsheetml/2009/9/main" objectType="CheckBox" checked="Checked" fmlaLink="$D$129" lockText="1" noThreeD="1"/>
</file>

<file path=xl/ctrlProps/ctrlProp1296.xml><?xml version="1.0" encoding="utf-8"?>
<formControlPr xmlns="http://schemas.microsoft.com/office/spreadsheetml/2009/9/main" objectType="CheckBox" checked="Checked" fmlaLink="$D$130" lockText="1" noThreeD="1"/>
</file>

<file path=xl/ctrlProps/ctrlProp1297.xml><?xml version="1.0" encoding="utf-8"?>
<formControlPr xmlns="http://schemas.microsoft.com/office/spreadsheetml/2009/9/main" objectType="CheckBox" checked="Checked" fmlaLink="$D$131" lockText="1" noThreeD="1"/>
</file>

<file path=xl/ctrlProps/ctrlProp1298.xml><?xml version="1.0" encoding="utf-8"?>
<formControlPr xmlns="http://schemas.microsoft.com/office/spreadsheetml/2009/9/main" objectType="CheckBox" checked="Checked" fmlaLink="$D$133" lockText="1" noThreeD="1"/>
</file>

<file path=xl/ctrlProps/ctrlProp1299.xml><?xml version="1.0" encoding="utf-8"?>
<formControlPr xmlns="http://schemas.microsoft.com/office/spreadsheetml/2009/9/main" objectType="CheckBox" fmlaLink="$D$134" lockText="1" noThreeD="1"/>
</file>

<file path=xl/ctrlProps/ctrlProp1300.xml><?xml version="1.0" encoding="utf-8"?>
<formControlPr xmlns="http://schemas.microsoft.com/office/spreadsheetml/2009/9/main" objectType="CheckBox" fmlaLink="$D$135" lockText="1" noThreeD="1"/>
</file>

<file path=xl/ctrlProps/ctrlProp1301.xml><?xml version="1.0" encoding="utf-8"?>
<formControlPr xmlns="http://schemas.microsoft.com/office/spreadsheetml/2009/9/main" objectType="CheckBox" fmlaLink="$D$136" lockText="1" noThreeD="1"/>
</file>

<file path=xl/ctrlProps/ctrlProp1302.xml><?xml version="1.0" encoding="utf-8"?>
<formControlPr xmlns="http://schemas.microsoft.com/office/spreadsheetml/2009/9/main" objectType="CheckBox" checked="Checked" fmlaLink="$D$137" lockText="1" noThreeD="1"/>
</file>

<file path=xl/ctrlProps/ctrlProp1303.xml><?xml version="1.0" encoding="utf-8"?>
<formControlPr xmlns="http://schemas.microsoft.com/office/spreadsheetml/2009/9/main" objectType="CheckBox" checked="Checked" fmlaLink="$D$139" lockText="1" noThreeD="1"/>
</file>

<file path=xl/ctrlProps/ctrlProp1304.xml><?xml version="1.0" encoding="utf-8"?>
<formControlPr xmlns="http://schemas.microsoft.com/office/spreadsheetml/2009/9/main" objectType="CheckBox" checked="Checked" fmlaLink="$D$140" lockText="1" noThreeD="1"/>
</file>

<file path=xl/ctrlProps/ctrlProp1305.xml><?xml version="1.0" encoding="utf-8"?>
<formControlPr xmlns="http://schemas.microsoft.com/office/spreadsheetml/2009/9/main" objectType="CheckBox" checked="Checked" fmlaLink="$D$141" lockText="1" noThreeD="1"/>
</file>

<file path=xl/ctrlProps/ctrlProp1306.xml><?xml version="1.0" encoding="utf-8"?>
<formControlPr xmlns="http://schemas.microsoft.com/office/spreadsheetml/2009/9/main" objectType="CheckBox" fmlaLink="$F$140" lockText="1" noThreeD="1"/>
</file>

<file path=xl/ctrlProps/ctrlProp1307.xml><?xml version="1.0" encoding="utf-8"?>
<formControlPr xmlns="http://schemas.microsoft.com/office/spreadsheetml/2009/9/main" objectType="CheckBox" fmlaLink="$F$141" lockText="1" noThreeD="1"/>
</file>

<file path=xl/ctrlProps/ctrlProp1308.xml><?xml version="1.0" encoding="utf-8"?>
<formControlPr xmlns="http://schemas.microsoft.com/office/spreadsheetml/2009/9/main" objectType="CheckBox" checked="Checked" fmlaLink="$F$134" lockText="1" noThreeD="1"/>
</file>

<file path=xl/ctrlProps/ctrlProp1309.xml><?xml version="1.0" encoding="utf-8"?>
<formControlPr xmlns="http://schemas.microsoft.com/office/spreadsheetml/2009/9/main" objectType="CheckBox" checked="Checked" fmlaLink="$F$135" lockText="1" noThreeD="1"/>
</file>

<file path=xl/ctrlProps/ctrlProp1310.xml><?xml version="1.0" encoding="utf-8"?>
<formControlPr xmlns="http://schemas.microsoft.com/office/spreadsheetml/2009/9/main" objectType="CheckBox" checked="Checked" fmlaLink="$F$136" lockText="1" noThreeD="1"/>
</file>

<file path=xl/ctrlProps/ctrlProp1311.xml><?xml version="1.0" encoding="utf-8"?>
<formControlPr xmlns="http://schemas.microsoft.com/office/spreadsheetml/2009/9/main" objectType="CheckBox" checked="Checked" fmlaLink="$D$142" lockText="1" noThreeD="1"/>
</file>

<file path=xl/ctrlProps/ctrlProp1312.xml><?xml version="1.0" encoding="utf-8"?>
<formControlPr xmlns="http://schemas.microsoft.com/office/spreadsheetml/2009/9/main" objectType="CheckBox" checked="Checked" fmlaLink="CR37" lockText="1" noThreeD="1"/>
</file>

<file path=xl/ctrlProps/ctrlProp1313.xml><?xml version="1.0" encoding="utf-8"?>
<formControlPr xmlns="http://schemas.microsoft.com/office/spreadsheetml/2009/9/main" objectType="CheckBox" fmlaLink="CT37" lockText="1" noThreeD="1"/>
</file>

<file path=xl/ctrlProps/ctrlProp1314.xml><?xml version="1.0" encoding="utf-8"?>
<formControlPr xmlns="http://schemas.microsoft.com/office/spreadsheetml/2009/9/main" objectType="CheckBox" checked="Checked" fmlaLink="CR38" lockText="1" noThreeD="1"/>
</file>

<file path=xl/ctrlProps/ctrlProp1315.xml><?xml version="1.0" encoding="utf-8"?>
<formControlPr xmlns="http://schemas.microsoft.com/office/spreadsheetml/2009/9/main" objectType="CheckBox" fmlaLink="CT38" lockText="1" noThreeD="1"/>
</file>

<file path=xl/ctrlProps/ctrlProp1316.xml><?xml version="1.0" encoding="utf-8"?>
<formControlPr xmlns="http://schemas.microsoft.com/office/spreadsheetml/2009/9/main" objectType="CheckBox" checked="Checked" fmlaLink="CR39" lockText="1" noThreeD="1"/>
</file>

<file path=xl/ctrlProps/ctrlProp1317.xml><?xml version="1.0" encoding="utf-8"?>
<formControlPr xmlns="http://schemas.microsoft.com/office/spreadsheetml/2009/9/main" objectType="CheckBox" fmlaLink="CT39" lockText="1" noThreeD="1"/>
</file>

<file path=xl/ctrlProps/ctrlProp1318.xml><?xml version="1.0" encoding="utf-8"?>
<formControlPr xmlns="http://schemas.microsoft.com/office/spreadsheetml/2009/9/main" objectType="CheckBox" lockText="1" noThreeD="1"/>
</file>

<file path=xl/ctrlProps/ctrlProp1319.xml><?xml version="1.0" encoding="utf-8"?>
<formControlPr xmlns="http://schemas.microsoft.com/office/spreadsheetml/2009/9/main" objectType="CheckBox" checked="Checked" fmlaLink="CR40" lockText="1" noThreeD="1"/>
</file>

<file path=xl/ctrlProps/ctrlProp1320.xml><?xml version="1.0" encoding="utf-8"?>
<formControlPr xmlns="http://schemas.microsoft.com/office/spreadsheetml/2009/9/main" objectType="CheckBox" fmlaLink="CT40" lockText="1" noThreeD="1"/>
</file>

<file path=xl/ctrlProps/ctrlProp1321.xml><?xml version="1.0" encoding="utf-8"?>
<formControlPr xmlns="http://schemas.microsoft.com/office/spreadsheetml/2009/9/main" objectType="CheckBox" lockText="1" noThreeD="1"/>
</file>

<file path=xl/ctrlProps/ctrlProp1322.xml><?xml version="1.0" encoding="utf-8"?>
<formControlPr xmlns="http://schemas.microsoft.com/office/spreadsheetml/2009/9/main" objectType="CheckBox" checked="Checked" fmlaLink="CR41" lockText="1" noThreeD="1"/>
</file>

<file path=xl/ctrlProps/ctrlProp1323.xml><?xml version="1.0" encoding="utf-8"?>
<formControlPr xmlns="http://schemas.microsoft.com/office/spreadsheetml/2009/9/main" objectType="CheckBox" fmlaLink="CT41" lockText="1" noThreeD="1"/>
</file>

<file path=xl/ctrlProps/ctrlProp1324.xml><?xml version="1.0" encoding="utf-8"?>
<formControlPr xmlns="http://schemas.microsoft.com/office/spreadsheetml/2009/9/main" objectType="CheckBox" fmlaLink="CT42" lockText="1" noThreeD="1"/>
</file>

<file path=xl/ctrlProps/ctrlProp1325.xml><?xml version="1.0" encoding="utf-8"?>
<formControlPr xmlns="http://schemas.microsoft.com/office/spreadsheetml/2009/9/main" objectType="CheckBox" checked="Checked" fmlaLink="CR42" lockText="1" noThreeD="1"/>
</file>

<file path=xl/ctrlProps/ctrlProp1326.xml><?xml version="1.0" encoding="utf-8"?>
<formControlPr xmlns="http://schemas.microsoft.com/office/spreadsheetml/2009/9/main" objectType="CheckBox" checked="Checked" fmlaLink="$D$66" lockText="1" noThreeD="1"/>
</file>

<file path=xl/ctrlProps/ctrlProp1327.xml><?xml version="1.0" encoding="utf-8"?>
<formControlPr xmlns="http://schemas.microsoft.com/office/spreadsheetml/2009/9/main" objectType="CheckBox" fmlaLink="$F$66" lockText="1" noThreeD="1"/>
</file>

<file path=xl/ctrlProps/ctrlProp1328.xml><?xml version="1.0" encoding="utf-8"?>
<formControlPr xmlns="http://schemas.microsoft.com/office/spreadsheetml/2009/9/main" objectType="CheckBox" fmlaLink="$D$67" lockText="1" noThreeD="1"/>
</file>

<file path=xl/ctrlProps/ctrlProp1329.xml><?xml version="1.0" encoding="utf-8"?>
<formControlPr xmlns="http://schemas.microsoft.com/office/spreadsheetml/2009/9/main" objectType="CheckBox" checked="Checked" fmlaLink="$F$67" lockText="1" noThreeD="1"/>
</file>

<file path=xl/ctrlProps/ctrlProp1330.xml><?xml version="1.0" encoding="utf-8"?>
<formControlPr xmlns="http://schemas.microsoft.com/office/spreadsheetml/2009/9/main" objectType="CheckBox" checked="Checked" fmlaLink="$D$68" lockText="1" noThreeD="1"/>
</file>

<file path=xl/ctrlProps/ctrlProp1331.xml><?xml version="1.0" encoding="utf-8"?>
<formControlPr xmlns="http://schemas.microsoft.com/office/spreadsheetml/2009/9/main" objectType="CheckBox" fmlaLink="$F$68" lockText="1" noThreeD="1"/>
</file>

<file path=xl/ctrlProps/ctrlProp1332.xml><?xml version="1.0" encoding="utf-8"?>
<formControlPr xmlns="http://schemas.microsoft.com/office/spreadsheetml/2009/9/main" objectType="CheckBox" checked="Checked" fmlaLink="$D$69" lockText="1" noThreeD="1"/>
</file>

<file path=xl/ctrlProps/ctrlProp1333.xml><?xml version="1.0" encoding="utf-8"?>
<formControlPr xmlns="http://schemas.microsoft.com/office/spreadsheetml/2009/9/main" objectType="CheckBox" fmlaLink="$F$69" lockText="1" noThreeD="1"/>
</file>

<file path=xl/ctrlProps/ctrlProp1334.xml><?xml version="1.0" encoding="utf-8"?>
<formControlPr xmlns="http://schemas.microsoft.com/office/spreadsheetml/2009/9/main" objectType="CheckBox" checked="Checked" fmlaLink="$D$70" lockText="1" noThreeD="1"/>
</file>

<file path=xl/ctrlProps/ctrlProp1335.xml><?xml version="1.0" encoding="utf-8"?>
<formControlPr xmlns="http://schemas.microsoft.com/office/spreadsheetml/2009/9/main" objectType="CheckBox" fmlaLink="$F$70" lockText="1" noThreeD="1"/>
</file>

<file path=xl/ctrlProps/ctrlProp1336.xml><?xml version="1.0" encoding="utf-8"?>
<formControlPr xmlns="http://schemas.microsoft.com/office/spreadsheetml/2009/9/main" objectType="CheckBox" checked="Checked" fmlaLink="$D$71" lockText="1" noThreeD="1"/>
</file>

<file path=xl/ctrlProps/ctrlProp1337.xml><?xml version="1.0" encoding="utf-8"?>
<formControlPr xmlns="http://schemas.microsoft.com/office/spreadsheetml/2009/9/main" objectType="CheckBox" fmlaLink="$F$71" lockText="1" noThreeD="1"/>
</file>

<file path=xl/ctrlProps/ctrlProp1338.xml><?xml version="1.0" encoding="utf-8"?>
<formControlPr xmlns="http://schemas.microsoft.com/office/spreadsheetml/2009/9/main" objectType="CheckBox" checked="Checked" fmlaLink="$D$72" lockText="1" noThreeD="1"/>
</file>

<file path=xl/ctrlProps/ctrlProp1339.xml><?xml version="1.0" encoding="utf-8"?>
<formControlPr xmlns="http://schemas.microsoft.com/office/spreadsheetml/2009/9/main" objectType="CheckBox" fmlaLink="$F$72" lockText="1" noThreeD="1"/>
</file>

<file path=xl/ctrlProps/ctrlProp1340.xml><?xml version="1.0" encoding="utf-8"?>
<formControlPr xmlns="http://schemas.microsoft.com/office/spreadsheetml/2009/9/main" objectType="CheckBox" fmlaLink="$F$73" lockText="1" noThreeD="1"/>
</file>

<file path=xl/ctrlProps/ctrlProp1341.xml><?xml version="1.0" encoding="utf-8"?>
<formControlPr xmlns="http://schemas.microsoft.com/office/spreadsheetml/2009/9/main" objectType="CheckBox" checked="Checked" fmlaLink="$D$74" lockText="1" noThreeD="1"/>
</file>

<file path=xl/ctrlProps/ctrlProp1342.xml><?xml version="1.0" encoding="utf-8"?>
<formControlPr xmlns="http://schemas.microsoft.com/office/spreadsheetml/2009/9/main" objectType="CheckBox" fmlaLink="$F$74" lockText="1" noThreeD="1"/>
</file>

<file path=xl/ctrlProps/ctrlProp1343.xml><?xml version="1.0" encoding="utf-8"?>
<formControlPr xmlns="http://schemas.microsoft.com/office/spreadsheetml/2009/9/main" objectType="CheckBox" checked="Checked" fmlaLink="$D$75" lockText="1" noThreeD="1"/>
</file>

<file path=xl/ctrlProps/ctrlProp1344.xml><?xml version="1.0" encoding="utf-8"?>
<formControlPr xmlns="http://schemas.microsoft.com/office/spreadsheetml/2009/9/main" objectType="CheckBox" fmlaLink="$F$75" lockText="1" noThreeD="1"/>
</file>

<file path=xl/ctrlProps/ctrlProp1345.xml><?xml version="1.0" encoding="utf-8"?>
<formControlPr xmlns="http://schemas.microsoft.com/office/spreadsheetml/2009/9/main" objectType="CheckBox" fmlaLink="$D$76" lockText="1" noThreeD="1"/>
</file>

<file path=xl/ctrlProps/ctrlProp1346.xml><?xml version="1.0" encoding="utf-8"?>
<formControlPr xmlns="http://schemas.microsoft.com/office/spreadsheetml/2009/9/main" objectType="CheckBox" checked="Checked" fmlaLink="$D$73" lockText="1" noThreeD="1"/>
</file>

<file path=xl/ctrlProps/ctrlProp1347.xml><?xml version="1.0" encoding="utf-8"?>
<formControlPr xmlns="http://schemas.microsoft.com/office/spreadsheetml/2009/9/main" objectType="CheckBox" checked="Checked" fmlaLink="$D$80" lockText="1" noThreeD="1"/>
</file>

<file path=xl/ctrlProps/ctrlProp1348.xml><?xml version="1.0" encoding="utf-8"?>
<formControlPr xmlns="http://schemas.microsoft.com/office/spreadsheetml/2009/9/main" objectType="CheckBox" fmlaLink="$F$80" lockText="1" noThreeD="1"/>
</file>

<file path=xl/ctrlProps/ctrlProp1349.xml><?xml version="1.0" encoding="utf-8"?>
<formControlPr xmlns="http://schemas.microsoft.com/office/spreadsheetml/2009/9/main" objectType="CheckBox" checked="Checked" fmlaLink="$D$79" lockText="1" noThreeD="1"/>
</file>

<file path=xl/ctrlProps/ctrlProp1350.xml><?xml version="1.0" encoding="utf-8"?>
<formControlPr xmlns="http://schemas.microsoft.com/office/spreadsheetml/2009/9/main" objectType="CheckBox" fmlaLink="$F$79" lockText="1" noThreeD="1"/>
</file>

<file path=xl/ctrlProps/ctrlProp1351.xml><?xml version="1.0" encoding="utf-8"?>
<formControlPr xmlns="http://schemas.microsoft.com/office/spreadsheetml/2009/9/main" objectType="CheckBox" fmlaLink="$D$81" lockText="1" noThreeD="1"/>
</file>

<file path=xl/ctrlProps/ctrlProp1352.xml><?xml version="1.0" encoding="utf-8"?>
<formControlPr xmlns="http://schemas.microsoft.com/office/spreadsheetml/2009/9/main" objectType="CheckBox" fmlaLink="$F$81" lockText="1" noThreeD="1"/>
</file>

<file path=xl/ctrlProps/ctrlProp1353.xml><?xml version="1.0" encoding="utf-8"?>
<formControlPr xmlns="http://schemas.microsoft.com/office/spreadsheetml/2009/9/main" objectType="CheckBox" checked="Checked" fmlaLink="$D123" lockText="1" noThreeD="1"/>
</file>

<file path=xl/ctrlProps/ctrlProp1354.xml><?xml version="1.0" encoding="utf-8"?>
<formControlPr xmlns="http://schemas.microsoft.com/office/spreadsheetml/2009/9/main" objectType="CheckBox" checked="Checked" fmlaLink="$D$148" lockText="1" noThreeD="1"/>
</file>

<file path=xl/ctrlProps/ctrlProp1355.xml><?xml version="1.0" encoding="utf-8"?>
<formControlPr xmlns="http://schemas.microsoft.com/office/spreadsheetml/2009/9/main" objectType="CheckBox" fmlaLink="$F$148" lockText="1" noThreeD="1"/>
</file>

<file path=xl/ctrlProps/ctrlProp1356.xml><?xml version="1.0" encoding="utf-8"?>
<formControlPr xmlns="http://schemas.microsoft.com/office/spreadsheetml/2009/9/main" objectType="CheckBox" checked="Checked" fmlaLink="$D$153" lockText="1" noThreeD="1"/>
</file>

<file path=xl/ctrlProps/ctrlProp1357.xml><?xml version="1.0" encoding="utf-8"?>
<formControlPr xmlns="http://schemas.microsoft.com/office/spreadsheetml/2009/9/main" objectType="CheckBox" fmlaLink="$D$144" lockText="1" noThreeD="1"/>
</file>

<file path=xl/ctrlProps/ctrlProp1358.xml><?xml version="1.0" encoding="utf-8"?>
<formControlPr xmlns="http://schemas.microsoft.com/office/spreadsheetml/2009/9/main" objectType="CheckBox" fmlaLink="$F$144" lockText="1" noThreeD="1"/>
</file>

<file path=xl/ctrlProps/ctrlProp1359.xml><?xml version="1.0" encoding="utf-8"?>
<formControlPr xmlns="http://schemas.microsoft.com/office/spreadsheetml/2009/9/main" objectType="CheckBox" fmlaLink="$D$145" lockText="1" noThreeD="1"/>
</file>

<file path=xl/ctrlProps/ctrlProp1360.xml><?xml version="1.0" encoding="utf-8"?>
<formControlPr xmlns="http://schemas.microsoft.com/office/spreadsheetml/2009/9/main" objectType="CheckBox" fmlaLink="$F$145" lockText="1" noThreeD="1"/>
</file>

<file path=xl/ctrlProps/ctrlProp1361.xml><?xml version="1.0" encoding="utf-8"?>
<formControlPr xmlns="http://schemas.microsoft.com/office/spreadsheetml/2009/9/main" objectType="CheckBox" fmlaLink="$D$149" lockText="1" noThreeD="1"/>
</file>

<file path=xl/ctrlProps/ctrlProp1362.xml><?xml version="1.0" encoding="utf-8"?>
<formControlPr xmlns="http://schemas.microsoft.com/office/spreadsheetml/2009/9/main" objectType="CheckBox" checked="Checked" fmlaLink="$F$149" lockText="1" noThreeD="1"/>
</file>

<file path=xl/ctrlProps/ctrlProp1363.xml><?xml version="1.0" encoding="utf-8"?>
<formControlPr xmlns="http://schemas.microsoft.com/office/spreadsheetml/2009/9/main" objectType="CheckBox" checked="Checked" fmlaLink="$D$150" lockText="1" noThreeD="1"/>
</file>

<file path=xl/ctrlProps/ctrlProp1364.xml><?xml version="1.0" encoding="utf-8"?>
<formControlPr xmlns="http://schemas.microsoft.com/office/spreadsheetml/2009/9/main" objectType="CheckBox" fmlaLink="$F$150" lockText="1" noThreeD="1"/>
</file>

<file path=xl/ctrlProps/ctrlProp1365.xml><?xml version="1.0" encoding="utf-8"?>
<formControlPr xmlns="http://schemas.microsoft.com/office/spreadsheetml/2009/9/main" objectType="CheckBox" fmlaLink="$F$153" lockText="1" noThreeD="1"/>
</file>

<file path=xl/ctrlProps/ctrlProp1366.xml><?xml version="1.0" encoding="utf-8"?>
<formControlPr xmlns="http://schemas.microsoft.com/office/spreadsheetml/2009/9/main" objectType="CheckBox" fmlaLink="$D$154" lockText="1" noThreeD="1"/>
</file>

<file path=xl/ctrlProps/ctrlProp1367.xml><?xml version="1.0" encoding="utf-8"?>
<formControlPr xmlns="http://schemas.microsoft.com/office/spreadsheetml/2009/9/main" objectType="CheckBox" checked="Checked" fmlaLink="$D$156" lockText="1" noThreeD="1"/>
</file>

<file path=xl/ctrlProps/ctrlProp1368.xml><?xml version="1.0" encoding="utf-8"?>
<formControlPr xmlns="http://schemas.microsoft.com/office/spreadsheetml/2009/9/main" objectType="CheckBox" fmlaLink="$F$156" lockText="1" noThreeD="1"/>
</file>

<file path=xl/ctrlProps/ctrlProp1369.xml><?xml version="1.0" encoding="utf-8"?>
<formControlPr xmlns="http://schemas.microsoft.com/office/spreadsheetml/2009/9/main" objectType="CheckBox" checked="Checked" fmlaLink="$D$157" lockText="1" noThreeD="1"/>
</file>

<file path=xl/ctrlProps/ctrlProp1370.xml><?xml version="1.0" encoding="utf-8"?>
<formControlPr xmlns="http://schemas.microsoft.com/office/spreadsheetml/2009/9/main" objectType="CheckBox" fmlaLink="$D$158" lockText="1" noThreeD="1"/>
</file>

<file path=xl/ctrlProps/ctrlProp1371.xml><?xml version="1.0" encoding="utf-8"?>
<formControlPr xmlns="http://schemas.microsoft.com/office/spreadsheetml/2009/9/main" objectType="CheckBox" checked="Checked" fmlaLink="$F$158" lockText="1" noThreeD="1"/>
</file>

<file path=xl/ctrlProps/ctrlProp1372.xml><?xml version="1.0" encoding="utf-8"?>
<formControlPr xmlns="http://schemas.microsoft.com/office/spreadsheetml/2009/9/main" objectType="CheckBox" fmlaLink="$D$159" lockText="1" noThreeD="1"/>
</file>

<file path=xl/ctrlProps/ctrlProp1373.xml><?xml version="1.0" encoding="utf-8"?>
<formControlPr xmlns="http://schemas.microsoft.com/office/spreadsheetml/2009/9/main" objectType="CheckBox" checked="Checked" fmlaLink="$F$159" lockText="1" noThreeD="1"/>
</file>

<file path=xl/ctrlProps/ctrlProp1374.xml><?xml version="1.0" encoding="utf-8"?>
<formControlPr xmlns="http://schemas.microsoft.com/office/spreadsheetml/2009/9/main" objectType="CheckBox" fmlaLink="$D$160" lockText="1" noThreeD="1"/>
</file>

<file path=xl/ctrlProps/ctrlProp1375.xml><?xml version="1.0" encoding="utf-8"?>
<formControlPr xmlns="http://schemas.microsoft.com/office/spreadsheetml/2009/9/main" objectType="CheckBox" fmlaLink="$D$162" lockText="1" noThreeD="1"/>
</file>

<file path=xl/ctrlProps/ctrlProp1376.xml><?xml version="1.0" encoding="utf-8"?>
<formControlPr xmlns="http://schemas.microsoft.com/office/spreadsheetml/2009/9/main" objectType="CheckBox" fmlaLink="$D$163" lockText="1" noThreeD="1"/>
</file>

<file path=xl/ctrlProps/ctrlProp1377.xml><?xml version="1.0" encoding="utf-8"?>
<formControlPr xmlns="http://schemas.microsoft.com/office/spreadsheetml/2009/9/main" objectType="CheckBox" fmlaLink="$D$164" lockText="1" noThreeD="1"/>
</file>

<file path=xl/ctrlProps/ctrlProp1378.xml><?xml version="1.0" encoding="utf-8"?>
<formControlPr xmlns="http://schemas.microsoft.com/office/spreadsheetml/2009/9/main" objectType="CheckBox" fmlaLink="$D$165" lockText="1" noThreeD="1"/>
</file>

<file path=xl/ctrlProps/ctrlProp1379.xml><?xml version="1.0" encoding="utf-8"?>
<formControlPr xmlns="http://schemas.microsoft.com/office/spreadsheetml/2009/9/main" objectType="CheckBox" checked="Checked" fmlaLink="$D$73" lockText="1" noThreeD="1"/>
</file>

<file path=xl/ctrlProps/ctrlProp1380.xml><?xml version="1.0" encoding="utf-8"?>
<formControlPr xmlns="http://schemas.microsoft.com/office/spreadsheetml/2009/9/main" objectType="CheckBox" fmlaLink="$F$73" lockText="1" noThreeD="1"/>
</file>

<file path=xl/ctrlProps/ctrlProp1381.xml><?xml version="1.0" encoding="utf-8"?>
<formControlPr xmlns="http://schemas.microsoft.com/office/spreadsheetml/2009/9/main" objectType="CheckBox" checked="Checked" fmlaLink="$D$112" lockText="1" noThreeD="1"/>
</file>

<file path=xl/ctrlProps/ctrlProp1382.xml><?xml version="1.0" encoding="utf-8"?>
<formControlPr xmlns="http://schemas.microsoft.com/office/spreadsheetml/2009/9/main" objectType="CheckBox" checked="Checked" fmlaLink="$D$113" lockText="1" noThreeD="1"/>
</file>

<file path=xl/ctrlProps/ctrlProp1383.xml><?xml version="1.0" encoding="utf-8"?>
<formControlPr xmlns="http://schemas.microsoft.com/office/spreadsheetml/2009/9/main" objectType="CheckBox" fmlaLink="$D$116" lockText="1" noThreeD="1"/>
</file>

<file path=xl/ctrlProps/ctrlProp1384.xml><?xml version="1.0" encoding="utf-8"?>
<formControlPr xmlns="http://schemas.microsoft.com/office/spreadsheetml/2009/9/main" objectType="CheckBox" fmlaLink="$D$114" lockText="1" noThreeD="1"/>
</file>

<file path=xl/ctrlProps/ctrlProp1385.xml><?xml version="1.0" encoding="utf-8"?>
<formControlPr xmlns="http://schemas.microsoft.com/office/spreadsheetml/2009/9/main" objectType="CheckBox" fmlaLink="$D$115" lockText="1" noThreeD="1"/>
</file>

<file path=xl/ctrlProps/ctrlProp1386.xml><?xml version="1.0" encoding="utf-8"?>
<formControlPr xmlns="http://schemas.microsoft.com/office/spreadsheetml/2009/9/main" objectType="CheckBox" checked="Checked" fmlaLink="$F$114" lockText="1" noThreeD="1"/>
</file>

<file path=xl/ctrlProps/ctrlProp1387.xml><?xml version="1.0" encoding="utf-8"?>
<formControlPr xmlns="http://schemas.microsoft.com/office/spreadsheetml/2009/9/main" objectType="CheckBox" checked="Checked" fmlaLink="$F$115" lockText="1" noThreeD="1"/>
</file>

<file path=xl/ctrlProps/ctrlProp1388.xml><?xml version="1.0" encoding="utf-8"?>
<formControlPr xmlns="http://schemas.microsoft.com/office/spreadsheetml/2009/9/main" objectType="CheckBox" checked="Checked" fmlaLink="$D$155" lockText="1" noThreeD="1"/>
</file>

<file path=xl/ctrlProps/ctrlProp1389.xml><?xml version="1.0" encoding="utf-8"?>
<formControlPr xmlns="http://schemas.microsoft.com/office/spreadsheetml/2009/9/main" objectType="CheckBox" fmlaLink="$F$155" lockText="1" noThreeD="1"/>
</file>

<file path=xl/ctrlProps/ctrlProp1390.xml><?xml version="1.0" encoding="utf-8"?>
<formControlPr xmlns="http://schemas.microsoft.com/office/spreadsheetml/2009/9/main" objectType="CheckBox" checked="Checked" fmlaLink="$D$147" lockText="1" noThreeD="1"/>
</file>

<file path=xl/ctrlProps/ctrlProp1391.xml><?xml version="1.0" encoding="utf-8"?>
<formControlPr xmlns="http://schemas.microsoft.com/office/spreadsheetml/2009/9/main" objectType="CheckBox" checked="Checked" fmlaLink="$D$124" lockText="1" noThreeD="1"/>
</file>

<file path=xl/ctrlProps/ctrlProp1392.xml><?xml version="1.0" encoding="utf-8"?>
<formControlPr xmlns="http://schemas.microsoft.com/office/spreadsheetml/2009/9/main" objectType="CheckBox" checked="Checked" fmlaLink="$D$125" lockText="1" noThreeD="1"/>
</file>

<file path=xl/ctrlProps/ctrlProp1393.xml><?xml version="1.0" encoding="utf-8"?>
<formControlPr xmlns="http://schemas.microsoft.com/office/spreadsheetml/2009/9/main" objectType="CheckBox" fmlaLink="$F$125" lockText="1" noThreeD="1"/>
</file>

<file path=xl/ctrlProps/ctrlProp1394.xml><?xml version="1.0" encoding="utf-8"?>
<formControlPr xmlns="http://schemas.microsoft.com/office/spreadsheetml/2009/9/main" objectType="CheckBox" checked="Checked" fmlaLink="$D$127" lockText="1" noThreeD="1"/>
</file>

<file path=xl/ctrlProps/ctrlProp1395.xml><?xml version="1.0" encoding="utf-8"?>
<formControlPr xmlns="http://schemas.microsoft.com/office/spreadsheetml/2009/9/main" objectType="CheckBox" checked="Checked" fmlaLink="$D$128" lockText="1" noThreeD="1"/>
</file>

<file path=xl/ctrlProps/ctrlProp1396.xml><?xml version="1.0" encoding="utf-8"?>
<formControlPr xmlns="http://schemas.microsoft.com/office/spreadsheetml/2009/9/main" objectType="CheckBox" checked="Checked" fmlaLink="$D$129" lockText="1" noThreeD="1"/>
</file>

<file path=xl/ctrlProps/ctrlProp1397.xml><?xml version="1.0" encoding="utf-8"?>
<formControlPr xmlns="http://schemas.microsoft.com/office/spreadsheetml/2009/9/main" objectType="CheckBox" fmlaLink="$D$130" lockText="1" noThreeD="1"/>
</file>

<file path=xl/ctrlProps/ctrlProp1398.xml><?xml version="1.0" encoding="utf-8"?>
<formControlPr xmlns="http://schemas.microsoft.com/office/spreadsheetml/2009/9/main" objectType="CheckBox" fmlaLink="$D$131" lockText="1" noThreeD="1"/>
</file>

<file path=xl/ctrlProps/ctrlProp1399.xml><?xml version="1.0" encoding="utf-8"?>
<formControlPr xmlns="http://schemas.microsoft.com/office/spreadsheetml/2009/9/main" objectType="CheckBox" checked="Checked" fmlaLink="$D$133" lockText="1" noThreeD="1"/>
</file>

<file path=xl/ctrlProps/ctrlProp1400.xml><?xml version="1.0" encoding="utf-8"?>
<formControlPr xmlns="http://schemas.microsoft.com/office/spreadsheetml/2009/9/main" objectType="CheckBox" checked="Checked" fmlaLink="$D$134" lockText="1" noThreeD="1"/>
</file>

<file path=xl/ctrlProps/ctrlProp1401.xml><?xml version="1.0" encoding="utf-8"?>
<formControlPr xmlns="http://schemas.microsoft.com/office/spreadsheetml/2009/9/main" objectType="CheckBox" checked="Checked" fmlaLink="$D$135" lockText="1" noThreeD="1"/>
</file>

<file path=xl/ctrlProps/ctrlProp1402.xml><?xml version="1.0" encoding="utf-8"?>
<formControlPr xmlns="http://schemas.microsoft.com/office/spreadsheetml/2009/9/main" objectType="CheckBox" checked="Checked" fmlaLink="$D$136" lockText="1" noThreeD="1"/>
</file>

<file path=xl/ctrlProps/ctrlProp1403.xml><?xml version="1.0" encoding="utf-8"?>
<formControlPr xmlns="http://schemas.microsoft.com/office/spreadsheetml/2009/9/main" objectType="CheckBox" checked="Checked" fmlaLink="$D$137" lockText="1" noThreeD="1"/>
</file>

<file path=xl/ctrlProps/ctrlProp1404.xml><?xml version="1.0" encoding="utf-8"?>
<formControlPr xmlns="http://schemas.microsoft.com/office/spreadsheetml/2009/9/main" objectType="CheckBox" checked="Checked" fmlaLink="$D$139" lockText="1" noThreeD="1"/>
</file>

<file path=xl/ctrlProps/ctrlProp1405.xml><?xml version="1.0" encoding="utf-8"?>
<formControlPr xmlns="http://schemas.microsoft.com/office/spreadsheetml/2009/9/main" objectType="CheckBox" checked="Checked" fmlaLink="$D$140" lockText="1" noThreeD="1"/>
</file>

<file path=xl/ctrlProps/ctrlProp1406.xml><?xml version="1.0" encoding="utf-8"?>
<formControlPr xmlns="http://schemas.microsoft.com/office/spreadsheetml/2009/9/main" objectType="CheckBox" checked="Checked" fmlaLink="$D$141" lockText="1" noThreeD="1"/>
</file>

<file path=xl/ctrlProps/ctrlProp1407.xml><?xml version="1.0" encoding="utf-8"?>
<formControlPr xmlns="http://schemas.microsoft.com/office/spreadsheetml/2009/9/main" objectType="CheckBox" fmlaLink="$F$140" lockText="1" noThreeD="1"/>
</file>

<file path=xl/ctrlProps/ctrlProp1408.xml><?xml version="1.0" encoding="utf-8"?>
<formControlPr xmlns="http://schemas.microsoft.com/office/spreadsheetml/2009/9/main" objectType="CheckBox" fmlaLink="$F$141" lockText="1" noThreeD="1"/>
</file>

<file path=xl/ctrlProps/ctrlProp1409.xml><?xml version="1.0" encoding="utf-8"?>
<formControlPr xmlns="http://schemas.microsoft.com/office/spreadsheetml/2009/9/main" objectType="CheckBox" fmlaLink="$F$134" lockText="1" noThreeD="1"/>
</file>

<file path=xl/ctrlProps/ctrlProp1410.xml><?xml version="1.0" encoding="utf-8"?>
<formControlPr xmlns="http://schemas.microsoft.com/office/spreadsheetml/2009/9/main" objectType="CheckBox" fmlaLink="$F$135" lockText="1" noThreeD="1"/>
</file>

<file path=xl/ctrlProps/ctrlProp1411.xml><?xml version="1.0" encoding="utf-8"?>
<formControlPr xmlns="http://schemas.microsoft.com/office/spreadsheetml/2009/9/main" objectType="CheckBox" fmlaLink="$F$136" lockText="1" noThreeD="1"/>
</file>

<file path=xl/ctrlProps/ctrlProp1412.xml><?xml version="1.0" encoding="utf-8"?>
<formControlPr xmlns="http://schemas.microsoft.com/office/spreadsheetml/2009/9/main" objectType="CheckBox" checked="Checked" fmlaLink="$D$142" lockText="1" noThreeD="1"/>
</file>

<file path=xl/ctrlProps/ctrlProp1413.xml><?xml version="1.0" encoding="utf-8"?>
<formControlPr xmlns="http://schemas.microsoft.com/office/spreadsheetml/2009/9/main" objectType="CheckBox" checked="Checked" fmlaLink="CR37" lockText="1" noThreeD="1"/>
</file>

<file path=xl/ctrlProps/ctrlProp1414.xml><?xml version="1.0" encoding="utf-8"?>
<formControlPr xmlns="http://schemas.microsoft.com/office/spreadsheetml/2009/9/main" objectType="CheckBox" fmlaLink="CT37" lockText="1" noThreeD="1"/>
</file>

<file path=xl/ctrlProps/ctrlProp1415.xml><?xml version="1.0" encoding="utf-8"?>
<formControlPr xmlns="http://schemas.microsoft.com/office/spreadsheetml/2009/9/main" objectType="CheckBox" checked="Checked" fmlaLink="CR38" lockText="1" noThreeD="1"/>
</file>

<file path=xl/ctrlProps/ctrlProp1416.xml><?xml version="1.0" encoding="utf-8"?>
<formControlPr xmlns="http://schemas.microsoft.com/office/spreadsheetml/2009/9/main" objectType="CheckBox" fmlaLink="CT38" lockText="1" noThreeD="1"/>
</file>

<file path=xl/ctrlProps/ctrlProp1417.xml><?xml version="1.0" encoding="utf-8"?>
<formControlPr xmlns="http://schemas.microsoft.com/office/spreadsheetml/2009/9/main" objectType="CheckBox" checked="Checked" fmlaLink="CR39" lockText="1" noThreeD="1"/>
</file>

<file path=xl/ctrlProps/ctrlProp1418.xml><?xml version="1.0" encoding="utf-8"?>
<formControlPr xmlns="http://schemas.microsoft.com/office/spreadsheetml/2009/9/main" objectType="CheckBox" fmlaLink="CT39" lockText="1" noThreeD="1"/>
</file>

<file path=xl/ctrlProps/ctrlProp1419.xml><?xml version="1.0" encoding="utf-8"?>
<formControlPr xmlns="http://schemas.microsoft.com/office/spreadsheetml/2009/9/main" objectType="CheckBox" lockText="1" noThreeD="1"/>
</file>

<file path=xl/ctrlProps/ctrlProp1420.xml><?xml version="1.0" encoding="utf-8"?>
<formControlPr xmlns="http://schemas.microsoft.com/office/spreadsheetml/2009/9/main" objectType="CheckBox" checked="Checked" fmlaLink="CR40" lockText="1" noThreeD="1"/>
</file>

<file path=xl/ctrlProps/ctrlProp1421.xml><?xml version="1.0" encoding="utf-8"?>
<formControlPr xmlns="http://schemas.microsoft.com/office/spreadsheetml/2009/9/main" objectType="CheckBox" fmlaLink="CT40" lockText="1" noThreeD="1"/>
</file>

<file path=xl/ctrlProps/ctrlProp1422.xml><?xml version="1.0" encoding="utf-8"?>
<formControlPr xmlns="http://schemas.microsoft.com/office/spreadsheetml/2009/9/main" objectType="CheckBox" lockText="1" noThreeD="1"/>
</file>

<file path=xl/ctrlProps/ctrlProp1423.xml><?xml version="1.0" encoding="utf-8"?>
<formControlPr xmlns="http://schemas.microsoft.com/office/spreadsheetml/2009/9/main" objectType="CheckBox" fmlaLink="CR41" lockText="1" noThreeD="1"/>
</file>

<file path=xl/ctrlProps/ctrlProp1424.xml><?xml version="1.0" encoding="utf-8"?>
<formControlPr xmlns="http://schemas.microsoft.com/office/spreadsheetml/2009/9/main" objectType="CheckBox" fmlaLink="CT41" lockText="1" noThreeD="1"/>
</file>

<file path=xl/ctrlProps/ctrlProp1425.xml><?xml version="1.0" encoding="utf-8"?>
<formControlPr xmlns="http://schemas.microsoft.com/office/spreadsheetml/2009/9/main" objectType="CheckBox" fmlaLink="CT42" lockText="1" noThreeD="1"/>
</file>

<file path=xl/ctrlProps/ctrlProp1426.xml><?xml version="1.0" encoding="utf-8"?>
<formControlPr xmlns="http://schemas.microsoft.com/office/spreadsheetml/2009/9/main" objectType="CheckBox" fmlaLink="CR42" lockText="1" noThreeD="1"/>
</file>

<file path=xl/ctrlProps/ctrlProp1427.xml><?xml version="1.0" encoding="utf-8"?>
<formControlPr xmlns="http://schemas.microsoft.com/office/spreadsheetml/2009/9/main" objectType="CheckBox" checked="Checked" fmlaLink="$D$66" lockText="1" noThreeD="1"/>
</file>

<file path=xl/ctrlProps/ctrlProp1428.xml><?xml version="1.0" encoding="utf-8"?>
<formControlPr xmlns="http://schemas.microsoft.com/office/spreadsheetml/2009/9/main" objectType="CheckBox" fmlaLink="$F$66" lockText="1" noThreeD="1"/>
</file>

<file path=xl/ctrlProps/ctrlProp1429.xml><?xml version="1.0" encoding="utf-8"?>
<formControlPr xmlns="http://schemas.microsoft.com/office/spreadsheetml/2009/9/main" objectType="CheckBox" fmlaLink="$D$67" lockText="1" noThreeD="1"/>
</file>

<file path=xl/ctrlProps/ctrlProp1430.xml><?xml version="1.0" encoding="utf-8"?>
<formControlPr xmlns="http://schemas.microsoft.com/office/spreadsheetml/2009/9/main" objectType="CheckBox" checked="Checked" fmlaLink="$F$67" lockText="1" noThreeD="1"/>
</file>

<file path=xl/ctrlProps/ctrlProp1431.xml><?xml version="1.0" encoding="utf-8"?>
<formControlPr xmlns="http://schemas.microsoft.com/office/spreadsheetml/2009/9/main" objectType="CheckBox" checked="Checked" fmlaLink="$D$68" lockText="1" noThreeD="1"/>
</file>

<file path=xl/ctrlProps/ctrlProp1432.xml><?xml version="1.0" encoding="utf-8"?>
<formControlPr xmlns="http://schemas.microsoft.com/office/spreadsheetml/2009/9/main" objectType="CheckBox" fmlaLink="$F$68" lockText="1" noThreeD="1"/>
</file>

<file path=xl/ctrlProps/ctrlProp1433.xml><?xml version="1.0" encoding="utf-8"?>
<formControlPr xmlns="http://schemas.microsoft.com/office/spreadsheetml/2009/9/main" objectType="CheckBox" checked="Checked" fmlaLink="$D$69" lockText="1" noThreeD="1"/>
</file>

<file path=xl/ctrlProps/ctrlProp1434.xml><?xml version="1.0" encoding="utf-8"?>
<formControlPr xmlns="http://schemas.microsoft.com/office/spreadsheetml/2009/9/main" objectType="CheckBox" fmlaLink="$F$69" lockText="1" noThreeD="1"/>
</file>

<file path=xl/ctrlProps/ctrlProp1435.xml><?xml version="1.0" encoding="utf-8"?>
<formControlPr xmlns="http://schemas.microsoft.com/office/spreadsheetml/2009/9/main" objectType="CheckBox" checked="Checked" fmlaLink="$D$70" lockText="1" noThreeD="1"/>
</file>

<file path=xl/ctrlProps/ctrlProp1436.xml><?xml version="1.0" encoding="utf-8"?>
<formControlPr xmlns="http://schemas.microsoft.com/office/spreadsheetml/2009/9/main" objectType="CheckBox" fmlaLink="$F$70" lockText="1" noThreeD="1"/>
</file>

<file path=xl/ctrlProps/ctrlProp1437.xml><?xml version="1.0" encoding="utf-8"?>
<formControlPr xmlns="http://schemas.microsoft.com/office/spreadsheetml/2009/9/main" objectType="CheckBox" checked="Checked" fmlaLink="$D$71" lockText="1" noThreeD="1"/>
</file>

<file path=xl/ctrlProps/ctrlProp1438.xml><?xml version="1.0" encoding="utf-8"?>
<formControlPr xmlns="http://schemas.microsoft.com/office/spreadsheetml/2009/9/main" objectType="CheckBox" fmlaLink="$F$71" lockText="1" noThreeD="1"/>
</file>

<file path=xl/ctrlProps/ctrlProp1439.xml><?xml version="1.0" encoding="utf-8"?>
<formControlPr xmlns="http://schemas.microsoft.com/office/spreadsheetml/2009/9/main" objectType="CheckBox" checked="Checked" fmlaLink="$D$72" lockText="1" noThreeD="1"/>
</file>

<file path=xl/ctrlProps/ctrlProp1440.xml><?xml version="1.0" encoding="utf-8"?>
<formControlPr xmlns="http://schemas.microsoft.com/office/spreadsheetml/2009/9/main" objectType="CheckBox" fmlaLink="$F$72" lockText="1" noThreeD="1"/>
</file>

<file path=xl/ctrlProps/ctrlProp1441.xml><?xml version="1.0" encoding="utf-8"?>
<formControlPr xmlns="http://schemas.microsoft.com/office/spreadsheetml/2009/9/main" objectType="CheckBox" fmlaLink="$F$73" lockText="1" noThreeD="1"/>
</file>

<file path=xl/ctrlProps/ctrlProp1442.xml><?xml version="1.0" encoding="utf-8"?>
<formControlPr xmlns="http://schemas.microsoft.com/office/spreadsheetml/2009/9/main" objectType="CheckBox" checked="Checked" fmlaLink="$D$74" lockText="1" noThreeD="1"/>
</file>

<file path=xl/ctrlProps/ctrlProp1443.xml><?xml version="1.0" encoding="utf-8"?>
<formControlPr xmlns="http://schemas.microsoft.com/office/spreadsheetml/2009/9/main" objectType="CheckBox" fmlaLink="$F$74" lockText="1" noThreeD="1"/>
</file>

<file path=xl/ctrlProps/ctrlProp1444.xml><?xml version="1.0" encoding="utf-8"?>
<formControlPr xmlns="http://schemas.microsoft.com/office/spreadsheetml/2009/9/main" objectType="CheckBox" checked="Checked" fmlaLink="$D$75" lockText="1" noThreeD="1"/>
</file>

<file path=xl/ctrlProps/ctrlProp1445.xml><?xml version="1.0" encoding="utf-8"?>
<formControlPr xmlns="http://schemas.microsoft.com/office/spreadsheetml/2009/9/main" objectType="CheckBox" fmlaLink="$F$75" lockText="1" noThreeD="1"/>
</file>

<file path=xl/ctrlProps/ctrlProp1446.xml><?xml version="1.0" encoding="utf-8"?>
<formControlPr xmlns="http://schemas.microsoft.com/office/spreadsheetml/2009/9/main" objectType="CheckBox" fmlaLink="$D$76" lockText="1" noThreeD="1"/>
</file>

<file path=xl/ctrlProps/ctrlProp1447.xml><?xml version="1.0" encoding="utf-8"?>
<formControlPr xmlns="http://schemas.microsoft.com/office/spreadsheetml/2009/9/main" objectType="CheckBox" checked="Checked" fmlaLink="$D$73" lockText="1" noThreeD="1"/>
</file>

<file path=xl/ctrlProps/ctrlProp1448.xml><?xml version="1.0" encoding="utf-8"?>
<formControlPr xmlns="http://schemas.microsoft.com/office/spreadsheetml/2009/9/main" objectType="CheckBox" checked="Checked" fmlaLink="$D$80" lockText="1" noThreeD="1"/>
</file>

<file path=xl/ctrlProps/ctrlProp1449.xml><?xml version="1.0" encoding="utf-8"?>
<formControlPr xmlns="http://schemas.microsoft.com/office/spreadsheetml/2009/9/main" objectType="CheckBox" fmlaLink="$F$80" lockText="1" noThreeD="1"/>
</file>

<file path=xl/ctrlProps/ctrlProp1450.xml><?xml version="1.0" encoding="utf-8"?>
<formControlPr xmlns="http://schemas.microsoft.com/office/spreadsheetml/2009/9/main" objectType="CheckBox" checked="Checked" fmlaLink="$D$79" lockText="1" noThreeD="1"/>
</file>

<file path=xl/ctrlProps/ctrlProp1451.xml><?xml version="1.0" encoding="utf-8"?>
<formControlPr xmlns="http://schemas.microsoft.com/office/spreadsheetml/2009/9/main" objectType="CheckBox" fmlaLink="$F$79" lockText="1" noThreeD="1"/>
</file>

<file path=xl/ctrlProps/ctrlProp1452.xml><?xml version="1.0" encoding="utf-8"?>
<formControlPr xmlns="http://schemas.microsoft.com/office/spreadsheetml/2009/9/main" objectType="CheckBox" fmlaLink="$D$81" lockText="1" noThreeD="1"/>
</file>

<file path=xl/ctrlProps/ctrlProp1453.xml><?xml version="1.0" encoding="utf-8"?>
<formControlPr xmlns="http://schemas.microsoft.com/office/spreadsheetml/2009/9/main" objectType="CheckBox" checked="Checked" fmlaLink="$F$81" lockText="1" noThreeD="1"/>
</file>

<file path=xl/ctrlProps/ctrlProp1454.xml><?xml version="1.0" encoding="utf-8"?>
<formControlPr xmlns="http://schemas.microsoft.com/office/spreadsheetml/2009/9/main" objectType="CheckBox" checked="Checked" fmlaLink="$D123" lockText="1" noThreeD="1"/>
</file>

<file path=xl/ctrlProps/ctrlProp1455.xml><?xml version="1.0" encoding="utf-8"?>
<formControlPr xmlns="http://schemas.microsoft.com/office/spreadsheetml/2009/9/main" objectType="CheckBox" checked="Checked" fmlaLink="$D$148" lockText="1" noThreeD="1"/>
</file>

<file path=xl/ctrlProps/ctrlProp1456.xml><?xml version="1.0" encoding="utf-8"?>
<formControlPr xmlns="http://schemas.microsoft.com/office/spreadsheetml/2009/9/main" objectType="CheckBox" fmlaLink="$F$148" lockText="1" noThreeD="1"/>
</file>

<file path=xl/ctrlProps/ctrlProp1457.xml><?xml version="1.0" encoding="utf-8"?>
<formControlPr xmlns="http://schemas.microsoft.com/office/spreadsheetml/2009/9/main" objectType="CheckBox" checked="Checked" fmlaLink="$D$153" lockText="1" noThreeD="1"/>
</file>

<file path=xl/ctrlProps/ctrlProp1458.xml><?xml version="1.0" encoding="utf-8"?>
<formControlPr xmlns="http://schemas.microsoft.com/office/spreadsheetml/2009/9/main" objectType="CheckBox" checked="Checked" fmlaLink="$D$144" lockText="1" noThreeD="1"/>
</file>

<file path=xl/ctrlProps/ctrlProp1459.xml><?xml version="1.0" encoding="utf-8"?>
<formControlPr xmlns="http://schemas.microsoft.com/office/spreadsheetml/2009/9/main" objectType="CheckBox" fmlaLink="$F$144" lockText="1" noThreeD="1"/>
</file>

<file path=xl/ctrlProps/ctrlProp1460.xml><?xml version="1.0" encoding="utf-8"?>
<formControlPr xmlns="http://schemas.microsoft.com/office/spreadsheetml/2009/9/main" objectType="CheckBox" checked="Checked" fmlaLink="$D$145" lockText="1" noThreeD="1"/>
</file>

<file path=xl/ctrlProps/ctrlProp1461.xml><?xml version="1.0" encoding="utf-8"?>
<formControlPr xmlns="http://schemas.microsoft.com/office/spreadsheetml/2009/9/main" objectType="CheckBox" fmlaLink="$F$145" lockText="1" noThreeD="1"/>
</file>

<file path=xl/ctrlProps/ctrlProp1462.xml><?xml version="1.0" encoding="utf-8"?>
<formControlPr xmlns="http://schemas.microsoft.com/office/spreadsheetml/2009/9/main" objectType="CheckBox" fmlaLink="$D$149" lockText="1" noThreeD="1"/>
</file>

<file path=xl/ctrlProps/ctrlProp1463.xml><?xml version="1.0" encoding="utf-8"?>
<formControlPr xmlns="http://schemas.microsoft.com/office/spreadsheetml/2009/9/main" objectType="CheckBox" checked="Checked" fmlaLink="$F$149" lockText="1" noThreeD="1"/>
</file>

<file path=xl/ctrlProps/ctrlProp1464.xml><?xml version="1.0" encoding="utf-8"?>
<formControlPr xmlns="http://schemas.microsoft.com/office/spreadsheetml/2009/9/main" objectType="CheckBox" checked="Checked" fmlaLink="$D$150" lockText="1" noThreeD="1"/>
</file>

<file path=xl/ctrlProps/ctrlProp1465.xml><?xml version="1.0" encoding="utf-8"?>
<formControlPr xmlns="http://schemas.microsoft.com/office/spreadsheetml/2009/9/main" objectType="CheckBox" fmlaLink="$F$150" lockText="1" noThreeD="1"/>
</file>

<file path=xl/ctrlProps/ctrlProp1466.xml><?xml version="1.0" encoding="utf-8"?>
<formControlPr xmlns="http://schemas.microsoft.com/office/spreadsheetml/2009/9/main" objectType="CheckBox" fmlaLink="$F$153" lockText="1" noThreeD="1"/>
</file>

<file path=xl/ctrlProps/ctrlProp1467.xml><?xml version="1.0" encoding="utf-8"?>
<formControlPr xmlns="http://schemas.microsoft.com/office/spreadsheetml/2009/9/main" objectType="CheckBox" checked="Checked" fmlaLink="$D$154" lockText="1" noThreeD="1"/>
</file>

<file path=xl/ctrlProps/ctrlProp1468.xml><?xml version="1.0" encoding="utf-8"?>
<formControlPr xmlns="http://schemas.microsoft.com/office/spreadsheetml/2009/9/main" objectType="CheckBox" checked="Checked" fmlaLink="$D$156" lockText="1" noThreeD="1"/>
</file>

<file path=xl/ctrlProps/ctrlProp1469.xml><?xml version="1.0" encoding="utf-8"?>
<formControlPr xmlns="http://schemas.microsoft.com/office/spreadsheetml/2009/9/main" objectType="CheckBox" fmlaLink="$F$156" lockText="1" noThreeD="1"/>
</file>

<file path=xl/ctrlProps/ctrlProp1470.xml><?xml version="1.0" encoding="utf-8"?>
<formControlPr xmlns="http://schemas.microsoft.com/office/spreadsheetml/2009/9/main" objectType="CheckBox" checked="Checked" fmlaLink="$D$157" lockText="1" noThreeD="1"/>
</file>

<file path=xl/ctrlProps/ctrlProp1471.xml><?xml version="1.0" encoding="utf-8"?>
<formControlPr xmlns="http://schemas.microsoft.com/office/spreadsheetml/2009/9/main" objectType="CheckBox" fmlaLink="$D$158" lockText="1" noThreeD="1"/>
</file>

<file path=xl/ctrlProps/ctrlProp1472.xml><?xml version="1.0" encoding="utf-8"?>
<formControlPr xmlns="http://schemas.microsoft.com/office/spreadsheetml/2009/9/main" objectType="CheckBox" checked="Checked" fmlaLink="$F$158" lockText="1" noThreeD="1"/>
</file>

<file path=xl/ctrlProps/ctrlProp1473.xml><?xml version="1.0" encoding="utf-8"?>
<formControlPr xmlns="http://schemas.microsoft.com/office/spreadsheetml/2009/9/main" objectType="CheckBox" fmlaLink="$D$159" lockText="1" noThreeD="1"/>
</file>

<file path=xl/ctrlProps/ctrlProp1474.xml><?xml version="1.0" encoding="utf-8"?>
<formControlPr xmlns="http://schemas.microsoft.com/office/spreadsheetml/2009/9/main" objectType="CheckBox" checked="Checked" fmlaLink="$F$159" lockText="1" noThreeD="1"/>
</file>

<file path=xl/ctrlProps/ctrlProp1475.xml><?xml version="1.0" encoding="utf-8"?>
<formControlPr xmlns="http://schemas.microsoft.com/office/spreadsheetml/2009/9/main" objectType="CheckBox" checked="Checked" fmlaLink="$D$160" lockText="1" noThreeD="1"/>
</file>

<file path=xl/ctrlProps/ctrlProp1476.xml><?xml version="1.0" encoding="utf-8"?>
<formControlPr xmlns="http://schemas.microsoft.com/office/spreadsheetml/2009/9/main" objectType="CheckBox" checked="Checked" fmlaLink="$D$162" lockText="1" noThreeD="1"/>
</file>

<file path=xl/ctrlProps/ctrlProp1477.xml><?xml version="1.0" encoding="utf-8"?>
<formControlPr xmlns="http://schemas.microsoft.com/office/spreadsheetml/2009/9/main" objectType="CheckBox" checked="Checked" fmlaLink="$D$163" lockText="1" noThreeD="1"/>
</file>

<file path=xl/ctrlProps/ctrlProp1478.xml><?xml version="1.0" encoding="utf-8"?>
<formControlPr xmlns="http://schemas.microsoft.com/office/spreadsheetml/2009/9/main" objectType="CheckBox" checked="Checked" fmlaLink="$D$164" lockText="1" noThreeD="1"/>
</file>

<file path=xl/ctrlProps/ctrlProp1479.xml><?xml version="1.0" encoding="utf-8"?>
<formControlPr xmlns="http://schemas.microsoft.com/office/spreadsheetml/2009/9/main" objectType="CheckBox" fmlaLink="$D$165" lockText="1" noThreeD="1"/>
</file>

<file path=xl/ctrlProps/ctrlProp1480.xml><?xml version="1.0" encoding="utf-8"?>
<formControlPr xmlns="http://schemas.microsoft.com/office/spreadsheetml/2009/9/main" objectType="CheckBox" checked="Checked" fmlaLink="$D$73" lockText="1" noThreeD="1"/>
</file>

<file path=xl/ctrlProps/ctrlProp1481.xml><?xml version="1.0" encoding="utf-8"?>
<formControlPr xmlns="http://schemas.microsoft.com/office/spreadsheetml/2009/9/main" objectType="CheckBox" fmlaLink="$F$73" lockText="1" noThreeD="1"/>
</file>

<file path=xl/ctrlProps/ctrlProp1482.xml><?xml version="1.0" encoding="utf-8"?>
<formControlPr xmlns="http://schemas.microsoft.com/office/spreadsheetml/2009/9/main" objectType="CheckBox" checked="Checked" fmlaLink="$D$112" lockText="1" noThreeD="1"/>
</file>

<file path=xl/ctrlProps/ctrlProp1483.xml><?xml version="1.0" encoding="utf-8"?>
<formControlPr xmlns="http://schemas.microsoft.com/office/spreadsheetml/2009/9/main" objectType="CheckBox" checked="Checked" fmlaLink="$D$113" lockText="1" noThreeD="1"/>
</file>

<file path=xl/ctrlProps/ctrlProp1484.xml><?xml version="1.0" encoding="utf-8"?>
<formControlPr xmlns="http://schemas.microsoft.com/office/spreadsheetml/2009/9/main" objectType="CheckBox" fmlaLink="$D$116" lockText="1" noThreeD="1"/>
</file>

<file path=xl/ctrlProps/ctrlProp1485.xml><?xml version="1.0" encoding="utf-8"?>
<formControlPr xmlns="http://schemas.microsoft.com/office/spreadsheetml/2009/9/main" objectType="CheckBox" fmlaLink="$D$114" lockText="1" noThreeD="1"/>
</file>

<file path=xl/ctrlProps/ctrlProp1486.xml><?xml version="1.0" encoding="utf-8"?>
<formControlPr xmlns="http://schemas.microsoft.com/office/spreadsheetml/2009/9/main" objectType="CheckBox" fmlaLink="$D$115" lockText="1" noThreeD="1"/>
</file>

<file path=xl/ctrlProps/ctrlProp1487.xml><?xml version="1.0" encoding="utf-8"?>
<formControlPr xmlns="http://schemas.microsoft.com/office/spreadsheetml/2009/9/main" objectType="CheckBox" checked="Checked" fmlaLink="$F$114" lockText="1" noThreeD="1"/>
</file>

<file path=xl/ctrlProps/ctrlProp1488.xml><?xml version="1.0" encoding="utf-8"?>
<formControlPr xmlns="http://schemas.microsoft.com/office/spreadsheetml/2009/9/main" objectType="CheckBox" checked="Checked" fmlaLink="$F$115" lockText="1" noThreeD="1"/>
</file>

<file path=xl/ctrlProps/ctrlProp1489.xml><?xml version="1.0" encoding="utf-8"?>
<formControlPr xmlns="http://schemas.microsoft.com/office/spreadsheetml/2009/9/main" objectType="CheckBox" checked="Checked" fmlaLink="$D$155" lockText="1" noThreeD="1"/>
</file>

<file path=xl/ctrlProps/ctrlProp1490.xml><?xml version="1.0" encoding="utf-8"?>
<formControlPr xmlns="http://schemas.microsoft.com/office/spreadsheetml/2009/9/main" objectType="CheckBox" fmlaLink="$F$155" lockText="1" noThreeD="1"/>
</file>

<file path=xl/ctrlProps/ctrlProp1491.xml><?xml version="1.0" encoding="utf-8"?>
<formControlPr xmlns="http://schemas.microsoft.com/office/spreadsheetml/2009/9/main" objectType="CheckBox" checked="Checked" fmlaLink="$D$147" lockText="1" noThreeD="1"/>
</file>

<file path=xl/ctrlProps/ctrlProp1492.xml><?xml version="1.0" encoding="utf-8"?>
<formControlPr xmlns="http://schemas.microsoft.com/office/spreadsheetml/2009/9/main" objectType="CheckBox" checked="Checked" fmlaLink="$D$124" lockText="1" noThreeD="1"/>
</file>

<file path=xl/ctrlProps/ctrlProp1493.xml><?xml version="1.0" encoding="utf-8"?>
<formControlPr xmlns="http://schemas.microsoft.com/office/spreadsheetml/2009/9/main" objectType="CheckBox" checked="Checked" fmlaLink="$D$125" lockText="1" noThreeD="1"/>
</file>

<file path=xl/ctrlProps/ctrlProp1494.xml><?xml version="1.0" encoding="utf-8"?>
<formControlPr xmlns="http://schemas.microsoft.com/office/spreadsheetml/2009/9/main" objectType="CheckBox" fmlaLink="$F$125" lockText="1" noThreeD="1"/>
</file>

<file path=xl/ctrlProps/ctrlProp1495.xml><?xml version="1.0" encoding="utf-8"?>
<formControlPr xmlns="http://schemas.microsoft.com/office/spreadsheetml/2009/9/main" objectType="CheckBox" checked="Checked" fmlaLink="$D$127" lockText="1" noThreeD="1"/>
</file>

<file path=xl/ctrlProps/ctrlProp1496.xml><?xml version="1.0" encoding="utf-8"?>
<formControlPr xmlns="http://schemas.microsoft.com/office/spreadsheetml/2009/9/main" objectType="CheckBox" checked="Checked" fmlaLink="$D$128" lockText="1" noThreeD="1"/>
</file>

<file path=xl/ctrlProps/ctrlProp1497.xml><?xml version="1.0" encoding="utf-8"?>
<formControlPr xmlns="http://schemas.microsoft.com/office/spreadsheetml/2009/9/main" objectType="CheckBox" checked="Checked" fmlaLink="$D$129" lockText="1" noThreeD="1"/>
</file>

<file path=xl/ctrlProps/ctrlProp1498.xml><?xml version="1.0" encoding="utf-8"?>
<formControlPr xmlns="http://schemas.microsoft.com/office/spreadsheetml/2009/9/main" objectType="CheckBox" checked="Checked" fmlaLink="$D$130" lockText="1" noThreeD="1"/>
</file>

<file path=xl/ctrlProps/ctrlProp1499.xml><?xml version="1.0" encoding="utf-8"?>
<formControlPr xmlns="http://schemas.microsoft.com/office/spreadsheetml/2009/9/main" objectType="CheckBox" checked="Checked" fmlaLink="$D$131" lockText="1" noThreeD="1"/>
</file>

<file path=xl/ctrlProps/ctrlProp1500.xml><?xml version="1.0" encoding="utf-8"?>
<formControlPr xmlns="http://schemas.microsoft.com/office/spreadsheetml/2009/9/main" objectType="CheckBox" checked="Checked" fmlaLink="$D$133" lockText="1" noThreeD="1"/>
</file>

<file path=xl/ctrlProps/ctrlProp1501.xml><?xml version="1.0" encoding="utf-8"?>
<formControlPr xmlns="http://schemas.microsoft.com/office/spreadsheetml/2009/9/main" objectType="CheckBox" fmlaLink="$D$134" lockText="1" noThreeD="1"/>
</file>

<file path=xl/ctrlProps/ctrlProp1502.xml><?xml version="1.0" encoding="utf-8"?>
<formControlPr xmlns="http://schemas.microsoft.com/office/spreadsheetml/2009/9/main" objectType="CheckBox" fmlaLink="$D$135" lockText="1" noThreeD="1"/>
</file>

<file path=xl/ctrlProps/ctrlProp1503.xml><?xml version="1.0" encoding="utf-8"?>
<formControlPr xmlns="http://schemas.microsoft.com/office/spreadsheetml/2009/9/main" objectType="CheckBox" fmlaLink="$D$136" lockText="1" noThreeD="1"/>
</file>

<file path=xl/ctrlProps/ctrlProp1504.xml><?xml version="1.0" encoding="utf-8"?>
<formControlPr xmlns="http://schemas.microsoft.com/office/spreadsheetml/2009/9/main" objectType="CheckBox" checked="Checked" fmlaLink="$D$137" lockText="1" noThreeD="1"/>
</file>

<file path=xl/ctrlProps/ctrlProp1505.xml><?xml version="1.0" encoding="utf-8"?>
<formControlPr xmlns="http://schemas.microsoft.com/office/spreadsheetml/2009/9/main" objectType="CheckBox" checked="Checked" fmlaLink="$D$139" lockText="1" noThreeD="1"/>
</file>

<file path=xl/ctrlProps/ctrlProp1506.xml><?xml version="1.0" encoding="utf-8"?>
<formControlPr xmlns="http://schemas.microsoft.com/office/spreadsheetml/2009/9/main" objectType="CheckBox" checked="Checked" fmlaLink="$D$140" lockText="1" noThreeD="1"/>
</file>

<file path=xl/ctrlProps/ctrlProp1507.xml><?xml version="1.0" encoding="utf-8"?>
<formControlPr xmlns="http://schemas.microsoft.com/office/spreadsheetml/2009/9/main" objectType="CheckBox" checked="Checked" fmlaLink="$D$141" lockText="1" noThreeD="1"/>
</file>

<file path=xl/ctrlProps/ctrlProp1508.xml><?xml version="1.0" encoding="utf-8"?>
<formControlPr xmlns="http://schemas.microsoft.com/office/spreadsheetml/2009/9/main" objectType="CheckBox" fmlaLink="$F$140" lockText="1" noThreeD="1"/>
</file>

<file path=xl/ctrlProps/ctrlProp1509.xml><?xml version="1.0" encoding="utf-8"?>
<formControlPr xmlns="http://schemas.microsoft.com/office/spreadsheetml/2009/9/main" objectType="CheckBox" fmlaLink="$F$141" lockText="1" noThreeD="1"/>
</file>

<file path=xl/ctrlProps/ctrlProp1510.xml><?xml version="1.0" encoding="utf-8"?>
<formControlPr xmlns="http://schemas.microsoft.com/office/spreadsheetml/2009/9/main" objectType="CheckBox" checked="Checked" fmlaLink="$F$134" lockText="1" noThreeD="1"/>
</file>

<file path=xl/ctrlProps/ctrlProp1511.xml><?xml version="1.0" encoding="utf-8"?>
<formControlPr xmlns="http://schemas.microsoft.com/office/spreadsheetml/2009/9/main" objectType="CheckBox" checked="Checked" fmlaLink="$F$135" lockText="1" noThreeD="1"/>
</file>

<file path=xl/ctrlProps/ctrlProp1512.xml><?xml version="1.0" encoding="utf-8"?>
<formControlPr xmlns="http://schemas.microsoft.com/office/spreadsheetml/2009/9/main" objectType="CheckBox" checked="Checked" fmlaLink="$F$136" lockText="1" noThreeD="1"/>
</file>

<file path=xl/ctrlProps/ctrlProp1513.xml><?xml version="1.0" encoding="utf-8"?>
<formControlPr xmlns="http://schemas.microsoft.com/office/spreadsheetml/2009/9/main" objectType="CheckBox" checked="Checked" fmlaLink="$D$142" lockText="1" noThreeD="1"/>
</file>

<file path=xl/ctrlProps/ctrlProp1514.xml><?xml version="1.0" encoding="utf-8"?>
<formControlPr xmlns="http://schemas.microsoft.com/office/spreadsheetml/2009/9/main" objectType="CheckBox" checked="Checked" fmlaLink="CR37" lockText="1" noThreeD="1"/>
</file>

<file path=xl/ctrlProps/ctrlProp1515.xml><?xml version="1.0" encoding="utf-8"?>
<formControlPr xmlns="http://schemas.microsoft.com/office/spreadsheetml/2009/9/main" objectType="CheckBox" fmlaLink="CT37" lockText="1" noThreeD="1"/>
</file>

<file path=xl/ctrlProps/ctrlProp1516.xml><?xml version="1.0" encoding="utf-8"?>
<formControlPr xmlns="http://schemas.microsoft.com/office/spreadsheetml/2009/9/main" objectType="CheckBox" checked="Checked" fmlaLink="CR38" lockText="1" noThreeD="1"/>
</file>

<file path=xl/ctrlProps/ctrlProp1517.xml><?xml version="1.0" encoding="utf-8"?>
<formControlPr xmlns="http://schemas.microsoft.com/office/spreadsheetml/2009/9/main" objectType="CheckBox" fmlaLink="CT38" lockText="1" noThreeD="1"/>
</file>

<file path=xl/ctrlProps/ctrlProp1518.xml><?xml version="1.0" encoding="utf-8"?>
<formControlPr xmlns="http://schemas.microsoft.com/office/spreadsheetml/2009/9/main" objectType="CheckBox" checked="Checked" fmlaLink="CR39" lockText="1" noThreeD="1"/>
</file>

<file path=xl/ctrlProps/ctrlProp1519.xml><?xml version="1.0" encoding="utf-8"?>
<formControlPr xmlns="http://schemas.microsoft.com/office/spreadsheetml/2009/9/main" objectType="CheckBox" fmlaLink="CT39" lockText="1" noThreeD="1"/>
</file>

<file path=xl/ctrlProps/ctrlProp1520.xml><?xml version="1.0" encoding="utf-8"?>
<formControlPr xmlns="http://schemas.microsoft.com/office/spreadsheetml/2009/9/main" objectType="CheckBox" lockText="1" noThreeD="1"/>
</file>

<file path=xl/ctrlProps/ctrlProp1521.xml><?xml version="1.0" encoding="utf-8"?>
<formControlPr xmlns="http://schemas.microsoft.com/office/spreadsheetml/2009/9/main" objectType="CheckBox" checked="Checked" fmlaLink="CR40" lockText="1" noThreeD="1"/>
</file>

<file path=xl/ctrlProps/ctrlProp1522.xml><?xml version="1.0" encoding="utf-8"?>
<formControlPr xmlns="http://schemas.microsoft.com/office/spreadsheetml/2009/9/main" objectType="CheckBox" fmlaLink="CT40" lockText="1" noThreeD="1"/>
</file>

<file path=xl/ctrlProps/ctrlProp1523.xml><?xml version="1.0" encoding="utf-8"?>
<formControlPr xmlns="http://schemas.microsoft.com/office/spreadsheetml/2009/9/main" objectType="CheckBox" lockText="1" noThreeD="1"/>
</file>

<file path=xl/ctrlProps/ctrlProp1524.xml><?xml version="1.0" encoding="utf-8"?>
<formControlPr xmlns="http://schemas.microsoft.com/office/spreadsheetml/2009/9/main" objectType="CheckBox" checked="Checked" fmlaLink="CR41" lockText="1" noThreeD="1"/>
</file>

<file path=xl/ctrlProps/ctrlProp1525.xml><?xml version="1.0" encoding="utf-8"?>
<formControlPr xmlns="http://schemas.microsoft.com/office/spreadsheetml/2009/9/main" objectType="CheckBox" fmlaLink="CT41" lockText="1" noThreeD="1"/>
</file>

<file path=xl/ctrlProps/ctrlProp1526.xml><?xml version="1.0" encoding="utf-8"?>
<formControlPr xmlns="http://schemas.microsoft.com/office/spreadsheetml/2009/9/main" objectType="CheckBox" fmlaLink="CT42" lockText="1" noThreeD="1"/>
</file>

<file path=xl/ctrlProps/ctrlProp1527.xml><?xml version="1.0" encoding="utf-8"?>
<formControlPr xmlns="http://schemas.microsoft.com/office/spreadsheetml/2009/9/main" objectType="CheckBox" checked="Checked" fmlaLink="CR42" lockText="1" noThreeD="1"/>
</file>

<file path=xl/ctrlProps/ctrlProp1528.xml><?xml version="1.0" encoding="utf-8"?>
<formControlPr xmlns="http://schemas.microsoft.com/office/spreadsheetml/2009/9/main" objectType="CheckBox" checked="Checked" fmlaLink="$D$66" lockText="1" noThreeD="1"/>
</file>

<file path=xl/ctrlProps/ctrlProp1529.xml><?xml version="1.0" encoding="utf-8"?>
<formControlPr xmlns="http://schemas.microsoft.com/office/spreadsheetml/2009/9/main" objectType="CheckBox" fmlaLink="$F$66" lockText="1" noThreeD="1"/>
</file>

<file path=xl/ctrlProps/ctrlProp1530.xml><?xml version="1.0" encoding="utf-8"?>
<formControlPr xmlns="http://schemas.microsoft.com/office/spreadsheetml/2009/9/main" objectType="CheckBox" fmlaLink="$D$67" lockText="1" noThreeD="1"/>
</file>

<file path=xl/ctrlProps/ctrlProp1531.xml><?xml version="1.0" encoding="utf-8"?>
<formControlPr xmlns="http://schemas.microsoft.com/office/spreadsheetml/2009/9/main" objectType="CheckBox" checked="Checked" fmlaLink="$F$67" lockText="1" noThreeD="1"/>
</file>

<file path=xl/ctrlProps/ctrlProp1532.xml><?xml version="1.0" encoding="utf-8"?>
<formControlPr xmlns="http://schemas.microsoft.com/office/spreadsheetml/2009/9/main" objectType="CheckBox" checked="Checked" fmlaLink="$D$68" lockText="1" noThreeD="1"/>
</file>

<file path=xl/ctrlProps/ctrlProp1533.xml><?xml version="1.0" encoding="utf-8"?>
<formControlPr xmlns="http://schemas.microsoft.com/office/spreadsheetml/2009/9/main" objectType="CheckBox" fmlaLink="$F$68" lockText="1" noThreeD="1"/>
</file>

<file path=xl/ctrlProps/ctrlProp1534.xml><?xml version="1.0" encoding="utf-8"?>
<formControlPr xmlns="http://schemas.microsoft.com/office/spreadsheetml/2009/9/main" objectType="CheckBox" checked="Checked" fmlaLink="$D$69" lockText="1" noThreeD="1"/>
</file>

<file path=xl/ctrlProps/ctrlProp1535.xml><?xml version="1.0" encoding="utf-8"?>
<formControlPr xmlns="http://schemas.microsoft.com/office/spreadsheetml/2009/9/main" objectType="CheckBox" fmlaLink="$F$69" lockText="1" noThreeD="1"/>
</file>

<file path=xl/ctrlProps/ctrlProp1536.xml><?xml version="1.0" encoding="utf-8"?>
<formControlPr xmlns="http://schemas.microsoft.com/office/spreadsheetml/2009/9/main" objectType="CheckBox" checked="Checked" fmlaLink="$D$70" lockText="1" noThreeD="1"/>
</file>

<file path=xl/ctrlProps/ctrlProp1537.xml><?xml version="1.0" encoding="utf-8"?>
<formControlPr xmlns="http://schemas.microsoft.com/office/spreadsheetml/2009/9/main" objectType="CheckBox" fmlaLink="$F$70" lockText="1" noThreeD="1"/>
</file>

<file path=xl/ctrlProps/ctrlProp1538.xml><?xml version="1.0" encoding="utf-8"?>
<formControlPr xmlns="http://schemas.microsoft.com/office/spreadsheetml/2009/9/main" objectType="CheckBox" checked="Checked" fmlaLink="$D$71" lockText="1" noThreeD="1"/>
</file>

<file path=xl/ctrlProps/ctrlProp1539.xml><?xml version="1.0" encoding="utf-8"?>
<formControlPr xmlns="http://schemas.microsoft.com/office/spreadsheetml/2009/9/main" objectType="CheckBox" fmlaLink="$F$71" lockText="1" noThreeD="1"/>
</file>

<file path=xl/ctrlProps/ctrlProp1540.xml><?xml version="1.0" encoding="utf-8"?>
<formControlPr xmlns="http://schemas.microsoft.com/office/spreadsheetml/2009/9/main" objectType="CheckBox" checked="Checked" fmlaLink="$D$72" lockText="1" noThreeD="1"/>
</file>

<file path=xl/ctrlProps/ctrlProp1541.xml><?xml version="1.0" encoding="utf-8"?>
<formControlPr xmlns="http://schemas.microsoft.com/office/spreadsheetml/2009/9/main" objectType="CheckBox" fmlaLink="$F$72" lockText="1" noThreeD="1"/>
</file>

<file path=xl/ctrlProps/ctrlProp1542.xml><?xml version="1.0" encoding="utf-8"?>
<formControlPr xmlns="http://schemas.microsoft.com/office/spreadsheetml/2009/9/main" objectType="CheckBox" fmlaLink="$F$73" lockText="1" noThreeD="1"/>
</file>

<file path=xl/ctrlProps/ctrlProp1543.xml><?xml version="1.0" encoding="utf-8"?>
<formControlPr xmlns="http://schemas.microsoft.com/office/spreadsheetml/2009/9/main" objectType="CheckBox" checked="Checked" fmlaLink="$D$74" lockText="1" noThreeD="1"/>
</file>

<file path=xl/ctrlProps/ctrlProp1544.xml><?xml version="1.0" encoding="utf-8"?>
<formControlPr xmlns="http://schemas.microsoft.com/office/spreadsheetml/2009/9/main" objectType="CheckBox" fmlaLink="$F$74" lockText="1" noThreeD="1"/>
</file>

<file path=xl/ctrlProps/ctrlProp1545.xml><?xml version="1.0" encoding="utf-8"?>
<formControlPr xmlns="http://schemas.microsoft.com/office/spreadsheetml/2009/9/main" objectType="CheckBox" checked="Checked" fmlaLink="$D$75" lockText="1" noThreeD="1"/>
</file>

<file path=xl/ctrlProps/ctrlProp1546.xml><?xml version="1.0" encoding="utf-8"?>
<formControlPr xmlns="http://schemas.microsoft.com/office/spreadsheetml/2009/9/main" objectType="CheckBox" fmlaLink="$F$75" lockText="1" noThreeD="1"/>
</file>

<file path=xl/ctrlProps/ctrlProp1547.xml><?xml version="1.0" encoding="utf-8"?>
<formControlPr xmlns="http://schemas.microsoft.com/office/spreadsheetml/2009/9/main" objectType="CheckBox" fmlaLink="$D$76" lockText="1" noThreeD="1"/>
</file>

<file path=xl/ctrlProps/ctrlProp1548.xml><?xml version="1.0" encoding="utf-8"?>
<formControlPr xmlns="http://schemas.microsoft.com/office/spreadsheetml/2009/9/main" objectType="CheckBox" checked="Checked" fmlaLink="$D$73" lockText="1" noThreeD="1"/>
</file>

<file path=xl/ctrlProps/ctrlProp1549.xml><?xml version="1.0" encoding="utf-8"?>
<formControlPr xmlns="http://schemas.microsoft.com/office/spreadsheetml/2009/9/main" objectType="CheckBox" checked="Checked" fmlaLink="$D$80" lockText="1" noThreeD="1"/>
</file>

<file path=xl/ctrlProps/ctrlProp1550.xml><?xml version="1.0" encoding="utf-8"?>
<formControlPr xmlns="http://schemas.microsoft.com/office/spreadsheetml/2009/9/main" objectType="CheckBox" fmlaLink="$F$80" lockText="1" noThreeD="1"/>
</file>

<file path=xl/ctrlProps/ctrlProp1551.xml><?xml version="1.0" encoding="utf-8"?>
<formControlPr xmlns="http://schemas.microsoft.com/office/spreadsheetml/2009/9/main" objectType="CheckBox" fmlaLink="$D$79" lockText="1" noThreeD="1"/>
</file>

<file path=xl/ctrlProps/ctrlProp1552.xml><?xml version="1.0" encoding="utf-8"?>
<formControlPr xmlns="http://schemas.microsoft.com/office/spreadsheetml/2009/9/main" objectType="CheckBox" checked="Checked" fmlaLink="$F$79" lockText="1" noThreeD="1"/>
</file>

<file path=xl/ctrlProps/ctrlProp1553.xml><?xml version="1.0" encoding="utf-8"?>
<formControlPr xmlns="http://schemas.microsoft.com/office/spreadsheetml/2009/9/main" objectType="CheckBox" fmlaLink="$D$81" lockText="1" noThreeD="1"/>
</file>

<file path=xl/ctrlProps/ctrlProp1554.xml><?xml version="1.0" encoding="utf-8"?>
<formControlPr xmlns="http://schemas.microsoft.com/office/spreadsheetml/2009/9/main" objectType="CheckBox" checked="Checked" fmlaLink="$F$81" lockText="1" noThreeD="1"/>
</file>

<file path=xl/ctrlProps/ctrlProp1555.xml><?xml version="1.0" encoding="utf-8"?>
<formControlPr xmlns="http://schemas.microsoft.com/office/spreadsheetml/2009/9/main" objectType="CheckBox" checked="Checked" fmlaLink="$D123" lockText="1" noThreeD="1"/>
</file>

<file path=xl/ctrlProps/ctrlProp1556.xml><?xml version="1.0" encoding="utf-8"?>
<formControlPr xmlns="http://schemas.microsoft.com/office/spreadsheetml/2009/9/main" objectType="CheckBox" checked="Checked" fmlaLink="$D$148" lockText="1" noThreeD="1"/>
</file>

<file path=xl/ctrlProps/ctrlProp1557.xml><?xml version="1.0" encoding="utf-8"?>
<formControlPr xmlns="http://schemas.microsoft.com/office/spreadsheetml/2009/9/main" objectType="CheckBox" fmlaLink="$F$148" lockText="1" noThreeD="1"/>
</file>

<file path=xl/ctrlProps/ctrlProp1558.xml><?xml version="1.0" encoding="utf-8"?>
<formControlPr xmlns="http://schemas.microsoft.com/office/spreadsheetml/2009/9/main" objectType="CheckBox" checked="Checked" fmlaLink="$D$153" lockText="1" noThreeD="1"/>
</file>

<file path=xl/ctrlProps/ctrlProp1559.xml><?xml version="1.0" encoding="utf-8"?>
<formControlPr xmlns="http://schemas.microsoft.com/office/spreadsheetml/2009/9/main" objectType="CheckBox" checked="Checked" fmlaLink="$D$144" lockText="1" noThreeD="1"/>
</file>

<file path=xl/ctrlProps/ctrlProp1560.xml><?xml version="1.0" encoding="utf-8"?>
<formControlPr xmlns="http://schemas.microsoft.com/office/spreadsheetml/2009/9/main" objectType="CheckBox" fmlaLink="$F$144" lockText="1" noThreeD="1"/>
</file>

<file path=xl/ctrlProps/ctrlProp1561.xml><?xml version="1.0" encoding="utf-8"?>
<formControlPr xmlns="http://schemas.microsoft.com/office/spreadsheetml/2009/9/main" objectType="CheckBox" checked="Checked" fmlaLink="$D$145" lockText="1" noThreeD="1"/>
</file>

<file path=xl/ctrlProps/ctrlProp1562.xml><?xml version="1.0" encoding="utf-8"?>
<formControlPr xmlns="http://schemas.microsoft.com/office/spreadsheetml/2009/9/main" objectType="CheckBox" fmlaLink="$F$145" lockText="1" noThreeD="1"/>
</file>

<file path=xl/ctrlProps/ctrlProp1563.xml><?xml version="1.0" encoding="utf-8"?>
<formControlPr xmlns="http://schemas.microsoft.com/office/spreadsheetml/2009/9/main" objectType="CheckBox" checked="Checked" fmlaLink="$D$149" lockText="1" noThreeD="1"/>
</file>

<file path=xl/ctrlProps/ctrlProp1564.xml><?xml version="1.0" encoding="utf-8"?>
<formControlPr xmlns="http://schemas.microsoft.com/office/spreadsheetml/2009/9/main" objectType="CheckBox" fmlaLink="$F$149" lockText="1" noThreeD="1"/>
</file>

<file path=xl/ctrlProps/ctrlProp1565.xml><?xml version="1.0" encoding="utf-8"?>
<formControlPr xmlns="http://schemas.microsoft.com/office/spreadsheetml/2009/9/main" objectType="CheckBox" checked="Checked" fmlaLink="$D$150" lockText="1" noThreeD="1"/>
</file>

<file path=xl/ctrlProps/ctrlProp1566.xml><?xml version="1.0" encoding="utf-8"?>
<formControlPr xmlns="http://schemas.microsoft.com/office/spreadsheetml/2009/9/main" objectType="CheckBox" fmlaLink="$F$150" lockText="1" noThreeD="1"/>
</file>

<file path=xl/ctrlProps/ctrlProp1567.xml><?xml version="1.0" encoding="utf-8"?>
<formControlPr xmlns="http://schemas.microsoft.com/office/spreadsheetml/2009/9/main" objectType="CheckBox" fmlaLink="$F$153" lockText="1" noThreeD="1"/>
</file>

<file path=xl/ctrlProps/ctrlProp1568.xml><?xml version="1.0" encoding="utf-8"?>
<formControlPr xmlns="http://schemas.microsoft.com/office/spreadsheetml/2009/9/main" objectType="CheckBox" checked="Checked" fmlaLink="$D$154" lockText="1" noThreeD="1"/>
</file>

<file path=xl/ctrlProps/ctrlProp1569.xml><?xml version="1.0" encoding="utf-8"?>
<formControlPr xmlns="http://schemas.microsoft.com/office/spreadsheetml/2009/9/main" objectType="CheckBox" checked="Checked" fmlaLink="$D$156" lockText="1" noThreeD="1"/>
</file>

<file path=xl/ctrlProps/ctrlProp1570.xml><?xml version="1.0" encoding="utf-8"?>
<formControlPr xmlns="http://schemas.microsoft.com/office/spreadsheetml/2009/9/main" objectType="CheckBox" fmlaLink="$F$156" lockText="1" noThreeD="1"/>
</file>

<file path=xl/ctrlProps/ctrlProp1571.xml><?xml version="1.0" encoding="utf-8"?>
<formControlPr xmlns="http://schemas.microsoft.com/office/spreadsheetml/2009/9/main" objectType="CheckBox" checked="Checked" fmlaLink="$D$157" lockText="1" noThreeD="1"/>
</file>

<file path=xl/ctrlProps/ctrlProp1572.xml><?xml version="1.0" encoding="utf-8"?>
<formControlPr xmlns="http://schemas.microsoft.com/office/spreadsheetml/2009/9/main" objectType="CheckBox" fmlaLink="$D$158" lockText="1" noThreeD="1"/>
</file>

<file path=xl/ctrlProps/ctrlProp1573.xml><?xml version="1.0" encoding="utf-8"?>
<formControlPr xmlns="http://schemas.microsoft.com/office/spreadsheetml/2009/9/main" objectType="CheckBox" checked="Checked" fmlaLink="$F$158" lockText="1" noThreeD="1"/>
</file>

<file path=xl/ctrlProps/ctrlProp1574.xml><?xml version="1.0" encoding="utf-8"?>
<formControlPr xmlns="http://schemas.microsoft.com/office/spreadsheetml/2009/9/main" objectType="CheckBox" fmlaLink="$D$159" lockText="1" noThreeD="1"/>
</file>

<file path=xl/ctrlProps/ctrlProp1575.xml><?xml version="1.0" encoding="utf-8"?>
<formControlPr xmlns="http://schemas.microsoft.com/office/spreadsheetml/2009/9/main" objectType="CheckBox" checked="Checked" fmlaLink="$F$159" lockText="1" noThreeD="1"/>
</file>

<file path=xl/ctrlProps/ctrlProp1576.xml><?xml version="1.0" encoding="utf-8"?>
<formControlPr xmlns="http://schemas.microsoft.com/office/spreadsheetml/2009/9/main" objectType="CheckBox" checked="Checked" fmlaLink="$D$160" lockText="1" noThreeD="1"/>
</file>

<file path=xl/ctrlProps/ctrlProp1577.xml><?xml version="1.0" encoding="utf-8"?>
<formControlPr xmlns="http://schemas.microsoft.com/office/spreadsheetml/2009/9/main" objectType="CheckBox" checked="Checked" fmlaLink="$D$162" lockText="1" noThreeD="1"/>
</file>

<file path=xl/ctrlProps/ctrlProp1578.xml><?xml version="1.0" encoding="utf-8"?>
<formControlPr xmlns="http://schemas.microsoft.com/office/spreadsheetml/2009/9/main" objectType="CheckBox" checked="Checked" fmlaLink="$D$163" lockText="1" noThreeD="1"/>
</file>

<file path=xl/ctrlProps/ctrlProp1579.xml><?xml version="1.0" encoding="utf-8"?>
<formControlPr xmlns="http://schemas.microsoft.com/office/spreadsheetml/2009/9/main" objectType="CheckBox" checked="Checked" fmlaLink="$D$164" lockText="1" noThreeD="1"/>
</file>

<file path=xl/ctrlProps/ctrlProp1580.xml><?xml version="1.0" encoding="utf-8"?>
<formControlPr xmlns="http://schemas.microsoft.com/office/spreadsheetml/2009/9/main" objectType="CheckBox" fmlaLink="$D$165" lockText="1" noThreeD="1"/>
</file>

<file path=xl/ctrlProps/ctrlProp1581.xml><?xml version="1.0" encoding="utf-8"?>
<formControlPr xmlns="http://schemas.microsoft.com/office/spreadsheetml/2009/9/main" objectType="CheckBox" checked="Checked" fmlaLink="$D$73" lockText="1" noThreeD="1"/>
</file>

<file path=xl/ctrlProps/ctrlProp1582.xml><?xml version="1.0" encoding="utf-8"?>
<formControlPr xmlns="http://schemas.microsoft.com/office/spreadsheetml/2009/9/main" objectType="CheckBox" fmlaLink="$F$73" lockText="1" noThreeD="1"/>
</file>

<file path=xl/ctrlProps/ctrlProp1583.xml><?xml version="1.0" encoding="utf-8"?>
<formControlPr xmlns="http://schemas.microsoft.com/office/spreadsheetml/2009/9/main" objectType="CheckBox" fmlaLink="$D$112" lockText="1" noThreeD="1"/>
</file>

<file path=xl/ctrlProps/ctrlProp1584.xml><?xml version="1.0" encoding="utf-8"?>
<formControlPr xmlns="http://schemas.microsoft.com/office/spreadsheetml/2009/9/main" objectType="CheckBox" fmlaLink="$D$113" lockText="1" noThreeD="1"/>
</file>

<file path=xl/ctrlProps/ctrlProp1585.xml><?xml version="1.0" encoding="utf-8"?>
<formControlPr xmlns="http://schemas.microsoft.com/office/spreadsheetml/2009/9/main" objectType="CheckBox" fmlaLink="$D$116" lockText="1" noThreeD="1"/>
</file>

<file path=xl/ctrlProps/ctrlProp1586.xml><?xml version="1.0" encoding="utf-8"?>
<formControlPr xmlns="http://schemas.microsoft.com/office/spreadsheetml/2009/9/main" objectType="CheckBox" fmlaLink="$D$114" lockText="1" noThreeD="1"/>
</file>

<file path=xl/ctrlProps/ctrlProp1587.xml><?xml version="1.0" encoding="utf-8"?>
<formControlPr xmlns="http://schemas.microsoft.com/office/spreadsheetml/2009/9/main" objectType="CheckBox" fmlaLink="$D$115" lockText="1" noThreeD="1"/>
</file>

<file path=xl/ctrlProps/ctrlProp1588.xml><?xml version="1.0" encoding="utf-8"?>
<formControlPr xmlns="http://schemas.microsoft.com/office/spreadsheetml/2009/9/main" objectType="CheckBox" fmlaLink="$F$114" lockText="1" noThreeD="1"/>
</file>

<file path=xl/ctrlProps/ctrlProp1589.xml><?xml version="1.0" encoding="utf-8"?>
<formControlPr xmlns="http://schemas.microsoft.com/office/spreadsheetml/2009/9/main" objectType="CheckBox" fmlaLink="$F$115" lockText="1" noThreeD="1"/>
</file>

<file path=xl/ctrlProps/ctrlProp1590.xml><?xml version="1.0" encoding="utf-8"?>
<formControlPr xmlns="http://schemas.microsoft.com/office/spreadsheetml/2009/9/main" objectType="CheckBox" checked="Checked" fmlaLink="$D$155" lockText="1" noThreeD="1"/>
</file>

<file path=xl/ctrlProps/ctrlProp1591.xml><?xml version="1.0" encoding="utf-8"?>
<formControlPr xmlns="http://schemas.microsoft.com/office/spreadsheetml/2009/9/main" objectType="CheckBox" fmlaLink="$F$155" lockText="1" noThreeD="1"/>
</file>

<file path=xl/ctrlProps/ctrlProp1592.xml><?xml version="1.0" encoding="utf-8"?>
<formControlPr xmlns="http://schemas.microsoft.com/office/spreadsheetml/2009/9/main" objectType="CheckBox" checked="Checked" fmlaLink="$D$147" lockText="1" noThreeD="1"/>
</file>

<file path=xl/ctrlProps/ctrlProp1593.xml><?xml version="1.0" encoding="utf-8"?>
<formControlPr xmlns="http://schemas.microsoft.com/office/spreadsheetml/2009/9/main" objectType="CheckBox" checked="Checked" fmlaLink="$D$124" lockText="1" noThreeD="1"/>
</file>

<file path=xl/ctrlProps/ctrlProp1594.xml><?xml version="1.0" encoding="utf-8"?>
<formControlPr xmlns="http://schemas.microsoft.com/office/spreadsheetml/2009/9/main" objectType="CheckBox" fmlaLink="$D$125" lockText="1" noThreeD="1"/>
</file>

<file path=xl/ctrlProps/ctrlProp1595.xml><?xml version="1.0" encoding="utf-8"?>
<formControlPr xmlns="http://schemas.microsoft.com/office/spreadsheetml/2009/9/main" objectType="CheckBox" checked="Checked" fmlaLink="$F$125" lockText="1" noThreeD="1"/>
</file>

<file path=xl/ctrlProps/ctrlProp1596.xml><?xml version="1.0" encoding="utf-8"?>
<formControlPr xmlns="http://schemas.microsoft.com/office/spreadsheetml/2009/9/main" objectType="CheckBox" checked="Checked" fmlaLink="$D$127" lockText="1" noThreeD="1"/>
</file>

<file path=xl/ctrlProps/ctrlProp1597.xml><?xml version="1.0" encoding="utf-8"?>
<formControlPr xmlns="http://schemas.microsoft.com/office/spreadsheetml/2009/9/main" objectType="CheckBox" checked="Checked" fmlaLink="$D$128" lockText="1" noThreeD="1"/>
</file>

<file path=xl/ctrlProps/ctrlProp1598.xml><?xml version="1.0" encoding="utf-8"?>
<formControlPr xmlns="http://schemas.microsoft.com/office/spreadsheetml/2009/9/main" objectType="CheckBox" checked="Checked" fmlaLink="$D$129" lockText="1" noThreeD="1"/>
</file>

<file path=xl/ctrlProps/ctrlProp1599.xml><?xml version="1.0" encoding="utf-8"?>
<formControlPr xmlns="http://schemas.microsoft.com/office/spreadsheetml/2009/9/main" objectType="CheckBox" checked="Checked" fmlaLink="$D$130" lockText="1" noThreeD="1"/>
</file>

<file path=xl/ctrlProps/ctrlProp1600.xml><?xml version="1.0" encoding="utf-8"?>
<formControlPr xmlns="http://schemas.microsoft.com/office/spreadsheetml/2009/9/main" objectType="CheckBox" checked="Checked" fmlaLink="$D$131" lockText="1" noThreeD="1"/>
</file>

<file path=xl/ctrlProps/ctrlProp1601.xml><?xml version="1.0" encoding="utf-8"?>
<formControlPr xmlns="http://schemas.microsoft.com/office/spreadsheetml/2009/9/main" objectType="CheckBox" checked="Checked" fmlaLink="$D$133" lockText="1" noThreeD="1"/>
</file>

<file path=xl/ctrlProps/ctrlProp1602.xml><?xml version="1.0" encoding="utf-8"?>
<formControlPr xmlns="http://schemas.microsoft.com/office/spreadsheetml/2009/9/main" objectType="CheckBox" checked="Checked" fmlaLink="$D$134" lockText="1" noThreeD="1"/>
</file>

<file path=xl/ctrlProps/ctrlProp1603.xml><?xml version="1.0" encoding="utf-8"?>
<formControlPr xmlns="http://schemas.microsoft.com/office/spreadsheetml/2009/9/main" objectType="CheckBox" checked="Checked" fmlaLink="$D$135" lockText="1" noThreeD="1"/>
</file>

<file path=xl/ctrlProps/ctrlProp1604.xml><?xml version="1.0" encoding="utf-8"?>
<formControlPr xmlns="http://schemas.microsoft.com/office/spreadsheetml/2009/9/main" objectType="CheckBox" checked="Checked" fmlaLink="$D$136" lockText="1" noThreeD="1"/>
</file>

<file path=xl/ctrlProps/ctrlProp1605.xml><?xml version="1.0" encoding="utf-8"?>
<formControlPr xmlns="http://schemas.microsoft.com/office/spreadsheetml/2009/9/main" objectType="CheckBox" checked="Checked" fmlaLink="$D$137" lockText="1" noThreeD="1"/>
</file>

<file path=xl/ctrlProps/ctrlProp1606.xml><?xml version="1.0" encoding="utf-8"?>
<formControlPr xmlns="http://schemas.microsoft.com/office/spreadsheetml/2009/9/main" objectType="CheckBox" checked="Checked" fmlaLink="$D$139" lockText="1" noThreeD="1"/>
</file>

<file path=xl/ctrlProps/ctrlProp1607.xml><?xml version="1.0" encoding="utf-8"?>
<formControlPr xmlns="http://schemas.microsoft.com/office/spreadsheetml/2009/9/main" objectType="CheckBox" checked="Checked" fmlaLink="$D$140" lockText="1" noThreeD="1"/>
</file>

<file path=xl/ctrlProps/ctrlProp1608.xml><?xml version="1.0" encoding="utf-8"?>
<formControlPr xmlns="http://schemas.microsoft.com/office/spreadsheetml/2009/9/main" objectType="CheckBox" checked="Checked" fmlaLink="$D$141" lockText="1" noThreeD="1"/>
</file>

<file path=xl/ctrlProps/ctrlProp1609.xml><?xml version="1.0" encoding="utf-8"?>
<formControlPr xmlns="http://schemas.microsoft.com/office/spreadsheetml/2009/9/main" objectType="CheckBox" fmlaLink="$F$140" lockText="1" noThreeD="1"/>
</file>

<file path=xl/ctrlProps/ctrlProp1610.xml><?xml version="1.0" encoding="utf-8"?>
<formControlPr xmlns="http://schemas.microsoft.com/office/spreadsheetml/2009/9/main" objectType="CheckBox" fmlaLink="$F$141" lockText="1" noThreeD="1"/>
</file>

<file path=xl/ctrlProps/ctrlProp1611.xml><?xml version="1.0" encoding="utf-8"?>
<formControlPr xmlns="http://schemas.microsoft.com/office/spreadsheetml/2009/9/main" objectType="CheckBox" fmlaLink="$F$134" lockText="1" noThreeD="1"/>
</file>

<file path=xl/ctrlProps/ctrlProp1612.xml><?xml version="1.0" encoding="utf-8"?>
<formControlPr xmlns="http://schemas.microsoft.com/office/spreadsheetml/2009/9/main" objectType="CheckBox" fmlaLink="$F$135" lockText="1" noThreeD="1"/>
</file>

<file path=xl/ctrlProps/ctrlProp1613.xml><?xml version="1.0" encoding="utf-8"?>
<formControlPr xmlns="http://schemas.microsoft.com/office/spreadsheetml/2009/9/main" objectType="CheckBox" fmlaLink="$F$136" lockText="1" noThreeD="1"/>
</file>

<file path=xl/ctrlProps/ctrlProp1614.xml><?xml version="1.0" encoding="utf-8"?>
<formControlPr xmlns="http://schemas.microsoft.com/office/spreadsheetml/2009/9/main" objectType="CheckBox" checked="Checked" fmlaLink="$D$142" lockText="1" noThreeD="1"/>
</file>

<file path=xl/ctrlProps/ctrlProp1615.xml><?xml version="1.0" encoding="utf-8"?>
<formControlPr xmlns="http://schemas.microsoft.com/office/spreadsheetml/2009/9/main" objectType="CheckBox" checked="Checked" fmlaLink="CR37" lockText="1" noThreeD="1"/>
</file>

<file path=xl/ctrlProps/ctrlProp1616.xml><?xml version="1.0" encoding="utf-8"?>
<formControlPr xmlns="http://schemas.microsoft.com/office/spreadsheetml/2009/9/main" objectType="CheckBox" fmlaLink="CT37" lockText="1" noThreeD="1"/>
</file>

<file path=xl/ctrlProps/ctrlProp1617.xml><?xml version="1.0" encoding="utf-8"?>
<formControlPr xmlns="http://schemas.microsoft.com/office/spreadsheetml/2009/9/main" objectType="CheckBox" checked="Checked" fmlaLink="CR38" lockText="1" noThreeD="1"/>
</file>

<file path=xl/ctrlProps/ctrlProp1618.xml><?xml version="1.0" encoding="utf-8"?>
<formControlPr xmlns="http://schemas.microsoft.com/office/spreadsheetml/2009/9/main" objectType="CheckBox" fmlaLink="CT38" lockText="1" noThreeD="1"/>
</file>

<file path=xl/ctrlProps/ctrlProp1619.xml><?xml version="1.0" encoding="utf-8"?>
<formControlPr xmlns="http://schemas.microsoft.com/office/spreadsheetml/2009/9/main" objectType="CheckBox" checked="Checked" fmlaLink="CR39" lockText="1" noThreeD="1"/>
</file>

<file path=xl/ctrlProps/ctrlProp1620.xml><?xml version="1.0" encoding="utf-8"?>
<formControlPr xmlns="http://schemas.microsoft.com/office/spreadsheetml/2009/9/main" objectType="CheckBox" fmlaLink="CT39" lockText="1" noThreeD="1"/>
</file>

<file path=xl/ctrlProps/ctrlProp1621.xml><?xml version="1.0" encoding="utf-8"?>
<formControlPr xmlns="http://schemas.microsoft.com/office/spreadsheetml/2009/9/main" objectType="CheckBox" lockText="1" noThreeD="1"/>
</file>

<file path=xl/ctrlProps/ctrlProp1622.xml><?xml version="1.0" encoding="utf-8"?>
<formControlPr xmlns="http://schemas.microsoft.com/office/spreadsheetml/2009/9/main" objectType="CheckBox" checked="Checked" fmlaLink="CR40" lockText="1" noThreeD="1"/>
</file>

<file path=xl/ctrlProps/ctrlProp1623.xml><?xml version="1.0" encoding="utf-8"?>
<formControlPr xmlns="http://schemas.microsoft.com/office/spreadsheetml/2009/9/main" objectType="CheckBox" fmlaLink="CT40" lockText="1" noThreeD="1"/>
</file>

<file path=xl/ctrlProps/ctrlProp1624.xml><?xml version="1.0" encoding="utf-8"?>
<formControlPr xmlns="http://schemas.microsoft.com/office/spreadsheetml/2009/9/main" objectType="CheckBox" lockText="1" noThreeD="1"/>
</file>

<file path=xl/ctrlProps/ctrlProp1625.xml><?xml version="1.0" encoding="utf-8"?>
<formControlPr xmlns="http://schemas.microsoft.com/office/spreadsheetml/2009/9/main" objectType="CheckBox" checked="Checked" fmlaLink="CR41" lockText="1" noThreeD="1"/>
</file>

<file path=xl/ctrlProps/ctrlProp1626.xml><?xml version="1.0" encoding="utf-8"?>
<formControlPr xmlns="http://schemas.microsoft.com/office/spreadsheetml/2009/9/main" objectType="CheckBox" fmlaLink="CT41" lockText="1" noThreeD="1"/>
</file>

<file path=xl/ctrlProps/ctrlProp1627.xml><?xml version="1.0" encoding="utf-8"?>
<formControlPr xmlns="http://schemas.microsoft.com/office/spreadsheetml/2009/9/main" objectType="CheckBox" fmlaLink="CT42" lockText="1" noThreeD="1"/>
</file>

<file path=xl/ctrlProps/ctrlProp1628.xml><?xml version="1.0" encoding="utf-8"?>
<formControlPr xmlns="http://schemas.microsoft.com/office/spreadsheetml/2009/9/main" objectType="CheckBox" checked="Checked" fmlaLink="CR42" lockText="1" noThreeD="1"/>
</file>

<file path=xl/ctrlProps/ctrlProp1629.xml><?xml version="1.0" encoding="utf-8"?>
<formControlPr xmlns="http://schemas.microsoft.com/office/spreadsheetml/2009/9/main" objectType="CheckBox" checked="Checked" fmlaLink="$D$66" lockText="1" noThreeD="1"/>
</file>

<file path=xl/ctrlProps/ctrlProp1630.xml><?xml version="1.0" encoding="utf-8"?>
<formControlPr xmlns="http://schemas.microsoft.com/office/spreadsheetml/2009/9/main" objectType="CheckBox" fmlaLink="$F$66" lockText="1" noThreeD="1"/>
</file>

<file path=xl/ctrlProps/ctrlProp1631.xml><?xml version="1.0" encoding="utf-8"?>
<formControlPr xmlns="http://schemas.microsoft.com/office/spreadsheetml/2009/9/main" objectType="CheckBox" fmlaLink="$D$67" lockText="1" noThreeD="1"/>
</file>

<file path=xl/ctrlProps/ctrlProp1632.xml><?xml version="1.0" encoding="utf-8"?>
<formControlPr xmlns="http://schemas.microsoft.com/office/spreadsheetml/2009/9/main" objectType="CheckBox" checked="Checked" fmlaLink="$F$67" lockText="1" noThreeD="1"/>
</file>

<file path=xl/ctrlProps/ctrlProp1633.xml><?xml version="1.0" encoding="utf-8"?>
<formControlPr xmlns="http://schemas.microsoft.com/office/spreadsheetml/2009/9/main" objectType="CheckBox" checked="Checked" fmlaLink="$D$68" lockText="1" noThreeD="1"/>
</file>

<file path=xl/ctrlProps/ctrlProp1634.xml><?xml version="1.0" encoding="utf-8"?>
<formControlPr xmlns="http://schemas.microsoft.com/office/spreadsheetml/2009/9/main" objectType="CheckBox" fmlaLink="$F$68" lockText="1" noThreeD="1"/>
</file>

<file path=xl/ctrlProps/ctrlProp1635.xml><?xml version="1.0" encoding="utf-8"?>
<formControlPr xmlns="http://schemas.microsoft.com/office/spreadsheetml/2009/9/main" objectType="CheckBox" checked="Checked" fmlaLink="$D$69" lockText="1" noThreeD="1"/>
</file>

<file path=xl/ctrlProps/ctrlProp1636.xml><?xml version="1.0" encoding="utf-8"?>
<formControlPr xmlns="http://schemas.microsoft.com/office/spreadsheetml/2009/9/main" objectType="CheckBox" fmlaLink="$F$69" lockText="1" noThreeD="1"/>
</file>

<file path=xl/ctrlProps/ctrlProp1637.xml><?xml version="1.0" encoding="utf-8"?>
<formControlPr xmlns="http://schemas.microsoft.com/office/spreadsheetml/2009/9/main" objectType="CheckBox" checked="Checked" fmlaLink="$D$70" lockText="1" noThreeD="1"/>
</file>

<file path=xl/ctrlProps/ctrlProp1638.xml><?xml version="1.0" encoding="utf-8"?>
<formControlPr xmlns="http://schemas.microsoft.com/office/spreadsheetml/2009/9/main" objectType="CheckBox" fmlaLink="$F$70" lockText="1" noThreeD="1"/>
</file>

<file path=xl/ctrlProps/ctrlProp1639.xml><?xml version="1.0" encoding="utf-8"?>
<formControlPr xmlns="http://schemas.microsoft.com/office/spreadsheetml/2009/9/main" objectType="CheckBox" checked="Checked" fmlaLink="$D$71" lockText="1" noThreeD="1"/>
</file>

<file path=xl/ctrlProps/ctrlProp1640.xml><?xml version="1.0" encoding="utf-8"?>
<formControlPr xmlns="http://schemas.microsoft.com/office/spreadsheetml/2009/9/main" objectType="CheckBox" fmlaLink="$F$71" lockText="1" noThreeD="1"/>
</file>

<file path=xl/ctrlProps/ctrlProp1641.xml><?xml version="1.0" encoding="utf-8"?>
<formControlPr xmlns="http://schemas.microsoft.com/office/spreadsheetml/2009/9/main" objectType="CheckBox" checked="Checked" fmlaLink="$D$72" lockText="1" noThreeD="1"/>
</file>

<file path=xl/ctrlProps/ctrlProp1642.xml><?xml version="1.0" encoding="utf-8"?>
<formControlPr xmlns="http://schemas.microsoft.com/office/spreadsheetml/2009/9/main" objectType="CheckBox" fmlaLink="$F$72" lockText="1" noThreeD="1"/>
</file>

<file path=xl/ctrlProps/ctrlProp1643.xml><?xml version="1.0" encoding="utf-8"?>
<formControlPr xmlns="http://schemas.microsoft.com/office/spreadsheetml/2009/9/main" objectType="CheckBox" fmlaLink="$F$73" lockText="1" noThreeD="1"/>
</file>

<file path=xl/ctrlProps/ctrlProp1644.xml><?xml version="1.0" encoding="utf-8"?>
<formControlPr xmlns="http://schemas.microsoft.com/office/spreadsheetml/2009/9/main" objectType="CheckBox" checked="Checked" fmlaLink="$D$74" lockText="1" noThreeD="1"/>
</file>

<file path=xl/ctrlProps/ctrlProp1645.xml><?xml version="1.0" encoding="utf-8"?>
<formControlPr xmlns="http://schemas.microsoft.com/office/spreadsheetml/2009/9/main" objectType="CheckBox" fmlaLink="$F$74" lockText="1" noThreeD="1"/>
</file>

<file path=xl/ctrlProps/ctrlProp1646.xml><?xml version="1.0" encoding="utf-8"?>
<formControlPr xmlns="http://schemas.microsoft.com/office/spreadsheetml/2009/9/main" objectType="CheckBox" checked="Checked" fmlaLink="$D$75" lockText="1" noThreeD="1"/>
</file>

<file path=xl/ctrlProps/ctrlProp1647.xml><?xml version="1.0" encoding="utf-8"?>
<formControlPr xmlns="http://schemas.microsoft.com/office/spreadsheetml/2009/9/main" objectType="CheckBox" fmlaLink="$F$75" lockText="1" noThreeD="1"/>
</file>

<file path=xl/ctrlProps/ctrlProp1648.xml><?xml version="1.0" encoding="utf-8"?>
<formControlPr xmlns="http://schemas.microsoft.com/office/spreadsheetml/2009/9/main" objectType="CheckBox" fmlaLink="$D$76" lockText="1" noThreeD="1"/>
</file>

<file path=xl/ctrlProps/ctrlProp1649.xml><?xml version="1.0" encoding="utf-8"?>
<formControlPr xmlns="http://schemas.microsoft.com/office/spreadsheetml/2009/9/main" objectType="CheckBox" checked="Checked" fmlaLink="$D$73" lockText="1" noThreeD="1"/>
</file>

<file path=xl/ctrlProps/ctrlProp1650.xml><?xml version="1.0" encoding="utf-8"?>
<formControlPr xmlns="http://schemas.microsoft.com/office/spreadsheetml/2009/9/main" objectType="CheckBox" checked="Checked" fmlaLink="$D$80" lockText="1" noThreeD="1"/>
</file>

<file path=xl/ctrlProps/ctrlProp1651.xml><?xml version="1.0" encoding="utf-8"?>
<formControlPr xmlns="http://schemas.microsoft.com/office/spreadsheetml/2009/9/main" objectType="CheckBox" fmlaLink="$F$80" lockText="1" noThreeD="1"/>
</file>

<file path=xl/ctrlProps/ctrlProp1652.xml><?xml version="1.0" encoding="utf-8"?>
<formControlPr xmlns="http://schemas.microsoft.com/office/spreadsheetml/2009/9/main" objectType="CheckBox" checked="Checked" fmlaLink="$D$79" lockText="1" noThreeD="1"/>
</file>

<file path=xl/ctrlProps/ctrlProp1653.xml><?xml version="1.0" encoding="utf-8"?>
<formControlPr xmlns="http://schemas.microsoft.com/office/spreadsheetml/2009/9/main" objectType="CheckBox" fmlaLink="$F$79" lockText="1" noThreeD="1"/>
</file>

<file path=xl/ctrlProps/ctrlProp1654.xml><?xml version="1.0" encoding="utf-8"?>
<formControlPr xmlns="http://schemas.microsoft.com/office/spreadsheetml/2009/9/main" objectType="CheckBox" fmlaLink="$D$81" lockText="1" noThreeD="1"/>
</file>

<file path=xl/ctrlProps/ctrlProp1655.xml><?xml version="1.0" encoding="utf-8"?>
<formControlPr xmlns="http://schemas.microsoft.com/office/spreadsheetml/2009/9/main" objectType="CheckBox" checked="Checked" fmlaLink="$F$81" lockText="1" noThreeD="1"/>
</file>

<file path=xl/ctrlProps/ctrlProp1656.xml><?xml version="1.0" encoding="utf-8"?>
<formControlPr xmlns="http://schemas.microsoft.com/office/spreadsheetml/2009/9/main" objectType="CheckBox" checked="Checked" fmlaLink="$D123" lockText="1" noThreeD="1"/>
</file>

<file path=xl/ctrlProps/ctrlProp1657.xml><?xml version="1.0" encoding="utf-8"?>
<formControlPr xmlns="http://schemas.microsoft.com/office/spreadsheetml/2009/9/main" objectType="CheckBox" checked="Checked" fmlaLink="$D$148" lockText="1" noThreeD="1"/>
</file>

<file path=xl/ctrlProps/ctrlProp1658.xml><?xml version="1.0" encoding="utf-8"?>
<formControlPr xmlns="http://schemas.microsoft.com/office/spreadsheetml/2009/9/main" objectType="CheckBox" fmlaLink="$F$148" lockText="1" noThreeD="1"/>
</file>

<file path=xl/ctrlProps/ctrlProp1659.xml><?xml version="1.0" encoding="utf-8"?>
<formControlPr xmlns="http://schemas.microsoft.com/office/spreadsheetml/2009/9/main" objectType="CheckBox" checked="Checked" fmlaLink="$D$153" lockText="1" noThreeD="1"/>
</file>

<file path=xl/ctrlProps/ctrlProp1660.xml><?xml version="1.0" encoding="utf-8"?>
<formControlPr xmlns="http://schemas.microsoft.com/office/spreadsheetml/2009/9/main" objectType="CheckBox" checked="Checked" fmlaLink="$D$144" lockText="1" noThreeD="1"/>
</file>

<file path=xl/ctrlProps/ctrlProp1661.xml><?xml version="1.0" encoding="utf-8"?>
<formControlPr xmlns="http://schemas.microsoft.com/office/spreadsheetml/2009/9/main" objectType="CheckBox" fmlaLink="$F$144" lockText="1" noThreeD="1"/>
</file>

<file path=xl/ctrlProps/ctrlProp1662.xml><?xml version="1.0" encoding="utf-8"?>
<formControlPr xmlns="http://schemas.microsoft.com/office/spreadsheetml/2009/9/main" objectType="CheckBox" checked="Checked" fmlaLink="$D$145" lockText="1" noThreeD="1"/>
</file>

<file path=xl/ctrlProps/ctrlProp1663.xml><?xml version="1.0" encoding="utf-8"?>
<formControlPr xmlns="http://schemas.microsoft.com/office/spreadsheetml/2009/9/main" objectType="CheckBox" fmlaLink="$F$145" lockText="1" noThreeD="1"/>
</file>

<file path=xl/ctrlProps/ctrlProp1664.xml><?xml version="1.0" encoding="utf-8"?>
<formControlPr xmlns="http://schemas.microsoft.com/office/spreadsheetml/2009/9/main" objectType="CheckBox" fmlaLink="$D$149" lockText="1" noThreeD="1"/>
</file>

<file path=xl/ctrlProps/ctrlProp1665.xml><?xml version="1.0" encoding="utf-8"?>
<formControlPr xmlns="http://schemas.microsoft.com/office/spreadsheetml/2009/9/main" objectType="CheckBox" checked="Checked" fmlaLink="$F$149" lockText="1" noThreeD="1"/>
</file>

<file path=xl/ctrlProps/ctrlProp1666.xml><?xml version="1.0" encoding="utf-8"?>
<formControlPr xmlns="http://schemas.microsoft.com/office/spreadsheetml/2009/9/main" objectType="CheckBox" checked="Checked" fmlaLink="$D$150" lockText="1" noThreeD="1"/>
</file>

<file path=xl/ctrlProps/ctrlProp1667.xml><?xml version="1.0" encoding="utf-8"?>
<formControlPr xmlns="http://schemas.microsoft.com/office/spreadsheetml/2009/9/main" objectType="CheckBox" fmlaLink="$F$150" lockText="1" noThreeD="1"/>
</file>

<file path=xl/ctrlProps/ctrlProp1668.xml><?xml version="1.0" encoding="utf-8"?>
<formControlPr xmlns="http://schemas.microsoft.com/office/spreadsheetml/2009/9/main" objectType="CheckBox" fmlaLink="$F$153" lockText="1" noThreeD="1"/>
</file>

<file path=xl/ctrlProps/ctrlProp1669.xml><?xml version="1.0" encoding="utf-8"?>
<formControlPr xmlns="http://schemas.microsoft.com/office/spreadsheetml/2009/9/main" objectType="CheckBox" fmlaLink="$D$154" lockText="1" noThreeD="1"/>
</file>

<file path=xl/ctrlProps/ctrlProp1670.xml><?xml version="1.0" encoding="utf-8"?>
<formControlPr xmlns="http://schemas.microsoft.com/office/spreadsheetml/2009/9/main" objectType="CheckBox" checked="Checked" fmlaLink="$D$156" lockText="1" noThreeD="1"/>
</file>

<file path=xl/ctrlProps/ctrlProp1671.xml><?xml version="1.0" encoding="utf-8"?>
<formControlPr xmlns="http://schemas.microsoft.com/office/spreadsheetml/2009/9/main" objectType="CheckBox" fmlaLink="$F$156" lockText="1" noThreeD="1"/>
</file>

<file path=xl/ctrlProps/ctrlProp1672.xml><?xml version="1.0" encoding="utf-8"?>
<formControlPr xmlns="http://schemas.microsoft.com/office/spreadsheetml/2009/9/main" objectType="CheckBox" checked="Checked" fmlaLink="$D$157" lockText="1" noThreeD="1"/>
</file>

<file path=xl/ctrlProps/ctrlProp1673.xml><?xml version="1.0" encoding="utf-8"?>
<formControlPr xmlns="http://schemas.microsoft.com/office/spreadsheetml/2009/9/main" objectType="CheckBox" fmlaLink="$D$158" lockText="1" noThreeD="1"/>
</file>

<file path=xl/ctrlProps/ctrlProp1674.xml><?xml version="1.0" encoding="utf-8"?>
<formControlPr xmlns="http://schemas.microsoft.com/office/spreadsheetml/2009/9/main" objectType="CheckBox" checked="Checked" fmlaLink="$F$158" lockText="1" noThreeD="1"/>
</file>

<file path=xl/ctrlProps/ctrlProp1675.xml><?xml version="1.0" encoding="utf-8"?>
<formControlPr xmlns="http://schemas.microsoft.com/office/spreadsheetml/2009/9/main" objectType="CheckBox" fmlaLink="$D$159" lockText="1" noThreeD="1"/>
</file>

<file path=xl/ctrlProps/ctrlProp1676.xml><?xml version="1.0" encoding="utf-8"?>
<formControlPr xmlns="http://schemas.microsoft.com/office/spreadsheetml/2009/9/main" objectType="CheckBox" checked="Checked" fmlaLink="$F$159" lockText="1" noThreeD="1"/>
</file>

<file path=xl/ctrlProps/ctrlProp1677.xml><?xml version="1.0" encoding="utf-8"?>
<formControlPr xmlns="http://schemas.microsoft.com/office/spreadsheetml/2009/9/main" objectType="CheckBox" fmlaLink="$D$160" lockText="1" noThreeD="1"/>
</file>

<file path=xl/ctrlProps/ctrlProp1678.xml><?xml version="1.0" encoding="utf-8"?>
<formControlPr xmlns="http://schemas.microsoft.com/office/spreadsheetml/2009/9/main" objectType="CheckBox" fmlaLink="$D$162" lockText="1" noThreeD="1"/>
</file>

<file path=xl/ctrlProps/ctrlProp1679.xml><?xml version="1.0" encoding="utf-8"?>
<formControlPr xmlns="http://schemas.microsoft.com/office/spreadsheetml/2009/9/main" objectType="CheckBox" fmlaLink="$D$163" lockText="1" noThreeD="1"/>
</file>

<file path=xl/ctrlProps/ctrlProp1680.xml><?xml version="1.0" encoding="utf-8"?>
<formControlPr xmlns="http://schemas.microsoft.com/office/spreadsheetml/2009/9/main" objectType="CheckBox" fmlaLink="$D$164" lockText="1" noThreeD="1"/>
</file>

<file path=xl/ctrlProps/ctrlProp1681.xml><?xml version="1.0" encoding="utf-8"?>
<formControlPr xmlns="http://schemas.microsoft.com/office/spreadsheetml/2009/9/main" objectType="CheckBox" fmlaLink="$D$165" lockText="1" noThreeD="1"/>
</file>

<file path=xl/ctrlProps/ctrlProp1682.xml><?xml version="1.0" encoding="utf-8"?>
<formControlPr xmlns="http://schemas.microsoft.com/office/spreadsheetml/2009/9/main" objectType="CheckBox" checked="Checked" fmlaLink="$D$73" lockText="1" noThreeD="1"/>
</file>

<file path=xl/ctrlProps/ctrlProp1683.xml><?xml version="1.0" encoding="utf-8"?>
<formControlPr xmlns="http://schemas.microsoft.com/office/spreadsheetml/2009/9/main" objectType="CheckBox" fmlaLink="$F$73" lockText="1" noThreeD="1"/>
</file>

<file path=xl/ctrlProps/ctrlProp1684.xml><?xml version="1.0" encoding="utf-8"?>
<formControlPr xmlns="http://schemas.microsoft.com/office/spreadsheetml/2009/9/main" objectType="CheckBox" checked="Checked" fmlaLink="$D$112" lockText="1" noThreeD="1"/>
</file>

<file path=xl/ctrlProps/ctrlProp1685.xml><?xml version="1.0" encoding="utf-8"?>
<formControlPr xmlns="http://schemas.microsoft.com/office/spreadsheetml/2009/9/main" objectType="CheckBox" checked="Checked" fmlaLink="$D$113" lockText="1" noThreeD="1"/>
</file>

<file path=xl/ctrlProps/ctrlProp1686.xml><?xml version="1.0" encoding="utf-8"?>
<formControlPr xmlns="http://schemas.microsoft.com/office/spreadsheetml/2009/9/main" objectType="CheckBox" fmlaLink="$D$116" lockText="1" noThreeD="1"/>
</file>

<file path=xl/ctrlProps/ctrlProp1687.xml><?xml version="1.0" encoding="utf-8"?>
<formControlPr xmlns="http://schemas.microsoft.com/office/spreadsheetml/2009/9/main" objectType="CheckBox" fmlaLink="$D$114" lockText="1" noThreeD="1"/>
</file>

<file path=xl/ctrlProps/ctrlProp1688.xml><?xml version="1.0" encoding="utf-8"?>
<formControlPr xmlns="http://schemas.microsoft.com/office/spreadsheetml/2009/9/main" objectType="CheckBox" fmlaLink="$D$115" lockText="1" noThreeD="1"/>
</file>

<file path=xl/ctrlProps/ctrlProp1689.xml><?xml version="1.0" encoding="utf-8"?>
<formControlPr xmlns="http://schemas.microsoft.com/office/spreadsheetml/2009/9/main" objectType="CheckBox" checked="Checked" fmlaLink="$F$114" lockText="1" noThreeD="1"/>
</file>

<file path=xl/ctrlProps/ctrlProp1690.xml><?xml version="1.0" encoding="utf-8"?>
<formControlPr xmlns="http://schemas.microsoft.com/office/spreadsheetml/2009/9/main" objectType="CheckBox" checked="Checked" fmlaLink="$F$115" lockText="1" noThreeD="1"/>
</file>

<file path=xl/ctrlProps/ctrlProp1691.xml><?xml version="1.0" encoding="utf-8"?>
<formControlPr xmlns="http://schemas.microsoft.com/office/spreadsheetml/2009/9/main" objectType="CheckBox" checked="Checked" fmlaLink="$D$155" lockText="1" noThreeD="1"/>
</file>

<file path=xl/ctrlProps/ctrlProp1692.xml><?xml version="1.0" encoding="utf-8"?>
<formControlPr xmlns="http://schemas.microsoft.com/office/spreadsheetml/2009/9/main" objectType="CheckBox" fmlaLink="$F$155" lockText="1" noThreeD="1"/>
</file>

<file path=xl/ctrlProps/ctrlProp1693.xml><?xml version="1.0" encoding="utf-8"?>
<formControlPr xmlns="http://schemas.microsoft.com/office/spreadsheetml/2009/9/main" objectType="CheckBox" checked="Checked" fmlaLink="$D$147" lockText="1" noThreeD="1"/>
</file>

<file path=xl/ctrlProps/ctrlProp1694.xml><?xml version="1.0" encoding="utf-8"?>
<formControlPr xmlns="http://schemas.microsoft.com/office/spreadsheetml/2009/9/main" objectType="CheckBox" checked="Checked" fmlaLink="$D$124" lockText="1" noThreeD="1"/>
</file>

<file path=xl/ctrlProps/ctrlProp1695.xml><?xml version="1.0" encoding="utf-8"?>
<formControlPr xmlns="http://schemas.microsoft.com/office/spreadsheetml/2009/9/main" objectType="CheckBox" fmlaLink="$D$125" lockText="1" noThreeD="1"/>
</file>

<file path=xl/ctrlProps/ctrlProp1696.xml><?xml version="1.0" encoding="utf-8"?>
<formControlPr xmlns="http://schemas.microsoft.com/office/spreadsheetml/2009/9/main" objectType="CheckBox" checked="Checked" fmlaLink="$F$125" lockText="1" noThreeD="1"/>
</file>

<file path=xl/ctrlProps/ctrlProp1697.xml><?xml version="1.0" encoding="utf-8"?>
<formControlPr xmlns="http://schemas.microsoft.com/office/spreadsheetml/2009/9/main" objectType="CheckBox" checked="Checked" fmlaLink="$D$127" lockText="1" noThreeD="1"/>
</file>

<file path=xl/ctrlProps/ctrlProp1698.xml><?xml version="1.0" encoding="utf-8"?>
<formControlPr xmlns="http://schemas.microsoft.com/office/spreadsheetml/2009/9/main" objectType="CheckBox" checked="Checked" fmlaLink="$D$128" lockText="1" noThreeD="1"/>
</file>

<file path=xl/ctrlProps/ctrlProp1699.xml><?xml version="1.0" encoding="utf-8"?>
<formControlPr xmlns="http://schemas.microsoft.com/office/spreadsheetml/2009/9/main" objectType="CheckBox" checked="Checked" fmlaLink="$D$129" lockText="1" noThreeD="1"/>
</file>

<file path=xl/ctrlProps/ctrlProp1700.xml><?xml version="1.0" encoding="utf-8"?>
<formControlPr xmlns="http://schemas.microsoft.com/office/spreadsheetml/2009/9/main" objectType="CheckBox" checked="Checked" fmlaLink="$D$130" lockText="1" noThreeD="1"/>
</file>

<file path=xl/ctrlProps/ctrlProp1701.xml><?xml version="1.0" encoding="utf-8"?>
<formControlPr xmlns="http://schemas.microsoft.com/office/spreadsheetml/2009/9/main" objectType="CheckBox" checked="Checked" fmlaLink="$D$131" lockText="1" noThreeD="1"/>
</file>

<file path=xl/ctrlProps/ctrlProp1702.xml><?xml version="1.0" encoding="utf-8"?>
<formControlPr xmlns="http://schemas.microsoft.com/office/spreadsheetml/2009/9/main" objectType="CheckBox" checked="Checked" fmlaLink="$D$133" lockText="1" noThreeD="1"/>
</file>

<file path=xl/ctrlProps/ctrlProp1703.xml><?xml version="1.0" encoding="utf-8"?>
<formControlPr xmlns="http://schemas.microsoft.com/office/spreadsheetml/2009/9/main" objectType="CheckBox" checked="Checked" fmlaLink="$D$134" lockText="1" noThreeD="1"/>
</file>

<file path=xl/ctrlProps/ctrlProp1704.xml><?xml version="1.0" encoding="utf-8"?>
<formControlPr xmlns="http://schemas.microsoft.com/office/spreadsheetml/2009/9/main" objectType="CheckBox" checked="Checked" fmlaLink="$D$135" lockText="1" noThreeD="1"/>
</file>

<file path=xl/ctrlProps/ctrlProp1705.xml><?xml version="1.0" encoding="utf-8"?>
<formControlPr xmlns="http://schemas.microsoft.com/office/spreadsheetml/2009/9/main" objectType="CheckBox" checked="Checked" fmlaLink="$D$136" lockText="1" noThreeD="1"/>
</file>

<file path=xl/ctrlProps/ctrlProp1706.xml><?xml version="1.0" encoding="utf-8"?>
<formControlPr xmlns="http://schemas.microsoft.com/office/spreadsheetml/2009/9/main" objectType="CheckBox" checked="Checked" fmlaLink="$D$137" lockText="1" noThreeD="1"/>
</file>

<file path=xl/ctrlProps/ctrlProp1707.xml><?xml version="1.0" encoding="utf-8"?>
<formControlPr xmlns="http://schemas.microsoft.com/office/spreadsheetml/2009/9/main" objectType="CheckBox" checked="Checked" fmlaLink="$D$139" lockText="1" noThreeD="1"/>
</file>

<file path=xl/ctrlProps/ctrlProp1708.xml><?xml version="1.0" encoding="utf-8"?>
<formControlPr xmlns="http://schemas.microsoft.com/office/spreadsheetml/2009/9/main" objectType="CheckBox" checked="Checked" fmlaLink="$D$140" lockText="1" noThreeD="1"/>
</file>

<file path=xl/ctrlProps/ctrlProp1709.xml><?xml version="1.0" encoding="utf-8"?>
<formControlPr xmlns="http://schemas.microsoft.com/office/spreadsheetml/2009/9/main" objectType="CheckBox" checked="Checked" fmlaLink="$D$141" lockText="1" noThreeD="1"/>
</file>

<file path=xl/ctrlProps/ctrlProp1710.xml><?xml version="1.0" encoding="utf-8"?>
<formControlPr xmlns="http://schemas.microsoft.com/office/spreadsheetml/2009/9/main" objectType="CheckBox" fmlaLink="$F$140" lockText="1" noThreeD="1"/>
</file>

<file path=xl/ctrlProps/ctrlProp1711.xml><?xml version="1.0" encoding="utf-8"?>
<formControlPr xmlns="http://schemas.microsoft.com/office/spreadsheetml/2009/9/main" objectType="CheckBox" fmlaLink="$F$141" lockText="1" noThreeD="1"/>
</file>

<file path=xl/ctrlProps/ctrlProp1712.xml><?xml version="1.0" encoding="utf-8"?>
<formControlPr xmlns="http://schemas.microsoft.com/office/spreadsheetml/2009/9/main" objectType="CheckBox" fmlaLink="$F$134" lockText="1" noThreeD="1"/>
</file>

<file path=xl/ctrlProps/ctrlProp1713.xml><?xml version="1.0" encoding="utf-8"?>
<formControlPr xmlns="http://schemas.microsoft.com/office/spreadsheetml/2009/9/main" objectType="CheckBox" fmlaLink="$F$135" lockText="1" noThreeD="1"/>
</file>

<file path=xl/ctrlProps/ctrlProp1714.xml><?xml version="1.0" encoding="utf-8"?>
<formControlPr xmlns="http://schemas.microsoft.com/office/spreadsheetml/2009/9/main" objectType="CheckBox" fmlaLink="$F$136" lockText="1" noThreeD="1"/>
</file>

<file path=xl/ctrlProps/ctrlProp1715.xml><?xml version="1.0" encoding="utf-8"?>
<formControlPr xmlns="http://schemas.microsoft.com/office/spreadsheetml/2009/9/main" objectType="CheckBox" checked="Checked" fmlaLink="$D$142" lockText="1" noThreeD="1"/>
</file>

<file path=xl/ctrlProps/ctrlProp1716.xml><?xml version="1.0" encoding="utf-8"?>
<formControlPr xmlns="http://schemas.microsoft.com/office/spreadsheetml/2009/9/main" objectType="CheckBox" checked="Checked" fmlaLink="CR37" lockText="1" noThreeD="1"/>
</file>

<file path=xl/ctrlProps/ctrlProp1717.xml><?xml version="1.0" encoding="utf-8"?>
<formControlPr xmlns="http://schemas.microsoft.com/office/spreadsheetml/2009/9/main" objectType="CheckBox" fmlaLink="CT37" lockText="1" noThreeD="1"/>
</file>

<file path=xl/ctrlProps/ctrlProp1718.xml><?xml version="1.0" encoding="utf-8"?>
<formControlPr xmlns="http://schemas.microsoft.com/office/spreadsheetml/2009/9/main" objectType="CheckBox" checked="Checked" fmlaLink="CR38" lockText="1" noThreeD="1"/>
</file>

<file path=xl/ctrlProps/ctrlProp1719.xml><?xml version="1.0" encoding="utf-8"?>
<formControlPr xmlns="http://schemas.microsoft.com/office/spreadsheetml/2009/9/main" objectType="CheckBox" fmlaLink="CT38" lockText="1" noThreeD="1"/>
</file>

<file path=xl/ctrlProps/ctrlProp1720.xml><?xml version="1.0" encoding="utf-8"?>
<formControlPr xmlns="http://schemas.microsoft.com/office/spreadsheetml/2009/9/main" objectType="CheckBox" checked="Checked" fmlaLink="CR39" lockText="1" noThreeD="1"/>
</file>

<file path=xl/ctrlProps/ctrlProp1721.xml><?xml version="1.0" encoding="utf-8"?>
<formControlPr xmlns="http://schemas.microsoft.com/office/spreadsheetml/2009/9/main" objectType="CheckBox" fmlaLink="CT39" lockText="1" noThreeD="1"/>
</file>

<file path=xl/ctrlProps/ctrlProp1722.xml><?xml version="1.0" encoding="utf-8"?>
<formControlPr xmlns="http://schemas.microsoft.com/office/spreadsheetml/2009/9/main" objectType="CheckBox" lockText="1" noThreeD="1"/>
</file>

<file path=xl/ctrlProps/ctrlProp1723.xml><?xml version="1.0" encoding="utf-8"?>
<formControlPr xmlns="http://schemas.microsoft.com/office/spreadsheetml/2009/9/main" objectType="CheckBox" checked="Checked" fmlaLink="CR40" lockText="1" noThreeD="1"/>
</file>

<file path=xl/ctrlProps/ctrlProp1724.xml><?xml version="1.0" encoding="utf-8"?>
<formControlPr xmlns="http://schemas.microsoft.com/office/spreadsheetml/2009/9/main" objectType="CheckBox" fmlaLink="CT40" lockText="1" noThreeD="1"/>
</file>

<file path=xl/ctrlProps/ctrlProp1725.xml><?xml version="1.0" encoding="utf-8"?>
<formControlPr xmlns="http://schemas.microsoft.com/office/spreadsheetml/2009/9/main" objectType="CheckBox" lockText="1" noThreeD="1"/>
</file>

<file path=xl/ctrlProps/ctrlProp1726.xml><?xml version="1.0" encoding="utf-8"?>
<formControlPr xmlns="http://schemas.microsoft.com/office/spreadsheetml/2009/9/main" objectType="CheckBox" checked="Checked" fmlaLink="CR41" lockText="1" noThreeD="1"/>
</file>

<file path=xl/ctrlProps/ctrlProp1727.xml><?xml version="1.0" encoding="utf-8"?>
<formControlPr xmlns="http://schemas.microsoft.com/office/spreadsheetml/2009/9/main" objectType="CheckBox" fmlaLink="CT41" lockText="1" noThreeD="1"/>
</file>

<file path=xl/ctrlProps/ctrlProp1728.xml><?xml version="1.0" encoding="utf-8"?>
<formControlPr xmlns="http://schemas.microsoft.com/office/spreadsheetml/2009/9/main" objectType="CheckBox" fmlaLink="CT42" lockText="1" noThreeD="1"/>
</file>

<file path=xl/ctrlProps/ctrlProp1729.xml><?xml version="1.0" encoding="utf-8"?>
<formControlPr xmlns="http://schemas.microsoft.com/office/spreadsheetml/2009/9/main" objectType="CheckBox" checked="Checked" fmlaLink="CR42" lockText="1" noThreeD="1"/>
</file>

<file path=xl/ctrlProps/ctrlProp1730.xml><?xml version="1.0" encoding="utf-8"?>
<formControlPr xmlns="http://schemas.microsoft.com/office/spreadsheetml/2009/9/main" objectType="CheckBox" checked="Checked" fmlaLink="$D$66" lockText="1" noThreeD="1"/>
</file>

<file path=xl/ctrlProps/ctrlProp1731.xml><?xml version="1.0" encoding="utf-8"?>
<formControlPr xmlns="http://schemas.microsoft.com/office/spreadsheetml/2009/9/main" objectType="CheckBox" fmlaLink="$F$66" lockText="1" noThreeD="1"/>
</file>

<file path=xl/ctrlProps/ctrlProp1732.xml><?xml version="1.0" encoding="utf-8"?>
<formControlPr xmlns="http://schemas.microsoft.com/office/spreadsheetml/2009/9/main" objectType="CheckBox" fmlaLink="$D$67" lockText="1" noThreeD="1"/>
</file>

<file path=xl/ctrlProps/ctrlProp1733.xml><?xml version="1.0" encoding="utf-8"?>
<formControlPr xmlns="http://schemas.microsoft.com/office/spreadsheetml/2009/9/main" objectType="CheckBox" checked="Checked" fmlaLink="$F$67" lockText="1" noThreeD="1"/>
</file>

<file path=xl/ctrlProps/ctrlProp1734.xml><?xml version="1.0" encoding="utf-8"?>
<formControlPr xmlns="http://schemas.microsoft.com/office/spreadsheetml/2009/9/main" objectType="CheckBox" checked="Checked" fmlaLink="$D$68" lockText="1" noThreeD="1"/>
</file>

<file path=xl/ctrlProps/ctrlProp1735.xml><?xml version="1.0" encoding="utf-8"?>
<formControlPr xmlns="http://schemas.microsoft.com/office/spreadsheetml/2009/9/main" objectType="CheckBox" fmlaLink="$F$68" lockText="1" noThreeD="1"/>
</file>

<file path=xl/ctrlProps/ctrlProp1736.xml><?xml version="1.0" encoding="utf-8"?>
<formControlPr xmlns="http://schemas.microsoft.com/office/spreadsheetml/2009/9/main" objectType="CheckBox" checked="Checked" fmlaLink="$D$69" lockText="1" noThreeD="1"/>
</file>

<file path=xl/ctrlProps/ctrlProp1737.xml><?xml version="1.0" encoding="utf-8"?>
<formControlPr xmlns="http://schemas.microsoft.com/office/spreadsheetml/2009/9/main" objectType="CheckBox" fmlaLink="$F$69" lockText="1" noThreeD="1"/>
</file>

<file path=xl/ctrlProps/ctrlProp1738.xml><?xml version="1.0" encoding="utf-8"?>
<formControlPr xmlns="http://schemas.microsoft.com/office/spreadsheetml/2009/9/main" objectType="CheckBox" checked="Checked" fmlaLink="$D$70" lockText="1" noThreeD="1"/>
</file>

<file path=xl/ctrlProps/ctrlProp1739.xml><?xml version="1.0" encoding="utf-8"?>
<formControlPr xmlns="http://schemas.microsoft.com/office/spreadsheetml/2009/9/main" objectType="CheckBox" fmlaLink="$F$70" lockText="1" noThreeD="1"/>
</file>

<file path=xl/ctrlProps/ctrlProp1740.xml><?xml version="1.0" encoding="utf-8"?>
<formControlPr xmlns="http://schemas.microsoft.com/office/spreadsheetml/2009/9/main" objectType="CheckBox" checked="Checked" fmlaLink="$D$71" lockText="1" noThreeD="1"/>
</file>

<file path=xl/ctrlProps/ctrlProp1741.xml><?xml version="1.0" encoding="utf-8"?>
<formControlPr xmlns="http://schemas.microsoft.com/office/spreadsheetml/2009/9/main" objectType="CheckBox" fmlaLink="$F$71" lockText="1" noThreeD="1"/>
</file>

<file path=xl/ctrlProps/ctrlProp1742.xml><?xml version="1.0" encoding="utf-8"?>
<formControlPr xmlns="http://schemas.microsoft.com/office/spreadsheetml/2009/9/main" objectType="CheckBox" checked="Checked" fmlaLink="$D$72" lockText="1" noThreeD="1"/>
</file>

<file path=xl/ctrlProps/ctrlProp1743.xml><?xml version="1.0" encoding="utf-8"?>
<formControlPr xmlns="http://schemas.microsoft.com/office/spreadsheetml/2009/9/main" objectType="CheckBox" fmlaLink="$F$72" lockText="1" noThreeD="1"/>
</file>

<file path=xl/ctrlProps/ctrlProp1744.xml><?xml version="1.0" encoding="utf-8"?>
<formControlPr xmlns="http://schemas.microsoft.com/office/spreadsheetml/2009/9/main" objectType="CheckBox" fmlaLink="$F$73" lockText="1" noThreeD="1"/>
</file>

<file path=xl/ctrlProps/ctrlProp1745.xml><?xml version="1.0" encoding="utf-8"?>
<formControlPr xmlns="http://schemas.microsoft.com/office/spreadsheetml/2009/9/main" objectType="CheckBox" checked="Checked" fmlaLink="$D$74" lockText="1" noThreeD="1"/>
</file>

<file path=xl/ctrlProps/ctrlProp1746.xml><?xml version="1.0" encoding="utf-8"?>
<formControlPr xmlns="http://schemas.microsoft.com/office/spreadsheetml/2009/9/main" objectType="CheckBox" fmlaLink="$F$74" lockText="1" noThreeD="1"/>
</file>

<file path=xl/ctrlProps/ctrlProp1747.xml><?xml version="1.0" encoding="utf-8"?>
<formControlPr xmlns="http://schemas.microsoft.com/office/spreadsheetml/2009/9/main" objectType="CheckBox" checked="Checked" fmlaLink="$D$75" lockText="1" noThreeD="1"/>
</file>

<file path=xl/ctrlProps/ctrlProp1748.xml><?xml version="1.0" encoding="utf-8"?>
<formControlPr xmlns="http://schemas.microsoft.com/office/spreadsheetml/2009/9/main" objectType="CheckBox" fmlaLink="$F$75" lockText="1" noThreeD="1"/>
</file>

<file path=xl/ctrlProps/ctrlProp1749.xml><?xml version="1.0" encoding="utf-8"?>
<formControlPr xmlns="http://schemas.microsoft.com/office/spreadsheetml/2009/9/main" objectType="CheckBox" fmlaLink="$D$76" lockText="1" noThreeD="1"/>
</file>

<file path=xl/ctrlProps/ctrlProp1750.xml><?xml version="1.0" encoding="utf-8"?>
<formControlPr xmlns="http://schemas.microsoft.com/office/spreadsheetml/2009/9/main" objectType="CheckBox" checked="Checked" fmlaLink="$D$73" lockText="1" noThreeD="1"/>
</file>

<file path=xl/ctrlProps/ctrlProp1751.xml><?xml version="1.0" encoding="utf-8"?>
<formControlPr xmlns="http://schemas.microsoft.com/office/spreadsheetml/2009/9/main" objectType="CheckBox" checked="Checked" fmlaLink="$D$80" lockText="1" noThreeD="1"/>
</file>

<file path=xl/ctrlProps/ctrlProp1752.xml><?xml version="1.0" encoding="utf-8"?>
<formControlPr xmlns="http://schemas.microsoft.com/office/spreadsheetml/2009/9/main" objectType="CheckBox" fmlaLink="$F$80" lockText="1" noThreeD="1"/>
</file>

<file path=xl/ctrlProps/ctrlProp1753.xml><?xml version="1.0" encoding="utf-8"?>
<formControlPr xmlns="http://schemas.microsoft.com/office/spreadsheetml/2009/9/main" objectType="CheckBox" checked="Checked" fmlaLink="$D$79" lockText="1" noThreeD="1"/>
</file>

<file path=xl/ctrlProps/ctrlProp1754.xml><?xml version="1.0" encoding="utf-8"?>
<formControlPr xmlns="http://schemas.microsoft.com/office/spreadsheetml/2009/9/main" objectType="CheckBox" fmlaLink="$F$79" lockText="1" noThreeD="1"/>
</file>

<file path=xl/ctrlProps/ctrlProp1755.xml><?xml version="1.0" encoding="utf-8"?>
<formControlPr xmlns="http://schemas.microsoft.com/office/spreadsheetml/2009/9/main" objectType="CheckBox" fmlaLink="$D$81" lockText="1" noThreeD="1"/>
</file>

<file path=xl/ctrlProps/ctrlProp1756.xml><?xml version="1.0" encoding="utf-8"?>
<formControlPr xmlns="http://schemas.microsoft.com/office/spreadsheetml/2009/9/main" objectType="CheckBox" fmlaLink="$F$81" lockText="1" noThreeD="1"/>
</file>

<file path=xl/ctrlProps/ctrlProp1757.xml><?xml version="1.0" encoding="utf-8"?>
<formControlPr xmlns="http://schemas.microsoft.com/office/spreadsheetml/2009/9/main" objectType="CheckBox" checked="Checked" fmlaLink="$D123" lockText="1" noThreeD="1"/>
</file>

<file path=xl/ctrlProps/ctrlProp1758.xml><?xml version="1.0" encoding="utf-8"?>
<formControlPr xmlns="http://schemas.microsoft.com/office/spreadsheetml/2009/9/main" objectType="CheckBox" checked="Checked" fmlaLink="$D$148" lockText="1" noThreeD="1"/>
</file>

<file path=xl/ctrlProps/ctrlProp1759.xml><?xml version="1.0" encoding="utf-8"?>
<formControlPr xmlns="http://schemas.microsoft.com/office/spreadsheetml/2009/9/main" objectType="CheckBox" fmlaLink="$F$148" lockText="1" noThreeD="1"/>
</file>

<file path=xl/ctrlProps/ctrlProp1760.xml><?xml version="1.0" encoding="utf-8"?>
<formControlPr xmlns="http://schemas.microsoft.com/office/spreadsheetml/2009/9/main" objectType="CheckBox" checked="Checked" fmlaLink="$D$153" lockText="1" noThreeD="1"/>
</file>

<file path=xl/ctrlProps/ctrlProp1761.xml><?xml version="1.0" encoding="utf-8"?>
<formControlPr xmlns="http://schemas.microsoft.com/office/spreadsheetml/2009/9/main" objectType="CheckBox" checked="Checked" fmlaLink="$D$144" lockText="1" noThreeD="1"/>
</file>

<file path=xl/ctrlProps/ctrlProp1762.xml><?xml version="1.0" encoding="utf-8"?>
<formControlPr xmlns="http://schemas.microsoft.com/office/spreadsheetml/2009/9/main" objectType="CheckBox" fmlaLink="$F$144" lockText="1" noThreeD="1"/>
</file>

<file path=xl/ctrlProps/ctrlProp1763.xml><?xml version="1.0" encoding="utf-8"?>
<formControlPr xmlns="http://schemas.microsoft.com/office/spreadsheetml/2009/9/main" objectType="CheckBox" checked="Checked" fmlaLink="$D$145" lockText="1" noThreeD="1"/>
</file>

<file path=xl/ctrlProps/ctrlProp1764.xml><?xml version="1.0" encoding="utf-8"?>
<formControlPr xmlns="http://schemas.microsoft.com/office/spreadsheetml/2009/9/main" objectType="CheckBox" fmlaLink="$F$145" lockText="1" noThreeD="1"/>
</file>

<file path=xl/ctrlProps/ctrlProp1765.xml><?xml version="1.0" encoding="utf-8"?>
<formControlPr xmlns="http://schemas.microsoft.com/office/spreadsheetml/2009/9/main" objectType="CheckBox" checked="Checked" fmlaLink="$D$149" lockText="1" noThreeD="1"/>
</file>

<file path=xl/ctrlProps/ctrlProp1766.xml><?xml version="1.0" encoding="utf-8"?>
<formControlPr xmlns="http://schemas.microsoft.com/office/spreadsheetml/2009/9/main" objectType="CheckBox" fmlaLink="$F$149" lockText="1" noThreeD="1"/>
</file>

<file path=xl/ctrlProps/ctrlProp1767.xml><?xml version="1.0" encoding="utf-8"?>
<formControlPr xmlns="http://schemas.microsoft.com/office/spreadsheetml/2009/9/main" objectType="CheckBox" checked="Checked" fmlaLink="$D$150" lockText="1" noThreeD="1"/>
</file>

<file path=xl/ctrlProps/ctrlProp1768.xml><?xml version="1.0" encoding="utf-8"?>
<formControlPr xmlns="http://schemas.microsoft.com/office/spreadsheetml/2009/9/main" objectType="CheckBox" fmlaLink="$F$150" lockText="1" noThreeD="1"/>
</file>

<file path=xl/ctrlProps/ctrlProp1769.xml><?xml version="1.0" encoding="utf-8"?>
<formControlPr xmlns="http://schemas.microsoft.com/office/spreadsheetml/2009/9/main" objectType="CheckBox" fmlaLink="$F$153" lockText="1" noThreeD="1"/>
</file>

<file path=xl/ctrlProps/ctrlProp1770.xml><?xml version="1.0" encoding="utf-8"?>
<formControlPr xmlns="http://schemas.microsoft.com/office/spreadsheetml/2009/9/main" objectType="CheckBox" fmlaLink="$D$154" lockText="1" noThreeD="1"/>
</file>

<file path=xl/ctrlProps/ctrlProp1771.xml><?xml version="1.0" encoding="utf-8"?>
<formControlPr xmlns="http://schemas.microsoft.com/office/spreadsheetml/2009/9/main" objectType="CheckBox" checked="Checked" fmlaLink="$D$156" lockText="1" noThreeD="1"/>
</file>

<file path=xl/ctrlProps/ctrlProp1772.xml><?xml version="1.0" encoding="utf-8"?>
<formControlPr xmlns="http://schemas.microsoft.com/office/spreadsheetml/2009/9/main" objectType="CheckBox" fmlaLink="$F$156" lockText="1" noThreeD="1"/>
</file>

<file path=xl/ctrlProps/ctrlProp1773.xml><?xml version="1.0" encoding="utf-8"?>
<formControlPr xmlns="http://schemas.microsoft.com/office/spreadsheetml/2009/9/main" objectType="CheckBox" checked="Checked" fmlaLink="$D$157" lockText="1" noThreeD="1"/>
</file>

<file path=xl/ctrlProps/ctrlProp1774.xml><?xml version="1.0" encoding="utf-8"?>
<formControlPr xmlns="http://schemas.microsoft.com/office/spreadsheetml/2009/9/main" objectType="CheckBox" fmlaLink="$D$158" lockText="1" noThreeD="1"/>
</file>

<file path=xl/ctrlProps/ctrlProp1775.xml><?xml version="1.0" encoding="utf-8"?>
<formControlPr xmlns="http://schemas.microsoft.com/office/spreadsheetml/2009/9/main" objectType="CheckBox" checked="Checked" fmlaLink="$F$158" lockText="1" noThreeD="1"/>
</file>

<file path=xl/ctrlProps/ctrlProp1776.xml><?xml version="1.0" encoding="utf-8"?>
<formControlPr xmlns="http://schemas.microsoft.com/office/spreadsheetml/2009/9/main" objectType="CheckBox" fmlaLink="$D$159" lockText="1" noThreeD="1"/>
</file>

<file path=xl/ctrlProps/ctrlProp1777.xml><?xml version="1.0" encoding="utf-8"?>
<formControlPr xmlns="http://schemas.microsoft.com/office/spreadsheetml/2009/9/main" objectType="CheckBox" checked="Checked" fmlaLink="$F$159" lockText="1" noThreeD="1"/>
</file>

<file path=xl/ctrlProps/ctrlProp1778.xml><?xml version="1.0" encoding="utf-8"?>
<formControlPr xmlns="http://schemas.microsoft.com/office/spreadsheetml/2009/9/main" objectType="CheckBox" fmlaLink="$D$160" lockText="1" noThreeD="1"/>
</file>

<file path=xl/ctrlProps/ctrlProp1779.xml><?xml version="1.0" encoding="utf-8"?>
<formControlPr xmlns="http://schemas.microsoft.com/office/spreadsheetml/2009/9/main" objectType="CheckBox" fmlaLink="$D$162" lockText="1" noThreeD="1"/>
</file>

<file path=xl/ctrlProps/ctrlProp1780.xml><?xml version="1.0" encoding="utf-8"?>
<formControlPr xmlns="http://schemas.microsoft.com/office/spreadsheetml/2009/9/main" objectType="CheckBox" fmlaLink="$D$163" lockText="1" noThreeD="1"/>
</file>

<file path=xl/ctrlProps/ctrlProp1781.xml><?xml version="1.0" encoding="utf-8"?>
<formControlPr xmlns="http://schemas.microsoft.com/office/spreadsheetml/2009/9/main" objectType="CheckBox" fmlaLink="$D$164" lockText="1" noThreeD="1"/>
</file>

<file path=xl/ctrlProps/ctrlProp1782.xml><?xml version="1.0" encoding="utf-8"?>
<formControlPr xmlns="http://schemas.microsoft.com/office/spreadsheetml/2009/9/main" objectType="CheckBox" fmlaLink="$D$165" lockText="1" noThreeD="1"/>
</file>

<file path=xl/ctrlProps/ctrlProp1783.xml><?xml version="1.0" encoding="utf-8"?>
<formControlPr xmlns="http://schemas.microsoft.com/office/spreadsheetml/2009/9/main" objectType="CheckBox" checked="Checked" fmlaLink="$D$73" lockText="1" noThreeD="1"/>
</file>

<file path=xl/ctrlProps/ctrlProp1784.xml><?xml version="1.0" encoding="utf-8"?>
<formControlPr xmlns="http://schemas.microsoft.com/office/spreadsheetml/2009/9/main" objectType="CheckBox" fmlaLink="$F$73" lockText="1" noThreeD="1"/>
</file>

<file path=xl/ctrlProps/ctrlProp1785.xml><?xml version="1.0" encoding="utf-8"?>
<formControlPr xmlns="http://schemas.microsoft.com/office/spreadsheetml/2009/9/main" objectType="CheckBox" checked="Checked" fmlaLink="$D$112" lockText="1" noThreeD="1"/>
</file>

<file path=xl/ctrlProps/ctrlProp1786.xml><?xml version="1.0" encoding="utf-8"?>
<formControlPr xmlns="http://schemas.microsoft.com/office/spreadsheetml/2009/9/main" objectType="CheckBox" checked="Checked" fmlaLink="$D$113" lockText="1" noThreeD="1"/>
</file>

<file path=xl/ctrlProps/ctrlProp1787.xml><?xml version="1.0" encoding="utf-8"?>
<formControlPr xmlns="http://schemas.microsoft.com/office/spreadsheetml/2009/9/main" objectType="CheckBox" fmlaLink="$D$116" lockText="1" noThreeD="1"/>
</file>

<file path=xl/ctrlProps/ctrlProp1788.xml><?xml version="1.0" encoding="utf-8"?>
<formControlPr xmlns="http://schemas.microsoft.com/office/spreadsheetml/2009/9/main" objectType="CheckBox" fmlaLink="$D$114" lockText="1" noThreeD="1"/>
</file>

<file path=xl/ctrlProps/ctrlProp1789.xml><?xml version="1.0" encoding="utf-8"?>
<formControlPr xmlns="http://schemas.microsoft.com/office/spreadsheetml/2009/9/main" objectType="CheckBox" fmlaLink="$D$115" lockText="1" noThreeD="1"/>
</file>

<file path=xl/ctrlProps/ctrlProp1790.xml><?xml version="1.0" encoding="utf-8"?>
<formControlPr xmlns="http://schemas.microsoft.com/office/spreadsheetml/2009/9/main" objectType="CheckBox" checked="Checked" fmlaLink="$F$114" lockText="1" noThreeD="1"/>
</file>

<file path=xl/ctrlProps/ctrlProp1791.xml><?xml version="1.0" encoding="utf-8"?>
<formControlPr xmlns="http://schemas.microsoft.com/office/spreadsheetml/2009/9/main" objectType="CheckBox" checked="Checked" fmlaLink="$F$115" lockText="1" noThreeD="1"/>
</file>

<file path=xl/ctrlProps/ctrlProp1792.xml><?xml version="1.0" encoding="utf-8"?>
<formControlPr xmlns="http://schemas.microsoft.com/office/spreadsheetml/2009/9/main" objectType="CheckBox" checked="Checked" fmlaLink="$D$155" lockText="1" noThreeD="1"/>
</file>

<file path=xl/ctrlProps/ctrlProp1793.xml><?xml version="1.0" encoding="utf-8"?>
<formControlPr xmlns="http://schemas.microsoft.com/office/spreadsheetml/2009/9/main" objectType="CheckBox" fmlaLink="$F$155" lockText="1" noThreeD="1"/>
</file>

<file path=xl/ctrlProps/ctrlProp1794.xml><?xml version="1.0" encoding="utf-8"?>
<formControlPr xmlns="http://schemas.microsoft.com/office/spreadsheetml/2009/9/main" objectType="CheckBox" checked="Checked" fmlaLink="$D$147" lockText="1" noThreeD="1"/>
</file>

<file path=xl/ctrlProps/ctrlProp1795.xml><?xml version="1.0" encoding="utf-8"?>
<formControlPr xmlns="http://schemas.microsoft.com/office/spreadsheetml/2009/9/main" objectType="CheckBox" checked="Checked" fmlaLink="$D$124" lockText="1" noThreeD="1"/>
</file>

<file path=xl/ctrlProps/ctrlProp1796.xml><?xml version="1.0" encoding="utf-8"?>
<formControlPr xmlns="http://schemas.microsoft.com/office/spreadsheetml/2009/9/main" objectType="CheckBox" checked="Checked" fmlaLink="$D$125" lockText="1" noThreeD="1"/>
</file>

<file path=xl/ctrlProps/ctrlProp1797.xml><?xml version="1.0" encoding="utf-8"?>
<formControlPr xmlns="http://schemas.microsoft.com/office/spreadsheetml/2009/9/main" objectType="CheckBox" fmlaLink="$F$125" lockText="1" noThreeD="1"/>
</file>

<file path=xl/ctrlProps/ctrlProp1798.xml><?xml version="1.0" encoding="utf-8"?>
<formControlPr xmlns="http://schemas.microsoft.com/office/spreadsheetml/2009/9/main" objectType="CheckBox" checked="Checked" fmlaLink="$D$127" lockText="1" noThreeD="1"/>
</file>

<file path=xl/ctrlProps/ctrlProp1799.xml><?xml version="1.0" encoding="utf-8"?>
<formControlPr xmlns="http://schemas.microsoft.com/office/spreadsheetml/2009/9/main" objectType="CheckBox" checked="Checked" fmlaLink="$D$128" lockText="1" noThreeD="1"/>
</file>

<file path=xl/ctrlProps/ctrlProp1800.xml><?xml version="1.0" encoding="utf-8"?>
<formControlPr xmlns="http://schemas.microsoft.com/office/spreadsheetml/2009/9/main" objectType="CheckBox" checked="Checked" fmlaLink="$D$129" lockText="1" noThreeD="1"/>
</file>

<file path=xl/ctrlProps/ctrlProp1801.xml><?xml version="1.0" encoding="utf-8"?>
<formControlPr xmlns="http://schemas.microsoft.com/office/spreadsheetml/2009/9/main" objectType="CheckBox" checked="Checked" fmlaLink="$D$130" lockText="1" noThreeD="1"/>
</file>

<file path=xl/ctrlProps/ctrlProp1802.xml><?xml version="1.0" encoding="utf-8"?>
<formControlPr xmlns="http://schemas.microsoft.com/office/spreadsheetml/2009/9/main" objectType="CheckBox" checked="Checked" fmlaLink="$D$131" lockText="1" noThreeD="1"/>
</file>

<file path=xl/ctrlProps/ctrlProp1803.xml><?xml version="1.0" encoding="utf-8"?>
<formControlPr xmlns="http://schemas.microsoft.com/office/spreadsheetml/2009/9/main" objectType="CheckBox" checked="Checked" fmlaLink="$D$133" lockText="1" noThreeD="1"/>
</file>

<file path=xl/ctrlProps/ctrlProp1804.xml><?xml version="1.0" encoding="utf-8"?>
<formControlPr xmlns="http://schemas.microsoft.com/office/spreadsheetml/2009/9/main" objectType="CheckBox" checked="Checked" fmlaLink="$D$134" lockText="1" noThreeD="1"/>
</file>

<file path=xl/ctrlProps/ctrlProp1805.xml><?xml version="1.0" encoding="utf-8"?>
<formControlPr xmlns="http://schemas.microsoft.com/office/spreadsheetml/2009/9/main" objectType="CheckBox" checked="Checked" fmlaLink="$D$135" lockText="1" noThreeD="1"/>
</file>

<file path=xl/ctrlProps/ctrlProp1806.xml><?xml version="1.0" encoding="utf-8"?>
<formControlPr xmlns="http://schemas.microsoft.com/office/spreadsheetml/2009/9/main" objectType="CheckBox" checked="Checked" fmlaLink="$D$136" lockText="1" noThreeD="1"/>
</file>

<file path=xl/ctrlProps/ctrlProp1807.xml><?xml version="1.0" encoding="utf-8"?>
<formControlPr xmlns="http://schemas.microsoft.com/office/spreadsheetml/2009/9/main" objectType="CheckBox" checked="Checked" fmlaLink="$D$137" lockText="1" noThreeD="1"/>
</file>

<file path=xl/ctrlProps/ctrlProp1808.xml><?xml version="1.0" encoding="utf-8"?>
<formControlPr xmlns="http://schemas.microsoft.com/office/spreadsheetml/2009/9/main" objectType="CheckBox" checked="Checked" fmlaLink="$D$139" lockText="1" noThreeD="1"/>
</file>

<file path=xl/ctrlProps/ctrlProp1809.xml><?xml version="1.0" encoding="utf-8"?>
<formControlPr xmlns="http://schemas.microsoft.com/office/spreadsheetml/2009/9/main" objectType="CheckBox" checked="Checked" fmlaLink="$D$140" lockText="1" noThreeD="1"/>
</file>

<file path=xl/ctrlProps/ctrlProp1810.xml><?xml version="1.0" encoding="utf-8"?>
<formControlPr xmlns="http://schemas.microsoft.com/office/spreadsheetml/2009/9/main" objectType="CheckBox" checked="Checked" fmlaLink="$D$141" lockText="1" noThreeD="1"/>
</file>

<file path=xl/ctrlProps/ctrlProp1811.xml><?xml version="1.0" encoding="utf-8"?>
<formControlPr xmlns="http://schemas.microsoft.com/office/spreadsheetml/2009/9/main" objectType="CheckBox" fmlaLink="$F$140" lockText="1" noThreeD="1"/>
</file>

<file path=xl/ctrlProps/ctrlProp1812.xml><?xml version="1.0" encoding="utf-8"?>
<formControlPr xmlns="http://schemas.microsoft.com/office/spreadsheetml/2009/9/main" objectType="CheckBox" fmlaLink="$F$141" lockText="1" noThreeD="1"/>
</file>

<file path=xl/ctrlProps/ctrlProp1813.xml><?xml version="1.0" encoding="utf-8"?>
<formControlPr xmlns="http://schemas.microsoft.com/office/spreadsheetml/2009/9/main" objectType="CheckBox" fmlaLink="$F$134" lockText="1" noThreeD="1"/>
</file>

<file path=xl/ctrlProps/ctrlProp1814.xml><?xml version="1.0" encoding="utf-8"?>
<formControlPr xmlns="http://schemas.microsoft.com/office/spreadsheetml/2009/9/main" objectType="CheckBox" fmlaLink="$F$135" lockText="1" noThreeD="1"/>
</file>

<file path=xl/ctrlProps/ctrlProp1815.xml><?xml version="1.0" encoding="utf-8"?>
<formControlPr xmlns="http://schemas.microsoft.com/office/spreadsheetml/2009/9/main" objectType="CheckBox" fmlaLink="$F$136" lockText="1" noThreeD="1"/>
</file>

<file path=xl/ctrlProps/ctrlProp1816.xml><?xml version="1.0" encoding="utf-8"?>
<formControlPr xmlns="http://schemas.microsoft.com/office/spreadsheetml/2009/9/main" objectType="CheckBox" checked="Checked" fmlaLink="$D$142" lockText="1" noThreeD="1"/>
</file>

<file path=xl/ctrlProps/ctrlProp1817.xml><?xml version="1.0" encoding="utf-8"?>
<formControlPr xmlns="http://schemas.microsoft.com/office/spreadsheetml/2009/9/main" objectType="CheckBox" checked="Checked" fmlaLink="CR37" lockText="1" noThreeD="1"/>
</file>

<file path=xl/ctrlProps/ctrlProp1818.xml><?xml version="1.0" encoding="utf-8"?>
<formControlPr xmlns="http://schemas.microsoft.com/office/spreadsheetml/2009/9/main" objectType="CheckBox" fmlaLink="CT37" lockText="1" noThreeD="1"/>
</file>

<file path=xl/ctrlProps/ctrlProp1819.xml><?xml version="1.0" encoding="utf-8"?>
<formControlPr xmlns="http://schemas.microsoft.com/office/spreadsheetml/2009/9/main" objectType="CheckBox" checked="Checked" fmlaLink="CR38" lockText="1" noThreeD="1"/>
</file>

<file path=xl/ctrlProps/ctrlProp1820.xml><?xml version="1.0" encoding="utf-8"?>
<formControlPr xmlns="http://schemas.microsoft.com/office/spreadsheetml/2009/9/main" objectType="CheckBox" fmlaLink="CT38" lockText="1" noThreeD="1"/>
</file>

<file path=xl/ctrlProps/ctrlProp1821.xml><?xml version="1.0" encoding="utf-8"?>
<formControlPr xmlns="http://schemas.microsoft.com/office/spreadsheetml/2009/9/main" objectType="CheckBox" checked="Checked" fmlaLink="CR39" lockText="1" noThreeD="1"/>
</file>

<file path=xl/ctrlProps/ctrlProp1822.xml><?xml version="1.0" encoding="utf-8"?>
<formControlPr xmlns="http://schemas.microsoft.com/office/spreadsheetml/2009/9/main" objectType="CheckBox" fmlaLink="CT39" lockText="1" noThreeD="1"/>
</file>

<file path=xl/ctrlProps/ctrlProp1823.xml><?xml version="1.0" encoding="utf-8"?>
<formControlPr xmlns="http://schemas.microsoft.com/office/spreadsheetml/2009/9/main" objectType="CheckBox" lockText="1" noThreeD="1"/>
</file>

<file path=xl/ctrlProps/ctrlProp1824.xml><?xml version="1.0" encoding="utf-8"?>
<formControlPr xmlns="http://schemas.microsoft.com/office/spreadsheetml/2009/9/main" objectType="CheckBox" checked="Checked" fmlaLink="CR40" lockText="1" noThreeD="1"/>
</file>

<file path=xl/ctrlProps/ctrlProp1825.xml><?xml version="1.0" encoding="utf-8"?>
<formControlPr xmlns="http://schemas.microsoft.com/office/spreadsheetml/2009/9/main" objectType="CheckBox" fmlaLink="CT40" lockText="1" noThreeD="1"/>
</file>

<file path=xl/ctrlProps/ctrlProp1826.xml><?xml version="1.0" encoding="utf-8"?>
<formControlPr xmlns="http://schemas.microsoft.com/office/spreadsheetml/2009/9/main" objectType="CheckBox" lockText="1" noThreeD="1"/>
</file>

<file path=xl/ctrlProps/ctrlProp1827.xml><?xml version="1.0" encoding="utf-8"?>
<formControlPr xmlns="http://schemas.microsoft.com/office/spreadsheetml/2009/9/main" objectType="CheckBox" checked="Checked" fmlaLink="CR41" lockText="1" noThreeD="1"/>
</file>

<file path=xl/ctrlProps/ctrlProp1828.xml><?xml version="1.0" encoding="utf-8"?>
<formControlPr xmlns="http://schemas.microsoft.com/office/spreadsheetml/2009/9/main" objectType="CheckBox" fmlaLink="CT41" lockText="1" noThreeD="1"/>
</file>

<file path=xl/ctrlProps/ctrlProp1829.xml><?xml version="1.0" encoding="utf-8"?>
<formControlPr xmlns="http://schemas.microsoft.com/office/spreadsheetml/2009/9/main" objectType="CheckBox" fmlaLink="CT42" lockText="1" noThreeD="1"/>
</file>

<file path=xl/ctrlProps/ctrlProp1830.xml><?xml version="1.0" encoding="utf-8"?>
<formControlPr xmlns="http://schemas.microsoft.com/office/spreadsheetml/2009/9/main" objectType="CheckBox" checked="Checked" fmlaLink="CR42" lockText="1" noThreeD="1"/>
</file>

<file path=xl/ctrlProps/ctrlProp1831.xml><?xml version="1.0" encoding="utf-8"?>
<formControlPr xmlns="http://schemas.microsoft.com/office/spreadsheetml/2009/9/main" objectType="CheckBox" checked="Checked" fmlaLink="$D$66" lockText="1" noThreeD="1"/>
</file>

<file path=xl/ctrlProps/ctrlProp1832.xml><?xml version="1.0" encoding="utf-8"?>
<formControlPr xmlns="http://schemas.microsoft.com/office/spreadsheetml/2009/9/main" objectType="CheckBox" fmlaLink="$F$66" lockText="1" noThreeD="1"/>
</file>

<file path=xl/ctrlProps/ctrlProp1833.xml><?xml version="1.0" encoding="utf-8"?>
<formControlPr xmlns="http://schemas.microsoft.com/office/spreadsheetml/2009/9/main" objectType="CheckBox" fmlaLink="$D$67" lockText="1" noThreeD="1"/>
</file>

<file path=xl/ctrlProps/ctrlProp1834.xml><?xml version="1.0" encoding="utf-8"?>
<formControlPr xmlns="http://schemas.microsoft.com/office/spreadsheetml/2009/9/main" objectType="CheckBox" checked="Checked" fmlaLink="$F$67" lockText="1" noThreeD="1"/>
</file>

<file path=xl/ctrlProps/ctrlProp1835.xml><?xml version="1.0" encoding="utf-8"?>
<formControlPr xmlns="http://schemas.microsoft.com/office/spreadsheetml/2009/9/main" objectType="CheckBox" checked="Checked" fmlaLink="$D$68" lockText="1" noThreeD="1"/>
</file>

<file path=xl/ctrlProps/ctrlProp1836.xml><?xml version="1.0" encoding="utf-8"?>
<formControlPr xmlns="http://schemas.microsoft.com/office/spreadsheetml/2009/9/main" objectType="CheckBox" fmlaLink="$F$68" lockText="1" noThreeD="1"/>
</file>

<file path=xl/ctrlProps/ctrlProp1837.xml><?xml version="1.0" encoding="utf-8"?>
<formControlPr xmlns="http://schemas.microsoft.com/office/spreadsheetml/2009/9/main" objectType="CheckBox" checked="Checked" fmlaLink="$D$69" lockText="1" noThreeD="1"/>
</file>

<file path=xl/ctrlProps/ctrlProp1838.xml><?xml version="1.0" encoding="utf-8"?>
<formControlPr xmlns="http://schemas.microsoft.com/office/spreadsheetml/2009/9/main" objectType="CheckBox" fmlaLink="$F$69" lockText="1" noThreeD="1"/>
</file>

<file path=xl/ctrlProps/ctrlProp1839.xml><?xml version="1.0" encoding="utf-8"?>
<formControlPr xmlns="http://schemas.microsoft.com/office/spreadsheetml/2009/9/main" objectType="CheckBox" checked="Checked" fmlaLink="$D$70" lockText="1" noThreeD="1"/>
</file>

<file path=xl/ctrlProps/ctrlProp1840.xml><?xml version="1.0" encoding="utf-8"?>
<formControlPr xmlns="http://schemas.microsoft.com/office/spreadsheetml/2009/9/main" objectType="CheckBox" fmlaLink="$F$70" lockText="1" noThreeD="1"/>
</file>

<file path=xl/ctrlProps/ctrlProp1841.xml><?xml version="1.0" encoding="utf-8"?>
<formControlPr xmlns="http://schemas.microsoft.com/office/spreadsheetml/2009/9/main" objectType="CheckBox" checked="Checked" fmlaLink="$D$71" lockText="1" noThreeD="1"/>
</file>

<file path=xl/ctrlProps/ctrlProp1842.xml><?xml version="1.0" encoding="utf-8"?>
<formControlPr xmlns="http://schemas.microsoft.com/office/spreadsheetml/2009/9/main" objectType="CheckBox" fmlaLink="$F$71" lockText="1" noThreeD="1"/>
</file>

<file path=xl/ctrlProps/ctrlProp1843.xml><?xml version="1.0" encoding="utf-8"?>
<formControlPr xmlns="http://schemas.microsoft.com/office/spreadsheetml/2009/9/main" objectType="CheckBox" checked="Checked" fmlaLink="$D$72" lockText="1" noThreeD="1"/>
</file>

<file path=xl/ctrlProps/ctrlProp1844.xml><?xml version="1.0" encoding="utf-8"?>
<formControlPr xmlns="http://schemas.microsoft.com/office/spreadsheetml/2009/9/main" objectType="CheckBox" fmlaLink="$F$72" lockText="1" noThreeD="1"/>
</file>

<file path=xl/ctrlProps/ctrlProp1845.xml><?xml version="1.0" encoding="utf-8"?>
<formControlPr xmlns="http://schemas.microsoft.com/office/spreadsheetml/2009/9/main" objectType="CheckBox" fmlaLink="$F$73" lockText="1" noThreeD="1"/>
</file>

<file path=xl/ctrlProps/ctrlProp1846.xml><?xml version="1.0" encoding="utf-8"?>
<formControlPr xmlns="http://schemas.microsoft.com/office/spreadsheetml/2009/9/main" objectType="CheckBox" checked="Checked" fmlaLink="$D$74" lockText="1" noThreeD="1"/>
</file>

<file path=xl/ctrlProps/ctrlProp1847.xml><?xml version="1.0" encoding="utf-8"?>
<formControlPr xmlns="http://schemas.microsoft.com/office/spreadsheetml/2009/9/main" objectType="CheckBox" fmlaLink="$F$74" lockText="1" noThreeD="1"/>
</file>

<file path=xl/ctrlProps/ctrlProp1848.xml><?xml version="1.0" encoding="utf-8"?>
<formControlPr xmlns="http://schemas.microsoft.com/office/spreadsheetml/2009/9/main" objectType="CheckBox" checked="Checked" fmlaLink="$D$75" lockText="1" noThreeD="1"/>
</file>

<file path=xl/ctrlProps/ctrlProp1849.xml><?xml version="1.0" encoding="utf-8"?>
<formControlPr xmlns="http://schemas.microsoft.com/office/spreadsheetml/2009/9/main" objectType="CheckBox" fmlaLink="$F$75" lockText="1" noThreeD="1"/>
</file>

<file path=xl/ctrlProps/ctrlProp1850.xml><?xml version="1.0" encoding="utf-8"?>
<formControlPr xmlns="http://schemas.microsoft.com/office/spreadsheetml/2009/9/main" objectType="CheckBox" fmlaLink="$D$76" lockText="1" noThreeD="1"/>
</file>

<file path=xl/ctrlProps/ctrlProp1851.xml><?xml version="1.0" encoding="utf-8"?>
<formControlPr xmlns="http://schemas.microsoft.com/office/spreadsheetml/2009/9/main" objectType="CheckBox" checked="Checked" fmlaLink="$D$73" lockText="1" noThreeD="1"/>
</file>

<file path=xl/ctrlProps/ctrlProp1852.xml><?xml version="1.0" encoding="utf-8"?>
<formControlPr xmlns="http://schemas.microsoft.com/office/spreadsheetml/2009/9/main" objectType="CheckBox" checked="Checked" fmlaLink="$D$80" lockText="1" noThreeD="1"/>
</file>

<file path=xl/ctrlProps/ctrlProp1853.xml><?xml version="1.0" encoding="utf-8"?>
<formControlPr xmlns="http://schemas.microsoft.com/office/spreadsheetml/2009/9/main" objectType="CheckBox" fmlaLink="$F$80" lockText="1" noThreeD="1"/>
</file>

<file path=xl/ctrlProps/ctrlProp1854.xml><?xml version="1.0" encoding="utf-8"?>
<formControlPr xmlns="http://schemas.microsoft.com/office/spreadsheetml/2009/9/main" objectType="CheckBox" checked="Checked" fmlaLink="$D$79" lockText="1" noThreeD="1"/>
</file>

<file path=xl/ctrlProps/ctrlProp1855.xml><?xml version="1.0" encoding="utf-8"?>
<formControlPr xmlns="http://schemas.microsoft.com/office/spreadsheetml/2009/9/main" objectType="CheckBox" fmlaLink="$F$79" lockText="1" noThreeD="1"/>
</file>

<file path=xl/ctrlProps/ctrlProp1856.xml><?xml version="1.0" encoding="utf-8"?>
<formControlPr xmlns="http://schemas.microsoft.com/office/spreadsheetml/2009/9/main" objectType="CheckBox" fmlaLink="$D$81" lockText="1" noThreeD="1"/>
</file>

<file path=xl/ctrlProps/ctrlProp1857.xml><?xml version="1.0" encoding="utf-8"?>
<formControlPr xmlns="http://schemas.microsoft.com/office/spreadsheetml/2009/9/main" objectType="CheckBox" checked="Checked" fmlaLink="$F$81" lockText="1" noThreeD="1"/>
</file>

<file path=xl/ctrlProps/ctrlProp1858.xml><?xml version="1.0" encoding="utf-8"?>
<formControlPr xmlns="http://schemas.microsoft.com/office/spreadsheetml/2009/9/main" objectType="CheckBox" checked="Checked" fmlaLink="$D123" lockText="1" noThreeD="1"/>
</file>

<file path=xl/ctrlProps/ctrlProp1859.xml><?xml version="1.0" encoding="utf-8"?>
<formControlPr xmlns="http://schemas.microsoft.com/office/spreadsheetml/2009/9/main" objectType="CheckBox" fmlaLink="$D$148" lockText="1" noThreeD="1"/>
</file>

<file path=xl/ctrlProps/ctrlProp1860.xml><?xml version="1.0" encoding="utf-8"?>
<formControlPr xmlns="http://schemas.microsoft.com/office/spreadsheetml/2009/9/main" objectType="CheckBox" fmlaLink="$F$148" lockText="1" noThreeD="1"/>
</file>

<file path=xl/ctrlProps/ctrlProp1861.xml><?xml version="1.0" encoding="utf-8"?>
<formControlPr xmlns="http://schemas.microsoft.com/office/spreadsheetml/2009/9/main" objectType="CheckBox" checked="Checked" fmlaLink="$D$153" lockText="1" noThreeD="1"/>
</file>

<file path=xl/ctrlProps/ctrlProp1862.xml><?xml version="1.0" encoding="utf-8"?>
<formControlPr xmlns="http://schemas.microsoft.com/office/spreadsheetml/2009/9/main" objectType="CheckBox" checked="Checked" fmlaLink="$D$144" lockText="1" noThreeD="1"/>
</file>

<file path=xl/ctrlProps/ctrlProp1863.xml><?xml version="1.0" encoding="utf-8"?>
<formControlPr xmlns="http://schemas.microsoft.com/office/spreadsheetml/2009/9/main" objectType="CheckBox" fmlaLink="$F$144" lockText="1" noThreeD="1"/>
</file>

<file path=xl/ctrlProps/ctrlProp1864.xml><?xml version="1.0" encoding="utf-8"?>
<formControlPr xmlns="http://schemas.microsoft.com/office/spreadsheetml/2009/9/main" objectType="CheckBox" checked="Checked" fmlaLink="$D$145" lockText="1" noThreeD="1"/>
</file>

<file path=xl/ctrlProps/ctrlProp1865.xml><?xml version="1.0" encoding="utf-8"?>
<formControlPr xmlns="http://schemas.microsoft.com/office/spreadsheetml/2009/9/main" objectType="CheckBox" fmlaLink="$F$145" lockText="1" noThreeD="1"/>
</file>

<file path=xl/ctrlProps/ctrlProp1866.xml><?xml version="1.0" encoding="utf-8"?>
<formControlPr xmlns="http://schemas.microsoft.com/office/spreadsheetml/2009/9/main" objectType="CheckBox" fmlaLink="$D$149" lockText="1" noThreeD="1"/>
</file>

<file path=xl/ctrlProps/ctrlProp1867.xml><?xml version="1.0" encoding="utf-8"?>
<formControlPr xmlns="http://schemas.microsoft.com/office/spreadsheetml/2009/9/main" objectType="CheckBox" checked="Checked" fmlaLink="$F$149" lockText="1" noThreeD="1"/>
</file>

<file path=xl/ctrlProps/ctrlProp1868.xml><?xml version="1.0" encoding="utf-8"?>
<formControlPr xmlns="http://schemas.microsoft.com/office/spreadsheetml/2009/9/main" objectType="CheckBox" checked="Checked" fmlaLink="$D$150" lockText="1" noThreeD="1"/>
</file>

<file path=xl/ctrlProps/ctrlProp1869.xml><?xml version="1.0" encoding="utf-8"?>
<formControlPr xmlns="http://schemas.microsoft.com/office/spreadsheetml/2009/9/main" objectType="CheckBox" fmlaLink="$F$150" lockText="1" noThreeD="1"/>
</file>

<file path=xl/ctrlProps/ctrlProp1870.xml><?xml version="1.0" encoding="utf-8"?>
<formControlPr xmlns="http://schemas.microsoft.com/office/spreadsheetml/2009/9/main" objectType="CheckBox" fmlaLink="$F$153" lockText="1" noThreeD="1"/>
</file>

<file path=xl/ctrlProps/ctrlProp1871.xml><?xml version="1.0" encoding="utf-8"?>
<formControlPr xmlns="http://schemas.microsoft.com/office/spreadsheetml/2009/9/main" objectType="CheckBox" fmlaLink="$D$154" lockText="1" noThreeD="1"/>
</file>

<file path=xl/ctrlProps/ctrlProp1872.xml><?xml version="1.0" encoding="utf-8"?>
<formControlPr xmlns="http://schemas.microsoft.com/office/spreadsheetml/2009/9/main" objectType="CheckBox" checked="Checked" fmlaLink="$D$156" lockText="1" noThreeD="1"/>
</file>

<file path=xl/ctrlProps/ctrlProp1873.xml><?xml version="1.0" encoding="utf-8"?>
<formControlPr xmlns="http://schemas.microsoft.com/office/spreadsheetml/2009/9/main" objectType="CheckBox" fmlaLink="$F$156" lockText="1" noThreeD="1"/>
</file>

<file path=xl/ctrlProps/ctrlProp1874.xml><?xml version="1.0" encoding="utf-8"?>
<formControlPr xmlns="http://schemas.microsoft.com/office/spreadsheetml/2009/9/main" objectType="CheckBox" checked="Checked" fmlaLink="$D$157" lockText="1" noThreeD="1"/>
</file>

<file path=xl/ctrlProps/ctrlProp1875.xml><?xml version="1.0" encoding="utf-8"?>
<formControlPr xmlns="http://schemas.microsoft.com/office/spreadsheetml/2009/9/main" objectType="CheckBox" fmlaLink="$D$158" lockText="1" noThreeD="1"/>
</file>

<file path=xl/ctrlProps/ctrlProp1876.xml><?xml version="1.0" encoding="utf-8"?>
<formControlPr xmlns="http://schemas.microsoft.com/office/spreadsheetml/2009/9/main" objectType="CheckBox" checked="Checked" fmlaLink="$F$158" lockText="1" noThreeD="1"/>
</file>

<file path=xl/ctrlProps/ctrlProp1877.xml><?xml version="1.0" encoding="utf-8"?>
<formControlPr xmlns="http://schemas.microsoft.com/office/spreadsheetml/2009/9/main" objectType="CheckBox" checked="Checked" fmlaLink="$D$159" lockText="1" noThreeD="1"/>
</file>

<file path=xl/ctrlProps/ctrlProp1878.xml><?xml version="1.0" encoding="utf-8"?>
<formControlPr xmlns="http://schemas.microsoft.com/office/spreadsheetml/2009/9/main" objectType="CheckBox" fmlaLink="$F$159" lockText="1" noThreeD="1"/>
</file>

<file path=xl/ctrlProps/ctrlProp1879.xml><?xml version="1.0" encoding="utf-8"?>
<formControlPr xmlns="http://schemas.microsoft.com/office/spreadsheetml/2009/9/main" objectType="CheckBox" fmlaLink="$D$160" lockText="1" noThreeD="1"/>
</file>

<file path=xl/ctrlProps/ctrlProp1880.xml><?xml version="1.0" encoding="utf-8"?>
<formControlPr xmlns="http://schemas.microsoft.com/office/spreadsheetml/2009/9/main" objectType="CheckBox" fmlaLink="$D$162" lockText="1" noThreeD="1"/>
</file>

<file path=xl/ctrlProps/ctrlProp1881.xml><?xml version="1.0" encoding="utf-8"?>
<formControlPr xmlns="http://schemas.microsoft.com/office/spreadsheetml/2009/9/main" objectType="CheckBox" fmlaLink="$D$163" lockText="1" noThreeD="1"/>
</file>

<file path=xl/ctrlProps/ctrlProp1882.xml><?xml version="1.0" encoding="utf-8"?>
<formControlPr xmlns="http://schemas.microsoft.com/office/spreadsheetml/2009/9/main" objectType="CheckBox" fmlaLink="$D$164" lockText="1" noThreeD="1"/>
</file>

<file path=xl/ctrlProps/ctrlProp1883.xml><?xml version="1.0" encoding="utf-8"?>
<formControlPr xmlns="http://schemas.microsoft.com/office/spreadsheetml/2009/9/main" objectType="CheckBox" fmlaLink="$D$165" lockText="1" noThreeD="1"/>
</file>

<file path=xl/ctrlProps/ctrlProp1884.xml><?xml version="1.0" encoding="utf-8"?>
<formControlPr xmlns="http://schemas.microsoft.com/office/spreadsheetml/2009/9/main" objectType="CheckBox" checked="Checked" fmlaLink="$D$73" lockText="1" noThreeD="1"/>
</file>

<file path=xl/ctrlProps/ctrlProp1885.xml><?xml version="1.0" encoding="utf-8"?>
<formControlPr xmlns="http://schemas.microsoft.com/office/spreadsheetml/2009/9/main" objectType="CheckBox" fmlaLink="$F$73" lockText="1" noThreeD="1"/>
</file>

<file path=xl/ctrlProps/ctrlProp1886.xml><?xml version="1.0" encoding="utf-8"?>
<formControlPr xmlns="http://schemas.microsoft.com/office/spreadsheetml/2009/9/main" objectType="CheckBox" checked="Checked" fmlaLink="$D$112" lockText="1" noThreeD="1"/>
</file>

<file path=xl/ctrlProps/ctrlProp1887.xml><?xml version="1.0" encoding="utf-8"?>
<formControlPr xmlns="http://schemas.microsoft.com/office/spreadsheetml/2009/9/main" objectType="CheckBox" checked="Checked" fmlaLink="$D$113" lockText="1" noThreeD="1"/>
</file>

<file path=xl/ctrlProps/ctrlProp1888.xml><?xml version="1.0" encoding="utf-8"?>
<formControlPr xmlns="http://schemas.microsoft.com/office/spreadsheetml/2009/9/main" objectType="CheckBox" fmlaLink="$D$116" lockText="1" noThreeD="1"/>
</file>

<file path=xl/ctrlProps/ctrlProp1889.xml><?xml version="1.0" encoding="utf-8"?>
<formControlPr xmlns="http://schemas.microsoft.com/office/spreadsheetml/2009/9/main" objectType="CheckBox" fmlaLink="$D$114" lockText="1" noThreeD="1"/>
</file>

<file path=xl/ctrlProps/ctrlProp1890.xml><?xml version="1.0" encoding="utf-8"?>
<formControlPr xmlns="http://schemas.microsoft.com/office/spreadsheetml/2009/9/main" objectType="CheckBox" fmlaLink="$D$115" lockText="1" noThreeD="1"/>
</file>

<file path=xl/ctrlProps/ctrlProp1891.xml><?xml version="1.0" encoding="utf-8"?>
<formControlPr xmlns="http://schemas.microsoft.com/office/spreadsheetml/2009/9/main" objectType="CheckBox" checked="Checked" fmlaLink="$F$114" lockText="1" noThreeD="1"/>
</file>

<file path=xl/ctrlProps/ctrlProp1892.xml><?xml version="1.0" encoding="utf-8"?>
<formControlPr xmlns="http://schemas.microsoft.com/office/spreadsheetml/2009/9/main" objectType="CheckBox" checked="Checked" fmlaLink="$F$115" lockText="1" noThreeD="1"/>
</file>

<file path=xl/ctrlProps/ctrlProp1893.xml><?xml version="1.0" encoding="utf-8"?>
<formControlPr xmlns="http://schemas.microsoft.com/office/spreadsheetml/2009/9/main" objectType="CheckBox" fmlaLink="$D$155" lockText="1" noThreeD="1"/>
</file>

<file path=xl/ctrlProps/ctrlProp1894.xml><?xml version="1.0" encoding="utf-8"?>
<formControlPr xmlns="http://schemas.microsoft.com/office/spreadsheetml/2009/9/main" objectType="CheckBox" fmlaLink="$F$155" lockText="1" noThreeD="1"/>
</file>

<file path=xl/ctrlProps/ctrlProp1895.xml><?xml version="1.0" encoding="utf-8"?>
<formControlPr xmlns="http://schemas.microsoft.com/office/spreadsheetml/2009/9/main" objectType="CheckBox" fmlaLink="$D$147" lockText="1" noThreeD="1"/>
</file>

<file path=xl/ctrlProps/ctrlProp1896.xml><?xml version="1.0" encoding="utf-8"?>
<formControlPr xmlns="http://schemas.microsoft.com/office/spreadsheetml/2009/9/main" objectType="CheckBox" checked="Checked" fmlaLink="$D$124" lockText="1" noThreeD="1"/>
</file>

<file path=xl/ctrlProps/ctrlProp1897.xml><?xml version="1.0" encoding="utf-8"?>
<formControlPr xmlns="http://schemas.microsoft.com/office/spreadsheetml/2009/9/main" objectType="CheckBox" checked="Checked" fmlaLink="$D$125" lockText="1" noThreeD="1"/>
</file>

<file path=xl/ctrlProps/ctrlProp1898.xml><?xml version="1.0" encoding="utf-8"?>
<formControlPr xmlns="http://schemas.microsoft.com/office/spreadsheetml/2009/9/main" objectType="CheckBox" fmlaLink="$F$125" lockText="1" noThreeD="1"/>
</file>

<file path=xl/ctrlProps/ctrlProp1899.xml><?xml version="1.0" encoding="utf-8"?>
<formControlPr xmlns="http://schemas.microsoft.com/office/spreadsheetml/2009/9/main" objectType="CheckBox" checked="Checked" fmlaLink="$D$127" lockText="1" noThreeD="1"/>
</file>

<file path=xl/ctrlProps/ctrlProp1900.xml><?xml version="1.0" encoding="utf-8"?>
<formControlPr xmlns="http://schemas.microsoft.com/office/spreadsheetml/2009/9/main" objectType="CheckBox" checked="Checked" fmlaLink="$D$128" lockText="1" noThreeD="1"/>
</file>

<file path=xl/ctrlProps/ctrlProp1901.xml><?xml version="1.0" encoding="utf-8"?>
<formControlPr xmlns="http://schemas.microsoft.com/office/spreadsheetml/2009/9/main" objectType="CheckBox" checked="Checked" fmlaLink="$D$129" lockText="1" noThreeD="1"/>
</file>

<file path=xl/ctrlProps/ctrlProp1902.xml><?xml version="1.0" encoding="utf-8"?>
<formControlPr xmlns="http://schemas.microsoft.com/office/spreadsheetml/2009/9/main" objectType="CheckBox" checked="Checked" fmlaLink="$D$130" lockText="1" noThreeD="1"/>
</file>

<file path=xl/ctrlProps/ctrlProp1903.xml><?xml version="1.0" encoding="utf-8"?>
<formControlPr xmlns="http://schemas.microsoft.com/office/spreadsheetml/2009/9/main" objectType="CheckBox" checked="Checked" fmlaLink="$D$131" lockText="1" noThreeD="1"/>
</file>

<file path=xl/ctrlProps/ctrlProp1904.xml><?xml version="1.0" encoding="utf-8"?>
<formControlPr xmlns="http://schemas.microsoft.com/office/spreadsheetml/2009/9/main" objectType="CheckBox" checked="Checked" fmlaLink="$D$133" lockText="1" noThreeD="1"/>
</file>

<file path=xl/ctrlProps/ctrlProp1905.xml><?xml version="1.0" encoding="utf-8"?>
<formControlPr xmlns="http://schemas.microsoft.com/office/spreadsheetml/2009/9/main" objectType="CheckBox" checked="Checked" fmlaLink="$D$134" lockText="1" noThreeD="1"/>
</file>

<file path=xl/ctrlProps/ctrlProp1906.xml><?xml version="1.0" encoding="utf-8"?>
<formControlPr xmlns="http://schemas.microsoft.com/office/spreadsheetml/2009/9/main" objectType="CheckBox" checked="Checked" fmlaLink="$D$135" lockText="1" noThreeD="1"/>
</file>

<file path=xl/ctrlProps/ctrlProp1907.xml><?xml version="1.0" encoding="utf-8"?>
<formControlPr xmlns="http://schemas.microsoft.com/office/spreadsheetml/2009/9/main" objectType="CheckBox" checked="Checked" fmlaLink="$D$136" lockText="1" noThreeD="1"/>
</file>

<file path=xl/ctrlProps/ctrlProp1908.xml><?xml version="1.0" encoding="utf-8"?>
<formControlPr xmlns="http://schemas.microsoft.com/office/spreadsheetml/2009/9/main" objectType="CheckBox" checked="Checked" fmlaLink="$D$137" lockText="1" noThreeD="1"/>
</file>

<file path=xl/ctrlProps/ctrlProp1909.xml><?xml version="1.0" encoding="utf-8"?>
<formControlPr xmlns="http://schemas.microsoft.com/office/spreadsheetml/2009/9/main" objectType="CheckBox" checked="Checked" fmlaLink="$D$139" lockText="1" noThreeD="1"/>
</file>

<file path=xl/ctrlProps/ctrlProp1910.xml><?xml version="1.0" encoding="utf-8"?>
<formControlPr xmlns="http://schemas.microsoft.com/office/spreadsheetml/2009/9/main" objectType="CheckBox" checked="Checked" fmlaLink="$D$140" lockText="1" noThreeD="1"/>
</file>

<file path=xl/ctrlProps/ctrlProp1911.xml><?xml version="1.0" encoding="utf-8"?>
<formControlPr xmlns="http://schemas.microsoft.com/office/spreadsheetml/2009/9/main" objectType="CheckBox" checked="Checked" fmlaLink="$D$141" lockText="1" noThreeD="1"/>
</file>

<file path=xl/ctrlProps/ctrlProp1912.xml><?xml version="1.0" encoding="utf-8"?>
<formControlPr xmlns="http://schemas.microsoft.com/office/spreadsheetml/2009/9/main" objectType="CheckBox" fmlaLink="$F$140" lockText="1" noThreeD="1"/>
</file>

<file path=xl/ctrlProps/ctrlProp1913.xml><?xml version="1.0" encoding="utf-8"?>
<formControlPr xmlns="http://schemas.microsoft.com/office/spreadsheetml/2009/9/main" objectType="CheckBox" fmlaLink="$F$141" lockText="1" noThreeD="1"/>
</file>

<file path=xl/ctrlProps/ctrlProp1914.xml><?xml version="1.0" encoding="utf-8"?>
<formControlPr xmlns="http://schemas.microsoft.com/office/spreadsheetml/2009/9/main" objectType="CheckBox" fmlaLink="$F$134" lockText="1" noThreeD="1"/>
</file>

<file path=xl/ctrlProps/ctrlProp1915.xml><?xml version="1.0" encoding="utf-8"?>
<formControlPr xmlns="http://schemas.microsoft.com/office/spreadsheetml/2009/9/main" objectType="CheckBox" fmlaLink="$F$135" lockText="1" noThreeD="1"/>
</file>

<file path=xl/ctrlProps/ctrlProp1916.xml><?xml version="1.0" encoding="utf-8"?>
<formControlPr xmlns="http://schemas.microsoft.com/office/spreadsheetml/2009/9/main" objectType="CheckBox" fmlaLink="$F$136" lockText="1" noThreeD="1"/>
</file>

<file path=xl/ctrlProps/ctrlProp1917.xml><?xml version="1.0" encoding="utf-8"?>
<formControlPr xmlns="http://schemas.microsoft.com/office/spreadsheetml/2009/9/main" objectType="CheckBox" checked="Checked" fmlaLink="$D$142" lockText="1" noThreeD="1"/>
</file>

<file path=xl/ctrlProps/ctrlProp1918.xml><?xml version="1.0" encoding="utf-8"?>
<formControlPr xmlns="http://schemas.microsoft.com/office/spreadsheetml/2009/9/main" objectType="CheckBox" checked="Checked" fmlaLink="CR37" lockText="1" noThreeD="1"/>
</file>

<file path=xl/ctrlProps/ctrlProp1919.xml><?xml version="1.0" encoding="utf-8"?>
<formControlPr xmlns="http://schemas.microsoft.com/office/spreadsheetml/2009/9/main" objectType="CheckBox" fmlaLink="CT37" lockText="1" noThreeD="1"/>
</file>

<file path=xl/ctrlProps/ctrlProp1920.xml><?xml version="1.0" encoding="utf-8"?>
<formControlPr xmlns="http://schemas.microsoft.com/office/spreadsheetml/2009/9/main" objectType="CheckBox" checked="Checked" fmlaLink="CR38" lockText="1" noThreeD="1"/>
</file>

<file path=xl/ctrlProps/ctrlProp1921.xml><?xml version="1.0" encoding="utf-8"?>
<formControlPr xmlns="http://schemas.microsoft.com/office/spreadsheetml/2009/9/main" objectType="CheckBox" fmlaLink="CT38" lockText="1" noThreeD="1"/>
</file>

<file path=xl/ctrlProps/ctrlProp1922.xml><?xml version="1.0" encoding="utf-8"?>
<formControlPr xmlns="http://schemas.microsoft.com/office/spreadsheetml/2009/9/main" objectType="CheckBox" checked="Checked" fmlaLink="CR39" lockText="1" noThreeD="1"/>
</file>

<file path=xl/ctrlProps/ctrlProp1923.xml><?xml version="1.0" encoding="utf-8"?>
<formControlPr xmlns="http://schemas.microsoft.com/office/spreadsheetml/2009/9/main" objectType="CheckBox" fmlaLink="CT39" lockText="1" noThreeD="1"/>
</file>

<file path=xl/ctrlProps/ctrlProp1924.xml><?xml version="1.0" encoding="utf-8"?>
<formControlPr xmlns="http://schemas.microsoft.com/office/spreadsheetml/2009/9/main" objectType="CheckBox" lockText="1" noThreeD="1"/>
</file>

<file path=xl/ctrlProps/ctrlProp1925.xml><?xml version="1.0" encoding="utf-8"?>
<formControlPr xmlns="http://schemas.microsoft.com/office/spreadsheetml/2009/9/main" objectType="CheckBox" checked="Checked" fmlaLink="CR40" lockText="1" noThreeD="1"/>
</file>

<file path=xl/ctrlProps/ctrlProp1926.xml><?xml version="1.0" encoding="utf-8"?>
<formControlPr xmlns="http://schemas.microsoft.com/office/spreadsheetml/2009/9/main" objectType="CheckBox" fmlaLink="CT40" lockText="1" noThreeD="1"/>
</file>

<file path=xl/ctrlProps/ctrlProp1927.xml><?xml version="1.0" encoding="utf-8"?>
<formControlPr xmlns="http://schemas.microsoft.com/office/spreadsheetml/2009/9/main" objectType="CheckBox" lockText="1" noThreeD="1"/>
</file>

<file path=xl/ctrlProps/ctrlProp1928.xml><?xml version="1.0" encoding="utf-8"?>
<formControlPr xmlns="http://schemas.microsoft.com/office/spreadsheetml/2009/9/main" objectType="CheckBox" checked="Checked" fmlaLink="CR41" lockText="1" noThreeD="1"/>
</file>

<file path=xl/ctrlProps/ctrlProp1929.xml><?xml version="1.0" encoding="utf-8"?>
<formControlPr xmlns="http://schemas.microsoft.com/office/spreadsheetml/2009/9/main" objectType="CheckBox" fmlaLink="CT41" lockText="1" noThreeD="1"/>
</file>

<file path=xl/ctrlProps/ctrlProp1930.xml><?xml version="1.0" encoding="utf-8"?>
<formControlPr xmlns="http://schemas.microsoft.com/office/spreadsheetml/2009/9/main" objectType="CheckBox" fmlaLink="CT42" lockText="1" noThreeD="1"/>
</file>

<file path=xl/ctrlProps/ctrlProp1931.xml><?xml version="1.0" encoding="utf-8"?>
<formControlPr xmlns="http://schemas.microsoft.com/office/spreadsheetml/2009/9/main" objectType="CheckBox" checked="Checked" fmlaLink="CR42" lockText="1" noThreeD="1"/>
</file>

<file path=xl/ctrlProps/ctrlProp1932.xml><?xml version="1.0" encoding="utf-8"?>
<formControlPr xmlns="http://schemas.microsoft.com/office/spreadsheetml/2009/9/main" objectType="CheckBox" checked="Checked" fmlaLink="$D$66" lockText="1" noThreeD="1"/>
</file>

<file path=xl/ctrlProps/ctrlProp1933.xml><?xml version="1.0" encoding="utf-8"?>
<formControlPr xmlns="http://schemas.microsoft.com/office/spreadsheetml/2009/9/main" objectType="CheckBox" fmlaLink="$F$66" lockText="1" noThreeD="1"/>
</file>

<file path=xl/ctrlProps/ctrlProp1934.xml><?xml version="1.0" encoding="utf-8"?>
<formControlPr xmlns="http://schemas.microsoft.com/office/spreadsheetml/2009/9/main" objectType="CheckBox" fmlaLink="$D$67" lockText="1" noThreeD="1"/>
</file>

<file path=xl/ctrlProps/ctrlProp1935.xml><?xml version="1.0" encoding="utf-8"?>
<formControlPr xmlns="http://schemas.microsoft.com/office/spreadsheetml/2009/9/main" objectType="CheckBox" checked="Checked" fmlaLink="$F$67" lockText="1" noThreeD="1"/>
</file>

<file path=xl/ctrlProps/ctrlProp1936.xml><?xml version="1.0" encoding="utf-8"?>
<formControlPr xmlns="http://schemas.microsoft.com/office/spreadsheetml/2009/9/main" objectType="CheckBox" checked="Checked" fmlaLink="$D$68" lockText="1" noThreeD="1"/>
</file>

<file path=xl/ctrlProps/ctrlProp1937.xml><?xml version="1.0" encoding="utf-8"?>
<formControlPr xmlns="http://schemas.microsoft.com/office/spreadsheetml/2009/9/main" objectType="CheckBox" fmlaLink="$F$68" lockText="1" noThreeD="1"/>
</file>

<file path=xl/ctrlProps/ctrlProp1938.xml><?xml version="1.0" encoding="utf-8"?>
<formControlPr xmlns="http://schemas.microsoft.com/office/spreadsheetml/2009/9/main" objectType="CheckBox" checked="Checked" fmlaLink="$D$69" lockText="1" noThreeD="1"/>
</file>

<file path=xl/ctrlProps/ctrlProp1939.xml><?xml version="1.0" encoding="utf-8"?>
<formControlPr xmlns="http://schemas.microsoft.com/office/spreadsheetml/2009/9/main" objectType="CheckBox" fmlaLink="$F$69" lockText="1" noThreeD="1"/>
</file>

<file path=xl/ctrlProps/ctrlProp1940.xml><?xml version="1.0" encoding="utf-8"?>
<formControlPr xmlns="http://schemas.microsoft.com/office/spreadsheetml/2009/9/main" objectType="CheckBox" checked="Checked" fmlaLink="$D$70" lockText="1" noThreeD="1"/>
</file>

<file path=xl/ctrlProps/ctrlProp1941.xml><?xml version="1.0" encoding="utf-8"?>
<formControlPr xmlns="http://schemas.microsoft.com/office/spreadsheetml/2009/9/main" objectType="CheckBox" fmlaLink="$F$70" lockText="1" noThreeD="1"/>
</file>

<file path=xl/ctrlProps/ctrlProp1942.xml><?xml version="1.0" encoding="utf-8"?>
<formControlPr xmlns="http://schemas.microsoft.com/office/spreadsheetml/2009/9/main" objectType="CheckBox" checked="Checked" fmlaLink="$D$71" lockText="1" noThreeD="1"/>
</file>

<file path=xl/ctrlProps/ctrlProp1943.xml><?xml version="1.0" encoding="utf-8"?>
<formControlPr xmlns="http://schemas.microsoft.com/office/spreadsheetml/2009/9/main" objectType="CheckBox" fmlaLink="$F$71" lockText="1" noThreeD="1"/>
</file>

<file path=xl/ctrlProps/ctrlProp1944.xml><?xml version="1.0" encoding="utf-8"?>
<formControlPr xmlns="http://schemas.microsoft.com/office/spreadsheetml/2009/9/main" objectType="CheckBox" checked="Checked" fmlaLink="$D$72" lockText="1" noThreeD="1"/>
</file>

<file path=xl/ctrlProps/ctrlProp1945.xml><?xml version="1.0" encoding="utf-8"?>
<formControlPr xmlns="http://schemas.microsoft.com/office/spreadsheetml/2009/9/main" objectType="CheckBox" fmlaLink="$F$72" lockText="1" noThreeD="1"/>
</file>

<file path=xl/ctrlProps/ctrlProp1946.xml><?xml version="1.0" encoding="utf-8"?>
<formControlPr xmlns="http://schemas.microsoft.com/office/spreadsheetml/2009/9/main" objectType="CheckBox" fmlaLink="$F$73" lockText="1" noThreeD="1"/>
</file>

<file path=xl/ctrlProps/ctrlProp1947.xml><?xml version="1.0" encoding="utf-8"?>
<formControlPr xmlns="http://schemas.microsoft.com/office/spreadsheetml/2009/9/main" objectType="CheckBox" checked="Checked" fmlaLink="$D$74" lockText="1" noThreeD="1"/>
</file>

<file path=xl/ctrlProps/ctrlProp1948.xml><?xml version="1.0" encoding="utf-8"?>
<formControlPr xmlns="http://schemas.microsoft.com/office/spreadsheetml/2009/9/main" objectType="CheckBox" fmlaLink="$F$74" lockText="1" noThreeD="1"/>
</file>

<file path=xl/ctrlProps/ctrlProp1949.xml><?xml version="1.0" encoding="utf-8"?>
<formControlPr xmlns="http://schemas.microsoft.com/office/spreadsheetml/2009/9/main" objectType="CheckBox" checked="Checked" fmlaLink="$D$75" lockText="1" noThreeD="1"/>
</file>

<file path=xl/ctrlProps/ctrlProp1950.xml><?xml version="1.0" encoding="utf-8"?>
<formControlPr xmlns="http://schemas.microsoft.com/office/spreadsheetml/2009/9/main" objectType="CheckBox" fmlaLink="$F$75" lockText="1" noThreeD="1"/>
</file>

<file path=xl/ctrlProps/ctrlProp1951.xml><?xml version="1.0" encoding="utf-8"?>
<formControlPr xmlns="http://schemas.microsoft.com/office/spreadsheetml/2009/9/main" objectType="CheckBox" fmlaLink="$D$76" lockText="1" noThreeD="1"/>
</file>

<file path=xl/ctrlProps/ctrlProp1952.xml><?xml version="1.0" encoding="utf-8"?>
<formControlPr xmlns="http://schemas.microsoft.com/office/spreadsheetml/2009/9/main" objectType="CheckBox" checked="Checked" fmlaLink="$D$73" lockText="1" noThreeD="1"/>
</file>

<file path=xl/ctrlProps/ctrlProp1953.xml><?xml version="1.0" encoding="utf-8"?>
<formControlPr xmlns="http://schemas.microsoft.com/office/spreadsheetml/2009/9/main" objectType="CheckBox" checked="Checked" fmlaLink="$D$80" lockText="1" noThreeD="1"/>
</file>

<file path=xl/ctrlProps/ctrlProp1954.xml><?xml version="1.0" encoding="utf-8"?>
<formControlPr xmlns="http://schemas.microsoft.com/office/spreadsheetml/2009/9/main" objectType="CheckBox" fmlaLink="$F$80" lockText="1" noThreeD="1"/>
</file>

<file path=xl/ctrlProps/ctrlProp1955.xml><?xml version="1.0" encoding="utf-8"?>
<formControlPr xmlns="http://schemas.microsoft.com/office/spreadsheetml/2009/9/main" objectType="CheckBox" checked="Checked" fmlaLink="$D$79" lockText="1" noThreeD="1"/>
</file>

<file path=xl/ctrlProps/ctrlProp1956.xml><?xml version="1.0" encoding="utf-8"?>
<formControlPr xmlns="http://schemas.microsoft.com/office/spreadsheetml/2009/9/main" objectType="CheckBox" fmlaLink="$F$79" lockText="1" noThreeD="1"/>
</file>

<file path=xl/ctrlProps/ctrlProp1957.xml><?xml version="1.0" encoding="utf-8"?>
<formControlPr xmlns="http://schemas.microsoft.com/office/spreadsheetml/2009/9/main" objectType="CheckBox" fmlaLink="$D$81" lockText="1" noThreeD="1"/>
</file>

<file path=xl/ctrlProps/ctrlProp1958.xml><?xml version="1.0" encoding="utf-8"?>
<formControlPr xmlns="http://schemas.microsoft.com/office/spreadsheetml/2009/9/main" objectType="CheckBox" checked="Checked" fmlaLink="$F$81" lockText="1" noThreeD="1"/>
</file>

<file path=xl/ctrlProps/ctrlProp1959.xml><?xml version="1.0" encoding="utf-8"?>
<formControlPr xmlns="http://schemas.microsoft.com/office/spreadsheetml/2009/9/main" objectType="CheckBox" checked="Checked" fmlaLink="$D123" lockText="1" noThreeD="1"/>
</file>

<file path=xl/ctrlProps/ctrlProp1960.xml><?xml version="1.0" encoding="utf-8"?>
<formControlPr xmlns="http://schemas.microsoft.com/office/spreadsheetml/2009/9/main" objectType="CheckBox" checked="Checked" fmlaLink="$D$148" lockText="1" noThreeD="1"/>
</file>

<file path=xl/ctrlProps/ctrlProp1961.xml><?xml version="1.0" encoding="utf-8"?>
<formControlPr xmlns="http://schemas.microsoft.com/office/spreadsheetml/2009/9/main" objectType="CheckBox" fmlaLink="$F$148" lockText="1" noThreeD="1"/>
</file>

<file path=xl/ctrlProps/ctrlProp1962.xml><?xml version="1.0" encoding="utf-8"?>
<formControlPr xmlns="http://schemas.microsoft.com/office/spreadsheetml/2009/9/main" objectType="CheckBox" checked="Checked" fmlaLink="$D$153" lockText="1" noThreeD="1"/>
</file>

<file path=xl/ctrlProps/ctrlProp1963.xml><?xml version="1.0" encoding="utf-8"?>
<formControlPr xmlns="http://schemas.microsoft.com/office/spreadsheetml/2009/9/main" objectType="CheckBox" checked="Checked" fmlaLink="$D$144" lockText="1" noThreeD="1"/>
</file>

<file path=xl/ctrlProps/ctrlProp1964.xml><?xml version="1.0" encoding="utf-8"?>
<formControlPr xmlns="http://schemas.microsoft.com/office/spreadsheetml/2009/9/main" objectType="CheckBox" fmlaLink="$F$144" lockText="1" noThreeD="1"/>
</file>

<file path=xl/ctrlProps/ctrlProp1965.xml><?xml version="1.0" encoding="utf-8"?>
<formControlPr xmlns="http://schemas.microsoft.com/office/spreadsheetml/2009/9/main" objectType="CheckBox" checked="Checked" fmlaLink="$D$145" lockText="1" noThreeD="1"/>
</file>

<file path=xl/ctrlProps/ctrlProp1966.xml><?xml version="1.0" encoding="utf-8"?>
<formControlPr xmlns="http://schemas.microsoft.com/office/spreadsheetml/2009/9/main" objectType="CheckBox" fmlaLink="$F$145" lockText="1" noThreeD="1"/>
</file>

<file path=xl/ctrlProps/ctrlProp1967.xml><?xml version="1.0" encoding="utf-8"?>
<formControlPr xmlns="http://schemas.microsoft.com/office/spreadsheetml/2009/9/main" objectType="CheckBox" checked="Checked" fmlaLink="$D$149" lockText="1" noThreeD="1"/>
</file>

<file path=xl/ctrlProps/ctrlProp1968.xml><?xml version="1.0" encoding="utf-8"?>
<formControlPr xmlns="http://schemas.microsoft.com/office/spreadsheetml/2009/9/main" objectType="CheckBox" fmlaLink="$F$149" lockText="1" noThreeD="1"/>
</file>

<file path=xl/ctrlProps/ctrlProp1969.xml><?xml version="1.0" encoding="utf-8"?>
<formControlPr xmlns="http://schemas.microsoft.com/office/spreadsheetml/2009/9/main" objectType="CheckBox" checked="Checked" fmlaLink="$D$150" lockText="1" noThreeD="1"/>
</file>

<file path=xl/ctrlProps/ctrlProp1970.xml><?xml version="1.0" encoding="utf-8"?>
<formControlPr xmlns="http://schemas.microsoft.com/office/spreadsheetml/2009/9/main" objectType="CheckBox" fmlaLink="$F$150" lockText="1" noThreeD="1"/>
</file>

<file path=xl/ctrlProps/ctrlProp1971.xml><?xml version="1.0" encoding="utf-8"?>
<formControlPr xmlns="http://schemas.microsoft.com/office/spreadsheetml/2009/9/main" objectType="CheckBox" fmlaLink="$F$153" lockText="1" noThreeD="1"/>
</file>

<file path=xl/ctrlProps/ctrlProp1972.xml><?xml version="1.0" encoding="utf-8"?>
<formControlPr xmlns="http://schemas.microsoft.com/office/spreadsheetml/2009/9/main" objectType="CheckBox" checked="Checked" fmlaLink="$D$154" lockText="1" noThreeD="1"/>
</file>

<file path=xl/ctrlProps/ctrlProp1973.xml><?xml version="1.0" encoding="utf-8"?>
<formControlPr xmlns="http://schemas.microsoft.com/office/spreadsheetml/2009/9/main" objectType="CheckBox" checked="Checked" fmlaLink="$D$156" lockText="1" noThreeD="1"/>
</file>

<file path=xl/ctrlProps/ctrlProp1974.xml><?xml version="1.0" encoding="utf-8"?>
<formControlPr xmlns="http://schemas.microsoft.com/office/spreadsheetml/2009/9/main" objectType="CheckBox" fmlaLink="$F$156" lockText="1" noThreeD="1"/>
</file>

<file path=xl/ctrlProps/ctrlProp1975.xml><?xml version="1.0" encoding="utf-8"?>
<formControlPr xmlns="http://schemas.microsoft.com/office/spreadsheetml/2009/9/main" objectType="CheckBox" checked="Checked" fmlaLink="$D$157" lockText="1" noThreeD="1"/>
</file>

<file path=xl/ctrlProps/ctrlProp1976.xml><?xml version="1.0" encoding="utf-8"?>
<formControlPr xmlns="http://schemas.microsoft.com/office/spreadsheetml/2009/9/main" objectType="CheckBox" fmlaLink="$D$158" lockText="1" noThreeD="1"/>
</file>

<file path=xl/ctrlProps/ctrlProp1977.xml><?xml version="1.0" encoding="utf-8"?>
<formControlPr xmlns="http://schemas.microsoft.com/office/spreadsheetml/2009/9/main" objectType="CheckBox" checked="Checked" fmlaLink="$F$158" lockText="1" noThreeD="1"/>
</file>

<file path=xl/ctrlProps/ctrlProp1978.xml><?xml version="1.0" encoding="utf-8"?>
<formControlPr xmlns="http://schemas.microsoft.com/office/spreadsheetml/2009/9/main" objectType="CheckBox" fmlaLink="$D$159" lockText="1" noThreeD="1"/>
</file>

<file path=xl/ctrlProps/ctrlProp1979.xml><?xml version="1.0" encoding="utf-8"?>
<formControlPr xmlns="http://schemas.microsoft.com/office/spreadsheetml/2009/9/main" objectType="CheckBox" checked="Checked" fmlaLink="$F$159" lockText="1" noThreeD="1"/>
</file>

<file path=xl/ctrlProps/ctrlProp1980.xml><?xml version="1.0" encoding="utf-8"?>
<formControlPr xmlns="http://schemas.microsoft.com/office/spreadsheetml/2009/9/main" objectType="CheckBox" fmlaLink="$D$160" lockText="1" noThreeD="1"/>
</file>

<file path=xl/ctrlProps/ctrlProp1981.xml><?xml version="1.0" encoding="utf-8"?>
<formControlPr xmlns="http://schemas.microsoft.com/office/spreadsheetml/2009/9/main" objectType="CheckBox" fmlaLink="$D$162" lockText="1" noThreeD="1"/>
</file>

<file path=xl/ctrlProps/ctrlProp1982.xml><?xml version="1.0" encoding="utf-8"?>
<formControlPr xmlns="http://schemas.microsoft.com/office/spreadsheetml/2009/9/main" objectType="CheckBox" fmlaLink="$D$163" lockText="1" noThreeD="1"/>
</file>

<file path=xl/ctrlProps/ctrlProp1983.xml><?xml version="1.0" encoding="utf-8"?>
<formControlPr xmlns="http://schemas.microsoft.com/office/spreadsheetml/2009/9/main" objectType="CheckBox" fmlaLink="$D$164" lockText="1" noThreeD="1"/>
</file>

<file path=xl/ctrlProps/ctrlProp1984.xml><?xml version="1.0" encoding="utf-8"?>
<formControlPr xmlns="http://schemas.microsoft.com/office/spreadsheetml/2009/9/main" objectType="CheckBox" fmlaLink="$D$165" lockText="1" noThreeD="1"/>
</file>

<file path=xl/ctrlProps/ctrlProp1985.xml><?xml version="1.0" encoding="utf-8"?>
<formControlPr xmlns="http://schemas.microsoft.com/office/spreadsheetml/2009/9/main" objectType="CheckBox" checked="Checked" fmlaLink="$D$73" lockText="1" noThreeD="1"/>
</file>

<file path=xl/ctrlProps/ctrlProp1986.xml><?xml version="1.0" encoding="utf-8"?>
<formControlPr xmlns="http://schemas.microsoft.com/office/spreadsheetml/2009/9/main" objectType="CheckBox" fmlaLink="$F$73" lockText="1" noThreeD="1"/>
</file>

<file path=xl/ctrlProps/ctrlProp1987.xml><?xml version="1.0" encoding="utf-8"?>
<formControlPr xmlns="http://schemas.microsoft.com/office/spreadsheetml/2009/9/main" objectType="CheckBox" checked="Checked" fmlaLink="$D$112" lockText="1" noThreeD="1"/>
</file>

<file path=xl/ctrlProps/ctrlProp1988.xml><?xml version="1.0" encoding="utf-8"?>
<formControlPr xmlns="http://schemas.microsoft.com/office/spreadsheetml/2009/9/main" objectType="CheckBox" checked="Checked" fmlaLink="$D$113" lockText="1" noThreeD="1"/>
</file>

<file path=xl/ctrlProps/ctrlProp1989.xml><?xml version="1.0" encoding="utf-8"?>
<formControlPr xmlns="http://schemas.microsoft.com/office/spreadsheetml/2009/9/main" objectType="CheckBox" fmlaLink="$D$116" lockText="1" noThreeD="1"/>
</file>

<file path=xl/ctrlProps/ctrlProp1990.xml><?xml version="1.0" encoding="utf-8"?>
<formControlPr xmlns="http://schemas.microsoft.com/office/spreadsheetml/2009/9/main" objectType="CheckBox" fmlaLink="$D$114" lockText="1" noThreeD="1"/>
</file>

<file path=xl/ctrlProps/ctrlProp1991.xml><?xml version="1.0" encoding="utf-8"?>
<formControlPr xmlns="http://schemas.microsoft.com/office/spreadsheetml/2009/9/main" objectType="CheckBox" fmlaLink="$D$115" lockText="1" noThreeD="1"/>
</file>

<file path=xl/ctrlProps/ctrlProp1992.xml><?xml version="1.0" encoding="utf-8"?>
<formControlPr xmlns="http://schemas.microsoft.com/office/spreadsheetml/2009/9/main" objectType="CheckBox" checked="Checked" fmlaLink="$F$114" lockText="1" noThreeD="1"/>
</file>

<file path=xl/ctrlProps/ctrlProp1993.xml><?xml version="1.0" encoding="utf-8"?>
<formControlPr xmlns="http://schemas.microsoft.com/office/spreadsheetml/2009/9/main" objectType="CheckBox" checked="Checked" fmlaLink="$F$115" lockText="1" noThreeD="1"/>
</file>

<file path=xl/ctrlProps/ctrlProp1994.xml><?xml version="1.0" encoding="utf-8"?>
<formControlPr xmlns="http://schemas.microsoft.com/office/spreadsheetml/2009/9/main" objectType="CheckBox" checked="Checked" fmlaLink="$D$155" lockText="1" noThreeD="1"/>
</file>

<file path=xl/ctrlProps/ctrlProp1995.xml><?xml version="1.0" encoding="utf-8"?>
<formControlPr xmlns="http://schemas.microsoft.com/office/spreadsheetml/2009/9/main" objectType="CheckBox" fmlaLink="$F$155" lockText="1" noThreeD="1"/>
</file>

<file path=xl/ctrlProps/ctrlProp1996.xml><?xml version="1.0" encoding="utf-8"?>
<formControlPr xmlns="http://schemas.microsoft.com/office/spreadsheetml/2009/9/main" objectType="CheckBox" checked="Checked" fmlaLink="$D$147" lockText="1" noThreeD="1"/>
</file>

<file path=xl/ctrlProps/ctrlProp1997.xml><?xml version="1.0" encoding="utf-8"?>
<formControlPr xmlns="http://schemas.microsoft.com/office/spreadsheetml/2009/9/main" objectType="CheckBox" checked="Checked" fmlaLink="$D$124" lockText="1" noThreeD="1"/>
</file>

<file path=xl/ctrlProps/ctrlProp1998.xml><?xml version="1.0" encoding="utf-8"?>
<formControlPr xmlns="http://schemas.microsoft.com/office/spreadsheetml/2009/9/main" objectType="CheckBox" checked="Checked" fmlaLink="$D$125" lockText="1" noThreeD="1"/>
</file>

<file path=xl/ctrlProps/ctrlProp1999.xml><?xml version="1.0" encoding="utf-8"?>
<formControlPr xmlns="http://schemas.microsoft.com/office/spreadsheetml/2009/9/main" objectType="CheckBox" fmlaLink="$F$125" lockText="1" noThreeD="1"/>
</file>

<file path=xl/ctrlProps/ctrlProp2000.xml><?xml version="1.0" encoding="utf-8"?>
<formControlPr xmlns="http://schemas.microsoft.com/office/spreadsheetml/2009/9/main" objectType="CheckBox" checked="Checked" fmlaLink="$D$127" lockText="1" noThreeD="1"/>
</file>

<file path=xl/ctrlProps/ctrlProp2001.xml><?xml version="1.0" encoding="utf-8"?>
<formControlPr xmlns="http://schemas.microsoft.com/office/spreadsheetml/2009/9/main" objectType="CheckBox" checked="Checked" fmlaLink="$D$128" lockText="1" noThreeD="1"/>
</file>

<file path=xl/ctrlProps/ctrlProp2002.xml><?xml version="1.0" encoding="utf-8"?>
<formControlPr xmlns="http://schemas.microsoft.com/office/spreadsheetml/2009/9/main" objectType="CheckBox" checked="Checked" fmlaLink="$D$129" lockText="1" noThreeD="1"/>
</file>

<file path=xl/ctrlProps/ctrlProp2003.xml><?xml version="1.0" encoding="utf-8"?>
<formControlPr xmlns="http://schemas.microsoft.com/office/spreadsheetml/2009/9/main" objectType="CheckBox" checked="Checked" fmlaLink="$D$130" lockText="1" noThreeD="1"/>
</file>

<file path=xl/ctrlProps/ctrlProp2004.xml><?xml version="1.0" encoding="utf-8"?>
<formControlPr xmlns="http://schemas.microsoft.com/office/spreadsheetml/2009/9/main" objectType="CheckBox" checked="Checked" fmlaLink="$D$131" lockText="1" noThreeD="1"/>
</file>

<file path=xl/ctrlProps/ctrlProp2005.xml><?xml version="1.0" encoding="utf-8"?>
<formControlPr xmlns="http://schemas.microsoft.com/office/spreadsheetml/2009/9/main" objectType="CheckBox" checked="Checked" fmlaLink="$D$133" lockText="1" noThreeD="1"/>
</file>

<file path=xl/ctrlProps/ctrlProp2006.xml><?xml version="1.0" encoding="utf-8"?>
<formControlPr xmlns="http://schemas.microsoft.com/office/spreadsheetml/2009/9/main" objectType="CheckBox" checked="Checked" fmlaLink="$D$134" lockText="1" noThreeD="1"/>
</file>

<file path=xl/ctrlProps/ctrlProp2007.xml><?xml version="1.0" encoding="utf-8"?>
<formControlPr xmlns="http://schemas.microsoft.com/office/spreadsheetml/2009/9/main" objectType="CheckBox" checked="Checked" fmlaLink="$D$135" lockText="1" noThreeD="1"/>
</file>

<file path=xl/ctrlProps/ctrlProp2008.xml><?xml version="1.0" encoding="utf-8"?>
<formControlPr xmlns="http://schemas.microsoft.com/office/spreadsheetml/2009/9/main" objectType="CheckBox" checked="Checked" fmlaLink="$D$136" lockText="1" noThreeD="1"/>
</file>

<file path=xl/ctrlProps/ctrlProp2009.xml><?xml version="1.0" encoding="utf-8"?>
<formControlPr xmlns="http://schemas.microsoft.com/office/spreadsheetml/2009/9/main" objectType="CheckBox" checked="Checked" fmlaLink="$D$137" lockText="1" noThreeD="1"/>
</file>

<file path=xl/ctrlProps/ctrlProp2010.xml><?xml version="1.0" encoding="utf-8"?>
<formControlPr xmlns="http://schemas.microsoft.com/office/spreadsheetml/2009/9/main" objectType="CheckBox" checked="Checked" fmlaLink="$D$139" lockText="1" noThreeD="1"/>
</file>

<file path=xl/ctrlProps/ctrlProp2011.xml><?xml version="1.0" encoding="utf-8"?>
<formControlPr xmlns="http://schemas.microsoft.com/office/spreadsheetml/2009/9/main" objectType="CheckBox" checked="Checked" fmlaLink="$D$140" lockText="1" noThreeD="1"/>
</file>

<file path=xl/ctrlProps/ctrlProp2012.xml><?xml version="1.0" encoding="utf-8"?>
<formControlPr xmlns="http://schemas.microsoft.com/office/spreadsheetml/2009/9/main" objectType="CheckBox" checked="Checked" fmlaLink="$D$141" lockText="1" noThreeD="1"/>
</file>

<file path=xl/ctrlProps/ctrlProp2013.xml><?xml version="1.0" encoding="utf-8"?>
<formControlPr xmlns="http://schemas.microsoft.com/office/spreadsheetml/2009/9/main" objectType="CheckBox" fmlaLink="$F$140" lockText="1" noThreeD="1"/>
</file>

<file path=xl/ctrlProps/ctrlProp2014.xml><?xml version="1.0" encoding="utf-8"?>
<formControlPr xmlns="http://schemas.microsoft.com/office/spreadsheetml/2009/9/main" objectType="CheckBox" fmlaLink="$F$141" lockText="1" noThreeD="1"/>
</file>

<file path=xl/ctrlProps/ctrlProp2015.xml><?xml version="1.0" encoding="utf-8"?>
<formControlPr xmlns="http://schemas.microsoft.com/office/spreadsheetml/2009/9/main" objectType="CheckBox" fmlaLink="$F$134" lockText="1" noThreeD="1"/>
</file>

<file path=xl/ctrlProps/ctrlProp2016.xml><?xml version="1.0" encoding="utf-8"?>
<formControlPr xmlns="http://schemas.microsoft.com/office/spreadsheetml/2009/9/main" objectType="CheckBox" fmlaLink="$F$135" lockText="1" noThreeD="1"/>
</file>

<file path=xl/ctrlProps/ctrlProp2017.xml><?xml version="1.0" encoding="utf-8"?>
<formControlPr xmlns="http://schemas.microsoft.com/office/spreadsheetml/2009/9/main" objectType="CheckBox" fmlaLink="$F$136" lockText="1" noThreeD="1"/>
</file>

<file path=xl/ctrlProps/ctrlProp2018.xml><?xml version="1.0" encoding="utf-8"?>
<formControlPr xmlns="http://schemas.microsoft.com/office/spreadsheetml/2009/9/main" objectType="CheckBox" checked="Checked" fmlaLink="$D$142" lockText="1" noThreeD="1"/>
</file>

<file path=xl/ctrlProps/ctrlProp2019.xml><?xml version="1.0" encoding="utf-8"?>
<formControlPr xmlns="http://schemas.microsoft.com/office/spreadsheetml/2009/9/main" objectType="CheckBox" checked="Checked" fmlaLink="CR37" lockText="1" noThreeD="1"/>
</file>

<file path=xl/ctrlProps/ctrlProp2020.xml><?xml version="1.0" encoding="utf-8"?>
<formControlPr xmlns="http://schemas.microsoft.com/office/spreadsheetml/2009/9/main" objectType="CheckBox" fmlaLink="CT37" lockText="1" noThreeD="1"/>
</file>

<file path=xl/ctrlProps/ctrlProp2021.xml><?xml version="1.0" encoding="utf-8"?>
<formControlPr xmlns="http://schemas.microsoft.com/office/spreadsheetml/2009/9/main" objectType="CheckBox" checked="Checked" fmlaLink="CR38" lockText="1" noThreeD="1"/>
</file>

<file path=xl/ctrlProps/ctrlProp2022.xml><?xml version="1.0" encoding="utf-8"?>
<formControlPr xmlns="http://schemas.microsoft.com/office/spreadsheetml/2009/9/main" objectType="CheckBox" fmlaLink="CT38" lockText="1" noThreeD="1"/>
</file>

<file path=xl/ctrlProps/ctrlProp2023.xml><?xml version="1.0" encoding="utf-8"?>
<formControlPr xmlns="http://schemas.microsoft.com/office/spreadsheetml/2009/9/main" objectType="CheckBox" checked="Checked" fmlaLink="CR39" lockText="1" noThreeD="1"/>
</file>

<file path=xl/ctrlProps/ctrlProp2024.xml><?xml version="1.0" encoding="utf-8"?>
<formControlPr xmlns="http://schemas.microsoft.com/office/spreadsheetml/2009/9/main" objectType="CheckBox" fmlaLink="CT39" lockText="1" noThreeD="1"/>
</file>

<file path=xl/ctrlProps/ctrlProp2025.xml><?xml version="1.0" encoding="utf-8"?>
<formControlPr xmlns="http://schemas.microsoft.com/office/spreadsheetml/2009/9/main" objectType="CheckBox" lockText="1" noThreeD="1"/>
</file>

<file path=xl/ctrlProps/ctrlProp2026.xml><?xml version="1.0" encoding="utf-8"?>
<formControlPr xmlns="http://schemas.microsoft.com/office/spreadsheetml/2009/9/main" objectType="CheckBox" checked="Checked" fmlaLink="CR40" lockText="1" noThreeD="1"/>
</file>

<file path=xl/ctrlProps/ctrlProp2027.xml><?xml version="1.0" encoding="utf-8"?>
<formControlPr xmlns="http://schemas.microsoft.com/office/spreadsheetml/2009/9/main" objectType="CheckBox" fmlaLink="CT40" lockText="1" noThreeD="1"/>
</file>

<file path=xl/ctrlProps/ctrlProp2028.xml><?xml version="1.0" encoding="utf-8"?>
<formControlPr xmlns="http://schemas.microsoft.com/office/spreadsheetml/2009/9/main" objectType="CheckBox" lockText="1" noThreeD="1"/>
</file>

<file path=xl/ctrlProps/ctrlProp2029.xml><?xml version="1.0" encoding="utf-8"?>
<formControlPr xmlns="http://schemas.microsoft.com/office/spreadsheetml/2009/9/main" objectType="CheckBox" fmlaLink="CR41" lockText="1" noThreeD="1"/>
</file>

<file path=xl/ctrlProps/ctrlProp2030.xml><?xml version="1.0" encoding="utf-8"?>
<formControlPr xmlns="http://schemas.microsoft.com/office/spreadsheetml/2009/9/main" objectType="CheckBox" fmlaLink="CT41" lockText="1" noThreeD="1"/>
</file>

<file path=xl/ctrlProps/ctrlProp2031.xml><?xml version="1.0" encoding="utf-8"?>
<formControlPr xmlns="http://schemas.microsoft.com/office/spreadsheetml/2009/9/main" objectType="CheckBox" fmlaLink="CT42" lockText="1" noThreeD="1"/>
</file>

<file path=xl/ctrlProps/ctrlProp2032.xml><?xml version="1.0" encoding="utf-8"?>
<formControlPr xmlns="http://schemas.microsoft.com/office/spreadsheetml/2009/9/main" objectType="CheckBox" fmlaLink="CR42" lockText="1" noThreeD="1"/>
</file>

<file path=xl/ctrlProps/ctrlProp2033.xml><?xml version="1.0" encoding="utf-8"?>
<formControlPr xmlns="http://schemas.microsoft.com/office/spreadsheetml/2009/9/main" objectType="CheckBox" checked="Checked" fmlaLink="$D$66" lockText="1" noThreeD="1"/>
</file>

<file path=xl/ctrlProps/ctrlProp2034.xml><?xml version="1.0" encoding="utf-8"?>
<formControlPr xmlns="http://schemas.microsoft.com/office/spreadsheetml/2009/9/main" objectType="CheckBox" fmlaLink="$F$66" lockText="1" noThreeD="1"/>
</file>

<file path=xl/ctrlProps/ctrlProp2035.xml><?xml version="1.0" encoding="utf-8"?>
<formControlPr xmlns="http://schemas.microsoft.com/office/spreadsheetml/2009/9/main" objectType="CheckBox" fmlaLink="$D$67" lockText="1" noThreeD="1"/>
</file>

<file path=xl/ctrlProps/ctrlProp2036.xml><?xml version="1.0" encoding="utf-8"?>
<formControlPr xmlns="http://schemas.microsoft.com/office/spreadsheetml/2009/9/main" objectType="CheckBox" checked="Checked" fmlaLink="$F$67" lockText="1" noThreeD="1"/>
</file>

<file path=xl/ctrlProps/ctrlProp2037.xml><?xml version="1.0" encoding="utf-8"?>
<formControlPr xmlns="http://schemas.microsoft.com/office/spreadsheetml/2009/9/main" objectType="CheckBox" checked="Checked" fmlaLink="$D$68" lockText="1" noThreeD="1"/>
</file>

<file path=xl/ctrlProps/ctrlProp2038.xml><?xml version="1.0" encoding="utf-8"?>
<formControlPr xmlns="http://schemas.microsoft.com/office/spreadsheetml/2009/9/main" objectType="CheckBox" fmlaLink="$F$68" lockText="1" noThreeD="1"/>
</file>

<file path=xl/ctrlProps/ctrlProp2039.xml><?xml version="1.0" encoding="utf-8"?>
<formControlPr xmlns="http://schemas.microsoft.com/office/spreadsheetml/2009/9/main" objectType="CheckBox" checked="Checked" fmlaLink="$D$69" lockText="1" noThreeD="1"/>
</file>

<file path=xl/ctrlProps/ctrlProp2040.xml><?xml version="1.0" encoding="utf-8"?>
<formControlPr xmlns="http://schemas.microsoft.com/office/spreadsheetml/2009/9/main" objectType="CheckBox" fmlaLink="$F$69" lockText="1" noThreeD="1"/>
</file>

<file path=xl/ctrlProps/ctrlProp2041.xml><?xml version="1.0" encoding="utf-8"?>
<formControlPr xmlns="http://schemas.microsoft.com/office/spreadsheetml/2009/9/main" objectType="CheckBox" checked="Checked" fmlaLink="$D$70" lockText="1" noThreeD="1"/>
</file>

<file path=xl/ctrlProps/ctrlProp2042.xml><?xml version="1.0" encoding="utf-8"?>
<formControlPr xmlns="http://schemas.microsoft.com/office/spreadsheetml/2009/9/main" objectType="CheckBox" fmlaLink="$F$70" lockText="1" noThreeD="1"/>
</file>

<file path=xl/ctrlProps/ctrlProp2043.xml><?xml version="1.0" encoding="utf-8"?>
<formControlPr xmlns="http://schemas.microsoft.com/office/spreadsheetml/2009/9/main" objectType="CheckBox" checked="Checked" fmlaLink="$D$71" lockText="1" noThreeD="1"/>
</file>

<file path=xl/ctrlProps/ctrlProp2044.xml><?xml version="1.0" encoding="utf-8"?>
<formControlPr xmlns="http://schemas.microsoft.com/office/spreadsheetml/2009/9/main" objectType="CheckBox" fmlaLink="$F$71" lockText="1" noThreeD="1"/>
</file>

<file path=xl/ctrlProps/ctrlProp2045.xml><?xml version="1.0" encoding="utf-8"?>
<formControlPr xmlns="http://schemas.microsoft.com/office/spreadsheetml/2009/9/main" objectType="CheckBox" checked="Checked" fmlaLink="$D$72" lockText="1" noThreeD="1"/>
</file>

<file path=xl/ctrlProps/ctrlProp2046.xml><?xml version="1.0" encoding="utf-8"?>
<formControlPr xmlns="http://schemas.microsoft.com/office/spreadsheetml/2009/9/main" objectType="CheckBox" fmlaLink="$F$72" lockText="1" noThreeD="1"/>
</file>

<file path=xl/ctrlProps/ctrlProp2047.xml><?xml version="1.0" encoding="utf-8"?>
<formControlPr xmlns="http://schemas.microsoft.com/office/spreadsheetml/2009/9/main" objectType="CheckBox" fmlaLink="$F$73" lockText="1" noThreeD="1"/>
</file>

<file path=xl/ctrlProps/ctrlProp2048.xml><?xml version="1.0" encoding="utf-8"?>
<formControlPr xmlns="http://schemas.microsoft.com/office/spreadsheetml/2009/9/main" objectType="CheckBox" checked="Checked" fmlaLink="$D$74" lockText="1" noThreeD="1"/>
</file>

<file path=xl/ctrlProps/ctrlProp2049.xml><?xml version="1.0" encoding="utf-8"?>
<formControlPr xmlns="http://schemas.microsoft.com/office/spreadsheetml/2009/9/main" objectType="CheckBox" fmlaLink="$F$74" lockText="1" noThreeD="1"/>
</file>

<file path=xl/ctrlProps/ctrlProp2050.xml><?xml version="1.0" encoding="utf-8"?>
<formControlPr xmlns="http://schemas.microsoft.com/office/spreadsheetml/2009/9/main" objectType="CheckBox" checked="Checked" fmlaLink="$D$75" lockText="1" noThreeD="1"/>
</file>

<file path=xl/ctrlProps/ctrlProp2051.xml><?xml version="1.0" encoding="utf-8"?>
<formControlPr xmlns="http://schemas.microsoft.com/office/spreadsheetml/2009/9/main" objectType="CheckBox" fmlaLink="$F$75" lockText="1" noThreeD="1"/>
</file>

<file path=xl/ctrlProps/ctrlProp2052.xml><?xml version="1.0" encoding="utf-8"?>
<formControlPr xmlns="http://schemas.microsoft.com/office/spreadsheetml/2009/9/main" objectType="CheckBox" fmlaLink="$D$76" lockText="1" noThreeD="1"/>
</file>

<file path=xl/ctrlProps/ctrlProp2053.xml><?xml version="1.0" encoding="utf-8"?>
<formControlPr xmlns="http://schemas.microsoft.com/office/spreadsheetml/2009/9/main" objectType="CheckBox" checked="Checked" fmlaLink="$D$73" lockText="1" noThreeD="1"/>
</file>

<file path=xl/ctrlProps/ctrlProp2054.xml><?xml version="1.0" encoding="utf-8"?>
<formControlPr xmlns="http://schemas.microsoft.com/office/spreadsheetml/2009/9/main" objectType="CheckBox" checked="Checked" fmlaLink="$D$80" lockText="1" noThreeD="1"/>
</file>

<file path=xl/ctrlProps/ctrlProp2055.xml><?xml version="1.0" encoding="utf-8"?>
<formControlPr xmlns="http://schemas.microsoft.com/office/spreadsheetml/2009/9/main" objectType="CheckBox" fmlaLink="$F$80" lockText="1" noThreeD="1"/>
</file>

<file path=xl/ctrlProps/ctrlProp2056.xml><?xml version="1.0" encoding="utf-8"?>
<formControlPr xmlns="http://schemas.microsoft.com/office/spreadsheetml/2009/9/main" objectType="CheckBox" checked="Checked" fmlaLink="$D$79" lockText="1" noThreeD="1"/>
</file>

<file path=xl/ctrlProps/ctrlProp2057.xml><?xml version="1.0" encoding="utf-8"?>
<formControlPr xmlns="http://schemas.microsoft.com/office/spreadsheetml/2009/9/main" objectType="CheckBox" fmlaLink="$F$79" lockText="1" noThreeD="1"/>
</file>

<file path=xl/ctrlProps/ctrlProp2058.xml><?xml version="1.0" encoding="utf-8"?>
<formControlPr xmlns="http://schemas.microsoft.com/office/spreadsheetml/2009/9/main" objectType="CheckBox" fmlaLink="$D$81" lockText="1" noThreeD="1"/>
</file>

<file path=xl/ctrlProps/ctrlProp2059.xml><?xml version="1.0" encoding="utf-8"?>
<formControlPr xmlns="http://schemas.microsoft.com/office/spreadsheetml/2009/9/main" objectType="CheckBox" checked="Checked" fmlaLink="$F$81" lockText="1" noThreeD="1"/>
</file>

<file path=xl/ctrlProps/ctrlProp2060.xml><?xml version="1.0" encoding="utf-8"?>
<formControlPr xmlns="http://schemas.microsoft.com/office/spreadsheetml/2009/9/main" objectType="CheckBox" checked="Checked" fmlaLink="$D123" lockText="1" noThreeD="1"/>
</file>

<file path=xl/ctrlProps/ctrlProp2061.xml><?xml version="1.0" encoding="utf-8"?>
<formControlPr xmlns="http://schemas.microsoft.com/office/spreadsheetml/2009/9/main" objectType="CheckBox" checked="Checked" fmlaLink="$D$148" lockText="1" noThreeD="1"/>
</file>

<file path=xl/ctrlProps/ctrlProp2062.xml><?xml version="1.0" encoding="utf-8"?>
<formControlPr xmlns="http://schemas.microsoft.com/office/spreadsheetml/2009/9/main" objectType="CheckBox" fmlaLink="$F$148" lockText="1" noThreeD="1"/>
</file>

<file path=xl/ctrlProps/ctrlProp2063.xml><?xml version="1.0" encoding="utf-8"?>
<formControlPr xmlns="http://schemas.microsoft.com/office/spreadsheetml/2009/9/main" objectType="CheckBox" checked="Checked" fmlaLink="$D$153" lockText="1" noThreeD="1"/>
</file>

<file path=xl/ctrlProps/ctrlProp2064.xml><?xml version="1.0" encoding="utf-8"?>
<formControlPr xmlns="http://schemas.microsoft.com/office/spreadsheetml/2009/9/main" objectType="CheckBox" checked="Checked" fmlaLink="$D$144" lockText="1" noThreeD="1"/>
</file>

<file path=xl/ctrlProps/ctrlProp2065.xml><?xml version="1.0" encoding="utf-8"?>
<formControlPr xmlns="http://schemas.microsoft.com/office/spreadsheetml/2009/9/main" objectType="CheckBox" fmlaLink="$F$144" lockText="1" noThreeD="1"/>
</file>

<file path=xl/ctrlProps/ctrlProp2066.xml><?xml version="1.0" encoding="utf-8"?>
<formControlPr xmlns="http://schemas.microsoft.com/office/spreadsheetml/2009/9/main" objectType="CheckBox" checked="Checked" fmlaLink="$D$145" lockText="1" noThreeD="1"/>
</file>

<file path=xl/ctrlProps/ctrlProp2067.xml><?xml version="1.0" encoding="utf-8"?>
<formControlPr xmlns="http://schemas.microsoft.com/office/spreadsheetml/2009/9/main" objectType="CheckBox" fmlaLink="$F$145" lockText="1" noThreeD="1"/>
</file>

<file path=xl/ctrlProps/ctrlProp2068.xml><?xml version="1.0" encoding="utf-8"?>
<formControlPr xmlns="http://schemas.microsoft.com/office/spreadsheetml/2009/9/main" objectType="CheckBox" fmlaLink="$D$149" lockText="1" noThreeD="1"/>
</file>

<file path=xl/ctrlProps/ctrlProp2069.xml><?xml version="1.0" encoding="utf-8"?>
<formControlPr xmlns="http://schemas.microsoft.com/office/spreadsheetml/2009/9/main" objectType="CheckBox" checked="Checked" fmlaLink="$F$149" lockText="1" noThreeD="1"/>
</file>

<file path=xl/ctrlProps/ctrlProp2070.xml><?xml version="1.0" encoding="utf-8"?>
<formControlPr xmlns="http://schemas.microsoft.com/office/spreadsheetml/2009/9/main" objectType="CheckBox" checked="Checked" fmlaLink="$D$150" lockText="1" noThreeD="1"/>
</file>

<file path=xl/ctrlProps/ctrlProp2071.xml><?xml version="1.0" encoding="utf-8"?>
<formControlPr xmlns="http://schemas.microsoft.com/office/spreadsheetml/2009/9/main" objectType="CheckBox" fmlaLink="$F$150" lockText="1" noThreeD="1"/>
</file>

<file path=xl/ctrlProps/ctrlProp2072.xml><?xml version="1.0" encoding="utf-8"?>
<formControlPr xmlns="http://schemas.microsoft.com/office/spreadsheetml/2009/9/main" objectType="CheckBox" fmlaLink="$F$153" lockText="1" noThreeD="1"/>
</file>

<file path=xl/ctrlProps/ctrlProp2073.xml><?xml version="1.0" encoding="utf-8"?>
<formControlPr xmlns="http://schemas.microsoft.com/office/spreadsheetml/2009/9/main" objectType="CheckBox" fmlaLink="$D$154" lockText="1" noThreeD="1"/>
</file>

<file path=xl/ctrlProps/ctrlProp2074.xml><?xml version="1.0" encoding="utf-8"?>
<formControlPr xmlns="http://schemas.microsoft.com/office/spreadsheetml/2009/9/main" objectType="CheckBox" checked="Checked" fmlaLink="$D$156" lockText="1" noThreeD="1"/>
</file>

<file path=xl/ctrlProps/ctrlProp2075.xml><?xml version="1.0" encoding="utf-8"?>
<formControlPr xmlns="http://schemas.microsoft.com/office/spreadsheetml/2009/9/main" objectType="CheckBox" fmlaLink="$F$156" lockText="1" noThreeD="1"/>
</file>

<file path=xl/ctrlProps/ctrlProp2076.xml><?xml version="1.0" encoding="utf-8"?>
<formControlPr xmlns="http://schemas.microsoft.com/office/spreadsheetml/2009/9/main" objectType="CheckBox" checked="Checked" fmlaLink="$D$157" lockText="1" noThreeD="1"/>
</file>

<file path=xl/ctrlProps/ctrlProp2077.xml><?xml version="1.0" encoding="utf-8"?>
<formControlPr xmlns="http://schemas.microsoft.com/office/spreadsheetml/2009/9/main" objectType="CheckBox" fmlaLink="$D$158" lockText="1" noThreeD="1"/>
</file>

<file path=xl/ctrlProps/ctrlProp2078.xml><?xml version="1.0" encoding="utf-8"?>
<formControlPr xmlns="http://schemas.microsoft.com/office/spreadsheetml/2009/9/main" objectType="CheckBox" checked="Checked" fmlaLink="$F$158" lockText="1" noThreeD="1"/>
</file>

<file path=xl/ctrlProps/ctrlProp2079.xml><?xml version="1.0" encoding="utf-8"?>
<formControlPr xmlns="http://schemas.microsoft.com/office/spreadsheetml/2009/9/main" objectType="CheckBox" fmlaLink="$D$159" lockText="1" noThreeD="1"/>
</file>

<file path=xl/ctrlProps/ctrlProp2080.xml><?xml version="1.0" encoding="utf-8"?>
<formControlPr xmlns="http://schemas.microsoft.com/office/spreadsheetml/2009/9/main" objectType="CheckBox" checked="Checked" fmlaLink="$F$159" lockText="1" noThreeD="1"/>
</file>

<file path=xl/ctrlProps/ctrlProp2081.xml><?xml version="1.0" encoding="utf-8"?>
<formControlPr xmlns="http://schemas.microsoft.com/office/spreadsheetml/2009/9/main" objectType="CheckBox" checked="Checked" fmlaLink="$D$160" lockText="1" noThreeD="1"/>
</file>

<file path=xl/ctrlProps/ctrlProp2082.xml><?xml version="1.0" encoding="utf-8"?>
<formControlPr xmlns="http://schemas.microsoft.com/office/spreadsheetml/2009/9/main" objectType="CheckBox" fmlaLink="$D$162" lockText="1" noThreeD="1"/>
</file>

<file path=xl/ctrlProps/ctrlProp2083.xml><?xml version="1.0" encoding="utf-8"?>
<formControlPr xmlns="http://schemas.microsoft.com/office/spreadsheetml/2009/9/main" objectType="CheckBox" fmlaLink="$D$163" lockText="1" noThreeD="1"/>
</file>

<file path=xl/ctrlProps/ctrlProp2084.xml><?xml version="1.0" encoding="utf-8"?>
<formControlPr xmlns="http://schemas.microsoft.com/office/spreadsheetml/2009/9/main" objectType="CheckBox" fmlaLink="$D$164" lockText="1" noThreeD="1"/>
</file>

<file path=xl/ctrlProps/ctrlProp2085.xml><?xml version="1.0" encoding="utf-8"?>
<formControlPr xmlns="http://schemas.microsoft.com/office/spreadsheetml/2009/9/main" objectType="CheckBox" fmlaLink="$D$165" lockText="1" noThreeD="1"/>
</file>

<file path=xl/ctrlProps/ctrlProp2086.xml><?xml version="1.0" encoding="utf-8"?>
<formControlPr xmlns="http://schemas.microsoft.com/office/spreadsheetml/2009/9/main" objectType="CheckBox" checked="Checked" fmlaLink="$D$73" lockText="1" noThreeD="1"/>
</file>

<file path=xl/ctrlProps/ctrlProp2087.xml><?xml version="1.0" encoding="utf-8"?>
<formControlPr xmlns="http://schemas.microsoft.com/office/spreadsheetml/2009/9/main" objectType="CheckBox" fmlaLink="$F$73" lockText="1" noThreeD="1"/>
</file>

<file path=xl/ctrlProps/ctrlProp2088.xml><?xml version="1.0" encoding="utf-8"?>
<formControlPr xmlns="http://schemas.microsoft.com/office/spreadsheetml/2009/9/main" objectType="CheckBox" checked="Checked" fmlaLink="$D$112" lockText="1" noThreeD="1"/>
</file>

<file path=xl/ctrlProps/ctrlProp2089.xml><?xml version="1.0" encoding="utf-8"?>
<formControlPr xmlns="http://schemas.microsoft.com/office/spreadsheetml/2009/9/main" objectType="CheckBox" checked="Checked" fmlaLink="$D$113" lockText="1" noThreeD="1"/>
</file>

<file path=xl/ctrlProps/ctrlProp2090.xml><?xml version="1.0" encoding="utf-8"?>
<formControlPr xmlns="http://schemas.microsoft.com/office/spreadsheetml/2009/9/main" objectType="CheckBox" fmlaLink="$D$116" lockText="1" noThreeD="1"/>
</file>

<file path=xl/ctrlProps/ctrlProp2091.xml><?xml version="1.0" encoding="utf-8"?>
<formControlPr xmlns="http://schemas.microsoft.com/office/spreadsheetml/2009/9/main" objectType="CheckBox" fmlaLink="$D$114" lockText="1" noThreeD="1"/>
</file>

<file path=xl/ctrlProps/ctrlProp2092.xml><?xml version="1.0" encoding="utf-8"?>
<formControlPr xmlns="http://schemas.microsoft.com/office/spreadsheetml/2009/9/main" objectType="CheckBox" fmlaLink="$D$115" lockText="1" noThreeD="1"/>
</file>

<file path=xl/ctrlProps/ctrlProp2093.xml><?xml version="1.0" encoding="utf-8"?>
<formControlPr xmlns="http://schemas.microsoft.com/office/spreadsheetml/2009/9/main" objectType="CheckBox" checked="Checked" fmlaLink="$F$114" lockText="1" noThreeD="1"/>
</file>

<file path=xl/ctrlProps/ctrlProp2094.xml><?xml version="1.0" encoding="utf-8"?>
<formControlPr xmlns="http://schemas.microsoft.com/office/spreadsheetml/2009/9/main" objectType="CheckBox" checked="Checked" fmlaLink="$F$115" lockText="1" noThreeD="1"/>
</file>

<file path=xl/ctrlProps/ctrlProp2095.xml><?xml version="1.0" encoding="utf-8"?>
<formControlPr xmlns="http://schemas.microsoft.com/office/spreadsheetml/2009/9/main" objectType="CheckBox" checked="Checked" fmlaLink="$D$155" lockText="1" noThreeD="1"/>
</file>

<file path=xl/ctrlProps/ctrlProp2096.xml><?xml version="1.0" encoding="utf-8"?>
<formControlPr xmlns="http://schemas.microsoft.com/office/spreadsheetml/2009/9/main" objectType="CheckBox" fmlaLink="$F$155" lockText="1" noThreeD="1"/>
</file>

<file path=xl/ctrlProps/ctrlProp2097.xml><?xml version="1.0" encoding="utf-8"?>
<formControlPr xmlns="http://schemas.microsoft.com/office/spreadsheetml/2009/9/main" objectType="CheckBox" checked="Checked" fmlaLink="$D$147" lockText="1" noThreeD="1"/>
</file>

<file path=xl/ctrlProps/ctrlProp2098.xml><?xml version="1.0" encoding="utf-8"?>
<formControlPr xmlns="http://schemas.microsoft.com/office/spreadsheetml/2009/9/main" objectType="CheckBox" checked="Checked" fmlaLink="$D$124" lockText="1" noThreeD="1"/>
</file>

<file path=xl/ctrlProps/ctrlProp2099.xml><?xml version="1.0" encoding="utf-8"?>
<formControlPr xmlns="http://schemas.microsoft.com/office/spreadsheetml/2009/9/main" objectType="CheckBox" checked="Checked" fmlaLink="$D$125" lockText="1" noThreeD="1"/>
</file>

<file path=xl/ctrlProps/ctrlProp2100.xml><?xml version="1.0" encoding="utf-8"?>
<formControlPr xmlns="http://schemas.microsoft.com/office/spreadsheetml/2009/9/main" objectType="CheckBox" fmlaLink="$F$125" lockText="1" noThreeD="1"/>
</file>

<file path=xl/ctrlProps/ctrlProp2101.xml><?xml version="1.0" encoding="utf-8"?>
<formControlPr xmlns="http://schemas.microsoft.com/office/spreadsheetml/2009/9/main" objectType="CheckBox" checked="Checked" fmlaLink="$D$127" lockText="1" noThreeD="1"/>
</file>

<file path=xl/ctrlProps/ctrlProp2102.xml><?xml version="1.0" encoding="utf-8"?>
<formControlPr xmlns="http://schemas.microsoft.com/office/spreadsheetml/2009/9/main" objectType="CheckBox" checked="Checked" fmlaLink="$D$128" lockText="1" noThreeD="1"/>
</file>

<file path=xl/ctrlProps/ctrlProp2103.xml><?xml version="1.0" encoding="utf-8"?>
<formControlPr xmlns="http://schemas.microsoft.com/office/spreadsheetml/2009/9/main" objectType="CheckBox" checked="Checked" fmlaLink="$D$129" lockText="1" noThreeD="1"/>
</file>

<file path=xl/ctrlProps/ctrlProp2104.xml><?xml version="1.0" encoding="utf-8"?>
<formControlPr xmlns="http://schemas.microsoft.com/office/spreadsheetml/2009/9/main" objectType="CheckBox" checked="Checked" fmlaLink="$D$130" lockText="1" noThreeD="1"/>
</file>

<file path=xl/ctrlProps/ctrlProp2105.xml><?xml version="1.0" encoding="utf-8"?>
<formControlPr xmlns="http://schemas.microsoft.com/office/spreadsheetml/2009/9/main" objectType="CheckBox" checked="Checked" fmlaLink="$D$131" lockText="1" noThreeD="1"/>
</file>

<file path=xl/ctrlProps/ctrlProp2106.xml><?xml version="1.0" encoding="utf-8"?>
<formControlPr xmlns="http://schemas.microsoft.com/office/spreadsheetml/2009/9/main" objectType="CheckBox" checked="Checked" fmlaLink="$D$133" lockText="1" noThreeD="1"/>
</file>

<file path=xl/ctrlProps/ctrlProp2107.xml><?xml version="1.0" encoding="utf-8"?>
<formControlPr xmlns="http://schemas.microsoft.com/office/spreadsheetml/2009/9/main" objectType="CheckBox" checked="Checked" fmlaLink="$D$134" lockText="1" noThreeD="1"/>
</file>

<file path=xl/ctrlProps/ctrlProp2108.xml><?xml version="1.0" encoding="utf-8"?>
<formControlPr xmlns="http://schemas.microsoft.com/office/spreadsheetml/2009/9/main" objectType="CheckBox" checked="Checked" fmlaLink="$D$135" lockText="1" noThreeD="1"/>
</file>

<file path=xl/ctrlProps/ctrlProp2109.xml><?xml version="1.0" encoding="utf-8"?>
<formControlPr xmlns="http://schemas.microsoft.com/office/spreadsheetml/2009/9/main" objectType="CheckBox" checked="Checked" fmlaLink="$D$136" lockText="1" noThreeD="1"/>
</file>

<file path=xl/ctrlProps/ctrlProp2110.xml><?xml version="1.0" encoding="utf-8"?>
<formControlPr xmlns="http://schemas.microsoft.com/office/spreadsheetml/2009/9/main" objectType="CheckBox" checked="Checked" fmlaLink="$D$137" lockText="1" noThreeD="1"/>
</file>

<file path=xl/ctrlProps/ctrlProp2111.xml><?xml version="1.0" encoding="utf-8"?>
<formControlPr xmlns="http://schemas.microsoft.com/office/spreadsheetml/2009/9/main" objectType="CheckBox" checked="Checked" fmlaLink="$D$139" lockText="1" noThreeD="1"/>
</file>

<file path=xl/ctrlProps/ctrlProp2112.xml><?xml version="1.0" encoding="utf-8"?>
<formControlPr xmlns="http://schemas.microsoft.com/office/spreadsheetml/2009/9/main" objectType="CheckBox" fmlaLink="$D$140" lockText="1" noThreeD="1"/>
</file>

<file path=xl/ctrlProps/ctrlProp2113.xml><?xml version="1.0" encoding="utf-8"?>
<formControlPr xmlns="http://schemas.microsoft.com/office/spreadsheetml/2009/9/main" objectType="CheckBox" fmlaLink="$D$141" lockText="1" noThreeD="1"/>
</file>

<file path=xl/ctrlProps/ctrlProp2114.xml><?xml version="1.0" encoding="utf-8"?>
<formControlPr xmlns="http://schemas.microsoft.com/office/spreadsheetml/2009/9/main" objectType="CheckBox" checked="Checked" fmlaLink="$F$140" lockText="1" noThreeD="1"/>
</file>

<file path=xl/ctrlProps/ctrlProp2115.xml><?xml version="1.0" encoding="utf-8"?>
<formControlPr xmlns="http://schemas.microsoft.com/office/spreadsheetml/2009/9/main" objectType="CheckBox" checked="Checked" fmlaLink="$F$141" lockText="1" noThreeD="1"/>
</file>

<file path=xl/ctrlProps/ctrlProp2116.xml><?xml version="1.0" encoding="utf-8"?>
<formControlPr xmlns="http://schemas.microsoft.com/office/spreadsheetml/2009/9/main" objectType="CheckBox" fmlaLink="$F$134" lockText="1" noThreeD="1"/>
</file>

<file path=xl/ctrlProps/ctrlProp2117.xml><?xml version="1.0" encoding="utf-8"?>
<formControlPr xmlns="http://schemas.microsoft.com/office/spreadsheetml/2009/9/main" objectType="CheckBox" fmlaLink="$F$135" lockText="1" noThreeD="1"/>
</file>

<file path=xl/ctrlProps/ctrlProp2118.xml><?xml version="1.0" encoding="utf-8"?>
<formControlPr xmlns="http://schemas.microsoft.com/office/spreadsheetml/2009/9/main" objectType="CheckBox" fmlaLink="$F$136" lockText="1" noThreeD="1"/>
</file>

<file path=xl/ctrlProps/ctrlProp2119.xml><?xml version="1.0" encoding="utf-8"?>
<formControlPr xmlns="http://schemas.microsoft.com/office/spreadsheetml/2009/9/main" objectType="CheckBox" checked="Checked" fmlaLink="$D$142" lockText="1" noThreeD="1"/>
</file>

<file path=xl/ctrlProps/ctrlProp2120.xml><?xml version="1.0" encoding="utf-8"?>
<formControlPr xmlns="http://schemas.microsoft.com/office/spreadsheetml/2009/9/main" objectType="CheckBox" checked="Checked" fmlaLink="CR37" lockText="1" noThreeD="1"/>
</file>

<file path=xl/ctrlProps/ctrlProp2121.xml><?xml version="1.0" encoding="utf-8"?>
<formControlPr xmlns="http://schemas.microsoft.com/office/spreadsheetml/2009/9/main" objectType="CheckBox" fmlaLink="CT37" lockText="1" noThreeD="1"/>
</file>

<file path=xl/ctrlProps/ctrlProp2122.xml><?xml version="1.0" encoding="utf-8"?>
<formControlPr xmlns="http://schemas.microsoft.com/office/spreadsheetml/2009/9/main" objectType="CheckBox" checked="Checked" fmlaLink="CR38" lockText="1" noThreeD="1"/>
</file>

<file path=xl/ctrlProps/ctrlProp2123.xml><?xml version="1.0" encoding="utf-8"?>
<formControlPr xmlns="http://schemas.microsoft.com/office/spreadsheetml/2009/9/main" objectType="CheckBox" fmlaLink="CT38" lockText="1" noThreeD="1"/>
</file>

<file path=xl/ctrlProps/ctrlProp2124.xml><?xml version="1.0" encoding="utf-8"?>
<formControlPr xmlns="http://schemas.microsoft.com/office/spreadsheetml/2009/9/main" objectType="CheckBox" checked="Checked" fmlaLink="CR39" lockText="1" noThreeD="1"/>
</file>

<file path=xl/ctrlProps/ctrlProp2125.xml><?xml version="1.0" encoding="utf-8"?>
<formControlPr xmlns="http://schemas.microsoft.com/office/spreadsheetml/2009/9/main" objectType="CheckBox" fmlaLink="CT39" lockText="1" noThreeD="1"/>
</file>

<file path=xl/ctrlProps/ctrlProp2126.xml><?xml version="1.0" encoding="utf-8"?>
<formControlPr xmlns="http://schemas.microsoft.com/office/spreadsheetml/2009/9/main" objectType="CheckBox" lockText="1" noThreeD="1"/>
</file>

<file path=xl/ctrlProps/ctrlProp2127.xml><?xml version="1.0" encoding="utf-8"?>
<formControlPr xmlns="http://schemas.microsoft.com/office/spreadsheetml/2009/9/main" objectType="CheckBox" checked="Checked" fmlaLink="CR40" lockText="1" noThreeD="1"/>
</file>

<file path=xl/ctrlProps/ctrlProp2128.xml><?xml version="1.0" encoding="utf-8"?>
<formControlPr xmlns="http://schemas.microsoft.com/office/spreadsheetml/2009/9/main" objectType="CheckBox" fmlaLink="CT40" lockText="1" noThreeD="1"/>
</file>

<file path=xl/ctrlProps/ctrlProp2129.xml><?xml version="1.0" encoding="utf-8"?>
<formControlPr xmlns="http://schemas.microsoft.com/office/spreadsheetml/2009/9/main" objectType="CheckBox" lockText="1" noThreeD="1"/>
</file>

<file path=xl/ctrlProps/ctrlProp2130.xml><?xml version="1.0" encoding="utf-8"?>
<formControlPr xmlns="http://schemas.microsoft.com/office/spreadsheetml/2009/9/main" objectType="CheckBox" fmlaLink="CR41" lockText="1" noThreeD="1"/>
</file>

<file path=xl/ctrlProps/ctrlProp2131.xml><?xml version="1.0" encoding="utf-8"?>
<formControlPr xmlns="http://schemas.microsoft.com/office/spreadsheetml/2009/9/main" objectType="CheckBox" fmlaLink="CT41" lockText="1" noThreeD="1"/>
</file>

<file path=xl/ctrlProps/ctrlProp2132.xml><?xml version="1.0" encoding="utf-8"?>
<formControlPr xmlns="http://schemas.microsoft.com/office/spreadsheetml/2009/9/main" objectType="CheckBox" fmlaLink="CT42" lockText="1" noThreeD="1"/>
</file>

<file path=xl/ctrlProps/ctrlProp2133.xml><?xml version="1.0" encoding="utf-8"?>
<formControlPr xmlns="http://schemas.microsoft.com/office/spreadsheetml/2009/9/main" objectType="CheckBox" fmlaLink="CR42"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5.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cid:image001.jpg@01D994A1.410F2F60" TargetMode="Externa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10</xdr:row>
          <xdr:rowOff>161925</xdr:rowOff>
        </xdr:from>
        <xdr:to>
          <xdr:col>27</xdr:col>
          <xdr:colOff>809625</xdr:colOff>
          <xdr:row>12</xdr:row>
          <xdr:rowOff>47625</xdr:rowOff>
        </xdr:to>
        <xdr:sp macro="" textlink="">
          <xdr:nvSpPr>
            <xdr:cNvPr id="31745" name="Check Box 1" hidden="1">
              <a:extLst>
                <a:ext uri="{63B3BB69-23CF-44E3-9099-C40C66FF867C}">
                  <a14:compatExt spid="_x0000_s31745"/>
                </a:ext>
                <a:ext uri="{FF2B5EF4-FFF2-40B4-BE49-F238E27FC236}">
                  <a16:creationId xmlns:a16="http://schemas.microsoft.com/office/drawing/2014/main" id="{00000000-0008-0000-0200-000001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11</xdr:row>
          <xdr:rowOff>9525</xdr:rowOff>
        </xdr:from>
        <xdr:to>
          <xdr:col>28</xdr:col>
          <xdr:colOff>676275</xdr:colOff>
          <xdr:row>11</xdr:row>
          <xdr:rowOff>152400</xdr:rowOff>
        </xdr:to>
        <xdr:sp macro="" textlink="">
          <xdr:nvSpPr>
            <xdr:cNvPr id="31746" name="Check Box 2" hidden="1">
              <a:extLst>
                <a:ext uri="{63B3BB69-23CF-44E3-9099-C40C66FF867C}">
                  <a14:compatExt spid="_x0000_s31746"/>
                </a:ext>
                <a:ext uri="{FF2B5EF4-FFF2-40B4-BE49-F238E27FC236}">
                  <a16:creationId xmlns:a16="http://schemas.microsoft.com/office/drawing/2014/main" id="{00000000-0008-0000-0200-00000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11</xdr:row>
          <xdr:rowOff>200025</xdr:rowOff>
        </xdr:from>
        <xdr:to>
          <xdr:col>27</xdr:col>
          <xdr:colOff>809625</xdr:colOff>
          <xdr:row>13</xdr:row>
          <xdr:rowOff>66675</xdr:rowOff>
        </xdr:to>
        <xdr:sp macro="" textlink="">
          <xdr:nvSpPr>
            <xdr:cNvPr id="31747" name="Check Box 3" hidden="1">
              <a:extLst>
                <a:ext uri="{63B3BB69-23CF-44E3-9099-C40C66FF867C}">
                  <a14:compatExt spid="_x0000_s31747"/>
                </a:ext>
                <a:ext uri="{FF2B5EF4-FFF2-40B4-BE49-F238E27FC236}">
                  <a16:creationId xmlns:a16="http://schemas.microsoft.com/office/drawing/2014/main" id="{00000000-0008-0000-0200-000003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12</xdr:row>
          <xdr:rowOff>9525</xdr:rowOff>
        </xdr:from>
        <xdr:to>
          <xdr:col>28</xdr:col>
          <xdr:colOff>676275</xdr:colOff>
          <xdr:row>12</xdr:row>
          <xdr:rowOff>152400</xdr:rowOff>
        </xdr:to>
        <xdr:sp macro="" textlink="">
          <xdr:nvSpPr>
            <xdr:cNvPr id="31748" name="Check Box 4" hidden="1">
              <a:extLst>
                <a:ext uri="{63B3BB69-23CF-44E3-9099-C40C66FF867C}">
                  <a14:compatExt spid="_x0000_s31748"/>
                </a:ext>
                <a:ext uri="{FF2B5EF4-FFF2-40B4-BE49-F238E27FC236}">
                  <a16:creationId xmlns:a16="http://schemas.microsoft.com/office/drawing/2014/main" id="{00000000-0008-0000-0200-000004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12</xdr:row>
          <xdr:rowOff>180975</xdr:rowOff>
        </xdr:from>
        <xdr:to>
          <xdr:col>27</xdr:col>
          <xdr:colOff>819150</xdr:colOff>
          <xdr:row>14</xdr:row>
          <xdr:rowOff>66675</xdr:rowOff>
        </xdr:to>
        <xdr:sp macro="" textlink="">
          <xdr:nvSpPr>
            <xdr:cNvPr id="31749" name="Check Box 5" hidden="1">
              <a:extLst>
                <a:ext uri="{63B3BB69-23CF-44E3-9099-C40C66FF867C}">
                  <a14:compatExt spid="_x0000_s31749"/>
                </a:ext>
                <a:ext uri="{FF2B5EF4-FFF2-40B4-BE49-F238E27FC236}">
                  <a16:creationId xmlns:a16="http://schemas.microsoft.com/office/drawing/2014/main" id="{00000000-0008-0000-0200-000005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13</xdr:row>
          <xdr:rowOff>9525</xdr:rowOff>
        </xdr:from>
        <xdr:to>
          <xdr:col>28</xdr:col>
          <xdr:colOff>676275</xdr:colOff>
          <xdr:row>13</xdr:row>
          <xdr:rowOff>152400</xdr:rowOff>
        </xdr:to>
        <xdr:sp macro="" textlink="">
          <xdr:nvSpPr>
            <xdr:cNvPr id="31750" name="Check Box 6" hidden="1">
              <a:extLst>
                <a:ext uri="{63B3BB69-23CF-44E3-9099-C40C66FF867C}">
                  <a14:compatExt spid="_x0000_s31750"/>
                </a:ext>
                <a:ext uri="{FF2B5EF4-FFF2-40B4-BE49-F238E27FC236}">
                  <a16:creationId xmlns:a16="http://schemas.microsoft.com/office/drawing/2014/main" id="{00000000-0008-0000-0200-000006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13</xdr:row>
          <xdr:rowOff>190500</xdr:rowOff>
        </xdr:from>
        <xdr:to>
          <xdr:col>27</xdr:col>
          <xdr:colOff>809625</xdr:colOff>
          <xdr:row>15</xdr:row>
          <xdr:rowOff>57150</xdr:rowOff>
        </xdr:to>
        <xdr:sp macro="" textlink="">
          <xdr:nvSpPr>
            <xdr:cNvPr id="31751" name="Check Box 7" hidden="1">
              <a:extLst>
                <a:ext uri="{63B3BB69-23CF-44E3-9099-C40C66FF867C}">
                  <a14:compatExt spid="_x0000_s31751"/>
                </a:ext>
                <a:ext uri="{FF2B5EF4-FFF2-40B4-BE49-F238E27FC236}">
                  <a16:creationId xmlns:a16="http://schemas.microsoft.com/office/drawing/2014/main" id="{00000000-0008-0000-0200-000007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14</xdr:row>
          <xdr:rowOff>9525</xdr:rowOff>
        </xdr:from>
        <xdr:to>
          <xdr:col>28</xdr:col>
          <xdr:colOff>676275</xdr:colOff>
          <xdr:row>14</xdr:row>
          <xdr:rowOff>152400</xdr:rowOff>
        </xdr:to>
        <xdr:sp macro="" textlink="">
          <xdr:nvSpPr>
            <xdr:cNvPr id="31752" name="Check Box 8" hidden="1">
              <a:extLst>
                <a:ext uri="{63B3BB69-23CF-44E3-9099-C40C66FF867C}">
                  <a14:compatExt spid="_x0000_s31752"/>
                </a:ext>
                <a:ext uri="{FF2B5EF4-FFF2-40B4-BE49-F238E27FC236}">
                  <a16:creationId xmlns:a16="http://schemas.microsoft.com/office/drawing/2014/main" id="{00000000-0008-0000-0200-000008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14</xdr:row>
          <xdr:rowOff>190500</xdr:rowOff>
        </xdr:from>
        <xdr:to>
          <xdr:col>27</xdr:col>
          <xdr:colOff>819150</xdr:colOff>
          <xdr:row>16</xdr:row>
          <xdr:rowOff>57150</xdr:rowOff>
        </xdr:to>
        <xdr:sp macro="" textlink="">
          <xdr:nvSpPr>
            <xdr:cNvPr id="31753" name="Check Box 9" hidden="1">
              <a:extLst>
                <a:ext uri="{63B3BB69-23CF-44E3-9099-C40C66FF867C}">
                  <a14:compatExt spid="_x0000_s31753"/>
                </a:ext>
                <a:ext uri="{FF2B5EF4-FFF2-40B4-BE49-F238E27FC236}">
                  <a16:creationId xmlns:a16="http://schemas.microsoft.com/office/drawing/2014/main" id="{00000000-0008-0000-0200-000009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31754" name="Check Box 10" hidden="1">
              <a:extLst>
                <a:ext uri="{63B3BB69-23CF-44E3-9099-C40C66FF867C}">
                  <a14:compatExt spid="_x0000_s31754"/>
                </a:ext>
                <a:ext uri="{FF2B5EF4-FFF2-40B4-BE49-F238E27FC236}">
                  <a16:creationId xmlns:a16="http://schemas.microsoft.com/office/drawing/2014/main" id="{00000000-0008-0000-0200-00000A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15</xdr:row>
          <xdr:rowOff>190500</xdr:rowOff>
        </xdr:from>
        <xdr:to>
          <xdr:col>27</xdr:col>
          <xdr:colOff>819150</xdr:colOff>
          <xdr:row>89</xdr:row>
          <xdr:rowOff>57150</xdr:rowOff>
        </xdr:to>
        <xdr:sp macro="" textlink="">
          <xdr:nvSpPr>
            <xdr:cNvPr id="31755" name="Check Box 11" hidden="1">
              <a:extLst>
                <a:ext uri="{63B3BB69-23CF-44E3-9099-C40C66FF867C}">
                  <a14:compatExt spid="_x0000_s31755"/>
                </a:ext>
                <a:ext uri="{FF2B5EF4-FFF2-40B4-BE49-F238E27FC236}">
                  <a16:creationId xmlns:a16="http://schemas.microsoft.com/office/drawing/2014/main" id="{00000000-0008-0000-0200-00000B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31756" name="Check Box 12" hidden="1">
              <a:extLst>
                <a:ext uri="{63B3BB69-23CF-44E3-9099-C40C66FF867C}">
                  <a14:compatExt spid="_x0000_s31756"/>
                </a:ext>
                <a:ext uri="{FF2B5EF4-FFF2-40B4-BE49-F238E27FC236}">
                  <a16:creationId xmlns:a16="http://schemas.microsoft.com/office/drawing/2014/main" id="{00000000-0008-0000-0200-00000C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xdr:twoCellAnchor>
    <xdr:from>
      <xdr:col>5</xdr:col>
      <xdr:colOff>6350</xdr:colOff>
      <xdr:row>45</xdr:row>
      <xdr:rowOff>0</xdr:rowOff>
    </xdr:from>
    <xdr:to>
      <xdr:col>6</xdr:col>
      <xdr:colOff>6350</xdr:colOff>
      <xdr:row>45</xdr:row>
      <xdr:rowOff>0</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49</xdr:row>
      <xdr:rowOff>6350</xdr:rowOff>
    </xdr:from>
    <xdr:to>
      <xdr:col>5</xdr:col>
      <xdr:colOff>1708150</xdr:colOff>
      <xdr:row>50</xdr:row>
      <xdr:rowOff>0</xdr:rowOff>
    </xdr:to>
    <xdr:cxnSp macro="">
      <xdr:nvCxnSpPr>
        <xdr:cNvPr id="3" name="Straight Arrow Connector 2">
          <a:extLst>
            <a:ext uri="{FF2B5EF4-FFF2-40B4-BE49-F238E27FC236}">
              <a16:creationId xmlns:a16="http://schemas.microsoft.com/office/drawing/2014/main" id="{00000000-0008-0000-0200-000003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50</xdr:row>
      <xdr:rowOff>31750</xdr:rowOff>
    </xdr:from>
    <xdr:to>
      <xdr:col>5</xdr:col>
      <xdr:colOff>1714500</xdr:colOff>
      <xdr:row>53</xdr:row>
      <xdr:rowOff>158750</xdr:rowOff>
    </xdr:to>
    <xdr:cxnSp macro="">
      <xdr:nvCxnSpPr>
        <xdr:cNvPr id="4" name="Straight Arrow Connector 3">
          <a:extLst>
            <a:ext uri="{FF2B5EF4-FFF2-40B4-BE49-F238E27FC236}">
              <a16:creationId xmlns:a16="http://schemas.microsoft.com/office/drawing/2014/main" id="{00000000-0008-0000-0200-000004000000}"/>
            </a:ext>
          </a:extLst>
        </xdr:cNvPr>
        <xdr:cNvCxnSpPr/>
      </xdr:nvCxnSpPr>
      <xdr:spPr>
        <a:xfrm flipV="1">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53</xdr:row>
      <xdr:rowOff>171450</xdr:rowOff>
    </xdr:from>
    <xdr:to>
      <xdr:col>6</xdr:col>
      <xdr:colOff>0</xdr:colOff>
      <xdr:row>53</xdr:row>
      <xdr:rowOff>177800</xdr:rowOff>
    </xdr:to>
    <xdr:cxnSp macro="">
      <xdr:nvCxnSpPr>
        <xdr:cNvPr id="5" name="Straight Arrow Connector 4">
          <a:extLst>
            <a:ext uri="{FF2B5EF4-FFF2-40B4-BE49-F238E27FC236}">
              <a16:creationId xmlns:a16="http://schemas.microsoft.com/office/drawing/2014/main" id="{00000000-0008-0000-0200-000005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50</xdr:row>
      <xdr:rowOff>0</xdr:rowOff>
    </xdr:from>
    <xdr:to>
      <xdr:col>14</xdr:col>
      <xdr:colOff>0</xdr:colOff>
      <xdr:row>50</xdr:row>
      <xdr:rowOff>6350</xdr:rowOff>
    </xdr:to>
    <xdr:cxnSp macro="">
      <xdr:nvCxnSpPr>
        <xdr:cNvPr id="6" name="Straight Arrow Connector 5">
          <a:extLst>
            <a:ext uri="{FF2B5EF4-FFF2-40B4-BE49-F238E27FC236}">
              <a16:creationId xmlns:a16="http://schemas.microsoft.com/office/drawing/2014/main" id="{00000000-0008-0000-0200-000006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184150</xdr:rowOff>
    </xdr:from>
    <xdr:to>
      <xdr:col>10</xdr:col>
      <xdr:colOff>0</xdr:colOff>
      <xdr:row>50</xdr:row>
      <xdr:rowOff>0</xdr:rowOff>
    </xdr:to>
    <xdr:cxnSp macro="">
      <xdr:nvCxnSpPr>
        <xdr:cNvPr id="7" name="Straight Arrow Connector 6">
          <a:extLst>
            <a:ext uri="{FF2B5EF4-FFF2-40B4-BE49-F238E27FC236}">
              <a16:creationId xmlns:a16="http://schemas.microsoft.com/office/drawing/2014/main" id="{00000000-0008-0000-0200-000007000000}"/>
            </a:ext>
          </a:extLst>
        </xdr:cNvPr>
        <xdr:cNvCxnSpPr/>
      </xdr:nvCxnSpPr>
      <xdr:spPr>
        <a:xfrm flipV="1">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54</xdr:row>
      <xdr:rowOff>0</xdr:rowOff>
    </xdr:from>
    <xdr:to>
      <xdr:col>10</xdr:col>
      <xdr:colOff>0</xdr:colOff>
      <xdr:row>54</xdr:row>
      <xdr:rowOff>6350</xdr:rowOff>
    </xdr:to>
    <xdr:cxnSp macro="">
      <xdr:nvCxnSpPr>
        <xdr:cNvPr id="8" name="Straight Arrow Connector 7">
          <a:extLst>
            <a:ext uri="{FF2B5EF4-FFF2-40B4-BE49-F238E27FC236}">
              <a16:creationId xmlns:a16="http://schemas.microsoft.com/office/drawing/2014/main" id="{00000000-0008-0000-0200-000008000000}"/>
            </a:ext>
          </a:extLst>
        </xdr:cNvPr>
        <xdr:cNvCxnSpPr/>
      </xdr:nvCxnSpPr>
      <xdr:spPr>
        <a:xfrm flipV="1">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50</xdr:row>
      <xdr:rowOff>0</xdr:rowOff>
    </xdr:from>
    <xdr:to>
      <xdr:col>18</xdr:col>
      <xdr:colOff>0</xdr:colOff>
      <xdr:row>50</xdr:row>
      <xdr:rowOff>21167</xdr:rowOff>
    </xdr:to>
    <xdr:cxnSp macro="">
      <xdr:nvCxnSpPr>
        <xdr:cNvPr id="9" name="Straight Arrow Connector 8">
          <a:extLst>
            <a:ext uri="{FF2B5EF4-FFF2-40B4-BE49-F238E27FC236}">
              <a16:creationId xmlns:a16="http://schemas.microsoft.com/office/drawing/2014/main" id="{00000000-0008-0000-0200-000009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54</xdr:row>
      <xdr:rowOff>0</xdr:rowOff>
    </xdr:from>
    <xdr:to>
      <xdr:col>18</xdr:col>
      <xdr:colOff>7056</xdr:colOff>
      <xdr:row>54</xdr:row>
      <xdr:rowOff>14111</xdr:rowOff>
    </xdr:to>
    <xdr:cxnSp macro="">
      <xdr:nvCxnSpPr>
        <xdr:cNvPr id="10" name="Straight Arrow Connector 9">
          <a:extLst>
            <a:ext uri="{FF2B5EF4-FFF2-40B4-BE49-F238E27FC236}">
              <a16:creationId xmlns:a16="http://schemas.microsoft.com/office/drawing/2014/main" id="{00000000-0008-0000-0200-00000A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58</xdr:row>
      <xdr:rowOff>0</xdr:rowOff>
    </xdr:from>
    <xdr:to>
      <xdr:col>18</xdr:col>
      <xdr:colOff>28223</xdr:colOff>
      <xdr:row>58</xdr:row>
      <xdr:rowOff>0</xdr:rowOff>
    </xdr:to>
    <xdr:cxnSp macro="">
      <xdr:nvCxnSpPr>
        <xdr:cNvPr id="11" name="Straight Arrow Connector 10">
          <a:extLst>
            <a:ext uri="{FF2B5EF4-FFF2-40B4-BE49-F238E27FC236}">
              <a16:creationId xmlns:a16="http://schemas.microsoft.com/office/drawing/2014/main" id="{00000000-0008-0000-0200-00000B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45</xdr:row>
      <xdr:rowOff>0</xdr:rowOff>
    </xdr:from>
    <xdr:to>
      <xdr:col>18</xdr:col>
      <xdr:colOff>19050</xdr:colOff>
      <xdr:row>45</xdr:row>
      <xdr:rowOff>0</xdr:rowOff>
    </xdr:to>
    <xdr:cxnSp macro="">
      <xdr:nvCxnSpPr>
        <xdr:cNvPr id="12" name="Straight Arrow Connector 11">
          <a:extLst>
            <a:ext uri="{FF2B5EF4-FFF2-40B4-BE49-F238E27FC236}">
              <a16:creationId xmlns:a16="http://schemas.microsoft.com/office/drawing/2014/main" id="{00000000-0008-0000-0200-00000C000000}"/>
            </a:ext>
          </a:extLst>
        </xdr:cNvPr>
        <xdr:cNvCxnSpPr/>
      </xdr:nvCxnSpPr>
      <xdr:spPr>
        <a:xfrm>
          <a:off x="0" y="396875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100</xdr:row>
      <xdr:rowOff>0</xdr:rowOff>
    </xdr:from>
    <xdr:to>
      <xdr:col>25</xdr:col>
      <xdr:colOff>304800</xdr:colOff>
      <xdr:row>101</xdr:row>
      <xdr:rowOff>95250</xdr:rowOff>
    </xdr:to>
    <xdr:sp macro="" textlink="">
      <xdr:nvSpPr>
        <xdr:cNvPr id="13" name="avatar">
          <a:extLst>
            <a:ext uri="{FF2B5EF4-FFF2-40B4-BE49-F238E27FC236}">
              <a16:creationId xmlns:a16="http://schemas.microsoft.com/office/drawing/2014/main" id="{00000000-0008-0000-0200-00000D000000}"/>
            </a:ext>
          </a:extLst>
        </xdr:cNvPr>
        <xdr:cNvSpPr>
          <a:spLocks noChangeAspect="1" noChangeArrowheads="1"/>
        </xdr:cNvSpPr>
      </xdr:nvSpPr>
      <xdr:spPr bwMode="auto">
        <a:xfrm>
          <a:off x="168275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212723</xdr:colOff>
      <xdr:row>37</xdr:row>
      <xdr:rowOff>9525</xdr:rowOff>
    </xdr:from>
    <xdr:to>
      <xdr:col>32</xdr:col>
      <xdr:colOff>298449</xdr:colOff>
      <xdr:row>50</xdr:row>
      <xdr:rowOff>27625</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1104900</xdr:colOff>
      <xdr:row>43</xdr:row>
      <xdr:rowOff>95250</xdr:rowOff>
    </xdr:from>
    <xdr:to>
      <xdr:col>30</xdr:col>
      <xdr:colOff>1587500</xdr:colOff>
      <xdr:row>45</xdr:row>
      <xdr:rowOff>63500</xdr:rowOff>
    </xdr:to>
    <xdr:sp macro="" textlink="$AA$89">
      <xdr:nvSpPr>
        <xdr:cNvPr id="15" name="TextBox 14">
          <a:extLst>
            <a:ext uri="{FF2B5EF4-FFF2-40B4-BE49-F238E27FC236}">
              <a16:creationId xmlns:a16="http://schemas.microsoft.com/office/drawing/2014/main" id="{00000000-0008-0000-0200-00000F000000}"/>
            </a:ext>
          </a:extLst>
        </xdr:cNvPr>
        <xdr:cNvSpPr txBox="1"/>
      </xdr:nvSpPr>
      <xdr:spPr>
        <a:xfrm>
          <a:off x="10287000" y="3968750"/>
          <a:ext cx="0"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0%</a:t>
          </a:fld>
          <a:endParaRPr lang="en-SG" sz="1100">
            <a:solidFill>
              <a:schemeClr val="accent1">
                <a:lumMod val="75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Dashboard Tracker - Template'!$AA$89">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0%</a:t>
          </a:fld>
          <a:endParaRPr lang="en-SG" sz="1100">
            <a:solidFill>
              <a:schemeClr val="tx2">
                <a:lumMod val="75000"/>
              </a:schemeClr>
            </a:solidFill>
          </a:endParaRPr>
        </a:p>
      </cdr:txBody>
    </cdr:sp>
  </cdr:relSizeAnchor>
</c:userShapes>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47625</xdr:rowOff>
        </xdr:to>
        <xdr:sp macro="" textlink="">
          <xdr:nvSpPr>
            <xdr:cNvPr id="13313" name="Check Box 1" hidden="1">
              <a:extLst>
                <a:ext uri="{63B3BB69-23CF-44E3-9099-C40C66FF867C}">
                  <a14:compatExt spid="_x0000_s13313"/>
                </a:ext>
                <a:ext uri="{FF2B5EF4-FFF2-40B4-BE49-F238E27FC236}">
                  <a16:creationId xmlns:a16="http://schemas.microsoft.com/office/drawing/2014/main" id="{00000000-0008-0000-0600-00000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13314" name="Check Box 2" hidden="1">
              <a:extLst>
                <a:ext uri="{63B3BB69-23CF-44E3-9099-C40C66FF867C}">
                  <a14:compatExt spid="_x0000_s13314"/>
                </a:ext>
                <a:ext uri="{FF2B5EF4-FFF2-40B4-BE49-F238E27FC236}">
                  <a16:creationId xmlns:a16="http://schemas.microsoft.com/office/drawing/2014/main" id="{00000000-0008-0000-0600-00000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66675</xdr:rowOff>
        </xdr:to>
        <xdr:sp macro="" textlink="">
          <xdr:nvSpPr>
            <xdr:cNvPr id="13315" name="Check Box 3" hidden="1">
              <a:extLst>
                <a:ext uri="{63B3BB69-23CF-44E3-9099-C40C66FF867C}">
                  <a14:compatExt spid="_x0000_s13315"/>
                </a:ext>
                <a:ext uri="{FF2B5EF4-FFF2-40B4-BE49-F238E27FC236}">
                  <a16:creationId xmlns:a16="http://schemas.microsoft.com/office/drawing/2014/main" id="{00000000-0008-0000-0600-00000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13316" name="Check Box 4" hidden="1">
              <a:extLst>
                <a:ext uri="{63B3BB69-23CF-44E3-9099-C40C66FF867C}">
                  <a14:compatExt spid="_x0000_s13316"/>
                </a:ext>
                <a:ext uri="{FF2B5EF4-FFF2-40B4-BE49-F238E27FC236}">
                  <a16:creationId xmlns:a16="http://schemas.microsoft.com/office/drawing/2014/main" id="{00000000-0008-0000-0600-00000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66675</xdr:rowOff>
        </xdr:to>
        <xdr:sp macro="" textlink="">
          <xdr:nvSpPr>
            <xdr:cNvPr id="13317" name="Check Box 5" hidden="1">
              <a:extLst>
                <a:ext uri="{63B3BB69-23CF-44E3-9099-C40C66FF867C}">
                  <a14:compatExt spid="_x0000_s13317"/>
                </a:ext>
                <a:ext uri="{FF2B5EF4-FFF2-40B4-BE49-F238E27FC236}">
                  <a16:creationId xmlns:a16="http://schemas.microsoft.com/office/drawing/2014/main" id="{00000000-0008-0000-0600-00000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13318" name="Check Box 6" hidden="1">
              <a:extLst>
                <a:ext uri="{63B3BB69-23CF-44E3-9099-C40C66FF867C}">
                  <a14:compatExt spid="_x0000_s13318"/>
                </a:ext>
                <a:ext uri="{FF2B5EF4-FFF2-40B4-BE49-F238E27FC236}">
                  <a16:creationId xmlns:a16="http://schemas.microsoft.com/office/drawing/2014/main" id="{00000000-0008-0000-0600-00000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57150</xdr:rowOff>
        </xdr:to>
        <xdr:sp macro="" textlink="">
          <xdr:nvSpPr>
            <xdr:cNvPr id="13319" name="Check Box 7" hidden="1">
              <a:extLst>
                <a:ext uri="{63B3BB69-23CF-44E3-9099-C40C66FF867C}">
                  <a14:compatExt spid="_x0000_s13319"/>
                </a:ext>
                <a:ext uri="{FF2B5EF4-FFF2-40B4-BE49-F238E27FC236}">
                  <a16:creationId xmlns:a16="http://schemas.microsoft.com/office/drawing/2014/main" id="{00000000-0008-0000-0600-00000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13320" name="Check Box 8" hidden="1">
              <a:extLst>
                <a:ext uri="{63B3BB69-23CF-44E3-9099-C40C66FF867C}">
                  <a14:compatExt spid="_x0000_s13320"/>
                </a:ext>
                <a:ext uri="{FF2B5EF4-FFF2-40B4-BE49-F238E27FC236}">
                  <a16:creationId xmlns:a16="http://schemas.microsoft.com/office/drawing/2014/main" id="{00000000-0008-0000-0600-00000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57150</xdr:rowOff>
        </xdr:to>
        <xdr:sp macro="" textlink="">
          <xdr:nvSpPr>
            <xdr:cNvPr id="13321" name="Check Box 9" hidden="1">
              <a:extLst>
                <a:ext uri="{63B3BB69-23CF-44E3-9099-C40C66FF867C}">
                  <a14:compatExt spid="_x0000_s13321"/>
                </a:ext>
                <a:ext uri="{FF2B5EF4-FFF2-40B4-BE49-F238E27FC236}">
                  <a16:creationId xmlns:a16="http://schemas.microsoft.com/office/drawing/2014/main" id="{00000000-0008-0000-0600-00000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13322" name="Check Box 10" hidden="1">
              <a:extLst>
                <a:ext uri="{63B3BB69-23CF-44E3-9099-C40C66FF867C}">
                  <a14:compatExt spid="_x0000_s13322"/>
                </a:ext>
                <a:ext uri="{FF2B5EF4-FFF2-40B4-BE49-F238E27FC236}">
                  <a16:creationId xmlns:a16="http://schemas.microsoft.com/office/drawing/2014/main" id="{00000000-0008-0000-0600-00000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57150</xdr:rowOff>
        </xdr:to>
        <xdr:sp macro="" textlink="">
          <xdr:nvSpPr>
            <xdr:cNvPr id="13323" name="Check Box 11" hidden="1">
              <a:extLst>
                <a:ext uri="{63B3BB69-23CF-44E3-9099-C40C66FF867C}">
                  <a14:compatExt spid="_x0000_s13323"/>
                </a:ext>
                <a:ext uri="{FF2B5EF4-FFF2-40B4-BE49-F238E27FC236}">
                  <a16:creationId xmlns:a16="http://schemas.microsoft.com/office/drawing/2014/main" id="{00000000-0008-0000-0600-00000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13324" name="Check Box 12" hidden="1">
              <a:extLst>
                <a:ext uri="{63B3BB69-23CF-44E3-9099-C40C66FF867C}">
                  <a14:compatExt spid="_x0000_s13324"/>
                </a:ext>
                <a:ext uri="{FF2B5EF4-FFF2-40B4-BE49-F238E27FC236}">
                  <a16:creationId xmlns:a16="http://schemas.microsoft.com/office/drawing/2014/main" id="{00000000-0008-0000-0600-00000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47625</xdr:rowOff>
        </xdr:to>
        <xdr:sp macro="" textlink="">
          <xdr:nvSpPr>
            <xdr:cNvPr id="13325" name="Check Box 13" hidden="1">
              <a:extLst>
                <a:ext uri="{63B3BB69-23CF-44E3-9099-C40C66FF867C}">
                  <a14:compatExt spid="_x0000_s13325"/>
                </a:ext>
                <a:ext uri="{FF2B5EF4-FFF2-40B4-BE49-F238E27FC236}">
                  <a16:creationId xmlns:a16="http://schemas.microsoft.com/office/drawing/2014/main" id="{00000000-0008-0000-0600-00000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13326" name="Check Box 14" hidden="1">
              <a:extLst>
                <a:ext uri="{63B3BB69-23CF-44E3-9099-C40C66FF867C}">
                  <a14:compatExt spid="_x0000_s13326"/>
                </a:ext>
                <a:ext uri="{FF2B5EF4-FFF2-40B4-BE49-F238E27FC236}">
                  <a16:creationId xmlns:a16="http://schemas.microsoft.com/office/drawing/2014/main" id="{00000000-0008-0000-0600-00000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13327" name="Check Box 15" hidden="1">
              <a:extLst>
                <a:ext uri="{63B3BB69-23CF-44E3-9099-C40C66FF867C}">
                  <a14:compatExt spid="_x0000_s13327"/>
                </a:ext>
                <a:ext uri="{FF2B5EF4-FFF2-40B4-BE49-F238E27FC236}">
                  <a16:creationId xmlns:a16="http://schemas.microsoft.com/office/drawing/2014/main" id="{00000000-0008-0000-0600-00000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57150</xdr:rowOff>
        </xdr:to>
        <xdr:sp macro="" textlink="">
          <xdr:nvSpPr>
            <xdr:cNvPr id="13328" name="Check Box 16" hidden="1">
              <a:extLst>
                <a:ext uri="{63B3BB69-23CF-44E3-9099-C40C66FF867C}">
                  <a14:compatExt spid="_x0000_s13328"/>
                </a:ext>
                <a:ext uri="{FF2B5EF4-FFF2-40B4-BE49-F238E27FC236}">
                  <a16:creationId xmlns:a16="http://schemas.microsoft.com/office/drawing/2014/main" id="{00000000-0008-0000-0600-00001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13329" name="Check Box 17" hidden="1">
              <a:extLst>
                <a:ext uri="{63B3BB69-23CF-44E3-9099-C40C66FF867C}">
                  <a14:compatExt spid="_x0000_s13329"/>
                </a:ext>
                <a:ext uri="{FF2B5EF4-FFF2-40B4-BE49-F238E27FC236}">
                  <a16:creationId xmlns:a16="http://schemas.microsoft.com/office/drawing/2014/main" id="{00000000-0008-0000-0600-00001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57150</xdr:rowOff>
        </xdr:to>
        <xdr:sp macro="" textlink="">
          <xdr:nvSpPr>
            <xdr:cNvPr id="13330" name="Check Box 18" hidden="1">
              <a:extLst>
                <a:ext uri="{63B3BB69-23CF-44E3-9099-C40C66FF867C}">
                  <a14:compatExt spid="_x0000_s13330"/>
                </a:ext>
                <a:ext uri="{FF2B5EF4-FFF2-40B4-BE49-F238E27FC236}">
                  <a16:creationId xmlns:a16="http://schemas.microsoft.com/office/drawing/2014/main" id="{00000000-0008-0000-0600-00001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13331" name="Check Box 19" hidden="1">
              <a:extLst>
                <a:ext uri="{63B3BB69-23CF-44E3-9099-C40C66FF867C}">
                  <a14:compatExt spid="_x0000_s13331"/>
                </a:ext>
                <a:ext uri="{FF2B5EF4-FFF2-40B4-BE49-F238E27FC236}">
                  <a16:creationId xmlns:a16="http://schemas.microsoft.com/office/drawing/2014/main" id="{00000000-0008-0000-0600-00001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66675</xdr:rowOff>
        </xdr:to>
        <xdr:sp macro="" textlink="">
          <xdr:nvSpPr>
            <xdr:cNvPr id="13332" name="Check Box 20" hidden="1">
              <a:extLst>
                <a:ext uri="{63B3BB69-23CF-44E3-9099-C40C66FF867C}">
                  <a14:compatExt spid="_x0000_s13332"/>
                </a:ext>
                <a:ext uri="{FF2B5EF4-FFF2-40B4-BE49-F238E27FC236}">
                  <a16:creationId xmlns:a16="http://schemas.microsoft.com/office/drawing/2014/main" id="{00000000-0008-0000-0600-00001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66675</xdr:rowOff>
        </xdr:to>
        <xdr:sp macro="" textlink="">
          <xdr:nvSpPr>
            <xdr:cNvPr id="13333" name="Check Box 21" hidden="1">
              <a:extLst>
                <a:ext uri="{63B3BB69-23CF-44E3-9099-C40C66FF867C}">
                  <a14:compatExt spid="_x0000_s13333"/>
                </a:ext>
                <a:ext uri="{FF2B5EF4-FFF2-40B4-BE49-F238E27FC236}">
                  <a16:creationId xmlns:a16="http://schemas.microsoft.com/office/drawing/2014/main" id="{00000000-0008-0000-0600-00001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3" name="Straight Arrow Connector 22">
          <a:extLst>
            <a:ext uri="{FF2B5EF4-FFF2-40B4-BE49-F238E27FC236}">
              <a16:creationId xmlns:a16="http://schemas.microsoft.com/office/drawing/2014/main" id="{00000000-0008-0000-0600-000017000000}"/>
            </a:ext>
          </a:extLst>
        </xdr:cNvPr>
        <xdr:cNvCxnSpPr/>
      </xdr:nvCxnSpPr>
      <xdr:spPr>
        <a:xfrm>
          <a:off x="0" y="1013460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24" name="Straight Arrow Connector 23">
          <a:extLst>
            <a:ext uri="{FF2B5EF4-FFF2-40B4-BE49-F238E27FC236}">
              <a16:creationId xmlns:a16="http://schemas.microsoft.com/office/drawing/2014/main" id="{00000000-0008-0000-0600-000018000000}"/>
            </a:ext>
          </a:extLst>
        </xdr:cNvPr>
        <xdr:cNvCxnSpPr/>
      </xdr:nvCxnSpPr>
      <xdr:spPr>
        <a:xfrm>
          <a:off x="0" y="10928350"/>
          <a:ext cx="0" cy="196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25" name="Straight Arrow Connector 24">
          <a:extLst>
            <a:ext uri="{FF2B5EF4-FFF2-40B4-BE49-F238E27FC236}">
              <a16:creationId xmlns:a16="http://schemas.microsoft.com/office/drawing/2014/main" id="{00000000-0008-0000-0600-000019000000}"/>
            </a:ext>
          </a:extLst>
        </xdr:cNvPr>
        <xdr:cNvCxnSpPr/>
      </xdr:nvCxnSpPr>
      <xdr:spPr>
        <a:xfrm flipV="1">
          <a:off x="0" y="11156950"/>
          <a:ext cx="0" cy="7366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26" name="Straight Arrow Connector 25">
          <a:extLst>
            <a:ext uri="{FF2B5EF4-FFF2-40B4-BE49-F238E27FC236}">
              <a16:creationId xmlns:a16="http://schemas.microsoft.com/office/drawing/2014/main" id="{00000000-0008-0000-0600-00001A000000}"/>
            </a:ext>
          </a:extLst>
        </xdr:cNvPr>
        <xdr:cNvCxnSpPr/>
      </xdr:nvCxnSpPr>
      <xdr:spPr>
        <a:xfrm>
          <a:off x="0" y="11906250"/>
          <a:ext cx="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27" name="Straight Arrow Connector 26">
          <a:extLst>
            <a:ext uri="{FF2B5EF4-FFF2-40B4-BE49-F238E27FC236}">
              <a16:creationId xmlns:a16="http://schemas.microsoft.com/office/drawing/2014/main" id="{00000000-0008-0000-0600-00001B000000}"/>
            </a:ext>
          </a:extLst>
        </xdr:cNvPr>
        <xdr:cNvCxnSpPr/>
      </xdr:nvCxnSpPr>
      <xdr:spPr>
        <a:xfrm>
          <a:off x="0" y="11125200"/>
          <a:ext cx="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28" name="Straight Arrow Connector 27">
          <a:extLst>
            <a:ext uri="{FF2B5EF4-FFF2-40B4-BE49-F238E27FC236}">
              <a16:creationId xmlns:a16="http://schemas.microsoft.com/office/drawing/2014/main" id="{00000000-0008-0000-0600-00001C000000}"/>
            </a:ext>
          </a:extLst>
        </xdr:cNvPr>
        <xdr:cNvCxnSpPr/>
      </xdr:nvCxnSpPr>
      <xdr:spPr>
        <a:xfrm flipV="1">
          <a:off x="0" y="11106150"/>
          <a:ext cx="0" cy="190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29" name="Straight Arrow Connector 28">
          <a:extLst>
            <a:ext uri="{FF2B5EF4-FFF2-40B4-BE49-F238E27FC236}">
              <a16:creationId xmlns:a16="http://schemas.microsoft.com/office/drawing/2014/main" id="{00000000-0008-0000-0600-00001D000000}"/>
            </a:ext>
          </a:extLst>
        </xdr:cNvPr>
        <xdr:cNvCxnSpPr/>
      </xdr:nvCxnSpPr>
      <xdr:spPr>
        <a:xfrm flipV="1">
          <a:off x="0" y="11938000"/>
          <a:ext cx="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30" name="Straight Arrow Connector 29">
          <a:extLst>
            <a:ext uri="{FF2B5EF4-FFF2-40B4-BE49-F238E27FC236}">
              <a16:creationId xmlns:a16="http://schemas.microsoft.com/office/drawing/2014/main" id="{00000000-0008-0000-0600-00001E000000}"/>
            </a:ext>
          </a:extLst>
        </xdr:cNvPr>
        <xdr:cNvCxnSpPr/>
      </xdr:nvCxnSpPr>
      <xdr:spPr>
        <a:xfrm>
          <a:off x="0" y="11125200"/>
          <a:ext cx="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31" name="Straight Arrow Connector 30">
          <a:extLst>
            <a:ext uri="{FF2B5EF4-FFF2-40B4-BE49-F238E27FC236}">
              <a16:creationId xmlns:a16="http://schemas.microsoft.com/office/drawing/2014/main" id="{00000000-0008-0000-0600-00001F000000}"/>
            </a:ext>
          </a:extLst>
        </xdr:cNvPr>
        <xdr:cNvCxnSpPr/>
      </xdr:nvCxnSpPr>
      <xdr:spPr>
        <a:xfrm>
          <a:off x="0" y="11938000"/>
          <a:ext cx="0"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32" name="Straight Arrow Connector 31">
          <a:extLst>
            <a:ext uri="{FF2B5EF4-FFF2-40B4-BE49-F238E27FC236}">
              <a16:creationId xmlns:a16="http://schemas.microsoft.com/office/drawing/2014/main" id="{00000000-0008-0000-0600-000020000000}"/>
            </a:ext>
          </a:extLst>
        </xdr:cNvPr>
        <xdr:cNvCxnSpPr/>
      </xdr:nvCxnSpPr>
      <xdr:spPr>
        <a:xfrm>
          <a:off x="0" y="1275080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33" name="Straight Arrow Connector 32">
          <a:extLst>
            <a:ext uri="{FF2B5EF4-FFF2-40B4-BE49-F238E27FC236}">
              <a16:creationId xmlns:a16="http://schemas.microsoft.com/office/drawing/2014/main" id="{00000000-0008-0000-0600-000021000000}"/>
            </a:ext>
          </a:extLst>
        </xdr:cNvPr>
        <xdr:cNvCxnSpPr/>
      </xdr:nvCxnSpPr>
      <xdr:spPr>
        <a:xfrm>
          <a:off x="0" y="10134600"/>
          <a:ext cx="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28575</xdr:rowOff>
        </xdr:to>
        <xdr:sp macro="" textlink="">
          <xdr:nvSpPr>
            <xdr:cNvPr id="13334" name="Check Box 22" hidden="1">
              <a:extLst>
                <a:ext uri="{63B3BB69-23CF-44E3-9099-C40C66FF867C}">
                  <a14:compatExt spid="_x0000_s13334"/>
                </a:ext>
                <a:ext uri="{FF2B5EF4-FFF2-40B4-BE49-F238E27FC236}">
                  <a16:creationId xmlns:a16="http://schemas.microsoft.com/office/drawing/2014/main" id="{00000000-0008-0000-0600-00001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28575</xdr:rowOff>
        </xdr:to>
        <xdr:sp macro="" textlink="">
          <xdr:nvSpPr>
            <xdr:cNvPr id="13335" name="Check Box 23" hidden="1">
              <a:extLst>
                <a:ext uri="{63B3BB69-23CF-44E3-9099-C40C66FF867C}">
                  <a14:compatExt spid="_x0000_s13335"/>
                </a:ext>
                <a:ext uri="{FF2B5EF4-FFF2-40B4-BE49-F238E27FC236}">
                  <a16:creationId xmlns:a16="http://schemas.microsoft.com/office/drawing/2014/main" id="{00000000-0008-0000-0600-00001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95250</xdr:rowOff>
        </xdr:to>
        <xdr:sp macro="" textlink="">
          <xdr:nvSpPr>
            <xdr:cNvPr id="13336" name="Check Box 24" hidden="1">
              <a:extLst>
                <a:ext uri="{63B3BB69-23CF-44E3-9099-C40C66FF867C}">
                  <a14:compatExt spid="_x0000_s13336"/>
                </a:ext>
                <a:ext uri="{FF2B5EF4-FFF2-40B4-BE49-F238E27FC236}">
                  <a16:creationId xmlns:a16="http://schemas.microsoft.com/office/drawing/2014/main" id="{00000000-0008-0000-0600-00001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28575</xdr:rowOff>
        </xdr:to>
        <xdr:sp macro="" textlink="">
          <xdr:nvSpPr>
            <xdr:cNvPr id="13337" name="Check Box 25" hidden="1">
              <a:extLst>
                <a:ext uri="{63B3BB69-23CF-44E3-9099-C40C66FF867C}">
                  <a14:compatExt spid="_x0000_s13337"/>
                </a:ext>
                <a:ext uri="{FF2B5EF4-FFF2-40B4-BE49-F238E27FC236}">
                  <a16:creationId xmlns:a16="http://schemas.microsoft.com/office/drawing/2014/main" id="{00000000-0008-0000-0600-00001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28575</xdr:rowOff>
        </xdr:to>
        <xdr:sp macro="" textlink="">
          <xdr:nvSpPr>
            <xdr:cNvPr id="13338" name="Check Box 26" hidden="1">
              <a:extLst>
                <a:ext uri="{63B3BB69-23CF-44E3-9099-C40C66FF867C}">
                  <a14:compatExt spid="_x0000_s13338"/>
                </a:ext>
                <a:ext uri="{FF2B5EF4-FFF2-40B4-BE49-F238E27FC236}">
                  <a16:creationId xmlns:a16="http://schemas.microsoft.com/office/drawing/2014/main" id="{00000000-0008-0000-0600-00001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28575</xdr:rowOff>
        </xdr:to>
        <xdr:sp macro="" textlink="">
          <xdr:nvSpPr>
            <xdr:cNvPr id="13339" name="Check Box 27" hidden="1">
              <a:extLst>
                <a:ext uri="{63B3BB69-23CF-44E3-9099-C40C66FF867C}">
                  <a14:compatExt spid="_x0000_s13339"/>
                </a:ext>
                <a:ext uri="{FF2B5EF4-FFF2-40B4-BE49-F238E27FC236}">
                  <a16:creationId xmlns:a16="http://schemas.microsoft.com/office/drawing/2014/main" id="{00000000-0008-0000-0600-00001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66675</xdr:rowOff>
        </xdr:to>
        <xdr:sp macro="" textlink="">
          <xdr:nvSpPr>
            <xdr:cNvPr id="13340" name="Check Box 28" descr="Yes" hidden="1">
              <a:extLst>
                <a:ext uri="{63B3BB69-23CF-44E3-9099-C40C66FF867C}">
                  <a14:compatExt spid="_x0000_s13340"/>
                </a:ext>
                <a:ext uri="{FF2B5EF4-FFF2-40B4-BE49-F238E27FC236}">
                  <a16:creationId xmlns:a16="http://schemas.microsoft.com/office/drawing/2014/main" id="{00000000-0008-0000-0600-00001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66675</xdr:rowOff>
        </xdr:to>
        <xdr:sp macro="" textlink="">
          <xdr:nvSpPr>
            <xdr:cNvPr id="13341" name="Check Box 29" descr="Retain" hidden="1">
              <a:extLst>
                <a:ext uri="{63B3BB69-23CF-44E3-9099-C40C66FF867C}">
                  <a14:compatExt spid="_x0000_s13341"/>
                </a:ext>
                <a:ext uri="{FF2B5EF4-FFF2-40B4-BE49-F238E27FC236}">
                  <a16:creationId xmlns:a16="http://schemas.microsoft.com/office/drawing/2014/main" id="{00000000-0008-0000-0600-00001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66675</xdr:rowOff>
        </xdr:to>
        <xdr:sp macro="" textlink="">
          <xdr:nvSpPr>
            <xdr:cNvPr id="13342" name="Check Box 30" hidden="1">
              <a:extLst>
                <a:ext uri="{63B3BB69-23CF-44E3-9099-C40C66FF867C}">
                  <a14:compatExt spid="_x0000_s13342"/>
                </a:ext>
                <a:ext uri="{FF2B5EF4-FFF2-40B4-BE49-F238E27FC236}">
                  <a16:creationId xmlns:a16="http://schemas.microsoft.com/office/drawing/2014/main" id="{00000000-0008-0000-0600-00001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28575</xdr:rowOff>
        </xdr:to>
        <xdr:sp macro="" textlink="">
          <xdr:nvSpPr>
            <xdr:cNvPr id="13343" name="Check Box 31" hidden="1">
              <a:extLst>
                <a:ext uri="{63B3BB69-23CF-44E3-9099-C40C66FF867C}">
                  <a14:compatExt spid="_x0000_s13343"/>
                </a:ext>
                <a:ext uri="{FF2B5EF4-FFF2-40B4-BE49-F238E27FC236}">
                  <a16:creationId xmlns:a16="http://schemas.microsoft.com/office/drawing/2014/main" id="{00000000-0008-0000-0600-00001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66675</xdr:rowOff>
        </xdr:to>
        <xdr:sp macro="" textlink="">
          <xdr:nvSpPr>
            <xdr:cNvPr id="13344" name="Check Box 32" hidden="1">
              <a:extLst>
                <a:ext uri="{63B3BB69-23CF-44E3-9099-C40C66FF867C}">
                  <a14:compatExt spid="_x0000_s13344"/>
                </a:ext>
                <a:ext uri="{FF2B5EF4-FFF2-40B4-BE49-F238E27FC236}">
                  <a16:creationId xmlns:a16="http://schemas.microsoft.com/office/drawing/2014/main" id="{00000000-0008-0000-0600-00002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66675</xdr:rowOff>
        </xdr:to>
        <xdr:sp macro="" textlink="">
          <xdr:nvSpPr>
            <xdr:cNvPr id="13345" name="Check Box 33" hidden="1">
              <a:extLst>
                <a:ext uri="{63B3BB69-23CF-44E3-9099-C40C66FF867C}">
                  <a14:compatExt spid="_x0000_s13345"/>
                </a:ext>
                <a:ext uri="{FF2B5EF4-FFF2-40B4-BE49-F238E27FC236}">
                  <a16:creationId xmlns:a16="http://schemas.microsoft.com/office/drawing/2014/main" id="{00000000-0008-0000-0600-00002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66675</xdr:rowOff>
        </xdr:to>
        <xdr:sp macro="" textlink="">
          <xdr:nvSpPr>
            <xdr:cNvPr id="13346" name="Check Box 34" hidden="1">
              <a:extLst>
                <a:ext uri="{63B3BB69-23CF-44E3-9099-C40C66FF867C}">
                  <a14:compatExt spid="_x0000_s13346"/>
                </a:ext>
                <a:ext uri="{FF2B5EF4-FFF2-40B4-BE49-F238E27FC236}">
                  <a16:creationId xmlns:a16="http://schemas.microsoft.com/office/drawing/2014/main" id="{00000000-0008-0000-0600-00002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47625</xdr:rowOff>
        </xdr:to>
        <xdr:sp macro="" textlink="">
          <xdr:nvSpPr>
            <xdr:cNvPr id="13347" name="Check Box 35" hidden="1">
              <a:extLst>
                <a:ext uri="{63B3BB69-23CF-44E3-9099-C40C66FF867C}">
                  <a14:compatExt spid="_x0000_s13347"/>
                </a:ext>
                <a:ext uri="{FF2B5EF4-FFF2-40B4-BE49-F238E27FC236}">
                  <a16:creationId xmlns:a16="http://schemas.microsoft.com/office/drawing/2014/main" id="{00000000-0008-0000-0600-00002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57150</xdr:rowOff>
        </xdr:to>
        <xdr:sp macro="" textlink="">
          <xdr:nvSpPr>
            <xdr:cNvPr id="13348" name="Check Box 36" hidden="1">
              <a:extLst>
                <a:ext uri="{63B3BB69-23CF-44E3-9099-C40C66FF867C}">
                  <a14:compatExt spid="_x0000_s13348"/>
                </a:ext>
                <a:ext uri="{FF2B5EF4-FFF2-40B4-BE49-F238E27FC236}">
                  <a16:creationId xmlns:a16="http://schemas.microsoft.com/office/drawing/2014/main" id="{00000000-0008-0000-0600-00002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57150</xdr:rowOff>
        </xdr:to>
        <xdr:sp macro="" textlink="">
          <xdr:nvSpPr>
            <xdr:cNvPr id="13349" name="Check Box 37" hidden="1">
              <a:extLst>
                <a:ext uri="{63B3BB69-23CF-44E3-9099-C40C66FF867C}">
                  <a14:compatExt spid="_x0000_s13349"/>
                </a:ext>
                <a:ext uri="{FF2B5EF4-FFF2-40B4-BE49-F238E27FC236}">
                  <a16:creationId xmlns:a16="http://schemas.microsoft.com/office/drawing/2014/main" id="{00000000-0008-0000-0600-00002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13350" name="Check Box 38" hidden="1">
              <a:extLst>
                <a:ext uri="{63B3BB69-23CF-44E3-9099-C40C66FF867C}">
                  <a14:compatExt spid="_x0000_s13350"/>
                </a:ext>
                <a:ext uri="{FF2B5EF4-FFF2-40B4-BE49-F238E27FC236}">
                  <a16:creationId xmlns:a16="http://schemas.microsoft.com/office/drawing/2014/main" id="{00000000-0008-0000-0600-00002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13351" name="Check Box 39" hidden="1">
              <a:extLst>
                <a:ext uri="{63B3BB69-23CF-44E3-9099-C40C66FF867C}">
                  <a14:compatExt spid="_x0000_s13351"/>
                </a:ext>
                <a:ext uri="{FF2B5EF4-FFF2-40B4-BE49-F238E27FC236}">
                  <a16:creationId xmlns:a16="http://schemas.microsoft.com/office/drawing/2014/main" id="{00000000-0008-0000-0600-00002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47625</xdr:rowOff>
        </xdr:to>
        <xdr:sp macro="" textlink="">
          <xdr:nvSpPr>
            <xdr:cNvPr id="13352" name="Check Box 40" hidden="1">
              <a:extLst>
                <a:ext uri="{63B3BB69-23CF-44E3-9099-C40C66FF867C}">
                  <a14:compatExt spid="_x0000_s13352"/>
                </a:ext>
                <a:ext uri="{FF2B5EF4-FFF2-40B4-BE49-F238E27FC236}">
                  <a16:creationId xmlns:a16="http://schemas.microsoft.com/office/drawing/2014/main" id="{00000000-0008-0000-0600-00002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85725</xdr:rowOff>
        </xdr:to>
        <xdr:sp macro="" textlink="">
          <xdr:nvSpPr>
            <xdr:cNvPr id="13353" name="Check Box 41" hidden="1">
              <a:extLst>
                <a:ext uri="{63B3BB69-23CF-44E3-9099-C40C66FF867C}">
                  <a14:compatExt spid="_x0000_s13353"/>
                </a:ext>
                <a:ext uri="{FF2B5EF4-FFF2-40B4-BE49-F238E27FC236}">
                  <a16:creationId xmlns:a16="http://schemas.microsoft.com/office/drawing/2014/main" id="{00000000-0008-0000-0600-00002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66675</xdr:rowOff>
        </xdr:to>
        <xdr:sp macro="" textlink="">
          <xdr:nvSpPr>
            <xdr:cNvPr id="13354" name="Check Box 42" hidden="1">
              <a:extLst>
                <a:ext uri="{63B3BB69-23CF-44E3-9099-C40C66FF867C}">
                  <a14:compatExt spid="_x0000_s13354"/>
                </a:ext>
                <a:ext uri="{FF2B5EF4-FFF2-40B4-BE49-F238E27FC236}">
                  <a16:creationId xmlns:a16="http://schemas.microsoft.com/office/drawing/2014/main" id="{00000000-0008-0000-0600-00002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28575</xdr:rowOff>
        </xdr:to>
        <xdr:sp macro="" textlink="">
          <xdr:nvSpPr>
            <xdr:cNvPr id="13355" name="Check Box 43" hidden="1">
              <a:extLst>
                <a:ext uri="{63B3BB69-23CF-44E3-9099-C40C66FF867C}">
                  <a14:compatExt spid="_x0000_s13355"/>
                </a:ext>
                <a:ext uri="{FF2B5EF4-FFF2-40B4-BE49-F238E27FC236}">
                  <a16:creationId xmlns:a16="http://schemas.microsoft.com/office/drawing/2014/main" id="{00000000-0008-0000-0600-00002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76200</xdr:rowOff>
        </xdr:to>
        <xdr:sp macro="" textlink="">
          <xdr:nvSpPr>
            <xdr:cNvPr id="13356" name="Check Box 44" hidden="1">
              <a:extLst>
                <a:ext uri="{63B3BB69-23CF-44E3-9099-C40C66FF867C}">
                  <a14:compatExt spid="_x0000_s13356"/>
                </a:ext>
                <a:ext uri="{FF2B5EF4-FFF2-40B4-BE49-F238E27FC236}">
                  <a16:creationId xmlns:a16="http://schemas.microsoft.com/office/drawing/2014/main" id="{00000000-0008-0000-0600-00002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13357" name="Check Box 45" hidden="1">
              <a:extLst>
                <a:ext uri="{63B3BB69-23CF-44E3-9099-C40C66FF867C}">
                  <a14:compatExt spid="_x0000_s13357"/>
                </a:ext>
                <a:ext uri="{FF2B5EF4-FFF2-40B4-BE49-F238E27FC236}">
                  <a16:creationId xmlns:a16="http://schemas.microsoft.com/office/drawing/2014/main" id="{00000000-0008-0000-0600-00002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13358" name="Check Box 46" hidden="1">
              <a:extLst>
                <a:ext uri="{63B3BB69-23CF-44E3-9099-C40C66FF867C}">
                  <a14:compatExt spid="_x0000_s13358"/>
                </a:ext>
                <a:ext uri="{FF2B5EF4-FFF2-40B4-BE49-F238E27FC236}">
                  <a16:creationId xmlns:a16="http://schemas.microsoft.com/office/drawing/2014/main" id="{00000000-0008-0000-0600-00002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85725</xdr:rowOff>
        </xdr:to>
        <xdr:sp macro="" textlink="">
          <xdr:nvSpPr>
            <xdr:cNvPr id="13359" name="Check Box 47" hidden="1">
              <a:extLst>
                <a:ext uri="{63B3BB69-23CF-44E3-9099-C40C66FF867C}">
                  <a14:compatExt spid="_x0000_s13359"/>
                </a:ext>
                <a:ext uri="{FF2B5EF4-FFF2-40B4-BE49-F238E27FC236}">
                  <a16:creationId xmlns:a16="http://schemas.microsoft.com/office/drawing/2014/main" id="{00000000-0008-0000-0600-00002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47625</xdr:rowOff>
        </xdr:to>
        <xdr:sp macro="" textlink="">
          <xdr:nvSpPr>
            <xdr:cNvPr id="13360" name="Check Box 48" hidden="1">
              <a:extLst>
                <a:ext uri="{63B3BB69-23CF-44E3-9099-C40C66FF867C}">
                  <a14:compatExt spid="_x0000_s13360"/>
                </a:ext>
                <a:ext uri="{FF2B5EF4-FFF2-40B4-BE49-F238E27FC236}">
                  <a16:creationId xmlns:a16="http://schemas.microsoft.com/office/drawing/2014/main" id="{00000000-0008-0000-0600-00003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66675</xdr:rowOff>
        </xdr:to>
        <xdr:sp macro="" textlink="">
          <xdr:nvSpPr>
            <xdr:cNvPr id="13361" name="Check Box 49" hidden="1">
              <a:extLst>
                <a:ext uri="{63B3BB69-23CF-44E3-9099-C40C66FF867C}">
                  <a14:compatExt spid="_x0000_s13361"/>
                </a:ext>
                <a:ext uri="{FF2B5EF4-FFF2-40B4-BE49-F238E27FC236}">
                  <a16:creationId xmlns:a16="http://schemas.microsoft.com/office/drawing/2014/main" id="{00000000-0008-0000-0600-00003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85725</xdr:rowOff>
        </xdr:to>
        <xdr:sp macro="" textlink="">
          <xdr:nvSpPr>
            <xdr:cNvPr id="13362" name="Check Box 50" hidden="1">
              <a:extLst>
                <a:ext uri="{63B3BB69-23CF-44E3-9099-C40C66FF867C}">
                  <a14:compatExt spid="_x0000_s13362"/>
                </a:ext>
                <a:ext uri="{FF2B5EF4-FFF2-40B4-BE49-F238E27FC236}">
                  <a16:creationId xmlns:a16="http://schemas.microsoft.com/office/drawing/2014/main" id="{00000000-0008-0000-0600-00003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13363" name="Check Box 51" hidden="1">
              <a:extLst>
                <a:ext uri="{63B3BB69-23CF-44E3-9099-C40C66FF867C}">
                  <a14:compatExt spid="_x0000_s13363"/>
                </a:ext>
                <a:ext uri="{FF2B5EF4-FFF2-40B4-BE49-F238E27FC236}">
                  <a16:creationId xmlns:a16="http://schemas.microsoft.com/office/drawing/2014/main" id="{00000000-0008-0000-0600-00003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13364" name="Check Box 52" hidden="1">
              <a:extLst>
                <a:ext uri="{63B3BB69-23CF-44E3-9099-C40C66FF867C}">
                  <a14:compatExt spid="_x0000_s13364"/>
                </a:ext>
                <a:ext uri="{FF2B5EF4-FFF2-40B4-BE49-F238E27FC236}">
                  <a16:creationId xmlns:a16="http://schemas.microsoft.com/office/drawing/2014/main" id="{00000000-0008-0000-0600-00003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13365" name="Check Box 53" hidden="1">
              <a:extLst>
                <a:ext uri="{63B3BB69-23CF-44E3-9099-C40C66FF867C}">
                  <a14:compatExt spid="_x0000_s13365"/>
                </a:ext>
                <a:ext uri="{FF2B5EF4-FFF2-40B4-BE49-F238E27FC236}">
                  <a16:creationId xmlns:a16="http://schemas.microsoft.com/office/drawing/2014/main" id="{00000000-0008-0000-0600-00003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57150</xdr:rowOff>
        </xdr:to>
        <xdr:sp macro="" textlink="">
          <xdr:nvSpPr>
            <xdr:cNvPr id="13366" name="Check Box 54" hidden="1">
              <a:extLst>
                <a:ext uri="{63B3BB69-23CF-44E3-9099-C40C66FF867C}">
                  <a14:compatExt spid="_x0000_s13366"/>
                </a:ext>
                <a:ext uri="{FF2B5EF4-FFF2-40B4-BE49-F238E27FC236}">
                  <a16:creationId xmlns:a16="http://schemas.microsoft.com/office/drawing/2014/main" id="{00000000-0008-0000-0600-00003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66675</xdr:rowOff>
        </xdr:to>
        <xdr:sp macro="" textlink="">
          <xdr:nvSpPr>
            <xdr:cNvPr id="13367" name="Check Box 55" hidden="1">
              <a:extLst>
                <a:ext uri="{63B3BB69-23CF-44E3-9099-C40C66FF867C}">
                  <a14:compatExt spid="_x0000_s13367"/>
                </a:ext>
                <a:ext uri="{FF2B5EF4-FFF2-40B4-BE49-F238E27FC236}">
                  <a16:creationId xmlns:a16="http://schemas.microsoft.com/office/drawing/2014/main" id="{00000000-0008-0000-0600-00003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38100</xdr:rowOff>
        </xdr:to>
        <xdr:sp macro="" textlink="">
          <xdr:nvSpPr>
            <xdr:cNvPr id="13368" name="Check Box 56" hidden="1">
              <a:extLst>
                <a:ext uri="{63B3BB69-23CF-44E3-9099-C40C66FF867C}">
                  <a14:compatExt spid="_x0000_s13368"/>
                </a:ext>
                <a:ext uri="{FF2B5EF4-FFF2-40B4-BE49-F238E27FC236}">
                  <a16:creationId xmlns:a16="http://schemas.microsoft.com/office/drawing/2014/main" id="{00000000-0008-0000-0600-00003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47625</xdr:rowOff>
        </xdr:to>
        <xdr:sp macro="" textlink="">
          <xdr:nvSpPr>
            <xdr:cNvPr id="13369" name="Check Box 57" hidden="1">
              <a:extLst>
                <a:ext uri="{63B3BB69-23CF-44E3-9099-C40C66FF867C}">
                  <a14:compatExt spid="_x0000_s13369"/>
                </a:ext>
                <a:ext uri="{FF2B5EF4-FFF2-40B4-BE49-F238E27FC236}">
                  <a16:creationId xmlns:a16="http://schemas.microsoft.com/office/drawing/2014/main" id="{00000000-0008-0000-0600-00003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47625</xdr:rowOff>
        </xdr:to>
        <xdr:sp macro="" textlink="">
          <xdr:nvSpPr>
            <xdr:cNvPr id="13370" name="Check Box 58" hidden="1">
              <a:extLst>
                <a:ext uri="{63B3BB69-23CF-44E3-9099-C40C66FF867C}">
                  <a14:compatExt spid="_x0000_s13370"/>
                </a:ext>
                <a:ext uri="{FF2B5EF4-FFF2-40B4-BE49-F238E27FC236}">
                  <a16:creationId xmlns:a16="http://schemas.microsoft.com/office/drawing/2014/main" id="{00000000-0008-0000-0600-00003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47625</xdr:rowOff>
        </xdr:to>
        <xdr:sp macro="" textlink="">
          <xdr:nvSpPr>
            <xdr:cNvPr id="13371" name="Check Box 59" hidden="1">
              <a:extLst>
                <a:ext uri="{63B3BB69-23CF-44E3-9099-C40C66FF867C}">
                  <a14:compatExt spid="_x0000_s13371"/>
                </a:ext>
                <a:ext uri="{FF2B5EF4-FFF2-40B4-BE49-F238E27FC236}">
                  <a16:creationId xmlns:a16="http://schemas.microsoft.com/office/drawing/2014/main" id="{00000000-0008-0000-0600-00003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47625</xdr:rowOff>
        </xdr:to>
        <xdr:sp macro="" textlink="">
          <xdr:nvSpPr>
            <xdr:cNvPr id="13372" name="Check Box 60" hidden="1">
              <a:extLst>
                <a:ext uri="{63B3BB69-23CF-44E3-9099-C40C66FF867C}">
                  <a14:compatExt spid="_x0000_s13372"/>
                </a:ext>
                <a:ext uri="{FF2B5EF4-FFF2-40B4-BE49-F238E27FC236}">
                  <a16:creationId xmlns:a16="http://schemas.microsoft.com/office/drawing/2014/main" id="{00000000-0008-0000-0600-00003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28575</xdr:rowOff>
        </xdr:to>
        <xdr:sp macro="" textlink="">
          <xdr:nvSpPr>
            <xdr:cNvPr id="13373" name="Check Box 61" hidden="1">
              <a:extLst>
                <a:ext uri="{63B3BB69-23CF-44E3-9099-C40C66FF867C}">
                  <a14:compatExt spid="_x0000_s13373"/>
                </a:ext>
                <a:ext uri="{FF2B5EF4-FFF2-40B4-BE49-F238E27FC236}">
                  <a16:creationId xmlns:a16="http://schemas.microsoft.com/office/drawing/2014/main" id="{00000000-0008-0000-0600-00003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28575</xdr:rowOff>
        </xdr:to>
        <xdr:sp macro="" textlink="">
          <xdr:nvSpPr>
            <xdr:cNvPr id="13374" name="Check Box 62" hidden="1">
              <a:extLst>
                <a:ext uri="{63B3BB69-23CF-44E3-9099-C40C66FF867C}">
                  <a14:compatExt spid="_x0000_s13374"/>
                </a:ext>
                <a:ext uri="{FF2B5EF4-FFF2-40B4-BE49-F238E27FC236}">
                  <a16:creationId xmlns:a16="http://schemas.microsoft.com/office/drawing/2014/main" id="{00000000-0008-0000-0600-00003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76200</xdr:rowOff>
        </xdr:to>
        <xdr:sp macro="" textlink="">
          <xdr:nvSpPr>
            <xdr:cNvPr id="13375" name="Check Box 63" hidden="1">
              <a:extLst>
                <a:ext uri="{63B3BB69-23CF-44E3-9099-C40C66FF867C}">
                  <a14:compatExt spid="_x0000_s13375"/>
                </a:ext>
                <a:ext uri="{FF2B5EF4-FFF2-40B4-BE49-F238E27FC236}">
                  <a16:creationId xmlns:a16="http://schemas.microsoft.com/office/drawing/2014/main" id="{00000000-0008-0000-0600-00003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38100</xdr:rowOff>
        </xdr:to>
        <xdr:sp macro="" textlink="">
          <xdr:nvSpPr>
            <xdr:cNvPr id="13376" name="Check Box 64" hidden="1">
              <a:extLst>
                <a:ext uri="{63B3BB69-23CF-44E3-9099-C40C66FF867C}">
                  <a14:compatExt spid="_x0000_s13376"/>
                </a:ext>
                <a:ext uri="{FF2B5EF4-FFF2-40B4-BE49-F238E27FC236}">
                  <a16:creationId xmlns:a16="http://schemas.microsoft.com/office/drawing/2014/main" id="{00000000-0008-0000-0600-00004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66675</xdr:rowOff>
        </xdr:to>
        <xdr:sp macro="" textlink="">
          <xdr:nvSpPr>
            <xdr:cNvPr id="13377" name="Check Box 65" hidden="1">
              <a:extLst>
                <a:ext uri="{63B3BB69-23CF-44E3-9099-C40C66FF867C}">
                  <a14:compatExt spid="_x0000_s13377"/>
                </a:ext>
                <a:ext uri="{FF2B5EF4-FFF2-40B4-BE49-F238E27FC236}">
                  <a16:creationId xmlns:a16="http://schemas.microsoft.com/office/drawing/2014/main" id="{00000000-0008-0000-0600-00004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95250</xdr:rowOff>
    </xdr:to>
    <xdr:sp macro="" textlink="">
      <xdr:nvSpPr>
        <xdr:cNvPr id="78" name="avatar">
          <a:extLst>
            <a:ext uri="{FF2B5EF4-FFF2-40B4-BE49-F238E27FC236}">
              <a16:creationId xmlns:a16="http://schemas.microsoft.com/office/drawing/2014/main" id="{00000000-0008-0000-0600-00004E000000}"/>
            </a:ext>
          </a:extLst>
        </xdr:cNvPr>
        <xdr:cNvSpPr>
          <a:spLocks noChangeAspect="1" noChangeArrowheads="1"/>
        </xdr:cNvSpPr>
      </xdr:nvSpPr>
      <xdr:spPr bwMode="auto">
        <a:xfrm>
          <a:off x="1682750" y="2092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79" name="Chart 78">
          <a:extLst>
            <a:ext uri="{FF2B5EF4-FFF2-40B4-BE49-F238E27FC236}">
              <a16:creationId xmlns:a16="http://schemas.microsoft.com/office/drawing/2014/main" id="{00000000-0008-0000-06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80" name="TextBox 79">
          <a:extLst>
            <a:ext uri="{FF2B5EF4-FFF2-40B4-BE49-F238E27FC236}">
              <a16:creationId xmlns:a16="http://schemas.microsoft.com/office/drawing/2014/main" id="{00000000-0008-0000-0600-000050000000}"/>
            </a:ext>
          </a:extLst>
        </xdr:cNvPr>
        <xdr:cNvSpPr txBox="1"/>
      </xdr:nvSpPr>
      <xdr:spPr>
        <a:xfrm>
          <a:off x="11798300" y="112331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0%</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76200</xdr:rowOff>
        </xdr:to>
        <xdr:sp macro="" textlink="">
          <xdr:nvSpPr>
            <xdr:cNvPr id="13378" name="Check Box 66" descr="Yes" hidden="1">
              <a:extLst>
                <a:ext uri="{63B3BB69-23CF-44E3-9099-C40C66FF867C}">
                  <a14:compatExt spid="_x0000_s13378"/>
                </a:ext>
                <a:ext uri="{FF2B5EF4-FFF2-40B4-BE49-F238E27FC236}">
                  <a16:creationId xmlns:a16="http://schemas.microsoft.com/office/drawing/2014/main" id="{00000000-0008-0000-0600-00004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76200</xdr:rowOff>
        </xdr:to>
        <xdr:sp macro="" textlink="">
          <xdr:nvSpPr>
            <xdr:cNvPr id="13379" name="Check Box 67" descr="Yes" hidden="1">
              <a:extLst>
                <a:ext uri="{63B3BB69-23CF-44E3-9099-C40C66FF867C}">
                  <a14:compatExt spid="_x0000_s13379"/>
                </a:ext>
                <a:ext uri="{FF2B5EF4-FFF2-40B4-BE49-F238E27FC236}">
                  <a16:creationId xmlns:a16="http://schemas.microsoft.com/office/drawing/2014/main" id="{00000000-0008-0000-0600-00004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66675</xdr:rowOff>
        </xdr:to>
        <xdr:sp macro="" textlink="">
          <xdr:nvSpPr>
            <xdr:cNvPr id="13380" name="Check Box 68" hidden="1">
              <a:extLst>
                <a:ext uri="{63B3BB69-23CF-44E3-9099-C40C66FF867C}">
                  <a14:compatExt spid="_x0000_s13380"/>
                </a:ext>
                <a:ext uri="{FF2B5EF4-FFF2-40B4-BE49-F238E27FC236}">
                  <a16:creationId xmlns:a16="http://schemas.microsoft.com/office/drawing/2014/main" id="{00000000-0008-0000-0600-00004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66675</xdr:rowOff>
        </xdr:to>
        <xdr:sp macro="" textlink="">
          <xdr:nvSpPr>
            <xdr:cNvPr id="13381" name="Check Box 69" descr="Yes" hidden="1">
              <a:extLst>
                <a:ext uri="{63B3BB69-23CF-44E3-9099-C40C66FF867C}">
                  <a14:compatExt spid="_x0000_s13381"/>
                </a:ext>
                <a:ext uri="{FF2B5EF4-FFF2-40B4-BE49-F238E27FC236}">
                  <a16:creationId xmlns:a16="http://schemas.microsoft.com/office/drawing/2014/main" id="{00000000-0008-0000-0600-00004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38100</xdr:rowOff>
        </xdr:to>
        <xdr:sp macro="" textlink="">
          <xdr:nvSpPr>
            <xdr:cNvPr id="13382" name="Check Box 70" descr="Yes" hidden="1">
              <a:extLst>
                <a:ext uri="{63B3BB69-23CF-44E3-9099-C40C66FF867C}">
                  <a14:compatExt spid="_x0000_s13382"/>
                </a:ext>
                <a:ext uri="{FF2B5EF4-FFF2-40B4-BE49-F238E27FC236}">
                  <a16:creationId xmlns:a16="http://schemas.microsoft.com/office/drawing/2014/main" id="{00000000-0008-0000-0600-00004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66675</xdr:rowOff>
        </xdr:to>
        <xdr:sp macro="" textlink="">
          <xdr:nvSpPr>
            <xdr:cNvPr id="13383" name="Check Box 71" descr="Yes" hidden="1">
              <a:extLst>
                <a:ext uri="{63B3BB69-23CF-44E3-9099-C40C66FF867C}">
                  <a14:compatExt spid="_x0000_s13383"/>
                </a:ext>
                <a:ext uri="{FF2B5EF4-FFF2-40B4-BE49-F238E27FC236}">
                  <a16:creationId xmlns:a16="http://schemas.microsoft.com/office/drawing/2014/main" id="{00000000-0008-0000-0600-00004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85725</xdr:rowOff>
        </xdr:to>
        <xdr:sp macro="" textlink="">
          <xdr:nvSpPr>
            <xdr:cNvPr id="13384" name="Check Box 72" descr="Yes" hidden="1">
              <a:extLst>
                <a:ext uri="{63B3BB69-23CF-44E3-9099-C40C66FF867C}">
                  <a14:compatExt spid="_x0000_s13384"/>
                </a:ext>
                <a:ext uri="{FF2B5EF4-FFF2-40B4-BE49-F238E27FC236}">
                  <a16:creationId xmlns:a16="http://schemas.microsoft.com/office/drawing/2014/main" id="{00000000-0008-0000-0600-00004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76200</xdr:rowOff>
        </xdr:to>
        <xdr:sp macro="" textlink="">
          <xdr:nvSpPr>
            <xdr:cNvPr id="13385" name="Check Box 73" descr="Yes" hidden="1">
              <a:extLst>
                <a:ext uri="{63B3BB69-23CF-44E3-9099-C40C66FF867C}">
                  <a14:compatExt spid="_x0000_s13385"/>
                </a:ext>
                <a:ext uri="{FF2B5EF4-FFF2-40B4-BE49-F238E27FC236}">
                  <a16:creationId xmlns:a16="http://schemas.microsoft.com/office/drawing/2014/main" id="{00000000-0008-0000-0600-00004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66675</xdr:rowOff>
        </xdr:to>
        <xdr:sp macro="" textlink="">
          <xdr:nvSpPr>
            <xdr:cNvPr id="13386" name="Check Box 74" descr="Yes" hidden="1">
              <a:extLst>
                <a:ext uri="{63B3BB69-23CF-44E3-9099-C40C66FF867C}">
                  <a14:compatExt spid="_x0000_s13386"/>
                </a:ext>
                <a:ext uri="{FF2B5EF4-FFF2-40B4-BE49-F238E27FC236}">
                  <a16:creationId xmlns:a16="http://schemas.microsoft.com/office/drawing/2014/main" id="{00000000-0008-0000-0600-00004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66675</xdr:rowOff>
        </xdr:to>
        <xdr:sp macro="" textlink="">
          <xdr:nvSpPr>
            <xdr:cNvPr id="13387" name="Check Box 75" descr="Yes" hidden="1">
              <a:extLst>
                <a:ext uri="{63B3BB69-23CF-44E3-9099-C40C66FF867C}">
                  <a14:compatExt spid="_x0000_s13387"/>
                </a:ext>
                <a:ext uri="{FF2B5EF4-FFF2-40B4-BE49-F238E27FC236}">
                  <a16:creationId xmlns:a16="http://schemas.microsoft.com/office/drawing/2014/main" id="{00000000-0008-0000-0600-00004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66675</xdr:rowOff>
        </xdr:to>
        <xdr:sp macro="" textlink="">
          <xdr:nvSpPr>
            <xdr:cNvPr id="13388" name="Check Box 76" descr="Yes" hidden="1">
              <a:extLst>
                <a:ext uri="{63B3BB69-23CF-44E3-9099-C40C66FF867C}">
                  <a14:compatExt spid="_x0000_s13388"/>
                </a:ext>
                <a:ext uri="{FF2B5EF4-FFF2-40B4-BE49-F238E27FC236}">
                  <a16:creationId xmlns:a16="http://schemas.microsoft.com/office/drawing/2014/main" id="{00000000-0008-0000-0600-00004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76200</xdr:rowOff>
        </xdr:to>
        <xdr:sp macro="" textlink="">
          <xdr:nvSpPr>
            <xdr:cNvPr id="13389" name="Check Box 77" descr="Yes" hidden="1">
              <a:extLst>
                <a:ext uri="{63B3BB69-23CF-44E3-9099-C40C66FF867C}">
                  <a14:compatExt spid="_x0000_s13389"/>
                </a:ext>
                <a:ext uri="{FF2B5EF4-FFF2-40B4-BE49-F238E27FC236}">
                  <a16:creationId xmlns:a16="http://schemas.microsoft.com/office/drawing/2014/main" id="{00000000-0008-0000-0600-00004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76200</xdr:rowOff>
        </xdr:to>
        <xdr:sp macro="" textlink="">
          <xdr:nvSpPr>
            <xdr:cNvPr id="13390" name="Check Box 78" descr="Yes" hidden="1">
              <a:extLst>
                <a:ext uri="{63B3BB69-23CF-44E3-9099-C40C66FF867C}">
                  <a14:compatExt spid="_x0000_s13390"/>
                </a:ext>
                <a:ext uri="{FF2B5EF4-FFF2-40B4-BE49-F238E27FC236}">
                  <a16:creationId xmlns:a16="http://schemas.microsoft.com/office/drawing/2014/main" id="{00000000-0008-0000-0600-00004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66675</xdr:rowOff>
        </xdr:to>
        <xdr:sp macro="" textlink="">
          <xdr:nvSpPr>
            <xdr:cNvPr id="13391" name="Check Box 79" descr="Yes" hidden="1">
              <a:extLst>
                <a:ext uri="{63B3BB69-23CF-44E3-9099-C40C66FF867C}">
                  <a14:compatExt spid="_x0000_s13391"/>
                </a:ext>
                <a:ext uri="{FF2B5EF4-FFF2-40B4-BE49-F238E27FC236}">
                  <a16:creationId xmlns:a16="http://schemas.microsoft.com/office/drawing/2014/main" id="{00000000-0008-0000-0600-00004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76200</xdr:rowOff>
        </xdr:to>
        <xdr:sp macro="" textlink="">
          <xdr:nvSpPr>
            <xdr:cNvPr id="13392" name="Check Box 80" descr="Yes" hidden="1">
              <a:extLst>
                <a:ext uri="{63B3BB69-23CF-44E3-9099-C40C66FF867C}">
                  <a14:compatExt spid="_x0000_s13392"/>
                </a:ext>
                <a:ext uri="{FF2B5EF4-FFF2-40B4-BE49-F238E27FC236}">
                  <a16:creationId xmlns:a16="http://schemas.microsoft.com/office/drawing/2014/main" id="{00000000-0008-0000-0600-00005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76200</xdr:rowOff>
        </xdr:to>
        <xdr:sp macro="" textlink="">
          <xdr:nvSpPr>
            <xdr:cNvPr id="13393" name="Check Box 81" descr="Yes" hidden="1">
              <a:extLst>
                <a:ext uri="{63B3BB69-23CF-44E3-9099-C40C66FF867C}">
                  <a14:compatExt spid="_x0000_s13393"/>
                </a:ext>
                <a:ext uri="{FF2B5EF4-FFF2-40B4-BE49-F238E27FC236}">
                  <a16:creationId xmlns:a16="http://schemas.microsoft.com/office/drawing/2014/main" id="{00000000-0008-0000-0600-00005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57150</xdr:rowOff>
        </xdr:to>
        <xdr:sp macro="" textlink="">
          <xdr:nvSpPr>
            <xdr:cNvPr id="13394" name="Check Box 82" hidden="1">
              <a:extLst>
                <a:ext uri="{63B3BB69-23CF-44E3-9099-C40C66FF867C}">
                  <a14:compatExt spid="_x0000_s13394"/>
                </a:ext>
                <a:ext uri="{FF2B5EF4-FFF2-40B4-BE49-F238E27FC236}">
                  <a16:creationId xmlns:a16="http://schemas.microsoft.com/office/drawing/2014/main" id="{00000000-0008-0000-0600-00005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57150</xdr:rowOff>
        </xdr:to>
        <xdr:sp macro="" textlink="">
          <xdr:nvSpPr>
            <xdr:cNvPr id="13395" name="Check Box 83" hidden="1">
              <a:extLst>
                <a:ext uri="{63B3BB69-23CF-44E3-9099-C40C66FF867C}">
                  <a14:compatExt spid="_x0000_s13395"/>
                </a:ext>
                <a:ext uri="{FF2B5EF4-FFF2-40B4-BE49-F238E27FC236}">
                  <a16:creationId xmlns:a16="http://schemas.microsoft.com/office/drawing/2014/main" id="{00000000-0008-0000-0600-00005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66675</xdr:rowOff>
        </xdr:to>
        <xdr:sp macro="" textlink="">
          <xdr:nvSpPr>
            <xdr:cNvPr id="13396" name="Check Box 84" descr="Yes" hidden="1">
              <a:extLst>
                <a:ext uri="{63B3BB69-23CF-44E3-9099-C40C66FF867C}">
                  <a14:compatExt spid="_x0000_s13396"/>
                </a:ext>
                <a:ext uri="{FF2B5EF4-FFF2-40B4-BE49-F238E27FC236}">
                  <a16:creationId xmlns:a16="http://schemas.microsoft.com/office/drawing/2014/main" id="{00000000-0008-0000-0600-00005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66675</xdr:rowOff>
        </xdr:to>
        <xdr:sp macro="" textlink="">
          <xdr:nvSpPr>
            <xdr:cNvPr id="13397" name="Check Box 85" descr="Yes" hidden="1">
              <a:extLst>
                <a:ext uri="{63B3BB69-23CF-44E3-9099-C40C66FF867C}">
                  <a14:compatExt spid="_x0000_s13397"/>
                </a:ext>
                <a:ext uri="{FF2B5EF4-FFF2-40B4-BE49-F238E27FC236}">
                  <a16:creationId xmlns:a16="http://schemas.microsoft.com/office/drawing/2014/main" id="{00000000-0008-0000-0600-00005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76200</xdr:rowOff>
        </xdr:to>
        <xdr:sp macro="" textlink="">
          <xdr:nvSpPr>
            <xdr:cNvPr id="13398" name="Check Box 86" descr="Yes" hidden="1">
              <a:extLst>
                <a:ext uri="{63B3BB69-23CF-44E3-9099-C40C66FF867C}">
                  <a14:compatExt spid="_x0000_s13398"/>
                </a:ext>
                <a:ext uri="{FF2B5EF4-FFF2-40B4-BE49-F238E27FC236}">
                  <a16:creationId xmlns:a16="http://schemas.microsoft.com/office/drawing/2014/main" id="{00000000-0008-0000-0600-00005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76200</xdr:rowOff>
        </xdr:to>
        <xdr:sp macro="" textlink="">
          <xdr:nvSpPr>
            <xdr:cNvPr id="13399" name="Check Box 87" descr="Yes" hidden="1">
              <a:extLst>
                <a:ext uri="{63B3BB69-23CF-44E3-9099-C40C66FF867C}">
                  <a14:compatExt spid="_x0000_s13399"/>
                </a:ext>
                <a:ext uri="{FF2B5EF4-FFF2-40B4-BE49-F238E27FC236}">
                  <a16:creationId xmlns:a16="http://schemas.microsoft.com/office/drawing/2014/main" id="{00000000-0008-0000-0600-00005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15</xdr:row>
          <xdr:rowOff>209550</xdr:rowOff>
        </xdr:from>
        <xdr:to>
          <xdr:col>85</xdr:col>
          <xdr:colOff>1123950</xdr:colOff>
          <xdr:row>17</xdr:row>
          <xdr:rowOff>9525</xdr:rowOff>
        </xdr:to>
        <xdr:sp macro="" textlink="">
          <xdr:nvSpPr>
            <xdr:cNvPr id="13424" name="Check Box 112" hidden="1">
              <a:extLst>
                <a:ext uri="{63B3BB69-23CF-44E3-9099-C40C66FF867C}">
                  <a14:compatExt spid="_x0000_s13424"/>
                </a:ext>
                <a:ext uri="{FF2B5EF4-FFF2-40B4-BE49-F238E27FC236}">
                  <a16:creationId xmlns:a16="http://schemas.microsoft.com/office/drawing/2014/main" id="{00000000-0008-0000-0600-00007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15</xdr:row>
          <xdr:rowOff>209550</xdr:rowOff>
        </xdr:from>
        <xdr:to>
          <xdr:col>86</xdr:col>
          <xdr:colOff>714375</xdr:colOff>
          <xdr:row>17</xdr:row>
          <xdr:rowOff>0</xdr:rowOff>
        </xdr:to>
        <xdr:sp macro="" textlink="">
          <xdr:nvSpPr>
            <xdr:cNvPr id="13441" name="Check Box 129" hidden="1">
              <a:extLst>
                <a:ext uri="{63B3BB69-23CF-44E3-9099-C40C66FF867C}">
                  <a14:compatExt spid="_x0000_s13441"/>
                </a:ext>
                <a:ext uri="{FF2B5EF4-FFF2-40B4-BE49-F238E27FC236}">
                  <a16:creationId xmlns:a16="http://schemas.microsoft.com/office/drawing/2014/main" id="{00000000-0008-0000-0600-00008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16</xdr:row>
          <xdr:rowOff>209550</xdr:rowOff>
        </xdr:from>
        <xdr:to>
          <xdr:col>85</xdr:col>
          <xdr:colOff>1123950</xdr:colOff>
          <xdr:row>18</xdr:row>
          <xdr:rowOff>9525</xdr:rowOff>
        </xdr:to>
        <xdr:sp macro="" textlink="">
          <xdr:nvSpPr>
            <xdr:cNvPr id="13478" name="Check Box 166" hidden="1">
              <a:extLst>
                <a:ext uri="{63B3BB69-23CF-44E3-9099-C40C66FF867C}">
                  <a14:compatExt spid="_x0000_s13478"/>
                </a:ext>
                <a:ext uri="{FF2B5EF4-FFF2-40B4-BE49-F238E27FC236}">
                  <a16:creationId xmlns:a16="http://schemas.microsoft.com/office/drawing/2014/main" id="{00000000-0008-0000-0600-0000A6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16</xdr:row>
          <xdr:rowOff>209550</xdr:rowOff>
        </xdr:from>
        <xdr:to>
          <xdr:col>86</xdr:col>
          <xdr:colOff>714375</xdr:colOff>
          <xdr:row>18</xdr:row>
          <xdr:rowOff>0</xdr:rowOff>
        </xdr:to>
        <xdr:sp macro="" textlink="">
          <xdr:nvSpPr>
            <xdr:cNvPr id="13479" name="Check Box 167" hidden="1">
              <a:extLst>
                <a:ext uri="{63B3BB69-23CF-44E3-9099-C40C66FF867C}">
                  <a14:compatExt spid="_x0000_s13479"/>
                </a:ext>
                <a:ext uri="{FF2B5EF4-FFF2-40B4-BE49-F238E27FC236}">
                  <a16:creationId xmlns:a16="http://schemas.microsoft.com/office/drawing/2014/main" id="{00000000-0008-0000-0600-0000A7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17</xdr:row>
          <xdr:rowOff>209550</xdr:rowOff>
        </xdr:from>
        <xdr:to>
          <xdr:col>85</xdr:col>
          <xdr:colOff>1123950</xdr:colOff>
          <xdr:row>19</xdr:row>
          <xdr:rowOff>9525</xdr:rowOff>
        </xdr:to>
        <xdr:sp macro="" textlink="">
          <xdr:nvSpPr>
            <xdr:cNvPr id="13480" name="Check Box 168" hidden="1">
              <a:extLst>
                <a:ext uri="{63B3BB69-23CF-44E3-9099-C40C66FF867C}">
                  <a14:compatExt spid="_x0000_s13480"/>
                </a:ext>
                <a:ext uri="{FF2B5EF4-FFF2-40B4-BE49-F238E27FC236}">
                  <a16:creationId xmlns:a16="http://schemas.microsoft.com/office/drawing/2014/main" id="{00000000-0008-0000-0600-0000A8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17</xdr:row>
          <xdr:rowOff>209550</xdr:rowOff>
        </xdr:from>
        <xdr:to>
          <xdr:col>86</xdr:col>
          <xdr:colOff>714375</xdr:colOff>
          <xdr:row>19</xdr:row>
          <xdr:rowOff>0</xdr:rowOff>
        </xdr:to>
        <xdr:sp macro="" textlink="">
          <xdr:nvSpPr>
            <xdr:cNvPr id="13481" name="Check Box 169" hidden="1">
              <a:extLst>
                <a:ext uri="{63B3BB69-23CF-44E3-9099-C40C66FF867C}">
                  <a14:compatExt spid="_x0000_s13481"/>
                </a:ext>
                <a:ext uri="{FF2B5EF4-FFF2-40B4-BE49-F238E27FC236}">
                  <a16:creationId xmlns:a16="http://schemas.microsoft.com/office/drawing/2014/main" id="{00000000-0008-0000-0600-0000A9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18</xdr:row>
          <xdr:rowOff>209550</xdr:rowOff>
        </xdr:from>
        <xdr:to>
          <xdr:col>86</xdr:col>
          <xdr:colOff>714375</xdr:colOff>
          <xdr:row>20</xdr:row>
          <xdr:rowOff>0</xdr:rowOff>
        </xdr:to>
        <xdr:sp macro="" textlink="">
          <xdr:nvSpPr>
            <xdr:cNvPr id="13482" name="Check Box 170" hidden="1">
              <a:extLst>
                <a:ext uri="{63B3BB69-23CF-44E3-9099-C40C66FF867C}">
                  <a14:compatExt spid="_x0000_s13482"/>
                </a:ext>
                <a:ext uri="{FF2B5EF4-FFF2-40B4-BE49-F238E27FC236}">
                  <a16:creationId xmlns:a16="http://schemas.microsoft.com/office/drawing/2014/main" id="{00000000-0008-0000-0600-0000AA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18</xdr:row>
          <xdr:rowOff>209550</xdr:rowOff>
        </xdr:from>
        <xdr:to>
          <xdr:col>85</xdr:col>
          <xdr:colOff>1123950</xdr:colOff>
          <xdr:row>20</xdr:row>
          <xdr:rowOff>9525</xdr:rowOff>
        </xdr:to>
        <xdr:sp macro="" textlink="">
          <xdr:nvSpPr>
            <xdr:cNvPr id="13483" name="Check Box 171" hidden="1">
              <a:extLst>
                <a:ext uri="{63B3BB69-23CF-44E3-9099-C40C66FF867C}">
                  <a14:compatExt spid="_x0000_s13483"/>
                </a:ext>
                <a:ext uri="{FF2B5EF4-FFF2-40B4-BE49-F238E27FC236}">
                  <a16:creationId xmlns:a16="http://schemas.microsoft.com/office/drawing/2014/main" id="{00000000-0008-0000-0600-0000AB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18</xdr:row>
          <xdr:rowOff>209550</xdr:rowOff>
        </xdr:from>
        <xdr:to>
          <xdr:col>86</xdr:col>
          <xdr:colOff>714375</xdr:colOff>
          <xdr:row>20</xdr:row>
          <xdr:rowOff>0</xdr:rowOff>
        </xdr:to>
        <xdr:sp macro="" textlink="">
          <xdr:nvSpPr>
            <xdr:cNvPr id="13484" name="Check Box 172" hidden="1">
              <a:extLst>
                <a:ext uri="{63B3BB69-23CF-44E3-9099-C40C66FF867C}">
                  <a14:compatExt spid="_x0000_s13484"/>
                </a:ext>
                <a:ext uri="{FF2B5EF4-FFF2-40B4-BE49-F238E27FC236}">
                  <a16:creationId xmlns:a16="http://schemas.microsoft.com/office/drawing/2014/main" id="{00000000-0008-0000-0600-0000AC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19</xdr:row>
          <xdr:rowOff>209550</xdr:rowOff>
        </xdr:from>
        <xdr:to>
          <xdr:col>86</xdr:col>
          <xdr:colOff>714375</xdr:colOff>
          <xdr:row>21</xdr:row>
          <xdr:rowOff>0</xdr:rowOff>
        </xdr:to>
        <xdr:sp macro="" textlink="">
          <xdr:nvSpPr>
            <xdr:cNvPr id="13485" name="Check Box 173" hidden="1">
              <a:extLst>
                <a:ext uri="{63B3BB69-23CF-44E3-9099-C40C66FF867C}">
                  <a14:compatExt spid="_x0000_s13485"/>
                </a:ext>
                <a:ext uri="{FF2B5EF4-FFF2-40B4-BE49-F238E27FC236}">
                  <a16:creationId xmlns:a16="http://schemas.microsoft.com/office/drawing/2014/main" id="{00000000-0008-0000-0600-0000AD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19</xdr:row>
          <xdr:rowOff>209550</xdr:rowOff>
        </xdr:from>
        <xdr:to>
          <xdr:col>85</xdr:col>
          <xdr:colOff>1123950</xdr:colOff>
          <xdr:row>21</xdr:row>
          <xdr:rowOff>9525</xdr:rowOff>
        </xdr:to>
        <xdr:sp macro="" textlink="">
          <xdr:nvSpPr>
            <xdr:cNvPr id="13486" name="Check Box 174" hidden="1">
              <a:extLst>
                <a:ext uri="{63B3BB69-23CF-44E3-9099-C40C66FF867C}">
                  <a14:compatExt spid="_x0000_s13486"/>
                </a:ext>
                <a:ext uri="{FF2B5EF4-FFF2-40B4-BE49-F238E27FC236}">
                  <a16:creationId xmlns:a16="http://schemas.microsoft.com/office/drawing/2014/main" id="{00000000-0008-0000-0600-0000AE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19</xdr:row>
          <xdr:rowOff>209550</xdr:rowOff>
        </xdr:from>
        <xdr:to>
          <xdr:col>86</xdr:col>
          <xdr:colOff>714375</xdr:colOff>
          <xdr:row>21</xdr:row>
          <xdr:rowOff>0</xdr:rowOff>
        </xdr:to>
        <xdr:sp macro="" textlink="">
          <xdr:nvSpPr>
            <xdr:cNvPr id="13487" name="Check Box 175" hidden="1">
              <a:extLst>
                <a:ext uri="{63B3BB69-23CF-44E3-9099-C40C66FF867C}">
                  <a14:compatExt spid="_x0000_s13487"/>
                </a:ext>
                <a:ext uri="{FF2B5EF4-FFF2-40B4-BE49-F238E27FC236}">
                  <a16:creationId xmlns:a16="http://schemas.microsoft.com/office/drawing/2014/main" id="{00000000-0008-0000-0600-0000AF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86</xdr:col>
          <xdr:colOff>47625</xdr:colOff>
          <xdr:row>20</xdr:row>
          <xdr:rowOff>209550</xdr:rowOff>
        </xdr:from>
        <xdr:to>
          <xdr:col>86</xdr:col>
          <xdr:colOff>714375</xdr:colOff>
          <xdr:row>22</xdr:row>
          <xdr:rowOff>0</xdr:rowOff>
        </xdr:to>
        <xdr:sp macro="" textlink="">
          <xdr:nvSpPr>
            <xdr:cNvPr id="13488" name="Check Box 176" hidden="1">
              <a:extLst>
                <a:ext uri="{63B3BB69-23CF-44E3-9099-C40C66FF867C}">
                  <a14:compatExt spid="_x0000_s13488"/>
                </a:ext>
                <a:ext uri="{FF2B5EF4-FFF2-40B4-BE49-F238E27FC236}">
                  <a16:creationId xmlns:a16="http://schemas.microsoft.com/office/drawing/2014/main" id="{00000000-0008-0000-0600-0000B0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85</xdr:col>
          <xdr:colOff>47625</xdr:colOff>
          <xdr:row>20</xdr:row>
          <xdr:rowOff>209550</xdr:rowOff>
        </xdr:from>
        <xdr:to>
          <xdr:col>85</xdr:col>
          <xdr:colOff>1123950</xdr:colOff>
          <xdr:row>22</xdr:row>
          <xdr:rowOff>9525</xdr:rowOff>
        </xdr:to>
        <xdr:sp macro="" textlink="">
          <xdr:nvSpPr>
            <xdr:cNvPr id="13489" name="Check Box 177" hidden="1">
              <a:extLst>
                <a:ext uri="{63B3BB69-23CF-44E3-9099-C40C66FF867C}">
                  <a14:compatExt spid="_x0000_s13489"/>
                </a:ext>
                <a:ext uri="{FF2B5EF4-FFF2-40B4-BE49-F238E27FC236}">
                  <a16:creationId xmlns:a16="http://schemas.microsoft.com/office/drawing/2014/main" id="{00000000-0008-0000-0600-0000B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4.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xdr:col>
      <xdr:colOff>60325</xdr:colOff>
      <xdr:row>106</xdr:row>
      <xdr:rowOff>55561</xdr:rowOff>
    </xdr:from>
    <xdr:to>
      <xdr:col>4</xdr:col>
      <xdr:colOff>793043</xdr:colOff>
      <xdr:row>121</xdr:row>
      <xdr:rowOff>134936</xdr:rowOff>
    </xdr:to>
    <xdr:pic>
      <xdr:nvPicPr>
        <xdr:cNvPr id="3" name="Picture 2">
          <a:extLst>
            <a:ext uri="{FF2B5EF4-FFF2-40B4-BE49-F238E27FC236}">
              <a16:creationId xmlns:a16="http://schemas.microsoft.com/office/drawing/2014/main" id="{21E67382-2B99-7673-0743-C666DC737D30}"/>
            </a:ext>
          </a:extLst>
        </xdr:cNvPr>
        <xdr:cNvPicPr>
          <a:picLocks noChangeAspect="1"/>
        </xdr:cNvPicPr>
      </xdr:nvPicPr>
      <xdr:blipFill>
        <a:blip xmlns:r="http://schemas.openxmlformats.org/officeDocument/2006/relationships" r:embed="rId1"/>
        <a:stretch>
          <a:fillRect/>
        </a:stretch>
      </xdr:blipFill>
      <xdr:spPr>
        <a:xfrm>
          <a:off x="669925" y="20877211"/>
          <a:ext cx="8152693" cy="29368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155574</xdr:colOff>
      <xdr:row>48</xdr:row>
      <xdr:rowOff>3175</xdr:rowOff>
    </xdr:from>
    <xdr:to>
      <xdr:col>9</xdr:col>
      <xdr:colOff>25399</xdr:colOff>
      <xdr:row>60</xdr:row>
      <xdr:rowOff>123825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2225" name="Check Box 1" hidden="1">
              <a:extLst>
                <a:ext uri="{63B3BB69-23CF-44E3-9099-C40C66FF867C}">
                  <a14:compatExt spid="_x0000_s52225"/>
                </a:ext>
                <a:ext uri="{FF2B5EF4-FFF2-40B4-BE49-F238E27FC236}">
                  <a16:creationId xmlns:a16="http://schemas.microsoft.com/office/drawing/2014/main" id="{00000000-0008-0000-0C00-00000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2226" name="Check Box 2" hidden="1">
              <a:extLst>
                <a:ext uri="{63B3BB69-23CF-44E3-9099-C40C66FF867C}">
                  <a14:compatExt spid="_x0000_s52226"/>
                </a:ext>
                <a:ext uri="{FF2B5EF4-FFF2-40B4-BE49-F238E27FC236}">
                  <a16:creationId xmlns:a16="http://schemas.microsoft.com/office/drawing/2014/main" id="{00000000-0008-0000-0C00-00000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2227" name="Check Box 3" hidden="1">
              <a:extLst>
                <a:ext uri="{63B3BB69-23CF-44E3-9099-C40C66FF867C}">
                  <a14:compatExt spid="_x0000_s52227"/>
                </a:ext>
                <a:ext uri="{FF2B5EF4-FFF2-40B4-BE49-F238E27FC236}">
                  <a16:creationId xmlns:a16="http://schemas.microsoft.com/office/drawing/2014/main" id="{00000000-0008-0000-0C00-00000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2228" name="Check Box 4" hidden="1">
              <a:extLst>
                <a:ext uri="{63B3BB69-23CF-44E3-9099-C40C66FF867C}">
                  <a14:compatExt spid="_x0000_s52228"/>
                </a:ext>
                <a:ext uri="{FF2B5EF4-FFF2-40B4-BE49-F238E27FC236}">
                  <a16:creationId xmlns:a16="http://schemas.microsoft.com/office/drawing/2014/main" id="{00000000-0008-0000-0C00-00000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2229" name="Check Box 5" hidden="1">
              <a:extLst>
                <a:ext uri="{63B3BB69-23CF-44E3-9099-C40C66FF867C}">
                  <a14:compatExt spid="_x0000_s52229"/>
                </a:ext>
                <a:ext uri="{FF2B5EF4-FFF2-40B4-BE49-F238E27FC236}">
                  <a16:creationId xmlns:a16="http://schemas.microsoft.com/office/drawing/2014/main" id="{00000000-0008-0000-0C00-00000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2230" name="Check Box 6" hidden="1">
              <a:extLst>
                <a:ext uri="{63B3BB69-23CF-44E3-9099-C40C66FF867C}">
                  <a14:compatExt spid="_x0000_s52230"/>
                </a:ext>
                <a:ext uri="{FF2B5EF4-FFF2-40B4-BE49-F238E27FC236}">
                  <a16:creationId xmlns:a16="http://schemas.microsoft.com/office/drawing/2014/main" id="{00000000-0008-0000-0C00-00000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2231" name="Check Box 7" hidden="1">
              <a:extLst>
                <a:ext uri="{63B3BB69-23CF-44E3-9099-C40C66FF867C}">
                  <a14:compatExt spid="_x0000_s52231"/>
                </a:ext>
                <a:ext uri="{FF2B5EF4-FFF2-40B4-BE49-F238E27FC236}">
                  <a16:creationId xmlns:a16="http://schemas.microsoft.com/office/drawing/2014/main" id="{00000000-0008-0000-0C00-00000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2232" name="Check Box 8" hidden="1">
              <a:extLst>
                <a:ext uri="{63B3BB69-23CF-44E3-9099-C40C66FF867C}">
                  <a14:compatExt spid="_x0000_s52232"/>
                </a:ext>
                <a:ext uri="{FF2B5EF4-FFF2-40B4-BE49-F238E27FC236}">
                  <a16:creationId xmlns:a16="http://schemas.microsoft.com/office/drawing/2014/main" id="{00000000-0008-0000-0C00-00000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2233" name="Check Box 9" hidden="1">
              <a:extLst>
                <a:ext uri="{63B3BB69-23CF-44E3-9099-C40C66FF867C}">
                  <a14:compatExt spid="_x0000_s52233"/>
                </a:ext>
                <a:ext uri="{FF2B5EF4-FFF2-40B4-BE49-F238E27FC236}">
                  <a16:creationId xmlns:a16="http://schemas.microsoft.com/office/drawing/2014/main" id="{00000000-0008-0000-0C00-00000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2234" name="Check Box 10" hidden="1">
              <a:extLst>
                <a:ext uri="{63B3BB69-23CF-44E3-9099-C40C66FF867C}">
                  <a14:compatExt spid="_x0000_s52234"/>
                </a:ext>
                <a:ext uri="{FF2B5EF4-FFF2-40B4-BE49-F238E27FC236}">
                  <a16:creationId xmlns:a16="http://schemas.microsoft.com/office/drawing/2014/main" id="{00000000-0008-0000-0C00-00000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2235" name="Check Box 11" hidden="1">
              <a:extLst>
                <a:ext uri="{63B3BB69-23CF-44E3-9099-C40C66FF867C}">
                  <a14:compatExt spid="_x0000_s52235"/>
                </a:ext>
                <a:ext uri="{FF2B5EF4-FFF2-40B4-BE49-F238E27FC236}">
                  <a16:creationId xmlns:a16="http://schemas.microsoft.com/office/drawing/2014/main" id="{00000000-0008-0000-0C00-00000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2236" name="Check Box 12" hidden="1">
              <a:extLst>
                <a:ext uri="{63B3BB69-23CF-44E3-9099-C40C66FF867C}">
                  <a14:compatExt spid="_x0000_s52236"/>
                </a:ext>
                <a:ext uri="{FF2B5EF4-FFF2-40B4-BE49-F238E27FC236}">
                  <a16:creationId xmlns:a16="http://schemas.microsoft.com/office/drawing/2014/main" id="{00000000-0008-0000-0C00-00000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2237" name="Check Box 13" hidden="1">
              <a:extLst>
                <a:ext uri="{63B3BB69-23CF-44E3-9099-C40C66FF867C}">
                  <a14:compatExt spid="_x0000_s52237"/>
                </a:ext>
                <a:ext uri="{FF2B5EF4-FFF2-40B4-BE49-F238E27FC236}">
                  <a16:creationId xmlns:a16="http://schemas.microsoft.com/office/drawing/2014/main" id="{00000000-0008-0000-0C00-00000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2238" name="Check Box 14" hidden="1">
              <a:extLst>
                <a:ext uri="{63B3BB69-23CF-44E3-9099-C40C66FF867C}">
                  <a14:compatExt spid="_x0000_s52238"/>
                </a:ext>
                <a:ext uri="{FF2B5EF4-FFF2-40B4-BE49-F238E27FC236}">
                  <a16:creationId xmlns:a16="http://schemas.microsoft.com/office/drawing/2014/main" id="{00000000-0008-0000-0C00-00000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2239" name="Check Box 15" hidden="1">
              <a:extLst>
                <a:ext uri="{63B3BB69-23CF-44E3-9099-C40C66FF867C}">
                  <a14:compatExt spid="_x0000_s52239"/>
                </a:ext>
                <a:ext uri="{FF2B5EF4-FFF2-40B4-BE49-F238E27FC236}">
                  <a16:creationId xmlns:a16="http://schemas.microsoft.com/office/drawing/2014/main" id="{00000000-0008-0000-0C00-00000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2240" name="Check Box 16" hidden="1">
              <a:extLst>
                <a:ext uri="{63B3BB69-23CF-44E3-9099-C40C66FF867C}">
                  <a14:compatExt spid="_x0000_s52240"/>
                </a:ext>
                <a:ext uri="{FF2B5EF4-FFF2-40B4-BE49-F238E27FC236}">
                  <a16:creationId xmlns:a16="http://schemas.microsoft.com/office/drawing/2014/main" id="{00000000-0008-0000-0C00-00001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2241" name="Check Box 17" hidden="1">
              <a:extLst>
                <a:ext uri="{63B3BB69-23CF-44E3-9099-C40C66FF867C}">
                  <a14:compatExt spid="_x0000_s52241"/>
                </a:ext>
                <a:ext uri="{FF2B5EF4-FFF2-40B4-BE49-F238E27FC236}">
                  <a16:creationId xmlns:a16="http://schemas.microsoft.com/office/drawing/2014/main" id="{00000000-0008-0000-0C00-00001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2242" name="Check Box 18" hidden="1">
              <a:extLst>
                <a:ext uri="{63B3BB69-23CF-44E3-9099-C40C66FF867C}">
                  <a14:compatExt spid="_x0000_s52242"/>
                </a:ext>
                <a:ext uri="{FF2B5EF4-FFF2-40B4-BE49-F238E27FC236}">
                  <a16:creationId xmlns:a16="http://schemas.microsoft.com/office/drawing/2014/main" id="{00000000-0008-0000-0C00-00001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2243" name="Check Box 19" hidden="1">
              <a:extLst>
                <a:ext uri="{63B3BB69-23CF-44E3-9099-C40C66FF867C}">
                  <a14:compatExt spid="_x0000_s52243"/>
                </a:ext>
                <a:ext uri="{FF2B5EF4-FFF2-40B4-BE49-F238E27FC236}">
                  <a16:creationId xmlns:a16="http://schemas.microsoft.com/office/drawing/2014/main" id="{00000000-0008-0000-0C00-00001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2244" name="Check Box 20" hidden="1">
              <a:extLst>
                <a:ext uri="{63B3BB69-23CF-44E3-9099-C40C66FF867C}">
                  <a14:compatExt spid="_x0000_s52244"/>
                </a:ext>
                <a:ext uri="{FF2B5EF4-FFF2-40B4-BE49-F238E27FC236}">
                  <a16:creationId xmlns:a16="http://schemas.microsoft.com/office/drawing/2014/main" id="{00000000-0008-0000-0C00-00001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2245" name="Check Box 21" hidden="1">
              <a:extLst>
                <a:ext uri="{63B3BB69-23CF-44E3-9099-C40C66FF867C}">
                  <a14:compatExt spid="_x0000_s52245"/>
                </a:ext>
                <a:ext uri="{FF2B5EF4-FFF2-40B4-BE49-F238E27FC236}">
                  <a16:creationId xmlns:a16="http://schemas.microsoft.com/office/drawing/2014/main" id="{00000000-0008-0000-0C00-00001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0C00-000002000000}"/>
            </a:ext>
          </a:extLst>
        </xdr:cNvPr>
        <xdr:cNvCxnSpPr/>
      </xdr:nvCxnSpPr>
      <xdr:spPr>
        <a:xfrm>
          <a:off x="563880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0C00-000003000000}"/>
            </a:ext>
          </a:extLst>
        </xdr:cNvPr>
        <xdr:cNvCxnSpPr/>
      </xdr:nvCxnSpPr>
      <xdr:spPr>
        <a:xfrm>
          <a:off x="565150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0C00-000004000000}"/>
            </a:ext>
          </a:extLst>
        </xdr:cNvPr>
        <xdr:cNvCxnSpPr/>
      </xdr:nvCxnSpPr>
      <xdr:spPr>
        <a:xfrm flipV="1">
          <a:off x="563880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0C00-000005000000}"/>
            </a:ext>
          </a:extLst>
        </xdr:cNvPr>
        <xdr:cNvCxnSpPr/>
      </xdr:nvCxnSpPr>
      <xdr:spPr>
        <a:xfrm>
          <a:off x="563880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0C00-000006000000}"/>
            </a:ext>
          </a:extLst>
        </xdr:cNvPr>
        <xdr:cNvCxnSpPr/>
      </xdr:nvCxnSpPr>
      <xdr:spPr>
        <a:xfrm>
          <a:off x="12185650" y="1203960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0C00-000007000000}"/>
            </a:ext>
          </a:extLst>
        </xdr:cNvPr>
        <xdr:cNvCxnSpPr/>
      </xdr:nvCxnSpPr>
      <xdr:spPr>
        <a:xfrm flipV="1">
          <a:off x="923290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0C00-000008000000}"/>
            </a:ext>
          </a:extLst>
        </xdr:cNvPr>
        <xdr:cNvCxnSpPr/>
      </xdr:nvCxnSpPr>
      <xdr:spPr>
        <a:xfrm flipV="1">
          <a:off x="923290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0C00-000009000000}"/>
            </a:ext>
          </a:extLst>
        </xdr:cNvPr>
        <xdr:cNvCxnSpPr/>
      </xdr:nvCxnSpPr>
      <xdr:spPr>
        <a:xfrm>
          <a:off x="1512570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0C00-00000A000000}"/>
            </a:ext>
          </a:extLst>
        </xdr:cNvPr>
        <xdr:cNvCxnSpPr/>
      </xdr:nvCxnSpPr>
      <xdr:spPr>
        <a:xfrm>
          <a:off x="12179300" y="12814300"/>
          <a:ext cx="37789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0C00-00000B000000}"/>
            </a:ext>
          </a:extLst>
        </xdr:cNvPr>
        <xdr:cNvCxnSpPr/>
      </xdr:nvCxnSpPr>
      <xdr:spPr>
        <a:xfrm>
          <a:off x="5632450" y="13589000"/>
          <a:ext cx="103469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0C00-00000C000000}"/>
            </a:ext>
          </a:extLst>
        </xdr:cNvPr>
        <xdr:cNvCxnSpPr/>
      </xdr:nvCxnSpPr>
      <xdr:spPr>
        <a:xfrm>
          <a:off x="9232900" y="11074400"/>
          <a:ext cx="67373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2246" name="Check Box 22" hidden="1">
              <a:extLst>
                <a:ext uri="{63B3BB69-23CF-44E3-9099-C40C66FF867C}">
                  <a14:compatExt spid="_x0000_s52246"/>
                </a:ext>
                <a:ext uri="{FF2B5EF4-FFF2-40B4-BE49-F238E27FC236}">
                  <a16:creationId xmlns:a16="http://schemas.microsoft.com/office/drawing/2014/main" id="{00000000-0008-0000-0C00-00001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2247" name="Check Box 23" hidden="1">
              <a:extLst>
                <a:ext uri="{63B3BB69-23CF-44E3-9099-C40C66FF867C}">
                  <a14:compatExt spid="_x0000_s52247"/>
                </a:ext>
                <a:ext uri="{FF2B5EF4-FFF2-40B4-BE49-F238E27FC236}">
                  <a16:creationId xmlns:a16="http://schemas.microsoft.com/office/drawing/2014/main" id="{00000000-0008-0000-0C00-00001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2248" name="Check Box 24" hidden="1">
              <a:extLst>
                <a:ext uri="{63B3BB69-23CF-44E3-9099-C40C66FF867C}">
                  <a14:compatExt spid="_x0000_s52248"/>
                </a:ext>
                <a:ext uri="{FF2B5EF4-FFF2-40B4-BE49-F238E27FC236}">
                  <a16:creationId xmlns:a16="http://schemas.microsoft.com/office/drawing/2014/main" id="{00000000-0008-0000-0C00-00001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2249" name="Check Box 25" hidden="1">
              <a:extLst>
                <a:ext uri="{63B3BB69-23CF-44E3-9099-C40C66FF867C}">
                  <a14:compatExt spid="_x0000_s52249"/>
                </a:ext>
                <a:ext uri="{FF2B5EF4-FFF2-40B4-BE49-F238E27FC236}">
                  <a16:creationId xmlns:a16="http://schemas.microsoft.com/office/drawing/2014/main" id="{00000000-0008-0000-0C00-00001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2250" name="Check Box 26" hidden="1">
              <a:extLst>
                <a:ext uri="{63B3BB69-23CF-44E3-9099-C40C66FF867C}">
                  <a14:compatExt spid="_x0000_s52250"/>
                </a:ext>
                <a:ext uri="{FF2B5EF4-FFF2-40B4-BE49-F238E27FC236}">
                  <a16:creationId xmlns:a16="http://schemas.microsoft.com/office/drawing/2014/main" id="{00000000-0008-0000-0C00-00001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2251" name="Check Box 27" hidden="1">
              <a:extLst>
                <a:ext uri="{63B3BB69-23CF-44E3-9099-C40C66FF867C}">
                  <a14:compatExt spid="_x0000_s52251"/>
                </a:ext>
                <a:ext uri="{FF2B5EF4-FFF2-40B4-BE49-F238E27FC236}">
                  <a16:creationId xmlns:a16="http://schemas.microsoft.com/office/drawing/2014/main" id="{00000000-0008-0000-0C00-00001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2252" name="Check Box 28" descr="Yes" hidden="1">
              <a:extLst>
                <a:ext uri="{63B3BB69-23CF-44E3-9099-C40C66FF867C}">
                  <a14:compatExt spid="_x0000_s52252"/>
                </a:ext>
                <a:ext uri="{FF2B5EF4-FFF2-40B4-BE49-F238E27FC236}">
                  <a16:creationId xmlns:a16="http://schemas.microsoft.com/office/drawing/2014/main" id="{00000000-0008-0000-0C00-00001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2253" name="Check Box 29" descr="Retain" hidden="1">
              <a:extLst>
                <a:ext uri="{63B3BB69-23CF-44E3-9099-C40C66FF867C}">
                  <a14:compatExt spid="_x0000_s52253"/>
                </a:ext>
                <a:ext uri="{FF2B5EF4-FFF2-40B4-BE49-F238E27FC236}">
                  <a16:creationId xmlns:a16="http://schemas.microsoft.com/office/drawing/2014/main" id="{00000000-0008-0000-0C00-00001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2254" name="Check Box 30" hidden="1">
              <a:extLst>
                <a:ext uri="{63B3BB69-23CF-44E3-9099-C40C66FF867C}">
                  <a14:compatExt spid="_x0000_s52254"/>
                </a:ext>
                <a:ext uri="{FF2B5EF4-FFF2-40B4-BE49-F238E27FC236}">
                  <a16:creationId xmlns:a16="http://schemas.microsoft.com/office/drawing/2014/main" id="{00000000-0008-0000-0C00-00001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2255" name="Check Box 31" hidden="1">
              <a:extLst>
                <a:ext uri="{63B3BB69-23CF-44E3-9099-C40C66FF867C}">
                  <a14:compatExt spid="_x0000_s52255"/>
                </a:ext>
                <a:ext uri="{FF2B5EF4-FFF2-40B4-BE49-F238E27FC236}">
                  <a16:creationId xmlns:a16="http://schemas.microsoft.com/office/drawing/2014/main" id="{00000000-0008-0000-0C00-00001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2256" name="Check Box 32" hidden="1">
              <a:extLst>
                <a:ext uri="{63B3BB69-23CF-44E3-9099-C40C66FF867C}">
                  <a14:compatExt spid="_x0000_s52256"/>
                </a:ext>
                <a:ext uri="{FF2B5EF4-FFF2-40B4-BE49-F238E27FC236}">
                  <a16:creationId xmlns:a16="http://schemas.microsoft.com/office/drawing/2014/main" id="{00000000-0008-0000-0C00-00002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2257" name="Check Box 33" hidden="1">
              <a:extLst>
                <a:ext uri="{63B3BB69-23CF-44E3-9099-C40C66FF867C}">
                  <a14:compatExt spid="_x0000_s52257"/>
                </a:ext>
                <a:ext uri="{FF2B5EF4-FFF2-40B4-BE49-F238E27FC236}">
                  <a16:creationId xmlns:a16="http://schemas.microsoft.com/office/drawing/2014/main" id="{00000000-0008-0000-0C00-00002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2258" name="Check Box 34" hidden="1">
              <a:extLst>
                <a:ext uri="{63B3BB69-23CF-44E3-9099-C40C66FF867C}">
                  <a14:compatExt spid="_x0000_s52258"/>
                </a:ext>
                <a:ext uri="{FF2B5EF4-FFF2-40B4-BE49-F238E27FC236}">
                  <a16:creationId xmlns:a16="http://schemas.microsoft.com/office/drawing/2014/main" id="{00000000-0008-0000-0C00-00002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2259" name="Check Box 35" hidden="1">
              <a:extLst>
                <a:ext uri="{63B3BB69-23CF-44E3-9099-C40C66FF867C}">
                  <a14:compatExt spid="_x0000_s52259"/>
                </a:ext>
                <a:ext uri="{FF2B5EF4-FFF2-40B4-BE49-F238E27FC236}">
                  <a16:creationId xmlns:a16="http://schemas.microsoft.com/office/drawing/2014/main" id="{00000000-0008-0000-0C00-00002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2260" name="Check Box 36" hidden="1">
              <a:extLst>
                <a:ext uri="{63B3BB69-23CF-44E3-9099-C40C66FF867C}">
                  <a14:compatExt spid="_x0000_s52260"/>
                </a:ext>
                <a:ext uri="{FF2B5EF4-FFF2-40B4-BE49-F238E27FC236}">
                  <a16:creationId xmlns:a16="http://schemas.microsoft.com/office/drawing/2014/main" id="{00000000-0008-0000-0C00-00002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2261" name="Check Box 37" hidden="1">
              <a:extLst>
                <a:ext uri="{63B3BB69-23CF-44E3-9099-C40C66FF867C}">
                  <a14:compatExt spid="_x0000_s52261"/>
                </a:ext>
                <a:ext uri="{FF2B5EF4-FFF2-40B4-BE49-F238E27FC236}">
                  <a16:creationId xmlns:a16="http://schemas.microsoft.com/office/drawing/2014/main" id="{00000000-0008-0000-0C00-00002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2262" name="Check Box 38" hidden="1">
              <a:extLst>
                <a:ext uri="{63B3BB69-23CF-44E3-9099-C40C66FF867C}">
                  <a14:compatExt spid="_x0000_s52262"/>
                </a:ext>
                <a:ext uri="{FF2B5EF4-FFF2-40B4-BE49-F238E27FC236}">
                  <a16:creationId xmlns:a16="http://schemas.microsoft.com/office/drawing/2014/main" id="{00000000-0008-0000-0C00-00002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2263" name="Check Box 39" hidden="1">
              <a:extLst>
                <a:ext uri="{63B3BB69-23CF-44E3-9099-C40C66FF867C}">
                  <a14:compatExt spid="_x0000_s52263"/>
                </a:ext>
                <a:ext uri="{FF2B5EF4-FFF2-40B4-BE49-F238E27FC236}">
                  <a16:creationId xmlns:a16="http://schemas.microsoft.com/office/drawing/2014/main" id="{00000000-0008-0000-0C00-00002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2264" name="Check Box 40" hidden="1">
              <a:extLst>
                <a:ext uri="{63B3BB69-23CF-44E3-9099-C40C66FF867C}">
                  <a14:compatExt spid="_x0000_s52264"/>
                </a:ext>
                <a:ext uri="{FF2B5EF4-FFF2-40B4-BE49-F238E27FC236}">
                  <a16:creationId xmlns:a16="http://schemas.microsoft.com/office/drawing/2014/main" id="{00000000-0008-0000-0C00-00002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2265" name="Check Box 41" hidden="1">
              <a:extLst>
                <a:ext uri="{63B3BB69-23CF-44E3-9099-C40C66FF867C}">
                  <a14:compatExt spid="_x0000_s52265"/>
                </a:ext>
                <a:ext uri="{FF2B5EF4-FFF2-40B4-BE49-F238E27FC236}">
                  <a16:creationId xmlns:a16="http://schemas.microsoft.com/office/drawing/2014/main" id="{00000000-0008-0000-0C00-00002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2266" name="Check Box 42" hidden="1">
              <a:extLst>
                <a:ext uri="{63B3BB69-23CF-44E3-9099-C40C66FF867C}">
                  <a14:compatExt spid="_x0000_s52266"/>
                </a:ext>
                <a:ext uri="{FF2B5EF4-FFF2-40B4-BE49-F238E27FC236}">
                  <a16:creationId xmlns:a16="http://schemas.microsoft.com/office/drawing/2014/main" id="{00000000-0008-0000-0C00-00002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2267" name="Check Box 43" hidden="1">
              <a:extLst>
                <a:ext uri="{63B3BB69-23CF-44E3-9099-C40C66FF867C}">
                  <a14:compatExt spid="_x0000_s52267"/>
                </a:ext>
                <a:ext uri="{FF2B5EF4-FFF2-40B4-BE49-F238E27FC236}">
                  <a16:creationId xmlns:a16="http://schemas.microsoft.com/office/drawing/2014/main" id="{00000000-0008-0000-0C00-00002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2268" name="Check Box 44" hidden="1">
              <a:extLst>
                <a:ext uri="{63B3BB69-23CF-44E3-9099-C40C66FF867C}">
                  <a14:compatExt spid="_x0000_s52268"/>
                </a:ext>
                <a:ext uri="{FF2B5EF4-FFF2-40B4-BE49-F238E27FC236}">
                  <a16:creationId xmlns:a16="http://schemas.microsoft.com/office/drawing/2014/main" id="{00000000-0008-0000-0C00-00002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2269" name="Check Box 45" hidden="1">
              <a:extLst>
                <a:ext uri="{63B3BB69-23CF-44E3-9099-C40C66FF867C}">
                  <a14:compatExt spid="_x0000_s52269"/>
                </a:ext>
                <a:ext uri="{FF2B5EF4-FFF2-40B4-BE49-F238E27FC236}">
                  <a16:creationId xmlns:a16="http://schemas.microsoft.com/office/drawing/2014/main" id="{00000000-0008-0000-0C00-00002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2270" name="Check Box 46" hidden="1">
              <a:extLst>
                <a:ext uri="{63B3BB69-23CF-44E3-9099-C40C66FF867C}">
                  <a14:compatExt spid="_x0000_s52270"/>
                </a:ext>
                <a:ext uri="{FF2B5EF4-FFF2-40B4-BE49-F238E27FC236}">
                  <a16:creationId xmlns:a16="http://schemas.microsoft.com/office/drawing/2014/main" id="{00000000-0008-0000-0C00-00002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2271" name="Check Box 47" hidden="1">
              <a:extLst>
                <a:ext uri="{63B3BB69-23CF-44E3-9099-C40C66FF867C}">
                  <a14:compatExt spid="_x0000_s52271"/>
                </a:ext>
                <a:ext uri="{FF2B5EF4-FFF2-40B4-BE49-F238E27FC236}">
                  <a16:creationId xmlns:a16="http://schemas.microsoft.com/office/drawing/2014/main" id="{00000000-0008-0000-0C00-00002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2272" name="Check Box 48" hidden="1">
              <a:extLst>
                <a:ext uri="{63B3BB69-23CF-44E3-9099-C40C66FF867C}">
                  <a14:compatExt spid="_x0000_s52272"/>
                </a:ext>
                <a:ext uri="{FF2B5EF4-FFF2-40B4-BE49-F238E27FC236}">
                  <a16:creationId xmlns:a16="http://schemas.microsoft.com/office/drawing/2014/main" id="{00000000-0008-0000-0C00-00003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2273" name="Check Box 49" hidden="1">
              <a:extLst>
                <a:ext uri="{63B3BB69-23CF-44E3-9099-C40C66FF867C}">
                  <a14:compatExt spid="_x0000_s52273"/>
                </a:ext>
                <a:ext uri="{FF2B5EF4-FFF2-40B4-BE49-F238E27FC236}">
                  <a16:creationId xmlns:a16="http://schemas.microsoft.com/office/drawing/2014/main" id="{00000000-0008-0000-0C00-00003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2274" name="Check Box 50" hidden="1">
              <a:extLst>
                <a:ext uri="{63B3BB69-23CF-44E3-9099-C40C66FF867C}">
                  <a14:compatExt spid="_x0000_s52274"/>
                </a:ext>
                <a:ext uri="{FF2B5EF4-FFF2-40B4-BE49-F238E27FC236}">
                  <a16:creationId xmlns:a16="http://schemas.microsoft.com/office/drawing/2014/main" id="{00000000-0008-0000-0C00-00003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2275" name="Check Box 51" hidden="1">
              <a:extLst>
                <a:ext uri="{63B3BB69-23CF-44E3-9099-C40C66FF867C}">
                  <a14:compatExt spid="_x0000_s52275"/>
                </a:ext>
                <a:ext uri="{FF2B5EF4-FFF2-40B4-BE49-F238E27FC236}">
                  <a16:creationId xmlns:a16="http://schemas.microsoft.com/office/drawing/2014/main" id="{00000000-0008-0000-0C00-00003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2276" name="Check Box 52" hidden="1">
              <a:extLst>
                <a:ext uri="{63B3BB69-23CF-44E3-9099-C40C66FF867C}">
                  <a14:compatExt spid="_x0000_s52276"/>
                </a:ext>
                <a:ext uri="{FF2B5EF4-FFF2-40B4-BE49-F238E27FC236}">
                  <a16:creationId xmlns:a16="http://schemas.microsoft.com/office/drawing/2014/main" id="{00000000-0008-0000-0C00-00003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2277" name="Check Box 53" hidden="1">
              <a:extLst>
                <a:ext uri="{63B3BB69-23CF-44E3-9099-C40C66FF867C}">
                  <a14:compatExt spid="_x0000_s52277"/>
                </a:ext>
                <a:ext uri="{FF2B5EF4-FFF2-40B4-BE49-F238E27FC236}">
                  <a16:creationId xmlns:a16="http://schemas.microsoft.com/office/drawing/2014/main" id="{00000000-0008-0000-0C00-00003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2278" name="Check Box 54" hidden="1">
              <a:extLst>
                <a:ext uri="{63B3BB69-23CF-44E3-9099-C40C66FF867C}">
                  <a14:compatExt spid="_x0000_s52278"/>
                </a:ext>
                <a:ext uri="{FF2B5EF4-FFF2-40B4-BE49-F238E27FC236}">
                  <a16:creationId xmlns:a16="http://schemas.microsoft.com/office/drawing/2014/main" id="{00000000-0008-0000-0C00-00003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2279" name="Check Box 55" hidden="1">
              <a:extLst>
                <a:ext uri="{63B3BB69-23CF-44E3-9099-C40C66FF867C}">
                  <a14:compatExt spid="_x0000_s52279"/>
                </a:ext>
                <a:ext uri="{FF2B5EF4-FFF2-40B4-BE49-F238E27FC236}">
                  <a16:creationId xmlns:a16="http://schemas.microsoft.com/office/drawing/2014/main" id="{00000000-0008-0000-0C00-00003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2280" name="Check Box 56" hidden="1">
              <a:extLst>
                <a:ext uri="{63B3BB69-23CF-44E3-9099-C40C66FF867C}">
                  <a14:compatExt spid="_x0000_s52280"/>
                </a:ext>
                <a:ext uri="{FF2B5EF4-FFF2-40B4-BE49-F238E27FC236}">
                  <a16:creationId xmlns:a16="http://schemas.microsoft.com/office/drawing/2014/main" id="{00000000-0008-0000-0C00-00003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2281" name="Check Box 57" hidden="1">
              <a:extLst>
                <a:ext uri="{63B3BB69-23CF-44E3-9099-C40C66FF867C}">
                  <a14:compatExt spid="_x0000_s52281"/>
                </a:ext>
                <a:ext uri="{FF2B5EF4-FFF2-40B4-BE49-F238E27FC236}">
                  <a16:creationId xmlns:a16="http://schemas.microsoft.com/office/drawing/2014/main" id="{00000000-0008-0000-0C00-00003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2282" name="Check Box 58" hidden="1">
              <a:extLst>
                <a:ext uri="{63B3BB69-23CF-44E3-9099-C40C66FF867C}">
                  <a14:compatExt spid="_x0000_s52282"/>
                </a:ext>
                <a:ext uri="{FF2B5EF4-FFF2-40B4-BE49-F238E27FC236}">
                  <a16:creationId xmlns:a16="http://schemas.microsoft.com/office/drawing/2014/main" id="{00000000-0008-0000-0C00-00003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2283" name="Check Box 59" hidden="1">
              <a:extLst>
                <a:ext uri="{63B3BB69-23CF-44E3-9099-C40C66FF867C}">
                  <a14:compatExt spid="_x0000_s52283"/>
                </a:ext>
                <a:ext uri="{FF2B5EF4-FFF2-40B4-BE49-F238E27FC236}">
                  <a16:creationId xmlns:a16="http://schemas.microsoft.com/office/drawing/2014/main" id="{00000000-0008-0000-0C00-00003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2284" name="Check Box 60" hidden="1">
              <a:extLst>
                <a:ext uri="{63B3BB69-23CF-44E3-9099-C40C66FF867C}">
                  <a14:compatExt spid="_x0000_s52284"/>
                </a:ext>
                <a:ext uri="{FF2B5EF4-FFF2-40B4-BE49-F238E27FC236}">
                  <a16:creationId xmlns:a16="http://schemas.microsoft.com/office/drawing/2014/main" id="{00000000-0008-0000-0C00-00003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2285" name="Check Box 61" hidden="1">
              <a:extLst>
                <a:ext uri="{63B3BB69-23CF-44E3-9099-C40C66FF867C}">
                  <a14:compatExt spid="_x0000_s52285"/>
                </a:ext>
                <a:ext uri="{FF2B5EF4-FFF2-40B4-BE49-F238E27FC236}">
                  <a16:creationId xmlns:a16="http://schemas.microsoft.com/office/drawing/2014/main" id="{00000000-0008-0000-0C00-00003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2286" name="Check Box 62" hidden="1">
              <a:extLst>
                <a:ext uri="{63B3BB69-23CF-44E3-9099-C40C66FF867C}">
                  <a14:compatExt spid="_x0000_s52286"/>
                </a:ext>
                <a:ext uri="{FF2B5EF4-FFF2-40B4-BE49-F238E27FC236}">
                  <a16:creationId xmlns:a16="http://schemas.microsoft.com/office/drawing/2014/main" id="{00000000-0008-0000-0C00-00003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2287" name="Check Box 63" hidden="1">
              <a:extLst>
                <a:ext uri="{63B3BB69-23CF-44E3-9099-C40C66FF867C}">
                  <a14:compatExt spid="_x0000_s52287"/>
                </a:ext>
                <a:ext uri="{FF2B5EF4-FFF2-40B4-BE49-F238E27FC236}">
                  <a16:creationId xmlns:a16="http://schemas.microsoft.com/office/drawing/2014/main" id="{00000000-0008-0000-0C00-00003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2288" name="Check Box 64" hidden="1">
              <a:extLst>
                <a:ext uri="{63B3BB69-23CF-44E3-9099-C40C66FF867C}">
                  <a14:compatExt spid="_x0000_s52288"/>
                </a:ext>
                <a:ext uri="{FF2B5EF4-FFF2-40B4-BE49-F238E27FC236}">
                  <a16:creationId xmlns:a16="http://schemas.microsoft.com/office/drawing/2014/main" id="{00000000-0008-0000-0C00-00004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2289" name="Check Box 65" hidden="1">
              <a:extLst>
                <a:ext uri="{63B3BB69-23CF-44E3-9099-C40C66FF867C}">
                  <a14:compatExt spid="_x0000_s52289"/>
                </a:ext>
                <a:ext uri="{FF2B5EF4-FFF2-40B4-BE49-F238E27FC236}">
                  <a16:creationId xmlns:a16="http://schemas.microsoft.com/office/drawing/2014/main" id="{00000000-0008-0000-0C00-00004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0C00-00000D000000}"/>
            </a:ext>
          </a:extLst>
        </xdr:cNvPr>
        <xdr:cNvSpPr>
          <a:spLocks noChangeAspect="1" noChangeArrowheads="1"/>
        </xdr:cNvSpPr>
      </xdr:nvSpPr>
      <xdr:spPr bwMode="auto">
        <a:xfrm>
          <a:off x="21316950" y="216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0C00-00000F000000}"/>
            </a:ext>
          </a:extLst>
        </xdr:cNvPr>
        <xdr:cNvSpPr txBox="1"/>
      </xdr:nvSpPr>
      <xdr:spPr>
        <a:xfrm>
          <a:off x="3219450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96%</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2290" name="Check Box 66" descr="Yes" hidden="1">
              <a:extLst>
                <a:ext uri="{63B3BB69-23CF-44E3-9099-C40C66FF867C}">
                  <a14:compatExt spid="_x0000_s52290"/>
                </a:ext>
                <a:ext uri="{FF2B5EF4-FFF2-40B4-BE49-F238E27FC236}">
                  <a16:creationId xmlns:a16="http://schemas.microsoft.com/office/drawing/2014/main" id="{00000000-0008-0000-0C00-00004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2291" name="Check Box 67" descr="Yes" hidden="1">
              <a:extLst>
                <a:ext uri="{63B3BB69-23CF-44E3-9099-C40C66FF867C}">
                  <a14:compatExt spid="_x0000_s52291"/>
                </a:ext>
                <a:ext uri="{FF2B5EF4-FFF2-40B4-BE49-F238E27FC236}">
                  <a16:creationId xmlns:a16="http://schemas.microsoft.com/office/drawing/2014/main" id="{00000000-0008-0000-0C00-00004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2292" name="Check Box 68" hidden="1">
              <a:extLst>
                <a:ext uri="{63B3BB69-23CF-44E3-9099-C40C66FF867C}">
                  <a14:compatExt spid="_x0000_s52292"/>
                </a:ext>
                <a:ext uri="{FF2B5EF4-FFF2-40B4-BE49-F238E27FC236}">
                  <a16:creationId xmlns:a16="http://schemas.microsoft.com/office/drawing/2014/main" id="{00000000-0008-0000-0C00-00004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2293" name="Check Box 69" descr="Yes" hidden="1">
              <a:extLst>
                <a:ext uri="{63B3BB69-23CF-44E3-9099-C40C66FF867C}">
                  <a14:compatExt spid="_x0000_s52293"/>
                </a:ext>
                <a:ext uri="{FF2B5EF4-FFF2-40B4-BE49-F238E27FC236}">
                  <a16:creationId xmlns:a16="http://schemas.microsoft.com/office/drawing/2014/main" id="{00000000-0008-0000-0C00-00004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2294" name="Check Box 70" descr="Yes" hidden="1">
              <a:extLst>
                <a:ext uri="{63B3BB69-23CF-44E3-9099-C40C66FF867C}">
                  <a14:compatExt spid="_x0000_s52294"/>
                </a:ext>
                <a:ext uri="{FF2B5EF4-FFF2-40B4-BE49-F238E27FC236}">
                  <a16:creationId xmlns:a16="http://schemas.microsoft.com/office/drawing/2014/main" id="{00000000-0008-0000-0C00-00004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2295" name="Check Box 71" descr="Yes" hidden="1">
              <a:extLst>
                <a:ext uri="{63B3BB69-23CF-44E3-9099-C40C66FF867C}">
                  <a14:compatExt spid="_x0000_s52295"/>
                </a:ext>
                <a:ext uri="{FF2B5EF4-FFF2-40B4-BE49-F238E27FC236}">
                  <a16:creationId xmlns:a16="http://schemas.microsoft.com/office/drawing/2014/main" id="{00000000-0008-0000-0C00-00004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2296" name="Check Box 72" descr="Yes" hidden="1">
              <a:extLst>
                <a:ext uri="{63B3BB69-23CF-44E3-9099-C40C66FF867C}">
                  <a14:compatExt spid="_x0000_s52296"/>
                </a:ext>
                <a:ext uri="{FF2B5EF4-FFF2-40B4-BE49-F238E27FC236}">
                  <a16:creationId xmlns:a16="http://schemas.microsoft.com/office/drawing/2014/main" id="{00000000-0008-0000-0C00-00004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2297" name="Check Box 73" descr="Yes" hidden="1">
              <a:extLst>
                <a:ext uri="{63B3BB69-23CF-44E3-9099-C40C66FF867C}">
                  <a14:compatExt spid="_x0000_s52297"/>
                </a:ext>
                <a:ext uri="{FF2B5EF4-FFF2-40B4-BE49-F238E27FC236}">
                  <a16:creationId xmlns:a16="http://schemas.microsoft.com/office/drawing/2014/main" id="{00000000-0008-0000-0C00-00004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2298" name="Check Box 74" descr="Yes" hidden="1">
              <a:extLst>
                <a:ext uri="{63B3BB69-23CF-44E3-9099-C40C66FF867C}">
                  <a14:compatExt spid="_x0000_s52298"/>
                </a:ext>
                <a:ext uri="{FF2B5EF4-FFF2-40B4-BE49-F238E27FC236}">
                  <a16:creationId xmlns:a16="http://schemas.microsoft.com/office/drawing/2014/main" id="{00000000-0008-0000-0C00-00004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2299" name="Check Box 75" descr="Yes" hidden="1">
              <a:extLst>
                <a:ext uri="{63B3BB69-23CF-44E3-9099-C40C66FF867C}">
                  <a14:compatExt spid="_x0000_s52299"/>
                </a:ext>
                <a:ext uri="{FF2B5EF4-FFF2-40B4-BE49-F238E27FC236}">
                  <a16:creationId xmlns:a16="http://schemas.microsoft.com/office/drawing/2014/main" id="{00000000-0008-0000-0C00-00004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2300" name="Check Box 76" descr="Yes" hidden="1">
              <a:extLst>
                <a:ext uri="{63B3BB69-23CF-44E3-9099-C40C66FF867C}">
                  <a14:compatExt spid="_x0000_s52300"/>
                </a:ext>
                <a:ext uri="{FF2B5EF4-FFF2-40B4-BE49-F238E27FC236}">
                  <a16:creationId xmlns:a16="http://schemas.microsoft.com/office/drawing/2014/main" id="{00000000-0008-0000-0C00-00004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2301" name="Check Box 77" descr="Yes" hidden="1">
              <a:extLst>
                <a:ext uri="{63B3BB69-23CF-44E3-9099-C40C66FF867C}">
                  <a14:compatExt spid="_x0000_s52301"/>
                </a:ext>
                <a:ext uri="{FF2B5EF4-FFF2-40B4-BE49-F238E27FC236}">
                  <a16:creationId xmlns:a16="http://schemas.microsoft.com/office/drawing/2014/main" id="{00000000-0008-0000-0C00-00004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2302" name="Check Box 78" descr="Yes" hidden="1">
              <a:extLst>
                <a:ext uri="{63B3BB69-23CF-44E3-9099-C40C66FF867C}">
                  <a14:compatExt spid="_x0000_s52302"/>
                </a:ext>
                <a:ext uri="{FF2B5EF4-FFF2-40B4-BE49-F238E27FC236}">
                  <a16:creationId xmlns:a16="http://schemas.microsoft.com/office/drawing/2014/main" id="{00000000-0008-0000-0C00-00004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2303" name="Check Box 79" descr="Yes" hidden="1">
              <a:extLst>
                <a:ext uri="{63B3BB69-23CF-44E3-9099-C40C66FF867C}">
                  <a14:compatExt spid="_x0000_s52303"/>
                </a:ext>
                <a:ext uri="{FF2B5EF4-FFF2-40B4-BE49-F238E27FC236}">
                  <a16:creationId xmlns:a16="http://schemas.microsoft.com/office/drawing/2014/main" id="{00000000-0008-0000-0C00-00004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2304" name="Check Box 80" descr="Yes" hidden="1">
              <a:extLst>
                <a:ext uri="{63B3BB69-23CF-44E3-9099-C40C66FF867C}">
                  <a14:compatExt spid="_x0000_s52304"/>
                </a:ext>
                <a:ext uri="{FF2B5EF4-FFF2-40B4-BE49-F238E27FC236}">
                  <a16:creationId xmlns:a16="http://schemas.microsoft.com/office/drawing/2014/main" id="{00000000-0008-0000-0C00-00005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2305" name="Check Box 81" descr="Yes" hidden="1">
              <a:extLst>
                <a:ext uri="{63B3BB69-23CF-44E3-9099-C40C66FF867C}">
                  <a14:compatExt spid="_x0000_s52305"/>
                </a:ext>
                <a:ext uri="{FF2B5EF4-FFF2-40B4-BE49-F238E27FC236}">
                  <a16:creationId xmlns:a16="http://schemas.microsoft.com/office/drawing/2014/main" id="{00000000-0008-0000-0C00-00005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2306" name="Check Box 82" hidden="1">
              <a:extLst>
                <a:ext uri="{63B3BB69-23CF-44E3-9099-C40C66FF867C}">
                  <a14:compatExt spid="_x0000_s52306"/>
                </a:ext>
                <a:ext uri="{FF2B5EF4-FFF2-40B4-BE49-F238E27FC236}">
                  <a16:creationId xmlns:a16="http://schemas.microsoft.com/office/drawing/2014/main" id="{00000000-0008-0000-0C00-00005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2307" name="Check Box 83" hidden="1">
              <a:extLst>
                <a:ext uri="{63B3BB69-23CF-44E3-9099-C40C66FF867C}">
                  <a14:compatExt spid="_x0000_s52307"/>
                </a:ext>
                <a:ext uri="{FF2B5EF4-FFF2-40B4-BE49-F238E27FC236}">
                  <a16:creationId xmlns:a16="http://schemas.microsoft.com/office/drawing/2014/main" id="{00000000-0008-0000-0C00-00005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2308" name="Check Box 84" descr="Yes" hidden="1">
              <a:extLst>
                <a:ext uri="{63B3BB69-23CF-44E3-9099-C40C66FF867C}">
                  <a14:compatExt spid="_x0000_s52308"/>
                </a:ext>
                <a:ext uri="{FF2B5EF4-FFF2-40B4-BE49-F238E27FC236}">
                  <a16:creationId xmlns:a16="http://schemas.microsoft.com/office/drawing/2014/main" id="{00000000-0008-0000-0C00-00005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2309" name="Check Box 85" descr="Yes" hidden="1">
              <a:extLst>
                <a:ext uri="{63B3BB69-23CF-44E3-9099-C40C66FF867C}">
                  <a14:compatExt spid="_x0000_s52309"/>
                </a:ext>
                <a:ext uri="{FF2B5EF4-FFF2-40B4-BE49-F238E27FC236}">
                  <a16:creationId xmlns:a16="http://schemas.microsoft.com/office/drawing/2014/main" id="{00000000-0008-0000-0C00-00005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2310" name="Check Box 86" descr="Yes" hidden="1">
              <a:extLst>
                <a:ext uri="{63B3BB69-23CF-44E3-9099-C40C66FF867C}">
                  <a14:compatExt spid="_x0000_s52310"/>
                </a:ext>
                <a:ext uri="{FF2B5EF4-FFF2-40B4-BE49-F238E27FC236}">
                  <a16:creationId xmlns:a16="http://schemas.microsoft.com/office/drawing/2014/main" id="{00000000-0008-0000-0C00-000056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2311" name="Check Box 87" descr="Yes" hidden="1">
              <a:extLst>
                <a:ext uri="{63B3BB69-23CF-44E3-9099-C40C66FF867C}">
                  <a14:compatExt spid="_x0000_s52311"/>
                </a:ext>
                <a:ext uri="{FF2B5EF4-FFF2-40B4-BE49-F238E27FC236}">
                  <a16:creationId xmlns:a16="http://schemas.microsoft.com/office/drawing/2014/main" id="{00000000-0008-0000-0C00-000057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15</xdr:row>
          <xdr:rowOff>209550</xdr:rowOff>
        </xdr:from>
        <xdr:to>
          <xdr:col>99</xdr:col>
          <xdr:colOff>1123950</xdr:colOff>
          <xdr:row>17</xdr:row>
          <xdr:rowOff>47625</xdr:rowOff>
        </xdr:to>
        <xdr:sp macro="" textlink="">
          <xdr:nvSpPr>
            <xdr:cNvPr id="52312" name="Check Box 88" hidden="1">
              <a:extLst>
                <a:ext uri="{63B3BB69-23CF-44E3-9099-C40C66FF867C}">
                  <a14:compatExt spid="_x0000_s52312"/>
                </a:ext>
                <a:ext uri="{FF2B5EF4-FFF2-40B4-BE49-F238E27FC236}">
                  <a16:creationId xmlns:a16="http://schemas.microsoft.com/office/drawing/2014/main" id="{00000000-0008-0000-0C00-000058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15</xdr:row>
          <xdr:rowOff>209550</xdr:rowOff>
        </xdr:from>
        <xdr:to>
          <xdr:col>100</xdr:col>
          <xdr:colOff>714375</xdr:colOff>
          <xdr:row>17</xdr:row>
          <xdr:rowOff>38100</xdr:rowOff>
        </xdr:to>
        <xdr:sp macro="" textlink="">
          <xdr:nvSpPr>
            <xdr:cNvPr id="52313" name="Check Box 89" hidden="1">
              <a:extLst>
                <a:ext uri="{63B3BB69-23CF-44E3-9099-C40C66FF867C}">
                  <a14:compatExt spid="_x0000_s52313"/>
                </a:ext>
                <a:ext uri="{FF2B5EF4-FFF2-40B4-BE49-F238E27FC236}">
                  <a16:creationId xmlns:a16="http://schemas.microsoft.com/office/drawing/2014/main" id="{00000000-0008-0000-0C00-000059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16</xdr:row>
          <xdr:rowOff>209550</xdr:rowOff>
        </xdr:from>
        <xdr:to>
          <xdr:col>99</xdr:col>
          <xdr:colOff>1123950</xdr:colOff>
          <xdr:row>18</xdr:row>
          <xdr:rowOff>47625</xdr:rowOff>
        </xdr:to>
        <xdr:sp macro="" textlink="">
          <xdr:nvSpPr>
            <xdr:cNvPr id="52314" name="Check Box 90" hidden="1">
              <a:extLst>
                <a:ext uri="{63B3BB69-23CF-44E3-9099-C40C66FF867C}">
                  <a14:compatExt spid="_x0000_s52314"/>
                </a:ext>
                <a:ext uri="{FF2B5EF4-FFF2-40B4-BE49-F238E27FC236}">
                  <a16:creationId xmlns:a16="http://schemas.microsoft.com/office/drawing/2014/main" id="{00000000-0008-0000-0C00-00005A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16</xdr:row>
          <xdr:rowOff>209550</xdr:rowOff>
        </xdr:from>
        <xdr:to>
          <xdr:col>100</xdr:col>
          <xdr:colOff>714375</xdr:colOff>
          <xdr:row>18</xdr:row>
          <xdr:rowOff>38100</xdr:rowOff>
        </xdr:to>
        <xdr:sp macro="" textlink="">
          <xdr:nvSpPr>
            <xdr:cNvPr id="52315" name="Check Box 91" hidden="1">
              <a:extLst>
                <a:ext uri="{63B3BB69-23CF-44E3-9099-C40C66FF867C}">
                  <a14:compatExt spid="_x0000_s52315"/>
                </a:ext>
                <a:ext uri="{FF2B5EF4-FFF2-40B4-BE49-F238E27FC236}">
                  <a16:creationId xmlns:a16="http://schemas.microsoft.com/office/drawing/2014/main" id="{00000000-0008-0000-0C00-00005B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17</xdr:row>
          <xdr:rowOff>209550</xdr:rowOff>
        </xdr:from>
        <xdr:to>
          <xdr:col>99</xdr:col>
          <xdr:colOff>1123950</xdr:colOff>
          <xdr:row>19</xdr:row>
          <xdr:rowOff>47625</xdr:rowOff>
        </xdr:to>
        <xdr:sp macro="" textlink="">
          <xdr:nvSpPr>
            <xdr:cNvPr id="52316" name="Check Box 92" hidden="1">
              <a:extLst>
                <a:ext uri="{63B3BB69-23CF-44E3-9099-C40C66FF867C}">
                  <a14:compatExt spid="_x0000_s52316"/>
                </a:ext>
                <a:ext uri="{FF2B5EF4-FFF2-40B4-BE49-F238E27FC236}">
                  <a16:creationId xmlns:a16="http://schemas.microsoft.com/office/drawing/2014/main" id="{00000000-0008-0000-0C00-00005C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17</xdr:row>
          <xdr:rowOff>209550</xdr:rowOff>
        </xdr:from>
        <xdr:to>
          <xdr:col>100</xdr:col>
          <xdr:colOff>714375</xdr:colOff>
          <xdr:row>19</xdr:row>
          <xdr:rowOff>38100</xdr:rowOff>
        </xdr:to>
        <xdr:sp macro="" textlink="">
          <xdr:nvSpPr>
            <xdr:cNvPr id="52317" name="Check Box 93" hidden="1">
              <a:extLst>
                <a:ext uri="{63B3BB69-23CF-44E3-9099-C40C66FF867C}">
                  <a14:compatExt spid="_x0000_s52317"/>
                </a:ext>
                <a:ext uri="{FF2B5EF4-FFF2-40B4-BE49-F238E27FC236}">
                  <a16:creationId xmlns:a16="http://schemas.microsoft.com/office/drawing/2014/main" id="{00000000-0008-0000-0C00-00005D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18</xdr:row>
          <xdr:rowOff>209550</xdr:rowOff>
        </xdr:from>
        <xdr:to>
          <xdr:col>100</xdr:col>
          <xdr:colOff>714375</xdr:colOff>
          <xdr:row>20</xdr:row>
          <xdr:rowOff>38100</xdr:rowOff>
        </xdr:to>
        <xdr:sp macro="" textlink="">
          <xdr:nvSpPr>
            <xdr:cNvPr id="52318" name="Check Box 94" hidden="1">
              <a:extLst>
                <a:ext uri="{63B3BB69-23CF-44E3-9099-C40C66FF867C}">
                  <a14:compatExt spid="_x0000_s52318"/>
                </a:ext>
                <a:ext uri="{FF2B5EF4-FFF2-40B4-BE49-F238E27FC236}">
                  <a16:creationId xmlns:a16="http://schemas.microsoft.com/office/drawing/2014/main" id="{00000000-0008-0000-0C00-00005E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18</xdr:row>
          <xdr:rowOff>209550</xdr:rowOff>
        </xdr:from>
        <xdr:to>
          <xdr:col>99</xdr:col>
          <xdr:colOff>1123950</xdr:colOff>
          <xdr:row>20</xdr:row>
          <xdr:rowOff>47625</xdr:rowOff>
        </xdr:to>
        <xdr:sp macro="" textlink="">
          <xdr:nvSpPr>
            <xdr:cNvPr id="52319" name="Check Box 95" hidden="1">
              <a:extLst>
                <a:ext uri="{63B3BB69-23CF-44E3-9099-C40C66FF867C}">
                  <a14:compatExt spid="_x0000_s52319"/>
                </a:ext>
                <a:ext uri="{FF2B5EF4-FFF2-40B4-BE49-F238E27FC236}">
                  <a16:creationId xmlns:a16="http://schemas.microsoft.com/office/drawing/2014/main" id="{00000000-0008-0000-0C00-00005F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18</xdr:row>
          <xdr:rowOff>209550</xdr:rowOff>
        </xdr:from>
        <xdr:to>
          <xdr:col>100</xdr:col>
          <xdr:colOff>714375</xdr:colOff>
          <xdr:row>20</xdr:row>
          <xdr:rowOff>38100</xdr:rowOff>
        </xdr:to>
        <xdr:sp macro="" textlink="">
          <xdr:nvSpPr>
            <xdr:cNvPr id="52320" name="Check Box 96" hidden="1">
              <a:extLst>
                <a:ext uri="{63B3BB69-23CF-44E3-9099-C40C66FF867C}">
                  <a14:compatExt spid="_x0000_s52320"/>
                </a:ext>
                <a:ext uri="{FF2B5EF4-FFF2-40B4-BE49-F238E27FC236}">
                  <a16:creationId xmlns:a16="http://schemas.microsoft.com/office/drawing/2014/main" id="{00000000-0008-0000-0C00-000060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19</xdr:row>
          <xdr:rowOff>209550</xdr:rowOff>
        </xdr:from>
        <xdr:to>
          <xdr:col>100</xdr:col>
          <xdr:colOff>714375</xdr:colOff>
          <xdr:row>21</xdr:row>
          <xdr:rowOff>38100</xdr:rowOff>
        </xdr:to>
        <xdr:sp macro="" textlink="">
          <xdr:nvSpPr>
            <xdr:cNvPr id="52321" name="Check Box 97" hidden="1">
              <a:extLst>
                <a:ext uri="{63B3BB69-23CF-44E3-9099-C40C66FF867C}">
                  <a14:compatExt spid="_x0000_s52321"/>
                </a:ext>
                <a:ext uri="{FF2B5EF4-FFF2-40B4-BE49-F238E27FC236}">
                  <a16:creationId xmlns:a16="http://schemas.microsoft.com/office/drawing/2014/main" id="{00000000-0008-0000-0C00-000061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19</xdr:row>
          <xdr:rowOff>209550</xdr:rowOff>
        </xdr:from>
        <xdr:to>
          <xdr:col>99</xdr:col>
          <xdr:colOff>1123950</xdr:colOff>
          <xdr:row>21</xdr:row>
          <xdr:rowOff>47625</xdr:rowOff>
        </xdr:to>
        <xdr:sp macro="" textlink="">
          <xdr:nvSpPr>
            <xdr:cNvPr id="52322" name="Check Box 98" hidden="1">
              <a:extLst>
                <a:ext uri="{63B3BB69-23CF-44E3-9099-C40C66FF867C}">
                  <a14:compatExt spid="_x0000_s52322"/>
                </a:ext>
                <a:ext uri="{FF2B5EF4-FFF2-40B4-BE49-F238E27FC236}">
                  <a16:creationId xmlns:a16="http://schemas.microsoft.com/office/drawing/2014/main" id="{00000000-0008-0000-0C00-000062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19</xdr:row>
          <xdr:rowOff>209550</xdr:rowOff>
        </xdr:from>
        <xdr:to>
          <xdr:col>100</xdr:col>
          <xdr:colOff>714375</xdr:colOff>
          <xdr:row>21</xdr:row>
          <xdr:rowOff>38100</xdr:rowOff>
        </xdr:to>
        <xdr:sp macro="" textlink="">
          <xdr:nvSpPr>
            <xdr:cNvPr id="52323" name="Check Box 99" hidden="1">
              <a:extLst>
                <a:ext uri="{63B3BB69-23CF-44E3-9099-C40C66FF867C}">
                  <a14:compatExt spid="_x0000_s52323"/>
                </a:ext>
                <a:ext uri="{FF2B5EF4-FFF2-40B4-BE49-F238E27FC236}">
                  <a16:creationId xmlns:a16="http://schemas.microsoft.com/office/drawing/2014/main" id="{00000000-0008-0000-0C00-000063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100</xdr:col>
          <xdr:colOff>47625</xdr:colOff>
          <xdr:row>20</xdr:row>
          <xdr:rowOff>209550</xdr:rowOff>
        </xdr:from>
        <xdr:to>
          <xdr:col>100</xdr:col>
          <xdr:colOff>714375</xdr:colOff>
          <xdr:row>22</xdr:row>
          <xdr:rowOff>38100</xdr:rowOff>
        </xdr:to>
        <xdr:sp macro="" textlink="">
          <xdr:nvSpPr>
            <xdr:cNvPr id="52324" name="Check Box 100" hidden="1">
              <a:extLst>
                <a:ext uri="{63B3BB69-23CF-44E3-9099-C40C66FF867C}">
                  <a14:compatExt spid="_x0000_s52324"/>
                </a:ext>
                <a:ext uri="{FF2B5EF4-FFF2-40B4-BE49-F238E27FC236}">
                  <a16:creationId xmlns:a16="http://schemas.microsoft.com/office/drawing/2014/main" id="{00000000-0008-0000-0C00-000064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99</xdr:col>
          <xdr:colOff>47625</xdr:colOff>
          <xdr:row>20</xdr:row>
          <xdr:rowOff>209550</xdr:rowOff>
        </xdr:from>
        <xdr:to>
          <xdr:col>99</xdr:col>
          <xdr:colOff>1123950</xdr:colOff>
          <xdr:row>22</xdr:row>
          <xdr:rowOff>47625</xdr:rowOff>
        </xdr:to>
        <xdr:sp macro="" textlink="">
          <xdr:nvSpPr>
            <xdr:cNvPr id="52325" name="Check Box 101" hidden="1">
              <a:extLst>
                <a:ext uri="{63B3BB69-23CF-44E3-9099-C40C66FF867C}">
                  <a14:compatExt spid="_x0000_s52325"/>
                </a:ext>
                <a:ext uri="{FF2B5EF4-FFF2-40B4-BE49-F238E27FC236}">
                  <a16:creationId xmlns:a16="http://schemas.microsoft.com/office/drawing/2014/main" id="{00000000-0008-0000-0C00-000065C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8.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1201" name="Check Box 1" hidden="1">
              <a:extLst>
                <a:ext uri="{63B3BB69-23CF-44E3-9099-C40C66FF867C}">
                  <a14:compatExt spid="_x0000_s51201"/>
                </a:ext>
                <a:ext uri="{FF2B5EF4-FFF2-40B4-BE49-F238E27FC236}">
                  <a16:creationId xmlns:a16="http://schemas.microsoft.com/office/drawing/2014/main" id="{00000000-0008-0000-0D00-00000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1202" name="Check Box 2" hidden="1">
              <a:extLst>
                <a:ext uri="{63B3BB69-23CF-44E3-9099-C40C66FF867C}">
                  <a14:compatExt spid="_x0000_s51202"/>
                </a:ext>
                <a:ext uri="{FF2B5EF4-FFF2-40B4-BE49-F238E27FC236}">
                  <a16:creationId xmlns:a16="http://schemas.microsoft.com/office/drawing/2014/main" id="{00000000-0008-0000-0D00-00000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1203" name="Check Box 3" hidden="1">
              <a:extLst>
                <a:ext uri="{63B3BB69-23CF-44E3-9099-C40C66FF867C}">
                  <a14:compatExt spid="_x0000_s51203"/>
                </a:ext>
                <a:ext uri="{FF2B5EF4-FFF2-40B4-BE49-F238E27FC236}">
                  <a16:creationId xmlns:a16="http://schemas.microsoft.com/office/drawing/2014/main" id="{00000000-0008-0000-0D00-00000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1204" name="Check Box 4" hidden="1">
              <a:extLst>
                <a:ext uri="{63B3BB69-23CF-44E3-9099-C40C66FF867C}">
                  <a14:compatExt spid="_x0000_s51204"/>
                </a:ext>
                <a:ext uri="{FF2B5EF4-FFF2-40B4-BE49-F238E27FC236}">
                  <a16:creationId xmlns:a16="http://schemas.microsoft.com/office/drawing/2014/main" id="{00000000-0008-0000-0D00-00000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1205" name="Check Box 5" hidden="1">
              <a:extLst>
                <a:ext uri="{63B3BB69-23CF-44E3-9099-C40C66FF867C}">
                  <a14:compatExt spid="_x0000_s51205"/>
                </a:ext>
                <a:ext uri="{FF2B5EF4-FFF2-40B4-BE49-F238E27FC236}">
                  <a16:creationId xmlns:a16="http://schemas.microsoft.com/office/drawing/2014/main" id="{00000000-0008-0000-0D00-00000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1206" name="Check Box 6" hidden="1">
              <a:extLst>
                <a:ext uri="{63B3BB69-23CF-44E3-9099-C40C66FF867C}">
                  <a14:compatExt spid="_x0000_s51206"/>
                </a:ext>
                <a:ext uri="{FF2B5EF4-FFF2-40B4-BE49-F238E27FC236}">
                  <a16:creationId xmlns:a16="http://schemas.microsoft.com/office/drawing/2014/main" id="{00000000-0008-0000-0D00-00000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1207" name="Check Box 7" hidden="1">
              <a:extLst>
                <a:ext uri="{63B3BB69-23CF-44E3-9099-C40C66FF867C}">
                  <a14:compatExt spid="_x0000_s51207"/>
                </a:ext>
                <a:ext uri="{FF2B5EF4-FFF2-40B4-BE49-F238E27FC236}">
                  <a16:creationId xmlns:a16="http://schemas.microsoft.com/office/drawing/2014/main" id="{00000000-0008-0000-0D00-00000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1208" name="Check Box 8" hidden="1">
              <a:extLst>
                <a:ext uri="{63B3BB69-23CF-44E3-9099-C40C66FF867C}">
                  <a14:compatExt spid="_x0000_s51208"/>
                </a:ext>
                <a:ext uri="{FF2B5EF4-FFF2-40B4-BE49-F238E27FC236}">
                  <a16:creationId xmlns:a16="http://schemas.microsoft.com/office/drawing/2014/main" id="{00000000-0008-0000-0D00-00000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1209" name="Check Box 9" hidden="1">
              <a:extLst>
                <a:ext uri="{63B3BB69-23CF-44E3-9099-C40C66FF867C}">
                  <a14:compatExt spid="_x0000_s51209"/>
                </a:ext>
                <a:ext uri="{FF2B5EF4-FFF2-40B4-BE49-F238E27FC236}">
                  <a16:creationId xmlns:a16="http://schemas.microsoft.com/office/drawing/2014/main" id="{00000000-0008-0000-0D00-00000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1210" name="Check Box 10" hidden="1">
              <a:extLst>
                <a:ext uri="{63B3BB69-23CF-44E3-9099-C40C66FF867C}">
                  <a14:compatExt spid="_x0000_s51210"/>
                </a:ext>
                <a:ext uri="{FF2B5EF4-FFF2-40B4-BE49-F238E27FC236}">
                  <a16:creationId xmlns:a16="http://schemas.microsoft.com/office/drawing/2014/main" id="{00000000-0008-0000-0D00-00000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1211" name="Check Box 11" hidden="1">
              <a:extLst>
                <a:ext uri="{63B3BB69-23CF-44E3-9099-C40C66FF867C}">
                  <a14:compatExt spid="_x0000_s51211"/>
                </a:ext>
                <a:ext uri="{FF2B5EF4-FFF2-40B4-BE49-F238E27FC236}">
                  <a16:creationId xmlns:a16="http://schemas.microsoft.com/office/drawing/2014/main" id="{00000000-0008-0000-0D00-00000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1212" name="Check Box 12" hidden="1">
              <a:extLst>
                <a:ext uri="{63B3BB69-23CF-44E3-9099-C40C66FF867C}">
                  <a14:compatExt spid="_x0000_s51212"/>
                </a:ext>
                <a:ext uri="{FF2B5EF4-FFF2-40B4-BE49-F238E27FC236}">
                  <a16:creationId xmlns:a16="http://schemas.microsoft.com/office/drawing/2014/main" id="{00000000-0008-0000-0D00-00000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1213" name="Check Box 13" hidden="1">
              <a:extLst>
                <a:ext uri="{63B3BB69-23CF-44E3-9099-C40C66FF867C}">
                  <a14:compatExt spid="_x0000_s51213"/>
                </a:ext>
                <a:ext uri="{FF2B5EF4-FFF2-40B4-BE49-F238E27FC236}">
                  <a16:creationId xmlns:a16="http://schemas.microsoft.com/office/drawing/2014/main" id="{00000000-0008-0000-0D00-00000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1214" name="Check Box 14" hidden="1">
              <a:extLst>
                <a:ext uri="{63B3BB69-23CF-44E3-9099-C40C66FF867C}">
                  <a14:compatExt spid="_x0000_s51214"/>
                </a:ext>
                <a:ext uri="{FF2B5EF4-FFF2-40B4-BE49-F238E27FC236}">
                  <a16:creationId xmlns:a16="http://schemas.microsoft.com/office/drawing/2014/main" id="{00000000-0008-0000-0D00-00000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1215" name="Check Box 15" hidden="1">
              <a:extLst>
                <a:ext uri="{63B3BB69-23CF-44E3-9099-C40C66FF867C}">
                  <a14:compatExt spid="_x0000_s51215"/>
                </a:ext>
                <a:ext uri="{FF2B5EF4-FFF2-40B4-BE49-F238E27FC236}">
                  <a16:creationId xmlns:a16="http://schemas.microsoft.com/office/drawing/2014/main" id="{00000000-0008-0000-0D00-00000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1216" name="Check Box 16" hidden="1">
              <a:extLst>
                <a:ext uri="{63B3BB69-23CF-44E3-9099-C40C66FF867C}">
                  <a14:compatExt spid="_x0000_s51216"/>
                </a:ext>
                <a:ext uri="{FF2B5EF4-FFF2-40B4-BE49-F238E27FC236}">
                  <a16:creationId xmlns:a16="http://schemas.microsoft.com/office/drawing/2014/main" id="{00000000-0008-0000-0D00-00001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1217" name="Check Box 17" hidden="1">
              <a:extLst>
                <a:ext uri="{63B3BB69-23CF-44E3-9099-C40C66FF867C}">
                  <a14:compatExt spid="_x0000_s51217"/>
                </a:ext>
                <a:ext uri="{FF2B5EF4-FFF2-40B4-BE49-F238E27FC236}">
                  <a16:creationId xmlns:a16="http://schemas.microsoft.com/office/drawing/2014/main" id="{00000000-0008-0000-0D00-00001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1218" name="Check Box 18" hidden="1">
              <a:extLst>
                <a:ext uri="{63B3BB69-23CF-44E3-9099-C40C66FF867C}">
                  <a14:compatExt spid="_x0000_s51218"/>
                </a:ext>
                <a:ext uri="{FF2B5EF4-FFF2-40B4-BE49-F238E27FC236}">
                  <a16:creationId xmlns:a16="http://schemas.microsoft.com/office/drawing/2014/main" id="{00000000-0008-0000-0D00-00001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1219" name="Check Box 19" hidden="1">
              <a:extLst>
                <a:ext uri="{63B3BB69-23CF-44E3-9099-C40C66FF867C}">
                  <a14:compatExt spid="_x0000_s51219"/>
                </a:ext>
                <a:ext uri="{FF2B5EF4-FFF2-40B4-BE49-F238E27FC236}">
                  <a16:creationId xmlns:a16="http://schemas.microsoft.com/office/drawing/2014/main" id="{00000000-0008-0000-0D00-00001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1220" name="Check Box 20" hidden="1">
              <a:extLst>
                <a:ext uri="{63B3BB69-23CF-44E3-9099-C40C66FF867C}">
                  <a14:compatExt spid="_x0000_s51220"/>
                </a:ext>
                <a:ext uri="{FF2B5EF4-FFF2-40B4-BE49-F238E27FC236}">
                  <a16:creationId xmlns:a16="http://schemas.microsoft.com/office/drawing/2014/main" id="{00000000-0008-0000-0D00-00001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22</xdr:row>
          <xdr:rowOff>0</xdr:rowOff>
        </xdr:from>
        <xdr:to>
          <xdr:col>27</xdr:col>
          <xdr:colOff>800100</xdr:colOff>
          <xdr:row>23</xdr:row>
          <xdr:rowOff>19050</xdr:rowOff>
        </xdr:to>
        <xdr:sp macro="" textlink="">
          <xdr:nvSpPr>
            <xdr:cNvPr id="51221" name="Check Box 21" hidden="1">
              <a:extLst>
                <a:ext uri="{63B3BB69-23CF-44E3-9099-C40C66FF867C}">
                  <a14:compatExt spid="_x0000_s51221"/>
                </a:ext>
                <a:ext uri="{FF2B5EF4-FFF2-40B4-BE49-F238E27FC236}">
                  <a16:creationId xmlns:a16="http://schemas.microsoft.com/office/drawing/2014/main" id="{00000000-0008-0000-0D00-00001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0D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0D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0D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0D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0D00-000006000000}"/>
            </a:ext>
          </a:extLst>
        </xdr:cNvPr>
        <xdr:cNvCxnSpPr/>
      </xdr:nvCxnSpPr>
      <xdr:spPr>
        <a:xfrm>
          <a:off x="13004800" y="1203960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0D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0D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0D00-000009000000}"/>
            </a:ext>
          </a:extLst>
        </xdr:cNvPr>
        <xdr:cNvCxnSpPr/>
      </xdr:nvCxnSpPr>
      <xdr:spPr>
        <a:xfrm>
          <a:off x="159448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0D00-00000A000000}"/>
            </a:ext>
          </a:extLst>
        </xdr:cNvPr>
        <xdr:cNvCxnSpPr/>
      </xdr:nvCxnSpPr>
      <xdr:spPr>
        <a:xfrm>
          <a:off x="12998450" y="12814300"/>
          <a:ext cx="37789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0D00-00000B000000}"/>
            </a:ext>
          </a:extLst>
        </xdr:cNvPr>
        <xdr:cNvCxnSpPr/>
      </xdr:nvCxnSpPr>
      <xdr:spPr>
        <a:xfrm>
          <a:off x="6451600" y="13589000"/>
          <a:ext cx="103469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0D00-00000C000000}"/>
            </a:ext>
          </a:extLst>
        </xdr:cNvPr>
        <xdr:cNvCxnSpPr/>
      </xdr:nvCxnSpPr>
      <xdr:spPr>
        <a:xfrm>
          <a:off x="10052050" y="11074400"/>
          <a:ext cx="67373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1222" name="Check Box 22" hidden="1">
              <a:extLst>
                <a:ext uri="{63B3BB69-23CF-44E3-9099-C40C66FF867C}">
                  <a14:compatExt spid="_x0000_s51222"/>
                </a:ext>
                <a:ext uri="{FF2B5EF4-FFF2-40B4-BE49-F238E27FC236}">
                  <a16:creationId xmlns:a16="http://schemas.microsoft.com/office/drawing/2014/main" id="{00000000-0008-0000-0D00-00001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1223" name="Check Box 23" hidden="1">
              <a:extLst>
                <a:ext uri="{63B3BB69-23CF-44E3-9099-C40C66FF867C}">
                  <a14:compatExt spid="_x0000_s51223"/>
                </a:ext>
                <a:ext uri="{FF2B5EF4-FFF2-40B4-BE49-F238E27FC236}">
                  <a16:creationId xmlns:a16="http://schemas.microsoft.com/office/drawing/2014/main" id="{00000000-0008-0000-0D00-00001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1224" name="Check Box 24" hidden="1">
              <a:extLst>
                <a:ext uri="{63B3BB69-23CF-44E3-9099-C40C66FF867C}">
                  <a14:compatExt spid="_x0000_s51224"/>
                </a:ext>
                <a:ext uri="{FF2B5EF4-FFF2-40B4-BE49-F238E27FC236}">
                  <a16:creationId xmlns:a16="http://schemas.microsoft.com/office/drawing/2014/main" id="{00000000-0008-0000-0D00-00001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1225" name="Check Box 25" hidden="1">
              <a:extLst>
                <a:ext uri="{63B3BB69-23CF-44E3-9099-C40C66FF867C}">
                  <a14:compatExt spid="_x0000_s51225"/>
                </a:ext>
                <a:ext uri="{FF2B5EF4-FFF2-40B4-BE49-F238E27FC236}">
                  <a16:creationId xmlns:a16="http://schemas.microsoft.com/office/drawing/2014/main" id="{00000000-0008-0000-0D00-00001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1226" name="Check Box 26" hidden="1">
              <a:extLst>
                <a:ext uri="{63B3BB69-23CF-44E3-9099-C40C66FF867C}">
                  <a14:compatExt spid="_x0000_s51226"/>
                </a:ext>
                <a:ext uri="{FF2B5EF4-FFF2-40B4-BE49-F238E27FC236}">
                  <a16:creationId xmlns:a16="http://schemas.microsoft.com/office/drawing/2014/main" id="{00000000-0008-0000-0D00-00001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1227" name="Check Box 27" hidden="1">
              <a:extLst>
                <a:ext uri="{63B3BB69-23CF-44E3-9099-C40C66FF867C}">
                  <a14:compatExt spid="_x0000_s51227"/>
                </a:ext>
                <a:ext uri="{FF2B5EF4-FFF2-40B4-BE49-F238E27FC236}">
                  <a16:creationId xmlns:a16="http://schemas.microsoft.com/office/drawing/2014/main" id="{00000000-0008-0000-0D00-00001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1228" name="Check Box 28" descr="Yes" hidden="1">
              <a:extLst>
                <a:ext uri="{63B3BB69-23CF-44E3-9099-C40C66FF867C}">
                  <a14:compatExt spid="_x0000_s51228"/>
                </a:ext>
                <a:ext uri="{FF2B5EF4-FFF2-40B4-BE49-F238E27FC236}">
                  <a16:creationId xmlns:a16="http://schemas.microsoft.com/office/drawing/2014/main" id="{00000000-0008-0000-0D00-00001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1229" name="Check Box 29" descr="Retain" hidden="1">
              <a:extLst>
                <a:ext uri="{63B3BB69-23CF-44E3-9099-C40C66FF867C}">
                  <a14:compatExt spid="_x0000_s51229"/>
                </a:ext>
                <a:ext uri="{FF2B5EF4-FFF2-40B4-BE49-F238E27FC236}">
                  <a16:creationId xmlns:a16="http://schemas.microsoft.com/office/drawing/2014/main" id="{00000000-0008-0000-0D00-00001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1230" name="Check Box 30" hidden="1">
              <a:extLst>
                <a:ext uri="{63B3BB69-23CF-44E3-9099-C40C66FF867C}">
                  <a14:compatExt spid="_x0000_s51230"/>
                </a:ext>
                <a:ext uri="{FF2B5EF4-FFF2-40B4-BE49-F238E27FC236}">
                  <a16:creationId xmlns:a16="http://schemas.microsoft.com/office/drawing/2014/main" id="{00000000-0008-0000-0D00-00001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1231" name="Check Box 31" hidden="1">
              <a:extLst>
                <a:ext uri="{63B3BB69-23CF-44E3-9099-C40C66FF867C}">
                  <a14:compatExt spid="_x0000_s51231"/>
                </a:ext>
                <a:ext uri="{FF2B5EF4-FFF2-40B4-BE49-F238E27FC236}">
                  <a16:creationId xmlns:a16="http://schemas.microsoft.com/office/drawing/2014/main" id="{00000000-0008-0000-0D00-00001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1232" name="Check Box 32" hidden="1">
              <a:extLst>
                <a:ext uri="{63B3BB69-23CF-44E3-9099-C40C66FF867C}">
                  <a14:compatExt spid="_x0000_s51232"/>
                </a:ext>
                <a:ext uri="{FF2B5EF4-FFF2-40B4-BE49-F238E27FC236}">
                  <a16:creationId xmlns:a16="http://schemas.microsoft.com/office/drawing/2014/main" id="{00000000-0008-0000-0D00-00002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1233" name="Check Box 33" hidden="1">
              <a:extLst>
                <a:ext uri="{63B3BB69-23CF-44E3-9099-C40C66FF867C}">
                  <a14:compatExt spid="_x0000_s51233"/>
                </a:ext>
                <a:ext uri="{FF2B5EF4-FFF2-40B4-BE49-F238E27FC236}">
                  <a16:creationId xmlns:a16="http://schemas.microsoft.com/office/drawing/2014/main" id="{00000000-0008-0000-0D00-00002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1234" name="Check Box 34" hidden="1">
              <a:extLst>
                <a:ext uri="{63B3BB69-23CF-44E3-9099-C40C66FF867C}">
                  <a14:compatExt spid="_x0000_s51234"/>
                </a:ext>
                <a:ext uri="{FF2B5EF4-FFF2-40B4-BE49-F238E27FC236}">
                  <a16:creationId xmlns:a16="http://schemas.microsoft.com/office/drawing/2014/main" id="{00000000-0008-0000-0D00-00002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1235" name="Check Box 35" hidden="1">
              <a:extLst>
                <a:ext uri="{63B3BB69-23CF-44E3-9099-C40C66FF867C}">
                  <a14:compatExt spid="_x0000_s51235"/>
                </a:ext>
                <a:ext uri="{FF2B5EF4-FFF2-40B4-BE49-F238E27FC236}">
                  <a16:creationId xmlns:a16="http://schemas.microsoft.com/office/drawing/2014/main" id="{00000000-0008-0000-0D00-00002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1236" name="Check Box 36" hidden="1">
              <a:extLst>
                <a:ext uri="{63B3BB69-23CF-44E3-9099-C40C66FF867C}">
                  <a14:compatExt spid="_x0000_s51236"/>
                </a:ext>
                <a:ext uri="{FF2B5EF4-FFF2-40B4-BE49-F238E27FC236}">
                  <a16:creationId xmlns:a16="http://schemas.microsoft.com/office/drawing/2014/main" id="{00000000-0008-0000-0D00-00002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1237" name="Check Box 37" hidden="1">
              <a:extLst>
                <a:ext uri="{63B3BB69-23CF-44E3-9099-C40C66FF867C}">
                  <a14:compatExt spid="_x0000_s51237"/>
                </a:ext>
                <a:ext uri="{FF2B5EF4-FFF2-40B4-BE49-F238E27FC236}">
                  <a16:creationId xmlns:a16="http://schemas.microsoft.com/office/drawing/2014/main" id="{00000000-0008-0000-0D00-00002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1238" name="Check Box 38" hidden="1">
              <a:extLst>
                <a:ext uri="{63B3BB69-23CF-44E3-9099-C40C66FF867C}">
                  <a14:compatExt spid="_x0000_s51238"/>
                </a:ext>
                <a:ext uri="{FF2B5EF4-FFF2-40B4-BE49-F238E27FC236}">
                  <a16:creationId xmlns:a16="http://schemas.microsoft.com/office/drawing/2014/main" id="{00000000-0008-0000-0D00-00002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1239" name="Check Box 39" hidden="1">
              <a:extLst>
                <a:ext uri="{63B3BB69-23CF-44E3-9099-C40C66FF867C}">
                  <a14:compatExt spid="_x0000_s51239"/>
                </a:ext>
                <a:ext uri="{FF2B5EF4-FFF2-40B4-BE49-F238E27FC236}">
                  <a16:creationId xmlns:a16="http://schemas.microsoft.com/office/drawing/2014/main" id="{00000000-0008-0000-0D00-00002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1240" name="Check Box 40" hidden="1">
              <a:extLst>
                <a:ext uri="{63B3BB69-23CF-44E3-9099-C40C66FF867C}">
                  <a14:compatExt spid="_x0000_s51240"/>
                </a:ext>
                <a:ext uri="{FF2B5EF4-FFF2-40B4-BE49-F238E27FC236}">
                  <a16:creationId xmlns:a16="http://schemas.microsoft.com/office/drawing/2014/main" id="{00000000-0008-0000-0D00-00002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1241" name="Check Box 41" hidden="1">
              <a:extLst>
                <a:ext uri="{63B3BB69-23CF-44E3-9099-C40C66FF867C}">
                  <a14:compatExt spid="_x0000_s51241"/>
                </a:ext>
                <a:ext uri="{FF2B5EF4-FFF2-40B4-BE49-F238E27FC236}">
                  <a16:creationId xmlns:a16="http://schemas.microsoft.com/office/drawing/2014/main" id="{00000000-0008-0000-0D00-00002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1242" name="Check Box 42" hidden="1">
              <a:extLst>
                <a:ext uri="{63B3BB69-23CF-44E3-9099-C40C66FF867C}">
                  <a14:compatExt spid="_x0000_s51242"/>
                </a:ext>
                <a:ext uri="{FF2B5EF4-FFF2-40B4-BE49-F238E27FC236}">
                  <a16:creationId xmlns:a16="http://schemas.microsoft.com/office/drawing/2014/main" id="{00000000-0008-0000-0D00-00002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1243" name="Check Box 43" hidden="1">
              <a:extLst>
                <a:ext uri="{63B3BB69-23CF-44E3-9099-C40C66FF867C}">
                  <a14:compatExt spid="_x0000_s51243"/>
                </a:ext>
                <a:ext uri="{FF2B5EF4-FFF2-40B4-BE49-F238E27FC236}">
                  <a16:creationId xmlns:a16="http://schemas.microsoft.com/office/drawing/2014/main" id="{00000000-0008-0000-0D00-00002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1244" name="Check Box 44" hidden="1">
              <a:extLst>
                <a:ext uri="{63B3BB69-23CF-44E3-9099-C40C66FF867C}">
                  <a14:compatExt spid="_x0000_s51244"/>
                </a:ext>
                <a:ext uri="{FF2B5EF4-FFF2-40B4-BE49-F238E27FC236}">
                  <a16:creationId xmlns:a16="http://schemas.microsoft.com/office/drawing/2014/main" id="{00000000-0008-0000-0D00-00002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1245" name="Check Box 45" hidden="1">
              <a:extLst>
                <a:ext uri="{63B3BB69-23CF-44E3-9099-C40C66FF867C}">
                  <a14:compatExt spid="_x0000_s51245"/>
                </a:ext>
                <a:ext uri="{FF2B5EF4-FFF2-40B4-BE49-F238E27FC236}">
                  <a16:creationId xmlns:a16="http://schemas.microsoft.com/office/drawing/2014/main" id="{00000000-0008-0000-0D00-00002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1246" name="Check Box 46" hidden="1">
              <a:extLst>
                <a:ext uri="{63B3BB69-23CF-44E3-9099-C40C66FF867C}">
                  <a14:compatExt spid="_x0000_s51246"/>
                </a:ext>
                <a:ext uri="{FF2B5EF4-FFF2-40B4-BE49-F238E27FC236}">
                  <a16:creationId xmlns:a16="http://schemas.microsoft.com/office/drawing/2014/main" id="{00000000-0008-0000-0D00-00002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1247" name="Check Box 47" hidden="1">
              <a:extLst>
                <a:ext uri="{63B3BB69-23CF-44E3-9099-C40C66FF867C}">
                  <a14:compatExt spid="_x0000_s51247"/>
                </a:ext>
                <a:ext uri="{FF2B5EF4-FFF2-40B4-BE49-F238E27FC236}">
                  <a16:creationId xmlns:a16="http://schemas.microsoft.com/office/drawing/2014/main" id="{00000000-0008-0000-0D00-00002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1248" name="Check Box 48" hidden="1">
              <a:extLst>
                <a:ext uri="{63B3BB69-23CF-44E3-9099-C40C66FF867C}">
                  <a14:compatExt spid="_x0000_s51248"/>
                </a:ext>
                <a:ext uri="{FF2B5EF4-FFF2-40B4-BE49-F238E27FC236}">
                  <a16:creationId xmlns:a16="http://schemas.microsoft.com/office/drawing/2014/main" id="{00000000-0008-0000-0D00-00003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1249" name="Check Box 49" hidden="1">
              <a:extLst>
                <a:ext uri="{63B3BB69-23CF-44E3-9099-C40C66FF867C}">
                  <a14:compatExt spid="_x0000_s51249"/>
                </a:ext>
                <a:ext uri="{FF2B5EF4-FFF2-40B4-BE49-F238E27FC236}">
                  <a16:creationId xmlns:a16="http://schemas.microsoft.com/office/drawing/2014/main" id="{00000000-0008-0000-0D00-00003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1250" name="Check Box 50" hidden="1">
              <a:extLst>
                <a:ext uri="{63B3BB69-23CF-44E3-9099-C40C66FF867C}">
                  <a14:compatExt spid="_x0000_s51250"/>
                </a:ext>
                <a:ext uri="{FF2B5EF4-FFF2-40B4-BE49-F238E27FC236}">
                  <a16:creationId xmlns:a16="http://schemas.microsoft.com/office/drawing/2014/main" id="{00000000-0008-0000-0D00-00003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1251" name="Check Box 51" hidden="1">
              <a:extLst>
                <a:ext uri="{63B3BB69-23CF-44E3-9099-C40C66FF867C}">
                  <a14:compatExt spid="_x0000_s51251"/>
                </a:ext>
                <a:ext uri="{FF2B5EF4-FFF2-40B4-BE49-F238E27FC236}">
                  <a16:creationId xmlns:a16="http://schemas.microsoft.com/office/drawing/2014/main" id="{00000000-0008-0000-0D00-00003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1252" name="Check Box 52" hidden="1">
              <a:extLst>
                <a:ext uri="{63B3BB69-23CF-44E3-9099-C40C66FF867C}">
                  <a14:compatExt spid="_x0000_s51252"/>
                </a:ext>
                <a:ext uri="{FF2B5EF4-FFF2-40B4-BE49-F238E27FC236}">
                  <a16:creationId xmlns:a16="http://schemas.microsoft.com/office/drawing/2014/main" id="{00000000-0008-0000-0D00-00003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1253" name="Check Box 53" hidden="1">
              <a:extLst>
                <a:ext uri="{63B3BB69-23CF-44E3-9099-C40C66FF867C}">
                  <a14:compatExt spid="_x0000_s51253"/>
                </a:ext>
                <a:ext uri="{FF2B5EF4-FFF2-40B4-BE49-F238E27FC236}">
                  <a16:creationId xmlns:a16="http://schemas.microsoft.com/office/drawing/2014/main" id="{00000000-0008-0000-0D00-00003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1254" name="Check Box 54" hidden="1">
              <a:extLst>
                <a:ext uri="{63B3BB69-23CF-44E3-9099-C40C66FF867C}">
                  <a14:compatExt spid="_x0000_s51254"/>
                </a:ext>
                <a:ext uri="{FF2B5EF4-FFF2-40B4-BE49-F238E27FC236}">
                  <a16:creationId xmlns:a16="http://schemas.microsoft.com/office/drawing/2014/main" id="{00000000-0008-0000-0D00-00003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1255" name="Check Box 55" hidden="1">
              <a:extLst>
                <a:ext uri="{63B3BB69-23CF-44E3-9099-C40C66FF867C}">
                  <a14:compatExt spid="_x0000_s51255"/>
                </a:ext>
                <a:ext uri="{FF2B5EF4-FFF2-40B4-BE49-F238E27FC236}">
                  <a16:creationId xmlns:a16="http://schemas.microsoft.com/office/drawing/2014/main" id="{00000000-0008-0000-0D00-00003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1256" name="Check Box 56" hidden="1">
              <a:extLst>
                <a:ext uri="{63B3BB69-23CF-44E3-9099-C40C66FF867C}">
                  <a14:compatExt spid="_x0000_s51256"/>
                </a:ext>
                <a:ext uri="{FF2B5EF4-FFF2-40B4-BE49-F238E27FC236}">
                  <a16:creationId xmlns:a16="http://schemas.microsoft.com/office/drawing/2014/main" id="{00000000-0008-0000-0D00-00003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1257" name="Check Box 57" hidden="1">
              <a:extLst>
                <a:ext uri="{63B3BB69-23CF-44E3-9099-C40C66FF867C}">
                  <a14:compatExt spid="_x0000_s51257"/>
                </a:ext>
                <a:ext uri="{FF2B5EF4-FFF2-40B4-BE49-F238E27FC236}">
                  <a16:creationId xmlns:a16="http://schemas.microsoft.com/office/drawing/2014/main" id="{00000000-0008-0000-0D00-00003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1258" name="Check Box 58" hidden="1">
              <a:extLst>
                <a:ext uri="{63B3BB69-23CF-44E3-9099-C40C66FF867C}">
                  <a14:compatExt spid="_x0000_s51258"/>
                </a:ext>
                <a:ext uri="{FF2B5EF4-FFF2-40B4-BE49-F238E27FC236}">
                  <a16:creationId xmlns:a16="http://schemas.microsoft.com/office/drawing/2014/main" id="{00000000-0008-0000-0D00-00003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1259" name="Check Box 59" hidden="1">
              <a:extLst>
                <a:ext uri="{63B3BB69-23CF-44E3-9099-C40C66FF867C}">
                  <a14:compatExt spid="_x0000_s51259"/>
                </a:ext>
                <a:ext uri="{FF2B5EF4-FFF2-40B4-BE49-F238E27FC236}">
                  <a16:creationId xmlns:a16="http://schemas.microsoft.com/office/drawing/2014/main" id="{00000000-0008-0000-0D00-00003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1260" name="Check Box 60" hidden="1">
              <a:extLst>
                <a:ext uri="{63B3BB69-23CF-44E3-9099-C40C66FF867C}">
                  <a14:compatExt spid="_x0000_s51260"/>
                </a:ext>
                <a:ext uri="{FF2B5EF4-FFF2-40B4-BE49-F238E27FC236}">
                  <a16:creationId xmlns:a16="http://schemas.microsoft.com/office/drawing/2014/main" id="{00000000-0008-0000-0D00-00003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1261" name="Check Box 61" hidden="1">
              <a:extLst>
                <a:ext uri="{63B3BB69-23CF-44E3-9099-C40C66FF867C}">
                  <a14:compatExt spid="_x0000_s51261"/>
                </a:ext>
                <a:ext uri="{FF2B5EF4-FFF2-40B4-BE49-F238E27FC236}">
                  <a16:creationId xmlns:a16="http://schemas.microsoft.com/office/drawing/2014/main" id="{00000000-0008-0000-0D00-00003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1262" name="Check Box 62" hidden="1">
              <a:extLst>
                <a:ext uri="{63B3BB69-23CF-44E3-9099-C40C66FF867C}">
                  <a14:compatExt spid="_x0000_s51262"/>
                </a:ext>
                <a:ext uri="{FF2B5EF4-FFF2-40B4-BE49-F238E27FC236}">
                  <a16:creationId xmlns:a16="http://schemas.microsoft.com/office/drawing/2014/main" id="{00000000-0008-0000-0D00-00003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1263" name="Check Box 63" hidden="1">
              <a:extLst>
                <a:ext uri="{63B3BB69-23CF-44E3-9099-C40C66FF867C}">
                  <a14:compatExt spid="_x0000_s51263"/>
                </a:ext>
                <a:ext uri="{FF2B5EF4-FFF2-40B4-BE49-F238E27FC236}">
                  <a16:creationId xmlns:a16="http://schemas.microsoft.com/office/drawing/2014/main" id="{00000000-0008-0000-0D00-00003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1264" name="Check Box 64" hidden="1">
              <a:extLst>
                <a:ext uri="{63B3BB69-23CF-44E3-9099-C40C66FF867C}">
                  <a14:compatExt spid="_x0000_s51264"/>
                </a:ext>
                <a:ext uri="{FF2B5EF4-FFF2-40B4-BE49-F238E27FC236}">
                  <a16:creationId xmlns:a16="http://schemas.microsoft.com/office/drawing/2014/main" id="{00000000-0008-0000-0D00-00004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1265" name="Check Box 65" hidden="1">
              <a:extLst>
                <a:ext uri="{63B3BB69-23CF-44E3-9099-C40C66FF867C}">
                  <a14:compatExt spid="_x0000_s51265"/>
                </a:ext>
                <a:ext uri="{FF2B5EF4-FFF2-40B4-BE49-F238E27FC236}">
                  <a16:creationId xmlns:a16="http://schemas.microsoft.com/office/drawing/2014/main" id="{00000000-0008-0000-0D00-00004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0D00-00000D000000}"/>
            </a:ext>
          </a:extLst>
        </xdr:cNvPr>
        <xdr:cNvSpPr>
          <a:spLocks noChangeAspect="1" noChangeArrowheads="1"/>
        </xdr:cNvSpPr>
      </xdr:nvSpPr>
      <xdr:spPr bwMode="auto">
        <a:xfrm>
          <a:off x="22136100" y="216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1266" name="Check Box 66" descr="Yes" hidden="1">
              <a:extLst>
                <a:ext uri="{63B3BB69-23CF-44E3-9099-C40C66FF867C}">
                  <a14:compatExt spid="_x0000_s51266"/>
                </a:ext>
                <a:ext uri="{FF2B5EF4-FFF2-40B4-BE49-F238E27FC236}">
                  <a16:creationId xmlns:a16="http://schemas.microsoft.com/office/drawing/2014/main" id="{00000000-0008-0000-0D00-00004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1267" name="Check Box 67" descr="Yes" hidden="1">
              <a:extLst>
                <a:ext uri="{63B3BB69-23CF-44E3-9099-C40C66FF867C}">
                  <a14:compatExt spid="_x0000_s51267"/>
                </a:ext>
                <a:ext uri="{FF2B5EF4-FFF2-40B4-BE49-F238E27FC236}">
                  <a16:creationId xmlns:a16="http://schemas.microsoft.com/office/drawing/2014/main" id="{00000000-0008-0000-0D00-00004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1268" name="Check Box 68" hidden="1">
              <a:extLst>
                <a:ext uri="{63B3BB69-23CF-44E3-9099-C40C66FF867C}">
                  <a14:compatExt spid="_x0000_s51268"/>
                </a:ext>
                <a:ext uri="{FF2B5EF4-FFF2-40B4-BE49-F238E27FC236}">
                  <a16:creationId xmlns:a16="http://schemas.microsoft.com/office/drawing/2014/main" id="{00000000-0008-0000-0D00-00004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1269" name="Check Box 69" descr="Yes" hidden="1">
              <a:extLst>
                <a:ext uri="{63B3BB69-23CF-44E3-9099-C40C66FF867C}">
                  <a14:compatExt spid="_x0000_s51269"/>
                </a:ext>
                <a:ext uri="{FF2B5EF4-FFF2-40B4-BE49-F238E27FC236}">
                  <a16:creationId xmlns:a16="http://schemas.microsoft.com/office/drawing/2014/main" id="{00000000-0008-0000-0D00-00004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1270" name="Check Box 70" descr="Yes" hidden="1">
              <a:extLst>
                <a:ext uri="{63B3BB69-23CF-44E3-9099-C40C66FF867C}">
                  <a14:compatExt spid="_x0000_s51270"/>
                </a:ext>
                <a:ext uri="{FF2B5EF4-FFF2-40B4-BE49-F238E27FC236}">
                  <a16:creationId xmlns:a16="http://schemas.microsoft.com/office/drawing/2014/main" id="{00000000-0008-0000-0D00-00004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1271" name="Check Box 71" descr="Yes" hidden="1">
              <a:extLst>
                <a:ext uri="{63B3BB69-23CF-44E3-9099-C40C66FF867C}">
                  <a14:compatExt spid="_x0000_s51271"/>
                </a:ext>
                <a:ext uri="{FF2B5EF4-FFF2-40B4-BE49-F238E27FC236}">
                  <a16:creationId xmlns:a16="http://schemas.microsoft.com/office/drawing/2014/main" id="{00000000-0008-0000-0D00-00004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1272" name="Check Box 72" descr="Yes" hidden="1">
              <a:extLst>
                <a:ext uri="{63B3BB69-23CF-44E3-9099-C40C66FF867C}">
                  <a14:compatExt spid="_x0000_s51272"/>
                </a:ext>
                <a:ext uri="{FF2B5EF4-FFF2-40B4-BE49-F238E27FC236}">
                  <a16:creationId xmlns:a16="http://schemas.microsoft.com/office/drawing/2014/main" id="{00000000-0008-0000-0D00-00004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1273" name="Check Box 73" descr="Yes" hidden="1">
              <a:extLst>
                <a:ext uri="{63B3BB69-23CF-44E3-9099-C40C66FF867C}">
                  <a14:compatExt spid="_x0000_s51273"/>
                </a:ext>
                <a:ext uri="{FF2B5EF4-FFF2-40B4-BE49-F238E27FC236}">
                  <a16:creationId xmlns:a16="http://schemas.microsoft.com/office/drawing/2014/main" id="{00000000-0008-0000-0D00-00004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1274" name="Check Box 74" descr="Yes" hidden="1">
              <a:extLst>
                <a:ext uri="{63B3BB69-23CF-44E3-9099-C40C66FF867C}">
                  <a14:compatExt spid="_x0000_s51274"/>
                </a:ext>
                <a:ext uri="{FF2B5EF4-FFF2-40B4-BE49-F238E27FC236}">
                  <a16:creationId xmlns:a16="http://schemas.microsoft.com/office/drawing/2014/main" id="{00000000-0008-0000-0D00-00004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1275" name="Check Box 75" descr="Yes" hidden="1">
              <a:extLst>
                <a:ext uri="{63B3BB69-23CF-44E3-9099-C40C66FF867C}">
                  <a14:compatExt spid="_x0000_s51275"/>
                </a:ext>
                <a:ext uri="{FF2B5EF4-FFF2-40B4-BE49-F238E27FC236}">
                  <a16:creationId xmlns:a16="http://schemas.microsoft.com/office/drawing/2014/main" id="{00000000-0008-0000-0D00-00004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1276" name="Check Box 76" descr="Yes" hidden="1">
              <a:extLst>
                <a:ext uri="{63B3BB69-23CF-44E3-9099-C40C66FF867C}">
                  <a14:compatExt spid="_x0000_s51276"/>
                </a:ext>
                <a:ext uri="{FF2B5EF4-FFF2-40B4-BE49-F238E27FC236}">
                  <a16:creationId xmlns:a16="http://schemas.microsoft.com/office/drawing/2014/main" id="{00000000-0008-0000-0D00-00004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1277" name="Check Box 77" descr="Yes" hidden="1">
              <a:extLst>
                <a:ext uri="{63B3BB69-23CF-44E3-9099-C40C66FF867C}">
                  <a14:compatExt spid="_x0000_s51277"/>
                </a:ext>
                <a:ext uri="{FF2B5EF4-FFF2-40B4-BE49-F238E27FC236}">
                  <a16:creationId xmlns:a16="http://schemas.microsoft.com/office/drawing/2014/main" id="{00000000-0008-0000-0D00-00004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1278" name="Check Box 78" descr="Yes" hidden="1">
              <a:extLst>
                <a:ext uri="{63B3BB69-23CF-44E3-9099-C40C66FF867C}">
                  <a14:compatExt spid="_x0000_s51278"/>
                </a:ext>
                <a:ext uri="{FF2B5EF4-FFF2-40B4-BE49-F238E27FC236}">
                  <a16:creationId xmlns:a16="http://schemas.microsoft.com/office/drawing/2014/main" id="{00000000-0008-0000-0D00-00004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1279" name="Check Box 79" descr="Yes" hidden="1">
              <a:extLst>
                <a:ext uri="{63B3BB69-23CF-44E3-9099-C40C66FF867C}">
                  <a14:compatExt spid="_x0000_s51279"/>
                </a:ext>
                <a:ext uri="{FF2B5EF4-FFF2-40B4-BE49-F238E27FC236}">
                  <a16:creationId xmlns:a16="http://schemas.microsoft.com/office/drawing/2014/main" id="{00000000-0008-0000-0D00-00004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1280" name="Check Box 80" descr="Yes" hidden="1">
              <a:extLst>
                <a:ext uri="{63B3BB69-23CF-44E3-9099-C40C66FF867C}">
                  <a14:compatExt spid="_x0000_s51280"/>
                </a:ext>
                <a:ext uri="{FF2B5EF4-FFF2-40B4-BE49-F238E27FC236}">
                  <a16:creationId xmlns:a16="http://schemas.microsoft.com/office/drawing/2014/main" id="{00000000-0008-0000-0D00-00005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1281" name="Check Box 81" descr="Yes" hidden="1">
              <a:extLst>
                <a:ext uri="{63B3BB69-23CF-44E3-9099-C40C66FF867C}">
                  <a14:compatExt spid="_x0000_s51281"/>
                </a:ext>
                <a:ext uri="{FF2B5EF4-FFF2-40B4-BE49-F238E27FC236}">
                  <a16:creationId xmlns:a16="http://schemas.microsoft.com/office/drawing/2014/main" id="{00000000-0008-0000-0D00-00005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1282" name="Check Box 82" hidden="1">
              <a:extLst>
                <a:ext uri="{63B3BB69-23CF-44E3-9099-C40C66FF867C}">
                  <a14:compatExt spid="_x0000_s51282"/>
                </a:ext>
                <a:ext uri="{FF2B5EF4-FFF2-40B4-BE49-F238E27FC236}">
                  <a16:creationId xmlns:a16="http://schemas.microsoft.com/office/drawing/2014/main" id="{00000000-0008-0000-0D00-00005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1283" name="Check Box 83" hidden="1">
              <a:extLst>
                <a:ext uri="{63B3BB69-23CF-44E3-9099-C40C66FF867C}">
                  <a14:compatExt spid="_x0000_s51283"/>
                </a:ext>
                <a:ext uri="{FF2B5EF4-FFF2-40B4-BE49-F238E27FC236}">
                  <a16:creationId xmlns:a16="http://schemas.microsoft.com/office/drawing/2014/main" id="{00000000-0008-0000-0D00-00005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1284" name="Check Box 84" descr="Yes" hidden="1">
              <a:extLst>
                <a:ext uri="{63B3BB69-23CF-44E3-9099-C40C66FF867C}">
                  <a14:compatExt spid="_x0000_s51284"/>
                </a:ext>
                <a:ext uri="{FF2B5EF4-FFF2-40B4-BE49-F238E27FC236}">
                  <a16:creationId xmlns:a16="http://schemas.microsoft.com/office/drawing/2014/main" id="{00000000-0008-0000-0D00-00005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1285" name="Check Box 85" descr="Yes" hidden="1">
              <a:extLst>
                <a:ext uri="{63B3BB69-23CF-44E3-9099-C40C66FF867C}">
                  <a14:compatExt spid="_x0000_s51285"/>
                </a:ext>
                <a:ext uri="{FF2B5EF4-FFF2-40B4-BE49-F238E27FC236}">
                  <a16:creationId xmlns:a16="http://schemas.microsoft.com/office/drawing/2014/main" id="{00000000-0008-0000-0D00-00005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1286" name="Check Box 86" descr="Yes" hidden="1">
              <a:extLst>
                <a:ext uri="{63B3BB69-23CF-44E3-9099-C40C66FF867C}">
                  <a14:compatExt spid="_x0000_s51286"/>
                </a:ext>
                <a:ext uri="{FF2B5EF4-FFF2-40B4-BE49-F238E27FC236}">
                  <a16:creationId xmlns:a16="http://schemas.microsoft.com/office/drawing/2014/main" id="{00000000-0008-0000-0D00-000056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1287" name="Check Box 87" descr="Yes" hidden="1">
              <a:extLst>
                <a:ext uri="{63B3BB69-23CF-44E3-9099-C40C66FF867C}">
                  <a14:compatExt spid="_x0000_s51287"/>
                </a:ext>
                <a:ext uri="{FF2B5EF4-FFF2-40B4-BE49-F238E27FC236}">
                  <a16:creationId xmlns:a16="http://schemas.microsoft.com/office/drawing/2014/main" id="{00000000-0008-0000-0D00-000057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104</xdr:col>
          <xdr:colOff>104775</xdr:colOff>
          <xdr:row>17</xdr:row>
          <xdr:rowOff>47625</xdr:rowOff>
        </xdr:to>
        <xdr:sp macro="" textlink="">
          <xdr:nvSpPr>
            <xdr:cNvPr id="51288" name="Check Box 88" hidden="1">
              <a:extLst>
                <a:ext uri="{63B3BB69-23CF-44E3-9099-C40C66FF867C}">
                  <a14:compatExt spid="_x0000_s51288"/>
                </a:ext>
                <a:ext uri="{FF2B5EF4-FFF2-40B4-BE49-F238E27FC236}">
                  <a16:creationId xmlns:a16="http://schemas.microsoft.com/office/drawing/2014/main" id="{00000000-0008-0000-0D00-000058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103</xdr:col>
          <xdr:colOff>295275</xdr:colOff>
          <xdr:row>17</xdr:row>
          <xdr:rowOff>38100</xdr:rowOff>
        </xdr:to>
        <xdr:sp macro="" textlink="">
          <xdr:nvSpPr>
            <xdr:cNvPr id="51289" name="Check Box 89" hidden="1">
              <a:extLst>
                <a:ext uri="{63B3BB69-23CF-44E3-9099-C40C66FF867C}">
                  <a14:compatExt spid="_x0000_s51289"/>
                </a:ext>
                <a:ext uri="{FF2B5EF4-FFF2-40B4-BE49-F238E27FC236}">
                  <a16:creationId xmlns:a16="http://schemas.microsoft.com/office/drawing/2014/main" id="{00000000-0008-0000-0D00-000059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104</xdr:col>
          <xdr:colOff>104775</xdr:colOff>
          <xdr:row>18</xdr:row>
          <xdr:rowOff>47625</xdr:rowOff>
        </xdr:to>
        <xdr:sp macro="" textlink="">
          <xdr:nvSpPr>
            <xdr:cNvPr id="51290" name="Check Box 90" hidden="1">
              <a:extLst>
                <a:ext uri="{63B3BB69-23CF-44E3-9099-C40C66FF867C}">
                  <a14:compatExt spid="_x0000_s51290"/>
                </a:ext>
                <a:ext uri="{FF2B5EF4-FFF2-40B4-BE49-F238E27FC236}">
                  <a16:creationId xmlns:a16="http://schemas.microsoft.com/office/drawing/2014/main" id="{00000000-0008-0000-0D00-00005A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103</xdr:col>
          <xdr:colOff>295275</xdr:colOff>
          <xdr:row>18</xdr:row>
          <xdr:rowOff>38100</xdr:rowOff>
        </xdr:to>
        <xdr:sp macro="" textlink="">
          <xdr:nvSpPr>
            <xdr:cNvPr id="51291" name="Check Box 91" hidden="1">
              <a:extLst>
                <a:ext uri="{63B3BB69-23CF-44E3-9099-C40C66FF867C}">
                  <a14:compatExt spid="_x0000_s51291"/>
                </a:ext>
                <a:ext uri="{FF2B5EF4-FFF2-40B4-BE49-F238E27FC236}">
                  <a16:creationId xmlns:a16="http://schemas.microsoft.com/office/drawing/2014/main" id="{00000000-0008-0000-0D00-00005B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104</xdr:col>
          <xdr:colOff>104775</xdr:colOff>
          <xdr:row>19</xdr:row>
          <xdr:rowOff>47625</xdr:rowOff>
        </xdr:to>
        <xdr:sp macro="" textlink="">
          <xdr:nvSpPr>
            <xdr:cNvPr id="51292" name="Check Box 92" hidden="1">
              <a:extLst>
                <a:ext uri="{63B3BB69-23CF-44E3-9099-C40C66FF867C}">
                  <a14:compatExt spid="_x0000_s51292"/>
                </a:ext>
                <a:ext uri="{FF2B5EF4-FFF2-40B4-BE49-F238E27FC236}">
                  <a16:creationId xmlns:a16="http://schemas.microsoft.com/office/drawing/2014/main" id="{00000000-0008-0000-0D00-00005C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103</xdr:col>
          <xdr:colOff>295275</xdr:colOff>
          <xdr:row>19</xdr:row>
          <xdr:rowOff>38100</xdr:rowOff>
        </xdr:to>
        <xdr:sp macro="" textlink="">
          <xdr:nvSpPr>
            <xdr:cNvPr id="51293" name="Check Box 93" hidden="1">
              <a:extLst>
                <a:ext uri="{63B3BB69-23CF-44E3-9099-C40C66FF867C}">
                  <a14:compatExt spid="_x0000_s51293"/>
                </a:ext>
                <a:ext uri="{FF2B5EF4-FFF2-40B4-BE49-F238E27FC236}">
                  <a16:creationId xmlns:a16="http://schemas.microsoft.com/office/drawing/2014/main" id="{00000000-0008-0000-0D00-00005D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103</xdr:col>
          <xdr:colOff>295275</xdr:colOff>
          <xdr:row>20</xdr:row>
          <xdr:rowOff>38100</xdr:rowOff>
        </xdr:to>
        <xdr:sp macro="" textlink="">
          <xdr:nvSpPr>
            <xdr:cNvPr id="51294" name="Check Box 94" hidden="1">
              <a:extLst>
                <a:ext uri="{63B3BB69-23CF-44E3-9099-C40C66FF867C}">
                  <a14:compatExt spid="_x0000_s51294"/>
                </a:ext>
                <a:ext uri="{FF2B5EF4-FFF2-40B4-BE49-F238E27FC236}">
                  <a16:creationId xmlns:a16="http://schemas.microsoft.com/office/drawing/2014/main" id="{00000000-0008-0000-0D00-00005E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104</xdr:col>
          <xdr:colOff>104775</xdr:colOff>
          <xdr:row>20</xdr:row>
          <xdr:rowOff>47625</xdr:rowOff>
        </xdr:to>
        <xdr:sp macro="" textlink="">
          <xdr:nvSpPr>
            <xdr:cNvPr id="51295" name="Check Box 95" hidden="1">
              <a:extLst>
                <a:ext uri="{63B3BB69-23CF-44E3-9099-C40C66FF867C}">
                  <a14:compatExt spid="_x0000_s51295"/>
                </a:ext>
                <a:ext uri="{FF2B5EF4-FFF2-40B4-BE49-F238E27FC236}">
                  <a16:creationId xmlns:a16="http://schemas.microsoft.com/office/drawing/2014/main" id="{00000000-0008-0000-0D00-00005F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103</xdr:col>
          <xdr:colOff>295275</xdr:colOff>
          <xdr:row>20</xdr:row>
          <xdr:rowOff>38100</xdr:rowOff>
        </xdr:to>
        <xdr:sp macro="" textlink="">
          <xdr:nvSpPr>
            <xdr:cNvPr id="51296" name="Check Box 96" hidden="1">
              <a:extLst>
                <a:ext uri="{63B3BB69-23CF-44E3-9099-C40C66FF867C}">
                  <a14:compatExt spid="_x0000_s51296"/>
                </a:ext>
                <a:ext uri="{FF2B5EF4-FFF2-40B4-BE49-F238E27FC236}">
                  <a16:creationId xmlns:a16="http://schemas.microsoft.com/office/drawing/2014/main" id="{00000000-0008-0000-0D00-000060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103</xdr:col>
          <xdr:colOff>295275</xdr:colOff>
          <xdr:row>21</xdr:row>
          <xdr:rowOff>38100</xdr:rowOff>
        </xdr:to>
        <xdr:sp macro="" textlink="">
          <xdr:nvSpPr>
            <xdr:cNvPr id="51297" name="Check Box 97" hidden="1">
              <a:extLst>
                <a:ext uri="{63B3BB69-23CF-44E3-9099-C40C66FF867C}">
                  <a14:compatExt spid="_x0000_s51297"/>
                </a:ext>
                <a:ext uri="{FF2B5EF4-FFF2-40B4-BE49-F238E27FC236}">
                  <a16:creationId xmlns:a16="http://schemas.microsoft.com/office/drawing/2014/main" id="{00000000-0008-0000-0D00-000061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104</xdr:col>
          <xdr:colOff>104775</xdr:colOff>
          <xdr:row>21</xdr:row>
          <xdr:rowOff>47625</xdr:rowOff>
        </xdr:to>
        <xdr:sp macro="" textlink="">
          <xdr:nvSpPr>
            <xdr:cNvPr id="51298" name="Check Box 98" hidden="1">
              <a:extLst>
                <a:ext uri="{63B3BB69-23CF-44E3-9099-C40C66FF867C}">
                  <a14:compatExt spid="_x0000_s51298"/>
                </a:ext>
                <a:ext uri="{FF2B5EF4-FFF2-40B4-BE49-F238E27FC236}">
                  <a16:creationId xmlns:a16="http://schemas.microsoft.com/office/drawing/2014/main" id="{00000000-0008-0000-0D00-000062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103</xdr:col>
          <xdr:colOff>295275</xdr:colOff>
          <xdr:row>21</xdr:row>
          <xdr:rowOff>38100</xdr:rowOff>
        </xdr:to>
        <xdr:sp macro="" textlink="">
          <xdr:nvSpPr>
            <xdr:cNvPr id="51299" name="Check Box 99" hidden="1">
              <a:extLst>
                <a:ext uri="{63B3BB69-23CF-44E3-9099-C40C66FF867C}">
                  <a14:compatExt spid="_x0000_s51299"/>
                </a:ext>
                <a:ext uri="{FF2B5EF4-FFF2-40B4-BE49-F238E27FC236}">
                  <a16:creationId xmlns:a16="http://schemas.microsoft.com/office/drawing/2014/main" id="{00000000-0008-0000-0D00-000063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103</xdr:col>
          <xdr:colOff>295275</xdr:colOff>
          <xdr:row>22</xdr:row>
          <xdr:rowOff>38100</xdr:rowOff>
        </xdr:to>
        <xdr:sp macro="" textlink="">
          <xdr:nvSpPr>
            <xdr:cNvPr id="51300" name="Check Box 100" hidden="1">
              <a:extLst>
                <a:ext uri="{63B3BB69-23CF-44E3-9099-C40C66FF867C}">
                  <a14:compatExt spid="_x0000_s51300"/>
                </a:ext>
                <a:ext uri="{FF2B5EF4-FFF2-40B4-BE49-F238E27FC236}">
                  <a16:creationId xmlns:a16="http://schemas.microsoft.com/office/drawing/2014/main" id="{00000000-0008-0000-0D00-000064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104</xdr:col>
          <xdr:colOff>104775</xdr:colOff>
          <xdr:row>22</xdr:row>
          <xdr:rowOff>47625</xdr:rowOff>
        </xdr:to>
        <xdr:sp macro="" textlink="">
          <xdr:nvSpPr>
            <xdr:cNvPr id="51301" name="Check Box 101" hidden="1">
              <a:extLst>
                <a:ext uri="{63B3BB69-23CF-44E3-9099-C40C66FF867C}">
                  <a14:compatExt spid="_x0000_s51301"/>
                </a:ext>
                <a:ext uri="{FF2B5EF4-FFF2-40B4-BE49-F238E27FC236}">
                  <a16:creationId xmlns:a16="http://schemas.microsoft.com/office/drawing/2014/main" id="{00000000-0008-0000-0D00-000065C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30</xdr:col>
      <xdr:colOff>187325</xdr:colOff>
      <xdr:row>41</xdr:row>
      <xdr:rowOff>12700</xdr:rowOff>
    </xdr:from>
    <xdr:to>
      <xdr:col>32</xdr:col>
      <xdr:colOff>484825</xdr:colOff>
      <xdr:row>55</xdr:row>
      <xdr:rowOff>171450</xdr:rowOff>
    </xdr:to>
    <xdr:graphicFrame macro="">
      <xdr:nvGraphicFramePr>
        <xdr:cNvPr id="16" name="Chart 15">
          <a:extLst>
            <a:ext uri="{FF2B5EF4-FFF2-40B4-BE49-F238E27FC236}">
              <a16:creationId xmlns:a16="http://schemas.microsoft.com/office/drawing/2014/main" id="{00000000-0008-0000-0D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0.43215</cdr:x>
      <cdr:y>0.4967</cdr:y>
    </cdr:from>
    <cdr:to>
      <cdr:x>0.63122</cdr:x>
      <cdr:y>0.60659</cdr:y>
    </cdr:to>
    <cdr:sp macro="" textlink="TSQ!$AA$88">
      <cdr:nvSpPr>
        <cdr:cNvPr id="2" name="TextBox 1">
          <a:extLst xmlns:a="http://schemas.openxmlformats.org/drawingml/2006/main">
            <a:ext uri="{FF2B5EF4-FFF2-40B4-BE49-F238E27FC236}">
              <a16:creationId xmlns:a16="http://schemas.microsoft.com/office/drawing/2014/main" id="{32B1EFEF-F8DF-9FF0-D938-8E98CFA6185C}"/>
            </a:ext>
          </a:extLst>
        </cdr:cNvPr>
        <cdr:cNvSpPr txBox="1"/>
      </cdr:nvSpPr>
      <cdr:spPr>
        <a:xfrm xmlns:a="http://schemas.openxmlformats.org/drawingml/2006/main">
          <a:off x="1089025" y="1435100"/>
          <a:ext cx="501650" cy="317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583BEF8-6E14-4D23-AD52-2BD07C094AC9}" type="TxLink">
            <a:rPr lang="en-US" sz="1100" b="1" i="0" u="none" strike="noStrike">
              <a:solidFill>
                <a:srgbClr val="000000"/>
              </a:solidFill>
              <a:latin typeface="Calibri"/>
              <a:cs typeface="Calibri"/>
            </a:rPr>
            <a:pPr/>
            <a:t>81%</a:t>
          </a:fld>
          <a:endParaRPr lang="en-SG" sz="1100"/>
        </a:p>
      </cdr:txBody>
    </cdr:sp>
  </cdr:relSizeAnchor>
</c:userShapes>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0177" name="Check Box 1" hidden="1">
              <a:extLst>
                <a:ext uri="{63B3BB69-23CF-44E3-9099-C40C66FF867C}">
                  <a14:compatExt spid="_x0000_s50177"/>
                </a:ext>
                <a:ext uri="{FF2B5EF4-FFF2-40B4-BE49-F238E27FC236}">
                  <a16:creationId xmlns:a16="http://schemas.microsoft.com/office/drawing/2014/main" id="{00000000-0008-0000-0E00-00000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0178" name="Check Box 2" hidden="1">
              <a:extLst>
                <a:ext uri="{63B3BB69-23CF-44E3-9099-C40C66FF867C}">
                  <a14:compatExt spid="_x0000_s50178"/>
                </a:ext>
                <a:ext uri="{FF2B5EF4-FFF2-40B4-BE49-F238E27FC236}">
                  <a16:creationId xmlns:a16="http://schemas.microsoft.com/office/drawing/2014/main" id="{00000000-0008-0000-0E00-00000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0179" name="Check Box 3" hidden="1">
              <a:extLst>
                <a:ext uri="{63B3BB69-23CF-44E3-9099-C40C66FF867C}">
                  <a14:compatExt spid="_x0000_s50179"/>
                </a:ext>
                <a:ext uri="{FF2B5EF4-FFF2-40B4-BE49-F238E27FC236}">
                  <a16:creationId xmlns:a16="http://schemas.microsoft.com/office/drawing/2014/main" id="{00000000-0008-0000-0E00-00000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0180" name="Check Box 4" hidden="1">
              <a:extLst>
                <a:ext uri="{63B3BB69-23CF-44E3-9099-C40C66FF867C}">
                  <a14:compatExt spid="_x0000_s50180"/>
                </a:ext>
                <a:ext uri="{FF2B5EF4-FFF2-40B4-BE49-F238E27FC236}">
                  <a16:creationId xmlns:a16="http://schemas.microsoft.com/office/drawing/2014/main" id="{00000000-0008-0000-0E00-00000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0181" name="Check Box 5" hidden="1">
              <a:extLst>
                <a:ext uri="{63B3BB69-23CF-44E3-9099-C40C66FF867C}">
                  <a14:compatExt spid="_x0000_s50181"/>
                </a:ext>
                <a:ext uri="{FF2B5EF4-FFF2-40B4-BE49-F238E27FC236}">
                  <a16:creationId xmlns:a16="http://schemas.microsoft.com/office/drawing/2014/main" id="{00000000-0008-0000-0E00-00000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0182" name="Check Box 6" hidden="1">
              <a:extLst>
                <a:ext uri="{63B3BB69-23CF-44E3-9099-C40C66FF867C}">
                  <a14:compatExt spid="_x0000_s50182"/>
                </a:ext>
                <a:ext uri="{FF2B5EF4-FFF2-40B4-BE49-F238E27FC236}">
                  <a16:creationId xmlns:a16="http://schemas.microsoft.com/office/drawing/2014/main" id="{00000000-0008-0000-0E00-00000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0183" name="Check Box 7" hidden="1">
              <a:extLst>
                <a:ext uri="{63B3BB69-23CF-44E3-9099-C40C66FF867C}">
                  <a14:compatExt spid="_x0000_s50183"/>
                </a:ext>
                <a:ext uri="{FF2B5EF4-FFF2-40B4-BE49-F238E27FC236}">
                  <a16:creationId xmlns:a16="http://schemas.microsoft.com/office/drawing/2014/main" id="{00000000-0008-0000-0E00-00000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0184" name="Check Box 8" hidden="1">
              <a:extLst>
                <a:ext uri="{63B3BB69-23CF-44E3-9099-C40C66FF867C}">
                  <a14:compatExt spid="_x0000_s50184"/>
                </a:ext>
                <a:ext uri="{FF2B5EF4-FFF2-40B4-BE49-F238E27FC236}">
                  <a16:creationId xmlns:a16="http://schemas.microsoft.com/office/drawing/2014/main" id="{00000000-0008-0000-0E00-00000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0185" name="Check Box 9" hidden="1">
              <a:extLst>
                <a:ext uri="{63B3BB69-23CF-44E3-9099-C40C66FF867C}">
                  <a14:compatExt spid="_x0000_s50185"/>
                </a:ext>
                <a:ext uri="{FF2B5EF4-FFF2-40B4-BE49-F238E27FC236}">
                  <a16:creationId xmlns:a16="http://schemas.microsoft.com/office/drawing/2014/main" id="{00000000-0008-0000-0E00-00000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0186" name="Check Box 10" hidden="1">
              <a:extLst>
                <a:ext uri="{63B3BB69-23CF-44E3-9099-C40C66FF867C}">
                  <a14:compatExt spid="_x0000_s50186"/>
                </a:ext>
                <a:ext uri="{FF2B5EF4-FFF2-40B4-BE49-F238E27FC236}">
                  <a16:creationId xmlns:a16="http://schemas.microsoft.com/office/drawing/2014/main" id="{00000000-0008-0000-0E00-00000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0187" name="Check Box 11" hidden="1">
              <a:extLst>
                <a:ext uri="{63B3BB69-23CF-44E3-9099-C40C66FF867C}">
                  <a14:compatExt spid="_x0000_s50187"/>
                </a:ext>
                <a:ext uri="{FF2B5EF4-FFF2-40B4-BE49-F238E27FC236}">
                  <a16:creationId xmlns:a16="http://schemas.microsoft.com/office/drawing/2014/main" id="{00000000-0008-0000-0E00-00000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0188" name="Check Box 12" hidden="1">
              <a:extLst>
                <a:ext uri="{63B3BB69-23CF-44E3-9099-C40C66FF867C}">
                  <a14:compatExt spid="_x0000_s50188"/>
                </a:ext>
                <a:ext uri="{FF2B5EF4-FFF2-40B4-BE49-F238E27FC236}">
                  <a16:creationId xmlns:a16="http://schemas.microsoft.com/office/drawing/2014/main" id="{00000000-0008-0000-0E00-00000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0189" name="Check Box 13" hidden="1">
              <a:extLst>
                <a:ext uri="{63B3BB69-23CF-44E3-9099-C40C66FF867C}">
                  <a14:compatExt spid="_x0000_s50189"/>
                </a:ext>
                <a:ext uri="{FF2B5EF4-FFF2-40B4-BE49-F238E27FC236}">
                  <a16:creationId xmlns:a16="http://schemas.microsoft.com/office/drawing/2014/main" id="{00000000-0008-0000-0E00-00000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0190" name="Check Box 14" hidden="1">
              <a:extLst>
                <a:ext uri="{63B3BB69-23CF-44E3-9099-C40C66FF867C}">
                  <a14:compatExt spid="_x0000_s50190"/>
                </a:ext>
                <a:ext uri="{FF2B5EF4-FFF2-40B4-BE49-F238E27FC236}">
                  <a16:creationId xmlns:a16="http://schemas.microsoft.com/office/drawing/2014/main" id="{00000000-0008-0000-0E00-00000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0191" name="Check Box 15" hidden="1">
              <a:extLst>
                <a:ext uri="{63B3BB69-23CF-44E3-9099-C40C66FF867C}">
                  <a14:compatExt spid="_x0000_s50191"/>
                </a:ext>
                <a:ext uri="{FF2B5EF4-FFF2-40B4-BE49-F238E27FC236}">
                  <a16:creationId xmlns:a16="http://schemas.microsoft.com/office/drawing/2014/main" id="{00000000-0008-0000-0E00-00000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0192" name="Check Box 16" hidden="1">
              <a:extLst>
                <a:ext uri="{63B3BB69-23CF-44E3-9099-C40C66FF867C}">
                  <a14:compatExt spid="_x0000_s50192"/>
                </a:ext>
                <a:ext uri="{FF2B5EF4-FFF2-40B4-BE49-F238E27FC236}">
                  <a16:creationId xmlns:a16="http://schemas.microsoft.com/office/drawing/2014/main" id="{00000000-0008-0000-0E00-00001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0193" name="Check Box 17" hidden="1">
              <a:extLst>
                <a:ext uri="{63B3BB69-23CF-44E3-9099-C40C66FF867C}">
                  <a14:compatExt spid="_x0000_s50193"/>
                </a:ext>
                <a:ext uri="{FF2B5EF4-FFF2-40B4-BE49-F238E27FC236}">
                  <a16:creationId xmlns:a16="http://schemas.microsoft.com/office/drawing/2014/main" id="{00000000-0008-0000-0E00-00001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0194" name="Check Box 18" hidden="1">
              <a:extLst>
                <a:ext uri="{63B3BB69-23CF-44E3-9099-C40C66FF867C}">
                  <a14:compatExt spid="_x0000_s50194"/>
                </a:ext>
                <a:ext uri="{FF2B5EF4-FFF2-40B4-BE49-F238E27FC236}">
                  <a16:creationId xmlns:a16="http://schemas.microsoft.com/office/drawing/2014/main" id="{00000000-0008-0000-0E00-00001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0195" name="Check Box 19" hidden="1">
              <a:extLst>
                <a:ext uri="{63B3BB69-23CF-44E3-9099-C40C66FF867C}">
                  <a14:compatExt spid="_x0000_s50195"/>
                </a:ext>
                <a:ext uri="{FF2B5EF4-FFF2-40B4-BE49-F238E27FC236}">
                  <a16:creationId xmlns:a16="http://schemas.microsoft.com/office/drawing/2014/main" id="{00000000-0008-0000-0E00-00001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0196" name="Check Box 20" hidden="1">
              <a:extLst>
                <a:ext uri="{63B3BB69-23CF-44E3-9099-C40C66FF867C}">
                  <a14:compatExt spid="_x0000_s50196"/>
                </a:ext>
                <a:ext uri="{FF2B5EF4-FFF2-40B4-BE49-F238E27FC236}">
                  <a16:creationId xmlns:a16="http://schemas.microsoft.com/office/drawing/2014/main" id="{00000000-0008-0000-0E00-00001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0197" name="Check Box 21" hidden="1">
              <a:extLst>
                <a:ext uri="{63B3BB69-23CF-44E3-9099-C40C66FF867C}">
                  <a14:compatExt spid="_x0000_s50197"/>
                </a:ext>
                <a:ext uri="{FF2B5EF4-FFF2-40B4-BE49-F238E27FC236}">
                  <a16:creationId xmlns:a16="http://schemas.microsoft.com/office/drawing/2014/main" id="{00000000-0008-0000-0E00-00001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0E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0E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0E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0E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0E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0E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0E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0E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0E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0E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0198" name="Check Box 22" hidden="1">
              <a:extLst>
                <a:ext uri="{63B3BB69-23CF-44E3-9099-C40C66FF867C}">
                  <a14:compatExt spid="_x0000_s50198"/>
                </a:ext>
                <a:ext uri="{FF2B5EF4-FFF2-40B4-BE49-F238E27FC236}">
                  <a16:creationId xmlns:a16="http://schemas.microsoft.com/office/drawing/2014/main" id="{00000000-0008-0000-0E00-00001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0199" name="Check Box 23" hidden="1">
              <a:extLst>
                <a:ext uri="{63B3BB69-23CF-44E3-9099-C40C66FF867C}">
                  <a14:compatExt spid="_x0000_s50199"/>
                </a:ext>
                <a:ext uri="{FF2B5EF4-FFF2-40B4-BE49-F238E27FC236}">
                  <a16:creationId xmlns:a16="http://schemas.microsoft.com/office/drawing/2014/main" id="{00000000-0008-0000-0E00-00001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0200" name="Check Box 24" hidden="1">
              <a:extLst>
                <a:ext uri="{63B3BB69-23CF-44E3-9099-C40C66FF867C}">
                  <a14:compatExt spid="_x0000_s50200"/>
                </a:ext>
                <a:ext uri="{FF2B5EF4-FFF2-40B4-BE49-F238E27FC236}">
                  <a16:creationId xmlns:a16="http://schemas.microsoft.com/office/drawing/2014/main" id="{00000000-0008-0000-0E00-00001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0201" name="Check Box 25" hidden="1">
              <a:extLst>
                <a:ext uri="{63B3BB69-23CF-44E3-9099-C40C66FF867C}">
                  <a14:compatExt spid="_x0000_s50201"/>
                </a:ext>
                <a:ext uri="{FF2B5EF4-FFF2-40B4-BE49-F238E27FC236}">
                  <a16:creationId xmlns:a16="http://schemas.microsoft.com/office/drawing/2014/main" id="{00000000-0008-0000-0E00-00001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0202" name="Check Box 26" hidden="1">
              <a:extLst>
                <a:ext uri="{63B3BB69-23CF-44E3-9099-C40C66FF867C}">
                  <a14:compatExt spid="_x0000_s50202"/>
                </a:ext>
                <a:ext uri="{FF2B5EF4-FFF2-40B4-BE49-F238E27FC236}">
                  <a16:creationId xmlns:a16="http://schemas.microsoft.com/office/drawing/2014/main" id="{00000000-0008-0000-0E00-00001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0203" name="Check Box 27" hidden="1">
              <a:extLst>
                <a:ext uri="{63B3BB69-23CF-44E3-9099-C40C66FF867C}">
                  <a14:compatExt spid="_x0000_s50203"/>
                </a:ext>
                <a:ext uri="{FF2B5EF4-FFF2-40B4-BE49-F238E27FC236}">
                  <a16:creationId xmlns:a16="http://schemas.microsoft.com/office/drawing/2014/main" id="{00000000-0008-0000-0E00-00001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0204" name="Check Box 28" descr="Yes" hidden="1">
              <a:extLst>
                <a:ext uri="{63B3BB69-23CF-44E3-9099-C40C66FF867C}">
                  <a14:compatExt spid="_x0000_s50204"/>
                </a:ext>
                <a:ext uri="{FF2B5EF4-FFF2-40B4-BE49-F238E27FC236}">
                  <a16:creationId xmlns:a16="http://schemas.microsoft.com/office/drawing/2014/main" id="{00000000-0008-0000-0E00-00001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0205" name="Check Box 29" descr="Retain" hidden="1">
              <a:extLst>
                <a:ext uri="{63B3BB69-23CF-44E3-9099-C40C66FF867C}">
                  <a14:compatExt spid="_x0000_s50205"/>
                </a:ext>
                <a:ext uri="{FF2B5EF4-FFF2-40B4-BE49-F238E27FC236}">
                  <a16:creationId xmlns:a16="http://schemas.microsoft.com/office/drawing/2014/main" id="{00000000-0008-0000-0E00-00001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0206" name="Check Box 30" hidden="1">
              <a:extLst>
                <a:ext uri="{63B3BB69-23CF-44E3-9099-C40C66FF867C}">
                  <a14:compatExt spid="_x0000_s50206"/>
                </a:ext>
                <a:ext uri="{FF2B5EF4-FFF2-40B4-BE49-F238E27FC236}">
                  <a16:creationId xmlns:a16="http://schemas.microsoft.com/office/drawing/2014/main" id="{00000000-0008-0000-0E00-00001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0207" name="Check Box 31" hidden="1">
              <a:extLst>
                <a:ext uri="{63B3BB69-23CF-44E3-9099-C40C66FF867C}">
                  <a14:compatExt spid="_x0000_s50207"/>
                </a:ext>
                <a:ext uri="{FF2B5EF4-FFF2-40B4-BE49-F238E27FC236}">
                  <a16:creationId xmlns:a16="http://schemas.microsoft.com/office/drawing/2014/main" id="{00000000-0008-0000-0E00-00001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0208" name="Check Box 32" hidden="1">
              <a:extLst>
                <a:ext uri="{63B3BB69-23CF-44E3-9099-C40C66FF867C}">
                  <a14:compatExt spid="_x0000_s50208"/>
                </a:ext>
                <a:ext uri="{FF2B5EF4-FFF2-40B4-BE49-F238E27FC236}">
                  <a16:creationId xmlns:a16="http://schemas.microsoft.com/office/drawing/2014/main" id="{00000000-0008-0000-0E00-00002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0209" name="Check Box 33" hidden="1">
              <a:extLst>
                <a:ext uri="{63B3BB69-23CF-44E3-9099-C40C66FF867C}">
                  <a14:compatExt spid="_x0000_s50209"/>
                </a:ext>
                <a:ext uri="{FF2B5EF4-FFF2-40B4-BE49-F238E27FC236}">
                  <a16:creationId xmlns:a16="http://schemas.microsoft.com/office/drawing/2014/main" id="{00000000-0008-0000-0E00-00002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0210" name="Check Box 34" hidden="1">
              <a:extLst>
                <a:ext uri="{63B3BB69-23CF-44E3-9099-C40C66FF867C}">
                  <a14:compatExt spid="_x0000_s50210"/>
                </a:ext>
                <a:ext uri="{FF2B5EF4-FFF2-40B4-BE49-F238E27FC236}">
                  <a16:creationId xmlns:a16="http://schemas.microsoft.com/office/drawing/2014/main" id="{00000000-0008-0000-0E00-00002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0211" name="Check Box 35" hidden="1">
              <a:extLst>
                <a:ext uri="{63B3BB69-23CF-44E3-9099-C40C66FF867C}">
                  <a14:compatExt spid="_x0000_s50211"/>
                </a:ext>
                <a:ext uri="{FF2B5EF4-FFF2-40B4-BE49-F238E27FC236}">
                  <a16:creationId xmlns:a16="http://schemas.microsoft.com/office/drawing/2014/main" id="{00000000-0008-0000-0E00-00002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0212" name="Check Box 36" hidden="1">
              <a:extLst>
                <a:ext uri="{63B3BB69-23CF-44E3-9099-C40C66FF867C}">
                  <a14:compatExt spid="_x0000_s50212"/>
                </a:ext>
                <a:ext uri="{FF2B5EF4-FFF2-40B4-BE49-F238E27FC236}">
                  <a16:creationId xmlns:a16="http://schemas.microsoft.com/office/drawing/2014/main" id="{00000000-0008-0000-0E00-00002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0213" name="Check Box 37" hidden="1">
              <a:extLst>
                <a:ext uri="{63B3BB69-23CF-44E3-9099-C40C66FF867C}">
                  <a14:compatExt spid="_x0000_s50213"/>
                </a:ext>
                <a:ext uri="{FF2B5EF4-FFF2-40B4-BE49-F238E27FC236}">
                  <a16:creationId xmlns:a16="http://schemas.microsoft.com/office/drawing/2014/main" id="{00000000-0008-0000-0E00-00002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0214" name="Check Box 38" hidden="1">
              <a:extLst>
                <a:ext uri="{63B3BB69-23CF-44E3-9099-C40C66FF867C}">
                  <a14:compatExt spid="_x0000_s50214"/>
                </a:ext>
                <a:ext uri="{FF2B5EF4-FFF2-40B4-BE49-F238E27FC236}">
                  <a16:creationId xmlns:a16="http://schemas.microsoft.com/office/drawing/2014/main" id="{00000000-0008-0000-0E00-00002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0215" name="Check Box 39" hidden="1">
              <a:extLst>
                <a:ext uri="{63B3BB69-23CF-44E3-9099-C40C66FF867C}">
                  <a14:compatExt spid="_x0000_s50215"/>
                </a:ext>
                <a:ext uri="{FF2B5EF4-FFF2-40B4-BE49-F238E27FC236}">
                  <a16:creationId xmlns:a16="http://schemas.microsoft.com/office/drawing/2014/main" id="{00000000-0008-0000-0E00-00002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0216" name="Check Box 40" hidden="1">
              <a:extLst>
                <a:ext uri="{63B3BB69-23CF-44E3-9099-C40C66FF867C}">
                  <a14:compatExt spid="_x0000_s50216"/>
                </a:ext>
                <a:ext uri="{FF2B5EF4-FFF2-40B4-BE49-F238E27FC236}">
                  <a16:creationId xmlns:a16="http://schemas.microsoft.com/office/drawing/2014/main" id="{00000000-0008-0000-0E00-00002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0217" name="Check Box 41" hidden="1">
              <a:extLst>
                <a:ext uri="{63B3BB69-23CF-44E3-9099-C40C66FF867C}">
                  <a14:compatExt spid="_x0000_s50217"/>
                </a:ext>
                <a:ext uri="{FF2B5EF4-FFF2-40B4-BE49-F238E27FC236}">
                  <a16:creationId xmlns:a16="http://schemas.microsoft.com/office/drawing/2014/main" id="{00000000-0008-0000-0E00-00002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0218" name="Check Box 42" hidden="1">
              <a:extLst>
                <a:ext uri="{63B3BB69-23CF-44E3-9099-C40C66FF867C}">
                  <a14:compatExt spid="_x0000_s50218"/>
                </a:ext>
                <a:ext uri="{FF2B5EF4-FFF2-40B4-BE49-F238E27FC236}">
                  <a16:creationId xmlns:a16="http://schemas.microsoft.com/office/drawing/2014/main" id="{00000000-0008-0000-0E00-00002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0219" name="Check Box 43" hidden="1">
              <a:extLst>
                <a:ext uri="{63B3BB69-23CF-44E3-9099-C40C66FF867C}">
                  <a14:compatExt spid="_x0000_s50219"/>
                </a:ext>
                <a:ext uri="{FF2B5EF4-FFF2-40B4-BE49-F238E27FC236}">
                  <a16:creationId xmlns:a16="http://schemas.microsoft.com/office/drawing/2014/main" id="{00000000-0008-0000-0E00-00002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0220" name="Check Box 44" hidden="1">
              <a:extLst>
                <a:ext uri="{63B3BB69-23CF-44E3-9099-C40C66FF867C}">
                  <a14:compatExt spid="_x0000_s50220"/>
                </a:ext>
                <a:ext uri="{FF2B5EF4-FFF2-40B4-BE49-F238E27FC236}">
                  <a16:creationId xmlns:a16="http://schemas.microsoft.com/office/drawing/2014/main" id="{00000000-0008-0000-0E00-00002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0221" name="Check Box 45" hidden="1">
              <a:extLst>
                <a:ext uri="{63B3BB69-23CF-44E3-9099-C40C66FF867C}">
                  <a14:compatExt spid="_x0000_s50221"/>
                </a:ext>
                <a:ext uri="{FF2B5EF4-FFF2-40B4-BE49-F238E27FC236}">
                  <a16:creationId xmlns:a16="http://schemas.microsoft.com/office/drawing/2014/main" id="{00000000-0008-0000-0E00-00002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0222" name="Check Box 46" hidden="1">
              <a:extLst>
                <a:ext uri="{63B3BB69-23CF-44E3-9099-C40C66FF867C}">
                  <a14:compatExt spid="_x0000_s50222"/>
                </a:ext>
                <a:ext uri="{FF2B5EF4-FFF2-40B4-BE49-F238E27FC236}">
                  <a16:creationId xmlns:a16="http://schemas.microsoft.com/office/drawing/2014/main" id="{00000000-0008-0000-0E00-00002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0223" name="Check Box 47" hidden="1">
              <a:extLst>
                <a:ext uri="{63B3BB69-23CF-44E3-9099-C40C66FF867C}">
                  <a14:compatExt spid="_x0000_s50223"/>
                </a:ext>
                <a:ext uri="{FF2B5EF4-FFF2-40B4-BE49-F238E27FC236}">
                  <a16:creationId xmlns:a16="http://schemas.microsoft.com/office/drawing/2014/main" id="{00000000-0008-0000-0E00-00002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0224" name="Check Box 48" hidden="1">
              <a:extLst>
                <a:ext uri="{63B3BB69-23CF-44E3-9099-C40C66FF867C}">
                  <a14:compatExt spid="_x0000_s50224"/>
                </a:ext>
                <a:ext uri="{FF2B5EF4-FFF2-40B4-BE49-F238E27FC236}">
                  <a16:creationId xmlns:a16="http://schemas.microsoft.com/office/drawing/2014/main" id="{00000000-0008-0000-0E00-00003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85725</xdr:rowOff>
        </xdr:to>
        <xdr:sp macro="" textlink="">
          <xdr:nvSpPr>
            <xdr:cNvPr id="50225" name="Check Box 49" hidden="1">
              <a:extLst>
                <a:ext uri="{63B3BB69-23CF-44E3-9099-C40C66FF867C}">
                  <a14:compatExt spid="_x0000_s50225"/>
                </a:ext>
                <a:ext uri="{FF2B5EF4-FFF2-40B4-BE49-F238E27FC236}">
                  <a16:creationId xmlns:a16="http://schemas.microsoft.com/office/drawing/2014/main" id="{00000000-0008-0000-0E00-00003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0226" name="Check Box 50" hidden="1">
              <a:extLst>
                <a:ext uri="{63B3BB69-23CF-44E3-9099-C40C66FF867C}">
                  <a14:compatExt spid="_x0000_s50226"/>
                </a:ext>
                <a:ext uri="{FF2B5EF4-FFF2-40B4-BE49-F238E27FC236}">
                  <a16:creationId xmlns:a16="http://schemas.microsoft.com/office/drawing/2014/main" id="{00000000-0008-0000-0E00-00003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0227" name="Check Box 51" hidden="1">
              <a:extLst>
                <a:ext uri="{63B3BB69-23CF-44E3-9099-C40C66FF867C}">
                  <a14:compatExt spid="_x0000_s50227"/>
                </a:ext>
                <a:ext uri="{FF2B5EF4-FFF2-40B4-BE49-F238E27FC236}">
                  <a16:creationId xmlns:a16="http://schemas.microsoft.com/office/drawing/2014/main" id="{00000000-0008-0000-0E00-00003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0228" name="Check Box 52" hidden="1">
              <a:extLst>
                <a:ext uri="{63B3BB69-23CF-44E3-9099-C40C66FF867C}">
                  <a14:compatExt spid="_x0000_s50228"/>
                </a:ext>
                <a:ext uri="{FF2B5EF4-FFF2-40B4-BE49-F238E27FC236}">
                  <a16:creationId xmlns:a16="http://schemas.microsoft.com/office/drawing/2014/main" id="{00000000-0008-0000-0E00-00003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0229" name="Check Box 53" hidden="1">
              <a:extLst>
                <a:ext uri="{63B3BB69-23CF-44E3-9099-C40C66FF867C}">
                  <a14:compatExt spid="_x0000_s50229"/>
                </a:ext>
                <a:ext uri="{FF2B5EF4-FFF2-40B4-BE49-F238E27FC236}">
                  <a16:creationId xmlns:a16="http://schemas.microsoft.com/office/drawing/2014/main" id="{00000000-0008-0000-0E00-00003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0230" name="Check Box 54" hidden="1">
              <a:extLst>
                <a:ext uri="{63B3BB69-23CF-44E3-9099-C40C66FF867C}">
                  <a14:compatExt spid="_x0000_s50230"/>
                </a:ext>
                <a:ext uri="{FF2B5EF4-FFF2-40B4-BE49-F238E27FC236}">
                  <a16:creationId xmlns:a16="http://schemas.microsoft.com/office/drawing/2014/main" id="{00000000-0008-0000-0E00-00003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0231" name="Check Box 55" hidden="1">
              <a:extLst>
                <a:ext uri="{63B3BB69-23CF-44E3-9099-C40C66FF867C}">
                  <a14:compatExt spid="_x0000_s50231"/>
                </a:ext>
                <a:ext uri="{FF2B5EF4-FFF2-40B4-BE49-F238E27FC236}">
                  <a16:creationId xmlns:a16="http://schemas.microsoft.com/office/drawing/2014/main" id="{00000000-0008-0000-0E00-00003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0232" name="Check Box 56" hidden="1">
              <a:extLst>
                <a:ext uri="{63B3BB69-23CF-44E3-9099-C40C66FF867C}">
                  <a14:compatExt spid="_x0000_s50232"/>
                </a:ext>
                <a:ext uri="{FF2B5EF4-FFF2-40B4-BE49-F238E27FC236}">
                  <a16:creationId xmlns:a16="http://schemas.microsoft.com/office/drawing/2014/main" id="{00000000-0008-0000-0E00-00003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0233" name="Check Box 57" hidden="1">
              <a:extLst>
                <a:ext uri="{63B3BB69-23CF-44E3-9099-C40C66FF867C}">
                  <a14:compatExt spid="_x0000_s50233"/>
                </a:ext>
                <a:ext uri="{FF2B5EF4-FFF2-40B4-BE49-F238E27FC236}">
                  <a16:creationId xmlns:a16="http://schemas.microsoft.com/office/drawing/2014/main" id="{00000000-0008-0000-0E00-00003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0234" name="Check Box 58" hidden="1">
              <a:extLst>
                <a:ext uri="{63B3BB69-23CF-44E3-9099-C40C66FF867C}">
                  <a14:compatExt spid="_x0000_s50234"/>
                </a:ext>
                <a:ext uri="{FF2B5EF4-FFF2-40B4-BE49-F238E27FC236}">
                  <a16:creationId xmlns:a16="http://schemas.microsoft.com/office/drawing/2014/main" id="{00000000-0008-0000-0E00-00003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0235" name="Check Box 59" hidden="1">
              <a:extLst>
                <a:ext uri="{63B3BB69-23CF-44E3-9099-C40C66FF867C}">
                  <a14:compatExt spid="_x0000_s50235"/>
                </a:ext>
                <a:ext uri="{FF2B5EF4-FFF2-40B4-BE49-F238E27FC236}">
                  <a16:creationId xmlns:a16="http://schemas.microsoft.com/office/drawing/2014/main" id="{00000000-0008-0000-0E00-00003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0236" name="Check Box 60" hidden="1">
              <a:extLst>
                <a:ext uri="{63B3BB69-23CF-44E3-9099-C40C66FF867C}">
                  <a14:compatExt spid="_x0000_s50236"/>
                </a:ext>
                <a:ext uri="{FF2B5EF4-FFF2-40B4-BE49-F238E27FC236}">
                  <a16:creationId xmlns:a16="http://schemas.microsoft.com/office/drawing/2014/main" id="{00000000-0008-0000-0E00-00003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0237" name="Check Box 61" hidden="1">
              <a:extLst>
                <a:ext uri="{63B3BB69-23CF-44E3-9099-C40C66FF867C}">
                  <a14:compatExt spid="_x0000_s50237"/>
                </a:ext>
                <a:ext uri="{FF2B5EF4-FFF2-40B4-BE49-F238E27FC236}">
                  <a16:creationId xmlns:a16="http://schemas.microsoft.com/office/drawing/2014/main" id="{00000000-0008-0000-0E00-00003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0238" name="Check Box 62" hidden="1">
              <a:extLst>
                <a:ext uri="{63B3BB69-23CF-44E3-9099-C40C66FF867C}">
                  <a14:compatExt spid="_x0000_s50238"/>
                </a:ext>
                <a:ext uri="{FF2B5EF4-FFF2-40B4-BE49-F238E27FC236}">
                  <a16:creationId xmlns:a16="http://schemas.microsoft.com/office/drawing/2014/main" id="{00000000-0008-0000-0E00-00003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28575</xdr:rowOff>
        </xdr:to>
        <xdr:sp macro="" textlink="">
          <xdr:nvSpPr>
            <xdr:cNvPr id="50239" name="Check Box 63" hidden="1">
              <a:extLst>
                <a:ext uri="{63B3BB69-23CF-44E3-9099-C40C66FF867C}">
                  <a14:compatExt spid="_x0000_s50239"/>
                </a:ext>
                <a:ext uri="{FF2B5EF4-FFF2-40B4-BE49-F238E27FC236}">
                  <a16:creationId xmlns:a16="http://schemas.microsoft.com/office/drawing/2014/main" id="{00000000-0008-0000-0E00-00003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0240" name="Check Box 64" hidden="1">
              <a:extLst>
                <a:ext uri="{63B3BB69-23CF-44E3-9099-C40C66FF867C}">
                  <a14:compatExt spid="_x0000_s50240"/>
                </a:ext>
                <a:ext uri="{FF2B5EF4-FFF2-40B4-BE49-F238E27FC236}">
                  <a16:creationId xmlns:a16="http://schemas.microsoft.com/office/drawing/2014/main" id="{00000000-0008-0000-0E00-00004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0241" name="Check Box 65" hidden="1">
              <a:extLst>
                <a:ext uri="{63B3BB69-23CF-44E3-9099-C40C66FF867C}">
                  <a14:compatExt spid="_x0000_s50241"/>
                </a:ext>
                <a:ext uri="{FF2B5EF4-FFF2-40B4-BE49-F238E27FC236}">
                  <a16:creationId xmlns:a16="http://schemas.microsoft.com/office/drawing/2014/main" id="{00000000-0008-0000-0E00-00004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0E00-00000D000000}"/>
            </a:ext>
          </a:extLst>
        </xdr:cNvPr>
        <xdr:cNvSpPr>
          <a:spLocks noChangeAspect="1" noChangeArrowheads="1"/>
        </xdr:cNvSpPr>
      </xdr:nvSpPr>
      <xdr:spPr bwMode="auto">
        <a:xfrm>
          <a:off x="22872700" y="216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0E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0E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100%</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0242" name="Check Box 66" descr="Yes" hidden="1">
              <a:extLst>
                <a:ext uri="{63B3BB69-23CF-44E3-9099-C40C66FF867C}">
                  <a14:compatExt spid="_x0000_s50242"/>
                </a:ext>
                <a:ext uri="{FF2B5EF4-FFF2-40B4-BE49-F238E27FC236}">
                  <a16:creationId xmlns:a16="http://schemas.microsoft.com/office/drawing/2014/main" id="{00000000-0008-0000-0E00-00004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0243" name="Check Box 67" descr="Yes" hidden="1">
              <a:extLst>
                <a:ext uri="{63B3BB69-23CF-44E3-9099-C40C66FF867C}">
                  <a14:compatExt spid="_x0000_s50243"/>
                </a:ext>
                <a:ext uri="{FF2B5EF4-FFF2-40B4-BE49-F238E27FC236}">
                  <a16:creationId xmlns:a16="http://schemas.microsoft.com/office/drawing/2014/main" id="{00000000-0008-0000-0E00-00004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0244" name="Check Box 68" hidden="1">
              <a:extLst>
                <a:ext uri="{63B3BB69-23CF-44E3-9099-C40C66FF867C}">
                  <a14:compatExt spid="_x0000_s50244"/>
                </a:ext>
                <a:ext uri="{FF2B5EF4-FFF2-40B4-BE49-F238E27FC236}">
                  <a16:creationId xmlns:a16="http://schemas.microsoft.com/office/drawing/2014/main" id="{00000000-0008-0000-0E00-00004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0245" name="Check Box 69" descr="Yes" hidden="1">
              <a:extLst>
                <a:ext uri="{63B3BB69-23CF-44E3-9099-C40C66FF867C}">
                  <a14:compatExt spid="_x0000_s50245"/>
                </a:ext>
                <a:ext uri="{FF2B5EF4-FFF2-40B4-BE49-F238E27FC236}">
                  <a16:creationId xmlns:a16="http://schemas.microsoft.com/office/drawing/2014/main" id="{00000000-0008-0000-0E00-00004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0246" name="Check Box 70" descr="Yes" hidden="1">
              <a:extLst>
                <a:ext uri="{63B3BB69-23CF-44E3-9099-C40C66FF867C}">
                  <a14:compatExt spid="_x0000_s50246"/>
                </a:ext>
                <a:ext uri="{FF2B5EF4-FFF2-40B4-BE49-F238E27FC236}">
                  <a16:creationId xmlns:a16="http://schemas.microsoft.com/office/drawing/2014/main" id="{00000000-0008-0000-0E00-00004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0247" name="Check Box 71" descr="Yes" hidden="1">
              <a:extLst>
                <a:ext uri="{63B3BB69-23CF-44E3-9099-C40C66FF867C}">
                  <a14:compatExt spid="_x0000_s50247"/>
                </a:ext>
                <a:ext uri="{FF2B5EF4-FFF2-40B4-BE49-F238E27FC236}">
                  <a16:creationId xmlns:a16="http://schemas.microsoft.com/office/drawing/2014/main" id="{00000000-0008-0000-0E00-00004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0248" name="Check Box 72" descr="Yes" hidden="1">
              <a:extLst>
                <a:ext uri="{63B3BB69-23CF-44E3-9099-C40C66FF867C}">
                  <a14:compatExt spid="_x0000_s50248"/>
                </a:ext>
                <a:ext uri="{FF2B5EF4-FFF2-40B4-BE49-F238E27FC236}">
                  <a16:creationId xmlns:a16="http://schemas.microsoft.com/office/drawing/2014/main" id="{00000000-0008-0000-0E00-00004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0249" name="Check Box 73" descr="Yes" hidden="1">
              <a:extLst>
                <a:ext uri="{63B3BB69-23CF-44E3-9099-C40C66FF867C}">
                  <a14:compatExt spid="_x0000_s50249"/>
                </a:ext>
                <a:ext uri="{FF2B5EF4-FFF2-40B4-BE49-F238E27FC236}">
                  <a16:creationId xmlns:a16="http://schemas.microsoft.com/office/drawing/2014/main" id="{00000000-0008-0000-0E00-00004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0250" name="Check Box 74" descr="Yes" hidden="1">
              <a:extLst>
                <a:ext uri="{63B3BB69-23CF-44E3-9099-C40C66FF867C}">
                  <a14:compatExt spid="_x0000_s50250"/>
                </a:ext>
                <a:ext uri="{FF2B5EF4-FFF2-40B4-BE49-F238E27FC236}">
                  <a16:creationId xmlns:a16="http://schemas.microsoft.com/office/drawing/2014/main" id="{00000000-0008-0000-0E00-00004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0251" name="Check Box 75" descr="Yes" hidden="1">
              <a:extLst>
                <a:ext uri="{63B3BB69-23CF-44E3-9099-C40C66FF867C}">
                  <a14:compatExt spid="_x0000_s50251"/>
                </a:ext>
                <a:ext uri="{FF2B5EF4-FFF2-40B4-BE49-F238E27FC236}">
                  <a16:creationId xmlns:a16="http://schemas.microsoft.com/office/drawing/2014/main" id="{00000000-0008-0000-0E00-00004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0252" name="Check Box 76" descr="Yes" hidden="1">
              <a:extLst>
                <a:ext uri="{63B3BB69-23CF-44E3-9099-C40C66FF867C}">
                  <a14:compatExt spid="_x0000_s50252"/>
                </a:ext>
                <a:ext uri="{FF2B5EF4-FFF2-40B4-BE49-F238E27FC236}">
                  <a16:creationId xmlns:a16="http://schemas.microsoft.com/office/drawing/2014/main" id="{00000000-0008-0000-0E00-00004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0253" name="Check Box 77" descr="Yes" hidden="1">
              <a:extLst>
                <a:ext uri="{63B3BB69-23CF-44E3-9099-C40C66FF867C}">
                  <a14:compatExt spid="_x0000_s50253"/>
                </a:ext>
                <a:ext uri="{FF2B5EF4-FFF2-40B4-BE49-F238E27FC236}">
                  <a16:creationId xmlns:a16="http://schemas.microsoft.com/office/drawing/2014/main" id="{00000000-0008-0000-0E00-00004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0254" name="Check Box 78" descr="Yes" hidden="1">
              <a:extLst>
                <a:ext uri="{63B3BB69-23CF-44E3-9099-C40C66FF867C}">
                  <a14:compatExt spid="_x0000_s50254"/>
                </a:ext>
                <a:ext uri="{FF2B5EF4-FFF2-40B4-BE49-F238E27FC236}">
                  <a16:creationId xmlns:a16="http://schemas.microsoft.com/office/drawing/2014/main" id="{00000000-0008-0000-0E00-00004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0255" name="Check Box 79" descr="Yes" hidden="1">
              <a:extLst>
                <a:ext uri="{63B3BB69-23CF-44E3-9099-C40C66FF867C}">
                  <a14:compatExt spid="_x0000_s50255"/>
                </a:ext>
                <a:ext uri="{FF2B5EF4-FFF2-40B4-BE49-F238E27FC236}">
                  <a16:creationId xmlns:a16="http://schemas.microsoft.com/office/drawing/2014/main" id="{00000000-0008-0000-0E00-00004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0256" name="Check Box 80" descr="Yes" hidden="1">
              <a:extLst>
                <a:ext uri="{63B3BB69-23CF-44E3-9099-C40C66FF867C}">
                  <a14:compatExt spid="_x0000_s50256"/>
                </a:ext>
                <a:ext uri="{FF2B5EF4-FFF2-40B4-BE49-F238E27FC236}">
                  <a16:creationId xmlns:a16="http://schemas.microsoft.com/office/drawing/2014/main" id="{00000000-0008-0000-0E00-00005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0257" name="Check Box 81" descr="Yes" hidden="1">
              <a:extLst>
                <a:ext uri="{63B3BB69-23CF-44E3-9099-C40C66FF867C}">
                  <a14:compatExt spid="_x0000_s50257"/>
                </a:ext>
                <a:ext uri="{FF2B5EF4-FFF2-40B4-BE49-F238E27FC236}">
                  <a16:creationId xmlns:a16="http://schemas.microsoft.com/office/drawing/2014/main" id="{00000000-0008-0000-0E00-00005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0258" name="Check Box 82" hidden="1">
              <a:extLst>
                <a:ext uri="{63B3BB69-23CF-44E3-9099-C40C66FF867C}">
                  <a14:compatExt spid="_x0000_s50258"/>
                </a:ext>
                <a:ext uri="{FF2B5EF4-FFF2-40B4-BE49-F238E27FC236}">
                  <a16:creationId xmlns:a16="http://schemas.microsoft.com/office/drawing/2014/main" id="{00000000-0008-0000-0E00-00005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0259" name="Check Box 83" hidden="1">
              <a:extLst>
                <a:ext uri="{63B3BB69-23CF-44E3-9099-C40C66FF867C}">
                  <a14:compatExt spid="_x0000_s50259"/>
                </a:ext>
                <a:ext uri="{FF2B5EF4-FFF2-40B4-BE49-F238E27FC236}">
                  <a16:creationId xmlns:a16="http://schemas.microsoft.com/office/drawing/2014/main" id="{00000000-0008-0000-0E00-00005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0260" name="Check Box 84" descr="Yes" hidden="1">
              <a:extLst>
                <a:ext uri="{63B3BB69-23CF-44E3-9099-C40C66FF867C}">
                  <a14:compatExt spid="_x0000_s50260"/>
                </a:ext>
                <a:ext uri="{FF2B5EF4-FFF2-40B4-BE49-F238E27FC236}">
                  <a16:creationId xmlns:a16="http://schemas.microsoft.com/office/drawing/2014/main" id="{00000000-0008-0000-0E00-00005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0261" name="Check Box 85" descr="Yes" hidden="1">
              <a:extLst>
                <a:ext uri="{63B3BB69-23CF-44E3-9099-C40C66FF867C}">
                  <a14:compatExt spid="_x0000_s50261"/>
                </a:ext>
                <a:ext uri="{FF2B5EF4-FFF2-40B4-BE49-F238E27FC236}">
                  <a16:creationId xmlns:a16="http://schemas.microsoft.com/office/drawing/2014/main" id="{00000000-0008-0000-0E00-00005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0262" name="Check Box 86" descr="Yes" hidden="1">
              <a:extLst>
                <a:ext uri="{63B3BB69-23CF-44E3-9099-C40C66FF867C}">
                  <a14:compatExt spid="_x0000_s50262"/>
                </a:ext>
                <a:ext uri="{FF2B5EF4-FFF2-40B4-BE49-F238E27FC236}">
                  <a16:creationId xmlns:a16="http://schemas.microsoft.com/office/drawing/2014/main" id="{00000000-0008-0000-0E00-000056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0263" name="Check Box 87" descr="Yes" hidden="1">
              <a:extLst>
                <a:ext uri="{63B3BB69-23CF-44E3-9099-C40C66FF867C}">
                  <a14:compatExt spid="_x0000_s50263"/>
                </a:ext>
                <a:ext uri="{FF2B5EF4-FFF2-40B4-BE49-F238E27FC236}">
                  <a16:creationId xmlns:a16="http://schemas.microsoft.com/office/drawing/2014/main" id="{00000000-0008-0000-0E00-000057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104</xdr:col>
          <xdr:colOff>104775</xdr:colOff>
          <xdr:row>17</xdr:row>
          <xdr:rowOff>47625</xdr:rowOff>
        </xdr:to>
        <xdr:sp macro="" textlink="">
          <xdr:nvSpPr>
            <xdr:cNvPr id="50264" name="Check Box 88" hidden="1">
              <a:extLst>
                <a:ext uri="{63B3BB69-23CF-44E3-9099-C40C66FF867C}">
                  <a14:compatExt spid="_x0000_s50264"/>
                </a:ext>
                <a:ext uri="{FF2B5EF4-FFF2-40B4-BE49-F238E27FC236}">
                  <a16:creationId xmlns:a16="http://schemas.microsoft.com/office/drawing/2014/main" id="{00000000-0008-0000-0E00-000058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103</xdr:col>
          <xdr:colOff>295275</xdr:colOff>
          <xdr:row>17</xdr:row>
          <xdr:rowOff>38100</xdr:rowOff>
        </xdr:to>
        <xdr:sp macro="" textlink="">
          <xdr:nvSpPr>
            <xdr:cNvPr id="50265" name="Check Box 89" hidden="1">
              <a:extLst>
                <a:ext uri="{63B3BB69-23CF-44E3-9099-C40C66FF867C}">
                  <a14:compatExt spid="_x0000_s50265"/>
                </a:ext>
                <a:ext uri="{FF2B5EF4-FFF2-40B4-BE49-F238E27FC236}">
                  <a16:creationId xmlns:a16="http://schemas.microsoft.com/office/drawing/2014/main" id="{00000000-0008-0000-0E00-000059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104</xdr:col>
          <xdr:colOff>104775</xdr:colOff>
          <xdr:row>18</xdr:row>
          <xdr:rowOff>47625</xdr:rowOff>
        </xdr:to>
        <xdr:sp macro="" textlink="">
          <xdr:nvSpPr>
            <xdr:cNvPr id="50266" name="Check Box 90" hidden="1">
              <a:extLst>
                <a:ext uri="{63B3BB69-23CF-44E3-9099-C40C66FF867C}">
                  <a14:compatExt spid="_x0000_s50266"/>
                </a:ext>
                <a:ext uri="{FF2B5EF4-FFF2-40B4-BE49-F238E27FC236}">
                  <a16:creationId xmlns:a16="http://schemas.microsoft.com/office/drawing/2014/main" id="{00000000-0008-0000-0E00-00005A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103</xdr:col>
          <xdr:colOff>295275</xdr:colOff>
          <xdr:row>18</xdr:row>
          <xdr:rowOff>38100</xdr:rowOff>
        </xdr:to>
        <xdr:sp macro="" textlink="">
          <xdr:nvSpPr>
            <xdr:cNvPr id="50267" name="Check Box 91" hidden="1">
              <a:extLst>
                <a:ext uri="{63B3BB69-23CF-44E3-9099-C40C66FF867C}">
                  <a14:compatExt spid="_x0000_s50267"/>
                </a:ext>
                <a:ext uri="{FF2B5EF4-FFF2-40B4-BE49-F238E27FC236}">
                  <a16:creationId xmlns:a16="http://schemas.microsoft.com/office/drawing/2014/main" id="{00000000-0008-0000-0E00-00005B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104</xdr:col>
          <xdr:colOff>104775</xdr:colOff>
          <xdr:row>19</xdr:row>
          <xdr:rowOff>47625</xdr:rowOff>
        </xdr:to>
        <xdr:sp macro="" textlink="">
          <xdr:nvSpPr>
            <xdr:cNvPr id="50268" name="Check Box 92" hidden="1">
              <a:extLst>
                <a:ext uri="{63B3BB69-23CF-44E3-9099-C40C66FF867C}">
                  <a14:compatExt spid="_x0000_s50268"/>
                </a:ext>
                <a:ext uri="{FF2B5EF4-FFF2-40B4-BE49-F238E27FC236}">
                  <a16:creationId xmlns:a16="http://schemas.microsoft.com/office/drawing/2014/main" id="{00000000-0008-0000-0E00-00005C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103</xdr:col>
          <xdr:colOff>295275</xdr:colOff>
          <xdr:row>19</xdr:row>
          <xdr:rowOff>38100</xdr:rowOff>
        </xdr:to>
        <xdr:sp macro="" textlink="">
          <xdr:nvSpPr>
            <xdr:cNvPr id="50269" name="Check Box 93" hidden="1">
              <a:extLst>
                <a:ext uri="{63B3BB69-23CF-44E3-9099-C40C66FF867C}">
                  <a14:compatExt spid="_x0000_s50269"/>
                </a:ext>
                <a:ext uri="{FF2B5EF4-FFF2-40B4-BE49-F238E27FC236}">
                  <a16:creationId xmlns:a16="http://schemas.microsoft.com/office/drawing/2014/main" id="{00000000-0008-0000-0E00-00005D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103</xdr:col>
          <xdr:colOff>295275</xdr:colOff>
          <xdr:row>20</xdr:row>
          <xdr:rowOff>38100</xdr:rowOff>
        </xdr:to>
        <xdr:sp macro="" textlink="">
          <xdr:nvSpPr>
            <xdr:cNvPr id="50270" name="Check Box 94" hidden="1">
              <a:extLst>
                <a:ext uri="{63B3BB69-23CF-44E3-9099-C40C66FF867C}">
                  <a14:compatExt spid="_x0000_s50270"/>
                </a:ext>
                <a:ext uri="{FF2B5EF4-FFF2-40B4-BE49-F238E27FC236}">
                  <a16:creationId xmlns:a16="http://schemas.microsoft.com/office/drawing/2014/main" id="{00000000-0008-0000-0E00-00005E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104</xdr:col>
          <xdr:colOff>104775</xdr:colOff>
          <xdr:row>20</xdr:row>
          <xdr:rowOff>47625</xdr:rowOff>
        </xdr:to>
        <xdr:sp macro="" textlink="">
          <xdr:nvSpPr>
            <xdr:cNvPr id="50271" name="Check Box 95" hidden="1">
              <a:extLst>
                <a:ext uri="{63B3BB69-23CF-44E3-9099-C40C66FF867C}">
                  <a14:compatExt spid="_x0000_s50271"/>
                </a:ext>
                <a:ext uri="{FF2B5EF4-FFF2-40B4-BE49-F238E27FC236}">
                  <a16:creationId xmlns:a16="http://schemas.microsoft.com/office/drawing/2014/main" id="{00000000-0008-0000-0E00-00005F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103</xdr:col>
          <xdr:colOff>295275</xdr:colOff>
          <xdr:row>20</xdr:row>
          <xdr:rowOff>38100</xdr:rowOff>
        </xdr:to>
        <xdr:sp macro="" textlink="">
          <xdr:nvSpPr>
            <xdr:cNvPr id="50272" name="Check Box 96" hidden="1">
              <a:extLst>
                <a:ext uri="{63B3BB69-23CF-44E3-9099-C40C66FF867C}">
                  <a14:compatExt spid="_x0000_s50272"/>
                </a:ext>
                <a:ext uri="{FF2B5EF4-FFF2-40B4-BE49-F238E27FC236}">
                  <a16:creationId xmlns:a16="http://schemas.microsoft.com/office/drawing/2014/main" id="{00000000-0008-0000-0E00-000060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103</xdr:col>
          <xdr:colOff>295275</xdr:colOff>
          <xdr:row>21</xdr:row>
          <xdr:rowOff>38100</xdr:rowOff>
        </xdr:to>
        <xdr:sp macro="" textlink="">
          <xdr:nvSpPr>
            <xdr:cNvPr id="50273" name="Check Box 97" hidden="1">
              <a:extLst>
                <a:ext uri="{63B3BB69-23CF-44E3-9099-C40C66FF867C}">
                  <a14:compatExt spid="_x0000_s50273"/>
                </a:ext>
                <a:ext uri="{FF2B5EF4-FFF2-40B4-BE49-F238E27FC236}">
                  <a16:creationId xmlns:a16="http://schemas.microsoft.com/office/drawing/2014/main" id="{00000000-0008-0000-0E00-000061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104</xdr:col>
          <xdr:colOff>104775</xdr:colOff>
          <xdr:row>21</xdr:row>
          <xdr:rowOff>47625</xdr:rowOff>
        </xdr:to>
        <xdr:sp macro="" textlink="">
          <xdr:nvSpPr>
            <xdr:cNvPr id="50274" name="Check Box 98" hidden="1">
              <a:extLst>
                <a:ext uri="{63B3BB69-23CF-44E3-9099-C40C66FF867C}">
                  <a14:compatExt spid="_x0000_s50274"/>
                </a:ext>
                <a:ext uri="{FF2B5EF4-FFF2-40B4-BE49-F238E27FC236}">
                  <a16:creationId xmlns:a16="http://schemas.microsoft.com/office/drawing/2014/main" id="{00000000-0008-0000-0E00-000062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103</xdr:col>
          <xdr:colOff>295275</xdr:colOff>
          <xdr:row>21</xdr:row>
          <xdr:rowOff>38100</xdr:rowOff>
        </xdr:to>
        <xdr:sp macro="" textlink="">
          <xdr:nvSpPr>
            <xdr:cNvPr id="50275" name="Check Box 99" hidden="1">
              <a:extLst>
                <a:ext uri="{63B3BB69-23CF-44E3-9099-C40C66FF867C}">
                  <a14:compatExt spid="_x0000_s50275"/>
                </a:ext>
                <a:ext uri="{FF2B5EF4-FFF2-40B4-BE49-F238E27FC236}">
                  <a16:creationId xmlns:a16="http://schemas.microsoft.com/office/drawing/2014/main" id="{00000000-0008-0000-0E00-000063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103</xdr:col>
          <xdr:colOff>295275</xdr:colOff>
          <xdr:row>22</xdr:row>
          <xdr:rowOff>38100</xdr:rowOff>
        </xdr:to>
        <xdr:sp macro="" textlink="">
          <xdr:nvSpPr>
            <xdr:cNvPr id="50276" name="Check Box 100" hidden="1">
              <a:extLst>
                <a:ext uri="{63B3BB69-23CF-44E3-9099-C40C66FF867C}">
                  <a14:compatExt spid="_x0000_s50276"/>
                </a:ext>
                <a:ext uri="{FF2B5EF4-FFF2-40B4-BE49-F238E27FC236}">
                  <a16:creationId xmlns:a16="http://schemas.microsoft.com/office/drawing/2014/main" id="{00000000-0008-0000-0E00-000064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104</xdr:col>
          <xdr:colOff>104775</xdr:colOff>
          <xdr:row>22</xdr:row>
          <xdr:rowOff>47625</xdr:rowOff>
        </xdr:to>
        <xdr:sp macro="" textlink="">
          <xdr:nvSpPr>
            <xdr:cNvPr id="50277" name="Check Box 101" hidden="1">
              <a:extLst>
                <a:ext uri="{63B3BB69-23CF-44E3-9099-C40C66FF867C}">
                  <a14:compatExt spid="_x0000_s50277"/>
                </a:ext>
                <a:ext uri="{FF2B5EF4-FFF2-40B4-BE49-F238E27FC236}">
                  <a16:creationId xmlns:a16="http://schemas.microsoft.com/office/drawing/2014/main" id="{00000000-0008-0000-0E00-000065C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12.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49153" name="Check Box 1" hidden="1">
              <a:extLst>
                <a:ext uri="{63B3BB69-23CF-44E3-9099-C40C66FF867C}">
                  <a14:compatExt spid="_x0000_s49153"/>
                </a:ext>
                <a:ext uri="{FF2B5EF4-FFF2-40B4-BE49-F238E27FC236}">
                  <a16:creationId xmlns:a16="http://schemas.microsoft.com/office/drawing/2014/main" id="{00000000-0008-0000-0F00-00000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49154" name="Check Box 2" hidden="1">
              <a:extLst>
                <a:ext uri="{63B3BB69-23CF-44E3-9099-C40C66FF867C}">
                  <a14:compatExt spid="_x0000_s49154"/>
                </a:ext>
                <a:ext uri="{FF2B5EF4-FFF2-40B4-BE49-F238E27FC236}">
                  <a16:creationId xmlns:a16="http://schemas.microsoft.com/office/drawing/2014/main" id="{00000000-0008-0000-0F00-00000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49155" name="Check Box 3" hidden="1">
              <a:extLst>
                <a:ext uri="{63B3BB69-23CF-44E3-9099-C40C66FF867C}">
                  <a14:compatExt spid="_x0000_s49155"/>
                </a:ext>
                <a:ext uri="{FF2B5EF4-FFF2-40B4-BE49-F238E27FC236}">
                  <a16:creationId xmlns:a16="http://schemas.microsoft.com/office/drawing/2014/main" id="{00000000-0008-0000-0F00-00000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49156" name="Check Box 4" hidden="1">
              <a:extLst>
                <a:ext uri="{63B3BB69-23CF-44E3-9099-C40C66FF867C}">
                  <a14:compatExt spid="_x0000_s49156"/>
                </a:ext>
                <a:ext uri="{FF2B5EF4-FFF2-40B4-BE49-F238E27FC236}">
                  <a16:creationId xmlns:a16="http://schemas.microsoft.com/office/drawing/2014/main" id="{00000000-0008-0000-0F00-00000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49157" name="Check Box 5" hidden="1">
              <a:extLst>
                <a:ext uri="{63B3BB69-23CF-44E3-9099-C40C66FF867C}">
                  <a14:compatExt spid="_x0000_s49157"/>
                </a:ext>
                <a:ext uri="{FF2B5EF4-FFF2-40B4-BE49-F238E27FC236}">
                  <a16:creationId xmlns:a16="http://schemas.microsoft.com/office/drawing/2014/main" id="{00000000-0008-0000-0F00-00000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49158" name="Check Box 6" hidden="1">
              <a:extLst>
                <a:ext uri="{63B3BB69-23CF-44E3-9099-C40C66FF867C}">
                  <a14:compatExt spid="_x0000_s49158"/>
                </a:ext>
                <a:ext uri="{FF2B5EF4-FFF2-40B4-BE49-F238E27FC236}">
                  <a16:creationId xmlns:a16="http://schemas.microsoft.com/office/drawing/2014/main" id="{00000000-0008-0000-0F00-00000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49159" name="Check Box 7" hidden="1">
              <a:extLst>
                <a:ext uri="{63B3BB69-23CF-44E3-9099-C40C66FF867C}">
                  <a14:compatExt spid="_x0000_s49159"/>
                </a:ext>
                <a:ext uri="{FF2B5EF4-FFF2-40B4-BE49-F238E27FC236}">
                  <a16:creationId xmlns:a16="http://schemas.microsoft.com/office/drawing/2014/main" id="{00000000-0008-0000-0F00-00000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49160" name="Check Box 8" hidden="1">
              <a:extLst>
                <a:ext uri="{63B3BB69-23CF-44E3-9099-C40C66FF867C}">
                  <a14:compatExt spid="_x0000_s49160"/>
                </a:ext>
                <a:ext uri="{FF2B5EF4-FFF2-40B4-BE49-F238E27FC236}">
                  <a16:creationId xmlns:a16="http://schemas.microsoft.com/office/drawing/2014/main" id="{00000000-0008-0000-0F00-00000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49161" name="Check Box 9" hidden="1">
              <a:extLst>
                <a:ext uri="{63B3BB69-23CF-44E3-9099-C40C66FF867C}">
                  <a14:compatExt spid="_x0000_s49161"/>
                </a:ext>
                <a:ext uri="{FF2B5EF4-FFF2-40B4-BE49-F238E27FC236}">
                  <a16:creationId xmlns:a16="http://schemas.microsoft.com/office/drawing/2014/main" id="{00000000-0008-0000-0F00-00000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49162" name="Check Box 10" hidden="1">
              <a:extLst>
                <a:ext uri="{63B3BB69-23CF-44E3-9099-C40C66FF867C}">
                  <a14:compatExt spid="_x0000_s49162"/>
                </a:ext>
                <a:ext uri="{FF2B5EF4-FFF2-40B4-BE49-F238E27FC236}">
                  <a16:creationId xmlns:a16="http://schemas.microsoft.com/office/drawing/2014/main" id="{00000000-0008-0000-0F00-00000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49163" name="Check Box 11" hidden="1">
              <a:extLst>
                <a:ext uri="{63B3BB69-23CF-44E3-9099-C40C66FF867C}">
                  <a14:compatExt spid="_x0000_s49163"/>
                </a:ext>
                <a:ext uri="{FF2B5EF4-FFF2-40B4-BE49-F238E27FC236}">
                  <a16:creationId xmlns:a16="http://schemas.microsoft.com/office/drawing/2014/main" id="{00000000-0008-0000-0F00-00000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49164" name="Check Box 12" hidden="1">
              <a:extLst>
                <a:ext uri="{63B3BB69-23CF-44E3-9099-C40C66FF867C}">
                  <a14:compatExt spid="_x0000_s49164"/>
                </a:ext>
                <a:ext uri="{FF2B5EF4-FFF2-40B4-BE49-F238E27FC236}">
                  <a16:creationId xmlns:a16="http://schemas.microsoft.com/office/drawing/2014/main" id="{00000000-0008-0000-0F00-00000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49165" name="Check Box 13" hidden="1">
              <a:extLst>
                <a:ext uri="{63B3BB69-23CF-44E3-9099-C40C66FF867C}">
                  <a14:compatExt spid="_x0000_s49165"/>
                </a:ext>
                <a:ext uri="{FF2B5EF4-FFF2-40B4-BE49-F238E27FC236}">
                  <a16:creationId xmlns:a16="http://schemas.microsoft.com/office/drawing/2014/main" id="{00000000-0008-0000-0F00-00000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49166" name="Check Box 14" hidden="1">
              <a:extLst>
                <a:ext uri="{63B3BB69-23CF-44E3-9099-C40C66FF867C}">
                  <a14:compatExt spid="_x0000_s49166"/>
                </a:ext>
                <a:ext uri="{FF2B5EF4-FFF2-40B4-BE49-F238E27FC236}">
                  <a16:creationId xmlns:a16="http://schemas.microsoft.com/office/drawing/2014/main" id="{00000000-0008-0000-0F00-00000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49167" name="Check Box 15" hidden="1">
              <a:extLst>
                <a:ext uri="{63B3BB69-23CF-44E3-9099-C40C66FF867C}">
                  <a14:compatExt spid="_x0000_s49167"/>
                </a:ext>
                <a:ext uri="{FF2B5EF4-FFF2-40B4-BE49-F238E27FC236}">
                  <a16:creationId xmlns:a16="http://schemas.microsoft.com/office/drawing/2014/main" id="{00000000-0008-0000-0F00-00000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49168" name="Check Box 16" hidden="1">
              <a:extLst>
                <a:ext uri="{63B3BB69-23CF-44E3-9099-C40C66FF867C}">
                  <a14:compatExt spid="_x0000_s49168"/>
                </a:ext>
                <a:ext uri="{FF2B5EF4-FFF2-40B4-BE49-F238E27FC236}">
                  <a16:creationId xmlns:a16="http://schemas.microsoft.com/office/drawing/2014/main" id="{00000000-0008-0000-0F00-00001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49169" name="Check Box 17" hidden="1">
              <a:extLst>
                <a:ext uri="{63B3BB69-23CF-44E3-9099-C40C66FF867C}">
                  <a14:compatExt spid="_x0000_s49169"/>
                </a:ext>
                <a:ext uri="{FF2B5EF4-FFF2-40B4-BE49-F238E27FC236}">
                  <a16:creationId xmlns:a16="http://schemas.microsoft.com/office/drawing/2014/main" id="{00000000-0008-0000-0F00-00001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49170" name="Check Box 18" hidden="1">
              <a:extLst>
                <a:ext uri="{63B3BB69-23CF-44E3-9099-C40C66FF867C}">
                  <a14:compatExt spid="_x0000_s49170"/>
                </a:ext>
                <a:ext uri="{FF2B5EF4-FFF2-40B4-BE49-F238E27FC236}">
                  <a16:creationId xmlns:a16="http://schemas.microsoft.com/office/drawing/2014/main" id="{00000000-0008-0000-0F00-00001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49171" name="Check Box 19" hidden="1">
              <a:extLst>
                <a:ext uri="{63B3BB69-23CF-44E3-9099-C40C66FF867C}">
                  <a14:compatExt spid="_x0000_s49171"/>
                </a:ext>
                <a:ext uri="{FF2B5EF4-FFF2-40B4-BE49-F238E27FC236}">
                  <a16:creationId xmlns:a16="http://schemas.microsoft.com/office/drawing/2014/main" id="{00000000-0008-0000-0F00-00001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49172" name="Check Box 20" hidden="1">
              <a:extLst>
                <a:ext uri="{63B3BB69-23CF-44E3-9099-C40C66FF867C}">
                  <a14:compatExt spid="_x0000_s49172"/>
                </a:ext>
                <a:ext uri="{FF2B5EF4-FFF2-40B4-BE49-F238E27FC236}">
                  <a16:creationId xmlns:a16="http://schemas.microsoft.com/office/drawing/2014/main" id="{00000000-0008-0000-0F00-00001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49173" name="Check Box 21" hidden="1">
              <a:extLst>
                <a:ext uri="{63B3BB69-23CF-44E3-9099-C40C66FF867C}">
                  <a14:compatExt spid="_x0000_s49173"/>
                </a:ext>
                <a:ext uri="{FF2B5EF4-FFF2-40B4-BE49-F238E27FC236}">
                  <a16:creationId xmlns:a16="http://schemas.microsoft.com/office/drawing/2014/main" id="{00000000-0008-0000-0F00-00001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0F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0F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0F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0F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0F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0F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0F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0F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0F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0F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0F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49174" name="Check Box 22" hidden="1">
              <a:extLst>
                <a:ext uri="{63B3BB69-23CF-44E3-9099-C40C66FF867C}">
                  <a14:compatExt spid="_x0000_s49174"/>
                </a:ext>
                <a:ext uri="{FF2B5EF4-FFF2-40B4-BE49-F238E27FC236}">
                  <a16:creationId xmlns:a16="http://schemas.microsoft.com/office/drawing/2014/main" id="{00000000-0008-0000-0F00-00001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49175" name="Check Box 23" hidden="1">
              <a:extLst>
                <a:ext uri="{63B3BB69-23CF-44E3-9099-C40C66FF867C}">
                  <a14:compatExt spid="_x0000_s49175"/>
                </a:ext>
                <a:ext uri="{FF2B5EF4-FFF2-40B4-BE49-F238E27FC236}">
                  <a16:creationId xmlns:a16="http://schemas.microsoft.com/office/drawing/2014/main" id="{00000000-0008-0000-0F00-00001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49176" name="Check Box 24" hidden="1">
              <a:extLst>
                <a:ext uri="{63B3BB69-23CF-44E3-9099-C40C66FF867C}">
                  <a14:compatExt spid="_x0000_s49176"/>
                </a:ext>
                <a:ext uri="{FF2B5EF4-FFF2-40B4-BE49-F238E27FC236}">
                  <a16:creationId xmlns:a16="http://schemas.microsoft.com/office/drawing/2014/main" id="{00000000-0008-0000-0F00-00001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49177" name="Check Box 25" hidden="1">
              <a:extLst>
                <a:ext uri="{63B3BB69-23CF-44E3-9099-C40C66FF867C}">
                  <a14:compatExt spid="_x0000_s49177"/>
                </a:ext>
                <a:ext uri="{FF2B5EF4-FFF2-40B4-BE49-F238E27FC236}">
                  <a16:creationId xmlns:a16="http://schemas.microsoft.com/office/drawing/2014/main" id="{00000000-0008-0000-0F00-00001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49178" name="Check Box 26" hidden="1">
              <a:extLst>
                <a:ext uri="{63B3BB69-23CF-44E3-9099-C40C66FF867C}">
                  <a14:compatExt spid="_x0000_s49178"/>
                </a:ext>
                <a:ext uri="{FF2B5EF4-FFF2-40B4-BE49-F238E27FC236}">
                  <a16:creationId xmlns:a16="http://schemas.microsoft.com/office/drawing/2014/main" id="{00000000-0008-0000-0F00-00001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49179" name="Check Box 27" hidden="1">
              <a:extLst>
                <a:ext uri="{63B3BB69-23CF-44E3-9099-C40C66FF867C}">
                  <a14:compatExt spid="_x0000_s49179"/>
                </a:ext>
                <a:ext uri="{FF2B5EF4-FFF2-40B4-BE49-F238E27FC236}">
                  <a16:creationId xmlns:a16="http://schemas.microsoft.com/office/drawing/2014/main" id="{00000000-0008-0000-0F00-00001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49180" name="Check Box 28" descr="Yes" hidden="1">
              <a:extLst>
                <a:ext uri="{63B3BB69-23CF-44E3-9099-C40C66FF867C}">
                  <a14:compatExt spid="_x0000_s49180"/>
                </a:ext>
                <a:ext uri="{FF2B5EF4-FFF2-40B4-BE49-F238E27FC236}">
                  <a16:creationId xmlns:a16="http://schemas.microsoft.com/office/drawing/2014/main" id="{00000000-0008-0000-0F00-00001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49181" name="Check Box 29" descr="Retain" hidden="1">
              <a:extLst>
                <a:ext uri="{63B3BB69-23CF-44E3-9099-C40C66FF867C}">
                  <a14:compatExt spid="_x0000_s49181"/>
                </a:ext>
                <a:ext uri="{FF2B5EF4-FFF2-40B4-BE49-F238E27FC236}">
                  <a16:creationId xmlns:a16="http://schemas.microsoft.com/office/drawing/2014/main" id="{00000000-0008-0000-0F00-00001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49182" name="Check Box 30" hidden="1">
              <a:extLst>
                <a:ext uri="{63B3BB69-23CF-44E3-9099-C40C66FF867C}">
                  <a14:compatExt spid="_x0000_s49182"/>
                </a:ext>
                <a:ext uri="{FF2B5EF4-FFF2-40B4-BE49-F238E27FC236}">
                  <a16:creationId xmlns:a16="http://schemas.microsoft.com/office/drawing/2014/main" id="{00000000-0008-0000-0F00-00001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49183" name="Check Box 31" hidden="1">
              <a:extLst>
                <a:ext uri="{63B3BB69-23CF-44E3-9099-C40C66FF867C}">
                  <a14:compatExt spid="_x0000_s49183"/>
                </a:ext>
                <a:ext uri="{FF2B5EF4-FFF2-40B4-BE49-F238E27FC236}">
                  <a16:creationId xmlns:a16="http://schemas.microsoft.com/office/drawing/2014/main" id="{00000000-0008-0000-0F00-00001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49184" name="Check Box 32" hidden="1">
              <a:extLst>
                <a:ext uri="{63B3BB69-23CF-44E3-9099-C40C66FF867C}">
                  <a14:compatExt spid="_x0000_s49184"/>
                </a:ext>
                <a:ext uri="{FF2B5EF4-FFF2-40B4-BE49-F238E27FC236}">
                  <a16:creationId xmlns:a16="http://schemas.microsoft.com/office/drawing/2014/main" id="{00000000-0008-0000-0F00-00002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49185" name="Check Box 33" hidden="1">
              <a:extLst>
                <a:ext uri="{63B3BB69-23CF-44E3-9099-C40C66FF867C}">
                  <a14:compatExt spid="_x0000_s49185"/>
                </a:ext>
                <a:ext uri="{FF2B5EF4-FFF2-40B4-BE49-F238E27FC236}">
                  <a16:creationId xmlns:a16="http://schemas.microsoft.com/office/drawing/2014/main" id="{00000000-0008-0000-0F00-00002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49186" name="Check Box 34" hidden="1">
              <a:extLst>
                <a:ext uri="{63B3BB69-23CF-44E3-9099-C40C66FF867C}">
                  <a14:compatExt spid="_x0000_s49186"/>
                </a:ext>
                <a:ext uri="{FF2B5EF4-FFF2-40B4-BE49-F238E27FC236}">
                  <a16:creationId xmlns:a16="http://schemas.microsoft.com/office/drawing/2014/main" id="{00000000-0008-0000-0F00-00002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49187" name="Check Box 35" hidden="1">
              <a:extLst>
                <a:ext uri="{63B3BB69-23CF-44E3-9099-C40C66FF867C}">
                  <a14:compatExt spid="_x0000_s49187"/>
                </a:ext>
                <a:ext uri="{FF2B5EF4-FFF2-40B4-BE49-F238E27FC236}">
                  <a16:creationId xmlns:a16="http://schemas.microsoft.com/office/drawing/2014/main" id="{00000000-0008-0000-0F00-00002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49188" name="Check Box 36" hidden="1">
              <a:extLst>
                <a:ext uri="{63B3BB69-23CF-44E3-9099-C40C66FF867C}">
                  <a14:compatExt spid="_x0000_s49188"/>
                </a:ext>
                <a:ext uri="{FF2B5EF4-FFF2-40B4-BE49-F238E27FC236}">
                  <a16:creationId xmlns:a16="http://schemas.microsoft.com/office/drawing/2014/main" id="{00000000-0008-0000-0F00-00002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49189" name="Check Box 37" hidden="1">
              <a:extLst>
                <a:ext uri="{63B3BB69-23CF-44E3-9099-C40C66FF867C}">
                  <a14:compatExt spid="_x0000_s49189"/>
                </a:ext>
                <a:ext uri="{FF2B5EF4-FFF2-40B4-BE49-F238E27FC236}">
                  <a16:creationId xmlns:a16="http://schemas.microsoft.com/office/drawing/2014/main" id="{00000000-0008-0000-0F00-00002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49190" name="Check Box 38" hidden="1">
              <a:extLst>
                <a:ext uri="{63B3BB69-23CF-44E3-9099-C40C66FF867C}">
                  <a14:compatExt spid="_x0000_s49190"/>
                </a:ext>
                <a:ext uri="{FF2B5EF4-FFF2-40B4-BE49-F238E27FC236}">
                  <a16:creationId xmlns:a16="http://schemas.microsoft.com/office/drawing/2014/main" id="{00000000-0008-0000-0F00-00002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49191" name="Check Box 39" hidden="1">
              <a:extLst>
                <a:ext uri="{63B3BB69-23CF-44E3-9099-C40C66FF867C}">
                  <a14:compatExt spid="_x0000_s49191"/>
                </a:ext>
                <a:ext uri="{FF2B5EF4-FFF2-40B4-BE49-F238E27FC236}">
                  <a16:creationId xmlns:a16="http://schemas.microsoft.com/office/drawing/2014/main" id="{00000000-0008-0000-0F00-00002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49192" name="Check Box 40" hidden="1">
              <a:extLst>
                <a:ext uri="{63B3BB69-23CF-44E3-9099-C40C66FF867C}">
                  <a14:compatExt spid="_x0000_s49192"/>
                </a:ext>
                <a:ext uri="{FF2B5EF4-FFF2-40B4-BE49-F238E27FC236}">
                  <a16:creationId xmlns:a16="http://schemas.microsoft.com/office/drawing/2014/main" id="{00000000-0008-0000-0F00-00002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49193" name="Check Box 41" hidden="1">
              <a:extLst>
                <a:ext uri="{63B3BB69-23CF-44E3-9099-C40C66FF867C}">
                  <a14:compatExt spid="_x0000_s49193"/>
                </a:ext>
                <a:ext uri="{FF2B5EF4-FFF2-40B4-BE49-F238E27FC236}">
                  <a16:creationId xmlns:a16="http://schemas.microsoft.com/office/drawing/2014/main" id="{00000000-0008-0000-0F00-00002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49194" name="Check Box 42" hidden="1">
              <a:extLst>
                <a:ext uri="{63B3BB69-23CF-44E3-9099-C40C66FF867C}">
                  <a14:compatExt spid="_x0000_s49194"/>
                </a:ext>
                <a:ext uri="{FF2B5EF4-FFF2-40B4-BE49-F238E27FC236}">
                  <a16:creationId xmlns:a16="http://schemas.microsoft.com/office/drawing/2014/main" id="{00000000-0008-0000-0F00-00002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49195" name="Check Box 43" hidden="1">
              <a:extLst>
                <a:ext uri="{63B3BB69-23CF-44E3-9099-C40C66FF867C}">
                  <a14:compatExt spid="_x0000_s49195"/>
                </a:ext>
                <a:ext uri="{FF2B5EF4-FFF2-40B4-BE49-F238E27FC236}">
                  <a16:creationId xmlns:a16="http://schemas.microsoft.com/office/drawing/2014/main" id="{00000000-0008-0000-0F00-00002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49196" name="Check Box 44" hidden="1">
              <a:extLst>
                <a:ext uri="{63B3BB69-23CF-44E3-9099-C40C66FF867C}">
                  <a14:compatExt spid="_x0000_s49196"/>
                </a:ext>
                <a:ext uri="{FF2B5EF4-FFF2-40B4-BE49-F238E27FC236}">
                  <a16:creationId xmlns:a16="http://schemas.microsoft.com/office/drawing/2014/main" id="{00000000-0008-0000-0F00-00002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49197" name="Check Box 45" hidden="1">
              <a:extLst>
                <a:ext uri="{63B3BB69-23CF-44E3-9099-C40C66FF867C}">
                  <a14:compatExt spid="_x0000_s49197"/>
                </a:ext>
                <a:ext uri="{FF2B5EF4-FFF2-40B4-BE49-F238E27FC236}">
                  <a16:creationId xmlns:a16="http://schemas.microsoft.com/office/drawing/2014/main" id="{00000000-0008-0000-0F00-00002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49198" name="Check Box 46" hidden="1">
              <a:extLst>
                <a:ext uri="{63B3BB69-23CF-44E3-9099-C40C66FF867C}">
                  <a14:compatExt spid="_x0000_s49198"/>
                </a:ext>
                <a:ext uri="{FF2B5EF4-FFF2-40B4-BE49-F238E27FC236}">
                  <a16:creationId xmlns:a16="http://schemas.microsoft.com/office/drawing/2014/main" id="{00000000-0008-0000-0F00-00002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49199" name="Check Box 47" hidden="1">
              <a:extLst>
                <a:ext uri="{63B3BB69-23CF-44E3-9099-C40C66FF867C}">
                  <a14:compatExt spid="_x0000_s49199"/>
                </a:ext>
                <a:ext uri="{FF2B5EF4-FFF2-40B4-BE49-F238E27FC236}">
                  <a16:creationId xmlns:a16="http://schemas.microsoft.com/office/drawing/2014/main" id="{00000000-0008-0000-0F00-00002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49200" name="Check Box 48" hidden="1">
              <a:extLst>
                <a:ext uri="{63B3BB69-23CF-44E3-9099-C40C66FF867C}">
                  <a14:compatExt spid="_x0000_s49200"/>
                </a:ext>
                <a:ext uri="{FF2B5EF4-FFF2-40B4-BE49-F238E27FC236}">
                  <a16:creationId xmlns:a16="http://schemas.microsoft.com/office/drawing/2014/main" id="{00000000-0008-0000-0F00-00003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49201" name="Check Box 49" hidden="1">
              <a:extLst>
                <a:ext uri="{63B3BB69-23CF-44E3-9099-C40C66FF867C}">
                  <a14:compatExt spid="_x0000_s49201"/>
                </a:ext>
                <a:ext uri="{FF2B5EF4-FFF2-40B4-BE49-F238E27FC236}">
                  <a16:creationId xmlns:a16="http://schemas.microsoft.com/office/drawing/2014/main" id="{00000000-0008-0000-0F00-00003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49202" name="Check Box 50" hidden="1">
              <a:extLst>
                <a:ext uri="{63B3BB69-23CF-44E3-9099-C40C66FF867C}">
                  <a14:compatExt spid="_x0000_s49202"/>
                </a:ext>
                <a:ext uri="{FF2B5EF4-FFF2-40B4-BE49-F238E27FC236}">
                  <a16:creationId xmlns:a16="http://schemas.microsoft.com/office/drawing/2014/main" id="{00000000-0008-0000-0F00-00003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49203" name="Check Box 51" hidden="1">
              <a:extLst>
                <a:ext uri="{63B3BB69-23CF-44E3-9099-C40C66FF867C}">
                  <a14:compatExt spid="_x0000_s49203"/>
                </a:ext>
                <a:ext uri="{FF2B5EF4-FFF2-40B4-BE49-F238E27FC236}">
                  <a16:creationId xmlns:a16="http://schemas.microsoft.com/office/drawing/2014/main" id="{00000000-0008-0000-0F00-00003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49204" name="Check Box 52" hidden="1">
              <a:extLst>
                <a:ext uri="{63B3BB69-23CF-44E3-9099-C40C66FF867C}">
                  <a14:compatExt spid="_x0000_s49204"/>
                </a:ext>
                <a:ext uri="{FF2B5EF4-FFF2-40B4-BE49-F238E27FC236}">
                  <a16:creationId xmlns:a16="http://schemas.microsoft.com/office/drawing/2014/main" id="{00000000-0008-0000-0F00-00003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49205" name="Check Box 53" hidden="1">
              <a:extLst>
                <a:ext uri="{63B3BB69-23CF-44E3-9099-C40C66FF867C}">
                  <a14:compatExt spid="_x0000_s49205"/>
                </a:ext>
                <a:ext uri="{FF2B5EF4-FFF2-40B4-BE49-F238E27FC236}">
                  <a16:creationId xmlns:a16="http://schemas.microsoft.com/office/drawing/2014/main" id="{00000000-0008-0000-0F00-00003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49206" name="Check Box 54" hidden="1">
              <a:extLst>
                <a:ext uri="{63B3BB69-23CF-44E3-9099-C40C66FF867C}">
                  <a14:compatExt spid="_x0000_s49206"/>
                </a:ext>
                <a:ext uri="{FF2B5EF4-FFF2-40B4-BE49-F238E27FC236}">
                  <a16:creationId xmlns:a16="http://schemas.microsoft.com/office/drawing/2014/main" id="{00000000-0008-0000-0F00-00003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49207" name="Check Box 55" hidden="1">
              <a:extLst>
                <a:ext uri="{63B3BB69-23CF-44E3-9099-C40C66FF867C}">
                  <a14:compatExt spid="_x0000_s49207"/>
                </a:ext>
                <a:ext uri="{FF2B5EF4-FFF2-40B4-BE49-F238E27FC236}">
                  <a16:creationId xmlns:a16="http://schemas.microsoft.com/office/drawing/2014/main" id="{00000000-0008-0000-0F00-00003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49208" name="Check Box 56" hidden="1">
              <a:extLst>
                <a:ext uri="{63B3BB69-23CF-44E3-9099-C40C66FF867C}">
                  <a14:compatExt spid="_x0000_s49208"/>
                </a:ext>
                <a:ext uri="{FF2B5EF4-FFF2-40B4-BE49-F238E27FC236}">
                  <a16:creationId xmlns:a16="http://schemas.microsoft.com/office/drawing/2014/main" id="{00000000-0008-0000-0F00-00003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49209" name="Check Box 57" hidden="1">
              <a:extLst>
                <a:ext uri="{63B3BB69-23CF-44E3-9099-C40C66FF867C}">
                  <a14:compatExt spid="_x0000_s49209"/>
                </a:ext>
                <a:ext uri="{FF2B5EF4-FFF2-40B4-BE49-F238E27FC236}">
                  <a16:creationId xmlns:a16="http://schemas.microsoft.com/office/drawing/2014/main" id="{00000000-0008-0000-0F00-00003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49210" name="Check Box 58" hidden="1">
              <a:extLst>
                <a:ext uri="{63B3BB69-23CF-44E3-9099-C40C66FF867C}">
                  <a14:compatExt spid="_x0000_s49210"/>
                </a:ext>
                <a:ext uri="{FF2B5EF4-FFF2-40B4-BE49-F238E27FC236}">
                  <a16:creationId xmlns:a16="http://schemas.microsoft.com/office/drawing/2014/main" id="{00000000-0008-0000-0F00-00003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49211" name="Check Box 59" hidden="1">
              <a:extLst>
                <a:ext uri="{63B3BB69-23CF-44E3-9099-C40C66FF867C}">
                  <a14:compatExt spid="_x0000_s49211"/>
                </a:ext>
                <a:ext uri="{FF2B5EF4-FFF2-40B4-BE49-F238E27FC236}">
                  <a16:creationId xmlns:a16="http://schemas.microsoft.com/office/drawing/2014/main" id="{00000000-0008-0000-0F00-00003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49212" name="Check Box 60" hidden="1">
              <a:extLst>
                <a:ext uri="{63B3BB69-23CF-44E3-9099-C40C66FF867C}">
                  <a14:compatExt spid="_x0000_s49212"/>
                </a:ext>
                <a:ext uri="{FF2B5EF4-FFF2-40B4-BE49-F238E27FC236}">
                  <a16:creationId xmlns:a16="http://schemas.microsoft.com/office/drawing/2014/main" id="{00000000-0008-0000-0F00-00003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49213" name="Check Box 61" hidden="1">
              <a:extLst>
                <a:ext uri="{63B3BB69-23CF-44E3-9099-C40C66FF867C}">
                  <a14:compatExt spid="_x0000_s49213"/>
                </a:ext>
                <a:ext uri="{FF2B5EF4-FFF2-40B4-BE49-F238E27FC236}">
                  <a16:creationId xmlns:a16="http://schemas.microsoft.com/office/drawing/2014/main" id="{00000000-0008-0000-0F00-00003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49214" name="Check Box 62" hidden="1">
              <a:extLst>
                <a:ext uri="{63B3BB69-23CF-44E3-9099-C40C66FF867C}">
                  <a14:compatExt spid="_x0000_s49214"/>
                </a:ext>
                <a:ext uri="{FF2B5EF4-FFF2-40B4-BE49-F238E27FC236}">
                  <a16:creationId xmlns:a16="http://schemas.microsoft.com/office/drawing/2014/main" id="{00000000-0008-0000-0F00-00003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49215" name="Check Box 63" hidden="1">
              <a:extLst>
                <a:ext uri="{63B3BB69-23CF-44E3-9099-C40C66FF867C}">
                  <a14:compatExt spid="_x0000_s49215"/>
                </a:ext>
                <a:ext uri="{FF2B5EF4-FFF2-40B4-BE49-F238E27FC236}">
                  <a16:creationId xmlns:a16="http://schemas.microsoft.com/office/drawing/2014/main" id="{00000000-0008-0000-0F00-00003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49216" name="Check Box 64" hidden="1">
              <a:extLst>
                <a:ext uri="{63B3BB69-23CF-44E3-9099-C40C66FF867C}">
                  <a14:compatExt spid="_x0000_s49216"/>
                </a:ext>
                <a:ext uri="{FF2B5EF4-FFF2-40B4-BE49-F238E27FC236}">
                  <a16:creationId xmlns:a16="http://schemas.microsoft.com/office/drawing/2014/main" id="{00000000-0008-0000-0F00-00004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49217" name="Check Box 65" hidden="1">
              <a:extLst>
                <a:ext uri="{63B3BB69-23CF-44E3-9099-C40C66FF867C}">
                  <a14:compatExt spid="_x0000_s49217"/>
                </a:ext>
                <a:ext uri="{FF2B5EF4-FFF2-40B4-BE49-F238E27FC236}">
                  <a16:creationId xmlns:a16="http://schemas.microsoft.com/office/drawing/2014/main" id="{00000000-0008-0000-0F00-00004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0F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49218" name="Check Box 66" descr="Yes" hidden="1">
              <a:extLst>
                <a:ext uri="{63B3BB69-23CF-44E3-9099-C40C66FF867C}">
                  <a14:compatExt spid="_x0000_s49218"/>
                </a:ext>
                <a:ext uri="{FF2B5EF4-FFF2-40B4-BE49-F238E27FC236}">
                  <a16:creationId xmlns:a16="http://schemas.microsoft.com/office/drawing/2014/main" id="{00000000-0008-0000-0F00-00004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49219" name="Check Box 67" descr="Yes" hidden="1">
              <a:extLst>
                <a:ext uri="{63B3BB69-23CF-44E3-9099-C40C66FF867C}">
                  <a14:compatExt spid="_x0000_s49219"/>
                </a:ext>
                <a:ext uri="{FF2B5EF4-FFF2-40B4-BE49-F238E27FC236}">
                  <a16:creationId xmlns:a16="http://schemas.microsoft.com/office/drawing/2014/main" id="{00000000-0008-0000-0F00-00004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49220" name="Check Box 68" hidden="1">
              <a:extLst>
                <a:ext uri="{63B3BB69-23CF-44E3-9099-C40C66FF867C}">
                  <a14:compatExt spid="_x0000_s49220"/>
                </a:ext>
                <a:ext uri="{FF2B5EF4-FFF2-40B4-BE49-F238E27FC236}">
                  <a16:creationId xmlns:a16="http://schemas.microsoft.com/office/drawing/2014/main" id="{00000000-0008-0000-0F00-00004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49221" name="Check Box 69" descr="Yes" hidden="1">
              <a:extLst>
                <a:ext uri="{63B3BB69-23CF-44E3-9099-C40C66FF867C}">
                  <a14:compatExt spid="_x0000_s49221"/>
                </a:ext>
                <a:ext uri="{FF2B5EF4-FFF2-40B4-BE49-F238E27FC236}">
                  <a16:creationId xmlns:a16="http://schemas.microsoft.com/office/drawing/2014/main" id="{00000000-0008-0000-0F00-00004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49222" name="Check Box 70" descr="Yes" hidden="1">
              <a:extLst>
                <a:ext uri="{63B3BB69-23CF-44E3-9099-C40C66FF867C}">
                  <a14:compatExt spid="_x0000_s49222"/>
                </a:ext>
                <a:ext uri="{FF2B5EF4-FFF2-40B4-BE49-F238E27FC236}">
                  <a16:creationId xmlns:a16="http://schemas.microsoft.com/office/drawing/2014/main" id="{00000000-0008-0000-0F00-00004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49223" name="Check Box 71" descr="Yes" hidden="1">
              <a:extLst>
                <a:ext uri="{63B3BB69-23CF-44E3-9099-C40C66FF867C}">
                  <a14:compatExt spid="_x0000_s49223"/>
                </a:ext>
                <a:ext uri="{FF2B5EF4-FFF2-40B4-BE49-F238E27FC236}">
                  <a16:creationId xmlns:a16="http://schemas.microsoft.com/office/drawing/2014/main" id="{00000000-0008-0000-0F00-00004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49224" name="Check Box 72" descr="Yes" hidden="1">
              <a:extLst>
                <a:ext uri="{63B3BB69-23CF-44E3-9099-C40C66FF867C}">
                  <a14:compatExt spid="_x0000_s49224"/>
                </a:ext>
                <a:ext uri="{FF2B5EF4-FFF2-40B4-BE49-F238E27FC236}">
                  <a16:creationId xmlns:a16="http://schemas.microsoft.com/office/drawing/2014/main" id="{00000000-0008-0000-0F00-00004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49225" name="Check Box 73" descr="Yes" hidden="1">
              <a:extLst>
                <a:ext uri="{63B3BB69-23CF-44E3-9099-C40C66FF867C}">
                  <a14:compatExt spid="_x0000_s49225"/>
                </a:ext>
                <a:ext uri="{FF2B5EF4-FFF2-40B4-BE49-F238E27FC236}">
                  <a16:creationId xmlns:a16="http://schemas.microsoft.com/office/drawing/2014/main" id="{00000000-0008-0000-0F00-00004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49226" name="Check Box 74" descr="Yes" hidden="1">
              <a:extLst>
                <a:ext uri="{63B3BB69-23CF-44E3-9099-C40C66FF867C}">
                  <a14:compatExt spid="_x0000_s49226"/>
                </a:ext>
                <a:ext uri="{FF2B5EF4-FFF2-40B4-BE49-F238E27FC236}">
                  <a16:creationId xmlns:a16="http://schemas.microsoft.com/office/drawing/2014/main" id="{00000000-0008-0000-0F00-00004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49227" name="Check Box 75" descr="Yes" hidden="1">
              <a:extLst>
                <a:ext uri="{63B3BB69-23CF-44E3-9099-C40C66FF867C}">
                  <a14:compatExt spid="_x0000_s49227"/>
                </a:ext>
                <a:ext uri="{FF2B5EF4-FFF2-40B4-BE49-F238E27FC236}">
                  <a16:creationId xmlns:a16="http://schemas.microsoft.com/office/drawing/2014/main" id="{00000000-0008-0000-0F00-00004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49228" name="Check Box 76" descr="Yes" hidden="1">
              <a:extLst>
                <a:ext uri="{63B3BB69-23CF-44E3-9099-C40C66FF867C}">
                  <a14:compatExt spid="_x0000_s49228"/>
                </a:ext>
                <a:ext uri="{FF2B5EF4-FFF2-40B4-BE49-F238E27FC236}">
                  <a16:creationId xmlns:a16="http://schemas.microsoft.com/office/drawing/2014/main" id="{00000000-0008-0000-0F00-00004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49229" name="Check Box 77" descr="Yes" hidden="1">
              <a:extLst>
                <a:ext uri="{63B3BB69-23CF-44E3-9099-C40C66FF867C}">
                  <a14:compatExt spid="_x0000_s49229"/>
                </a:ext>
                <a:ext uri="{FF2B5EF4-FFF2-40B4-BE49-F238E27FC236}">
                  <a16:creationId xmlns:a16="http://schemas.microsoft.com/office/drawing/2014/main" id="{00000000-0008-0000-0F00-00004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49230" name="Check Box 78" descr="Yes" hidden="1">
              <a:extLst>
                <a:ext uri="{63B3BB69-23CF-44E3-9099-C40C66FF867C}">
                  <a14:compatExt spid="_x0000_s49230"/>
                </a:ext>
                <a:ext uri="{FF2B5EF4-FFF2-40B4-BE49-F238E27FC236}">
                  <a16:creationId xmlns:a16="http://schemas.microsoft.com/office/drawing/2014/main" id="{00000000-0008-0000-0F00-00004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49231" name="Check Box 79" descr="Yes" hidden="1">
              <a:extLst>
                <a:ext uri="{63B3BB69-23CF-44E3-9099-C40C66FF867C}">
                  <a14:compatExt spid="_x0000_s49231"/>
                </a:ext>
                <a:ext uri="{FF2B5EF4-FFF2-40B4-BE49-F238E27FC236}">
                  <a16:creationId xmlns:a16="http://schemas.microsoft.com/office/drawing/2014/main" id="{00000000-0008-0000-0F00-00004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49232" name="Check Box 80" descr="Yes" hidden="1">
              <a:extLst>
                <a:ext uri="{63B3BB69-23CF-44E3-9099-C40C66FF867C}">
                  <a14:compatExt spid="_x0000_s49232"/>
                </a:ext>
                <a:ext uri="{FF2B5EF4-FFF2-40B4-BE49-F238E27FC236}">
                  <a16:creationId xmlns:a16="http://schemas.microsoft.com/office/drawing/2014/main" id="{00000000-0008-0000-0F00-00005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49233" name="Check Box 81" descr="Yes" hidden="1">
              <a:extLst>
                <a:ext uri="{63B3BB69-23CF-44E3-9099-C40C66FF867C}">
                  <a14:compatExt spid="_x0000_s49233"/>
                </a:ext>
                <a:ext uri="{FF2B5EF4-FFF2-40B4-BE49-F238E27FC236}">
                  <a16:creationId xmlns:a16="http://schemas.microsoft.com/office/drawing/2014/main" id="{00000000-0008-0000-0F00-00005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49234" name="Check Box 82" hidden="1">
              <a:extLst>
                <a:ext uri="{63B3BB69-23CF-44E3-9099-C40C66FF867C}">
                  <a14:compatExt spid="_x0000_s49234"/>
                </a:ext>
                <a:ext uri="{FF2B5EF4-FFF2-40B4-BE49-F238E27FC236}">
                  <a16:creationId xmlns:a16="http://schemas.microsoft.com/office/drawing/2014/main" id="{00000000-0008-0000-0F00-00005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49235" name="Check Box 83" hidden="1">
              <a:extLst>
                <a:ext uri="{63B3BB69-23CF-44E3-9099-C40C66FF867C}">
                  <a14:compatExt spid="_x0000_s49235"/>
                </a:ext>
                <a:ext uri="{FF2B5EF4-FFF2-40B4-BE49-F238E27FC236}">
                  <a16:creationId xmlns:a16="http://schemas.microsoft.com/office/drawing/2014/main" id="{00000000-0008-0000-0F00-00005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49236" name="Check Box 84" descr="Yes" hidden="1">
              <a:extLst>
                <a:ext uri="{63B3BB69-23CF-44E3-9099-C40C66FF867C}">
                  <a14:compatExt spid="_x0000_s49236"/>
                </a:ext>
                <a:ext uri="{FF2B5EF4-FFF2-40B4-BE49-F238E27FC236}">
                  <a16:creationId xmlns:a16="http://schemas.microsoft.com/office/drawing/2014/main" id="{00000000-0008-0000-0F00-00005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49237" name="Check Box 85" descr="Yes" hidden="1">
              <a:extLst>
                <a:ext uri="{63B3BB69-23CF-44E3-9099-C40C66FF867C}">
                  <a14:compatExt spid="_x0000_s49237"/>
                </a:ext>
                <a:ext uri="{FF2B5EF4-FFF2-40B4-BE49-F238E27FC236}">
                  <a16:creationId xmlns:a16="http://schemas.microsoft.com/office/drawing/2014/main" id="{00000000-0008-0000-0F00-00005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49238" name="Check Box 86" descr="Yes" hidden="1">
              <a:extLst>
                <a:ext uri="{63B3BB69-23CF-44E3-9099-C40C66FF867C}">
                  <a14:compatExt spid="_x0000_s49238"/>
                </a:ext>
                <a:ext uri="{FF2B5EF4-FFF2-40B4-BE49-F238E27FC236}">
                  <a16:creationId xmlns:a16="http://schemas.microsoft.com/office/drawing/2014/main" id="{00000000-0008-0000-0F00-000056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49239" name="Check Box 87" descr="Yes" hidden="1">
              <a:extLst>
                <a:ext uri="{63B3BB69-23CF-44E3-9099-C40C66FF867C}">
                  <a14:compatExt spid="_x0000_s49239"/>
                </a:ext>
                <a:ext uri="{FF2B5EF4-FFF2-40B4-BE49-F238E27FC236}">
                  <a16:creationId xmlns:a16="http://schemas.microsoft.com/office/drawing/2014/main" id="{00000000-0008-0000-0F00-000057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49240" name="Check Box 88" hidden="1">
              <a:extLst>
                <a:ext uri="{63B3BB69-23CF-44E3-9099-C40C66FF867C}">
                  <a14:compatExt spid="_x0000_s49240"/>
                </a:ext>
                <a:ext uri="{FF2B5EF4-FFF2-40B4-BE49-F238E27FC236}">
                  <a16:creationId xmlns:a16="http://schemas.microsoft.com/office/drawing/2014/main" id="{00000000-0008-0000-0F00-000058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49241" name="Check Box 89" hidden="1">
              <a:extLst>
                <a:ext uri="{63B3BB69-23CF-44E3-9099-C40C66FF867C}">
                  <a14:compatExt spid="_x0000_s49241"/>
                </a:ext>
                <a:ext uri="{FF2B5EF4-FFF2-40B4-BE49-F238E27FC236}">
                  <a16:creationId xmlns:a16="http://schemas.microsoft.com/office/drawing/2014/main" id="{00000000-0008-0000-0F00-000059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49242" name="Check Box 90" hidden="1">
              <a:extLst>
                <a:ext uri="{63B3BB69-23CF-44E3-9099-C40C66FF867C}">
                  <a14:compatExt spid="_x0000_s49242"/>
                </a:ext>
                <a:ext uri="{FF2B5EF4-FFF2-40B4-BE49-F238E27FC236}">
                  <a16:creationId xmlns:a16="http://schemas.microsoft.com/office/drawing/2014/main" id="{00000000-0008-0000-0F00-00005A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49243" name="Check Box 91" hidden="1">
              <a:extLst>
                <a:ext uri="{63B3BB69-23CF-44E3-9099-C40C66FF867C}">
                  <a14:compatExt spid="_x0000_s49243"/>
                </a:ext>
                <a:ext uri="{FF2B5EF4-FFF2-40B4-BE49-F238E27FC236}">
                  <a16:creationId xmlns:a16="http://schemas.microsoft.com/office/drawing/2014/main" id="{00000000-0008-0000-0F00-00005B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49244" name="Check Box 92" hidden="1">
              <a:extLst>
                <a:ext uri="{63B3BB69-23CF-44E3-9099-C40C66FF867C}">
                  <a14:compatExt spid="_x0000_s49244"/>
                </a:ext>
                <a:ext uri="{FF2B5EF4-FFF2-40B4-BE49-F238E27FC236}">
                  <a16:creationId xmlns:a16="http://schemas.microsoft.com/office/drawing/2014/main" id="{00000000-0008-0000-0F00-00005C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49245" name="Check Box 93" hidden="1">
              <a:extLst>
                <a:ext uri="{63B3BB69-23CF-44E3-9099-C40C66FF867C}">
                  <a14:compatExt spid="_x0000_s49245"/>
                </a:ext>
                <a:ext uri="{FF2B5EF4-FFF2-40B4-BE49-F238E27FC236}">
                  <a16:creationId xmlns:a16="http://schemas.microsoft.com/office/drawing/2014/main" id="{00000000-0008-0000-0F00-00005D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49246" name="Check Box 94" hidden="1">
              <a:extLst>
                <a:ext uri="{63B3BB69-23CF-44E3-9099-C40C66FF867C}">
                  <a14:compatExt spid="_x0000_s49246"/>
                </a:ext>
                <a:ext uri="{FF2B5EF4-FFF2-40B4-BE49-F238E27FC236}">
                  <a16:creationId xmlns:a16="http://schemas.microsoft.com/office/drawing/2014/main" id="{00000000-0008-0000-0F00-00005E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49247" name="Check Box 95" hidden="1">
              <a:extLst>
                <a:ext uri="{63B3BB69-23CF-44E3-9099-C40C66FF867C}">
                  <a14:compatExt spid="_x0000_s49247"/>
                </a:ext>
                <a:ext uri="{FF2B5EF4-FFF2-40B4-BE49-F238E27FC236}">
                  <a16:creationId xmlns:a16="http://schemas.microsoft.com/office/drawing/2014/main" id="{00000000-0008-0000-0F00-00005F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49248" name="Check Box 96" hidden="1">
              <a:extLst>
                <a:ext uri="{63B3BB69-23CF-44E3-9099-C40C66FF867C}">
                  <a14:compatExt spid="_x0000_s49248"/>
                </a:ext>
                <a:ext uri="{FF2B5EF4-FFF2-40B4-BE49-F238E27FC236}">
                  <a16:creationId xmlns:a16="http://schemas.microsoft.com/office/drawing/2014/main" id="{00000000-0008-0000-0F00-000060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49249" name="Check Box 97" hidden="1">
              <a:extLst>
                <a:ext uri="{63B3BB69-23CF-44E3-9099-C40C66FF867C}">
                  <a14:compatExt spid="_x0000_s49249"/>
                </a:ext>
                <a:ext uri="{FF2B5EF4-FFF2-40B4-BE49-F238E27FC236}">
                  <a16:creationId xmlns:a16="http://schemas.microsoft.com/office/drawing/2014/main" id="{00000000-0008-0000-0F00-000061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49250" name="Check Box 98" hidden="1">
              <a:extLst>
                <a:ext uri="{63B3BB69-23CF-44E3-9099-C40C66FF867C}">
                  <a14:compatExt spid="_x0000_s49250"/>
                </a:ext>
                <a:ext uri="{FF2B5EF4-FFF2-40B4-BE49-F238E27FC236}">
                  <a16:creationId xmlns:a16="http://schemas.microsoft.com/office/drawing/2014/main" id="{00000000-0008-0000-0F00-000062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49251" name="Check Box 99" hidden="1">
              <a:extLst>
                <a:ext uri="{63B3BB69-23CF-44E3-9099-C40C66FF867C}">
                  <a14:compatExt spid="_x0000_s49251"/>
                </a:ext>
                <a:ext uri="{FF2B5EF4-FFF2-40B4-BE49-F238E27FC236}">
                  <a16:creationId xmlns:a16="http://schemas.microsoft.com/office/drawing/2014/main" id="{00000000-0008-0000-0F00-000063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49252" name="Check Box 100" hidden="1">
              <a:extLst>
                <a:ext uri="{63B3BB69-23CF-44E3-9099-C40C66FF867C}">
                  <a14:compatExt spid="_x0000_s49252"/>
                </a:ext>
                <a:ext uri="{FF2B5EF4-FFF2-40B4-BE49-F238E27FC236}">
                  <a16:creationId xmlns:a16="http://schemas.microsoft.com/office/drawing/2014/main" id="{00000000-0008-0000-0F00-000064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49253" name="Check Box 101" hidden="1">
              <a:extLst>
                <a:ext uri="{63B3BB69-23CF-44E3-9099-C40C66FF867C}">
                  <a14:compatExt spid="_x0000_s49253"/>
                </a:ext>
                <a:ext uri="{FF2B5EF4-FFF2-40B4-BE49-F238E27FC236}">
                  <a16:creationId xmlns:a16="http://schemas.microsoft.com/office/drawing/2014/main" id="{00000000-0008-0000-0F00-000065C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30</xdr:col>
      <xdr:colOff>104775</xdr:colOff>
      <xdr:row>41</xdr:row>
      <xdr:rowOff>25400</xdr:rowOff>
    </xdr:from>
    <xdr:to>
      <xdr:col>32</xdr:col>
      <xdr:colOff>402275</xdr:colOff>
      <xdr:row>54</xdr:row>
      <xdr:rowOff>18100</xdr:rowOff>
    </xdr:to>
    <xdr:graphicFrame macro="">
      <xdr:nvGraphicFramePr>
        <xdr:cNvPr id="16" name="Chart 15">
          <a:extLst>
            <a:ext uri="{FF2B5EF4-FFF2-40B4-BE49-F238E27FC236}">
              <a16:creationId xmlns:a16="http://schemas.microsoft.com/office/drawing/2014/main" id="{00000000-0008-0000-0F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1181100</xdr:colOff>
      <xdr:row>47</xdr:row>
      <xdr:rowOff>101600</xdr:rowOff>
    </xdr:from>
    <xdr:to>
      <xdr:col>31</xdr:col>
      <xdr:colOff>444500</xdr:colOff>
      <xdr:row>49</xdr:row>
      <xdr:rowOff>12700</xdr:rowOff>
    </xdr:to>
    <xdr:sp macro="" textlink="$AA$88">
      <xdr:nvSpPr>
        <xdr:cNvPr id="17" name="TextBox 16">
          <a:extLst>
            <a:ext uri="{FF2B5EF4-FFF2-40B4-BE49-F238E27FC236}">
              <a16:creationId xmlns:a16="http://schemas.microsoft.com/office/drawing/2014/main" id="{00000000-0008-0000-0F00-000011000000}"/>
            </a:ext>
          </a:extLst>
        </xdr:cNvPr>
        <xdr:cNvSpPr txBox="1"/>
      </xdr:nvSpPr>
      <xdr:spPr>
        <a:xfrm>
          <a:off x="13696950" y="11887200"/>
          <a:ext cx="45085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15AD5D-8199-4EEE-A4C1-8035791CC81A}" type="TxLink">
            <a:rPr lang="en-US" sz="1100" b="1" i="0" u="none" strike="noStrike">
              <a:solidFill>
                <a:schemeClr val="accent1">
                  <a:lumMod val="75000"/>
                </a:schemeClr>
              </a:solidFill>
              <a:latin typeface="Calibri"/>
              <a:cs typeface="Calibri"/>
            </a:rPr>
            <a:pPr/>
            <a:t>100%</a:t>
          </a:fld>
          <a:endParaRPr lang="en-SG" sz="1100">
            <a:solidFill>
              <a:schemeClr val="accent1">
                <a:lumMod val="75000"/>
              </a:schemeClr>
            </a:solidFill>
          </a:endParaRP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5297" name="Check Box 1" hidden="1">
              <a:extLst>
                <a:ext uri="{63B3BB69-23CF-44E3-9099-C40C66FF867C}">
                  <a14:compatExt spid="_x0000_s55297"/>
                </a:ext>
                <a:ext uri="{FF2B5EF4-FFF2-40B4-BE49-F238E27FC236}">
                  <a16:creationId xmlns:a16="http://schemas.microsoft.com/office/drawing/2014/main" id="{00000000-0008-0000-1000-00000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5298" name="Check Box 2" hidden="1">
              <a:extLst>
                <a:ext uri="{63B3BB69-23CF-44E3-9099-C40C66FF867C}">
                  <a14:compatExt spid="_x0000_s55298"/>
                </a:ext>
                <a:ext uri="{FF2B5EF4-FFF2-40B4-BE49-F238E27FC236}">
                  <a16:creationId xmlns:a16="http://schemas.microsoft.com/office/drawing/2014/main" id="{00000000-0008-0000-1000-00000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5299" name="Check Box 3" hidden="1">
              <a:extLst>
                <a:ext uri="{63B3BB69-23CF-44E3-9099-C40C66FF867C}">
                  <a14:compatExt spid="_x0000_s55299"/>
                </a:ext>
                <a:ext uri="{FF2B5EF4-FFF2-40B4-BE49-F238E27FC236}">
                  <a16:creationId xmlns:a16="http://schemas.microsoft.com/office/drawing/2014/main" id="{00000000-0008-0000-1000-00000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5300" name="Check Box 4" hidden="1">
              <a:extLst>
                <a:ext uri="{63B3BB69-23CF-44E3-9099-C40C66FF867C}">
                  <a14:compatExt spid="_x0000_s55300"/>
                </a:ext>
                <a:ext uri="{FF2B5EF4-FFF2-40B4-BE49-F238E27FC236}">
                  <a16:creationId xmlns:a16="http://schemas.microsoft.com/office/drawing/2014/main" id="{00000000-0008-0000-1000-00000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5301" name="Check Box 5" hidden="1">
              <a:extLst>
                <a:ext uri="{63B3BB69-23CF-44E3-9099-C40C66FF867C}">
                  <a14:compatExt spid="_x0000_s55301"/>
                </a:ext>
                <a:ext uri="{FF2B5EF4-FFF2-40B4-BE49-F238E27FC236}">
                  <a16:creationId xmlns:a16="http://schemas.microsoft.com/office/drawing/2014/main" id="{00000000-0008-0000-1000-00000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5302" name="Check Box 6" hidden="1">
              <a:extLst>
                <a:ext uri="{63B3BB69-23CF-44E3-9099-C40C66FF867C}">
                  <a14:compatExt spid="_x0000_s55302"/>
                </a:ext>
                <a:ext uri="{FF2B5EF4-FFF2-40B4-BE49-F238E27FC236}">
                  <a16:creationId xmlns:a16="http://schemas.microsoft.com/office/drawing/2014/main" id="{00000000-0008-0000-1000-00000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5303" name="Check Box 7" hidden="1">
              <a:extLst>
                <a:ext uri="{63B3BB69-23CF-44E3-9099-C40C66FF867C}">
                  <a14:compatExt spid="_x0000_s55303"/>
                </a:ext>
                <a:ext uri="{FF2B5EF4-FFF2-40B4-BE49-F238E27FC236}">
                  <a16:creationId xmlns:a16="http://schemas.microsoft.com/office/drawing/2014/main" id="{00000000-0008-0000-1000-00000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5304" name="Check Box 8" hidden="1">
              <a:extLst>
                <a:ext uri="{63B3BB69-23CF-44E3-9099-C40C66FF867C}">
                  <a14:compatExt spid="_x0000_s55304"/>
                </a:ext>
                <a:ext uri="{FF2B5EF4-FFF2-40B4-BE49-F238E27FC236}">
                  <a16:creationId xmlns:a16="http://schemas.microsoft.com/office/drawing/2014/main" id="{00000000-0008-0000-1000-00000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5305" name="Check Box 9" hidden="1">
              <a:extLst>
                <a:ext uri="{63B3BB69-23CF-44E3-9099-C40C66FF867C}">
                  <a14:compatExt spid="_x0000_s55305"/>
                </a:ext>
                <a:ext uri="{FF2B5EF4-FFF2-40B4-BE49-F238E27FC236}">
                  <a16:creationId xmlns:a16="http://schemas.microsoft.com/office/drawing/2014/main" id="{00000000-0008-0000-1000-00000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5306" name="Check Box 10" hidden="1">
              <a:extLst>
                <a:ext uri="{63B3BB69-23CF-44E3-9099-C40C66FF867C}">
                  <a14:compatExt spid="_x0000_s55306"/>
                </a:ext>
                <a:ext uri="{FF2B5EF4-FFF2-40B4-BE49-F238E27FC236}">
                  <a16:creationId xmlns:a16="http://schemas.microsoft.com/office/drawing/2014/main" id="{00000000-0008-0000-1000-00000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5307" name="Check Box 11" hidden="1">
              <a:extLst>
                <a:ext uri="{63B3BB69-23CF-44E3-9099-C40C66FF867C}">
                  <a14:compatExt spid="_x0000_s55307"/>
                </a:ext>
                <a:ext uri="{FF2B5EF4-FFF2-40B4-BE49-F238E27FC236}">
                  <a16:creationId xmlns:a16="http://schemas.microsoft.com/office/drawing/2014/main" id="{00000000-0008-0000-1000-00000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5308" name="Check Box 12" hidden="1">
              <a:extLst>
                <a:ext uri="{63B3BB69-23CF-44E3-9099-C40C66FF867C}">
                  <a14:compatExt spid="_x0000_s55308"/>
                </a:ext>
                <a:ext uri="{FF2B5EF4-FFF2-40B4-BE49-F238E27FC236}">
                  <a16:creationId xmlns:a16="http://schemas.microsoft.com/office/drawing/2014/main" id="{00000000-0008-0000-1000-00000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5309" name="Check Box 13" hidden="1">
              <a:extLst>
                <a:ext uri="{63B3BB69-23CF-44E3-9099-C40C66FF867C}">
                  <a14:compatExt spid="_x0000_s55309"/>
                </a:ext>
                <a:ext uri="{FF2B5EF4-FFF2-40B4-BE49-F238E27FC236}">
                  <a16:creationId xmlns:a16="http://schemas.microsoft.com/office/drawing/2014/main" id="{00000000-0008-0000-1000-00000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5310" name="Check Box 14" hidden="1">
              <a:extLst>
                <a:ext uri="{63B3BB69-23CF-44E3-9099-C40C66FF867C}">
                  <a14:compatExt spid="_x0000_s55310"/>
                </a:ext>
                <a:ext uri="{FF2B5EF4-FFF2-40B4-BE49-F238E27FC236}">
                  <a16:creationId xmlns:a16="http://schemas.microsoft.com/office/drawing/2014/main" id="{00000000-0008-0000-1000-00000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5311" name="Check Box 15" hidden="1">
              <a:extLst>
                <a:ext uri="{63B3BB69-23CF-44E3-9099-C40C66FF867C}">
                  <a14:compatExt spid="_x0000_s55311"/>
                </a:ext>
                <a:ext uri="{FF2B5EF4-FFF2-40B4-BE49-F238E27FC236}">
                  <a16:creationId xmlns:a16="http://schemas.microsoft.com/office/drawing/2014/main" id="{00000000-0008-0000-1000-00000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5312" name="Check Box 16" hidden="1">
              <a:extLst>
                <a:ext uri="{63B3BB69-23CF-44E3-9099-C40C66FF867C}">
                  <a14:compatExt spid="_x0000_s55312"/>
                </a:ext>
                <a:ext uri="{FF2B5EF4-FFF2-40B4-BE49-F238E27FC236}">
                  <a16:creationId xmlns:a16="http://schemas.microsoft.com/office/drawing/2014/main" id="{00000000-0008-0000-1000-00001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5313" name="Check Box 17" hidden="1">
              <a:extLst>
                <a:ext uri="{63B3BB69-23CF-44E3-9099-C40C66FF867C}">
                  <a14:compatExt spid="_x0000_s55313"/>
                </a:ext>
                <a:ext uri="{FF2B5EF4-FFF2-40B4-BE49-F238E27FC236}">
                  <a16:creationId xmlns:a16="http://schemas.microsoft.com/office/drawing/2014/main" id="{00000000-0008-0000-1000-00001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5314" name="Check Box 18" hidden="1">
              <a:extLst>
                <a:ext uri="{63B3BB69-23CF-44E3-9099-C40C66FF867C}">
                  <a14:compatExt spid="_x0000_s55314"/>
                </a:ext>
                <a:ext uri="{FF2B5EF4-FFF2-40B4-BE49-F238E27FC236}">
                  <a16:creationId xmlns:a16="http://schemas.microsoft.com/office/drawing/2014/main" id="{00000000-0008-0000-1000-00001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5315" name="Check Box 19" hidden="1">
              <a:extLst>
                <a:ext uri="{63B3BB69-23CF-44E3-9099-C40C66FF867C}">
                  <a14:compatExt spid="_x0000_s55315"/>
                </a:ext>
                <a:ext uri="{FF2B5EF4-FFF2-40B4-BE49-F238E27FC236}">
                  <a16:creationId xmlns:a16="http://schemas.microsoft.com/office/drawing/2014/main" id="{00000000-0008-0000-1000-00001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5316" name="Check Box 20" hidden="1">
              <a:extLst>
                <a:ext uri="{63B3BB69-23CF-44E3-9099-C40C66FF867C}">
                  <a14:compatExt spid="_x0000_s55316"/>
                </a:ext>
                <a:ext uri="{FF2B5EF4-FFF2-40B4-BE49-F238E27FC236}">
                  <a16:creationId xmlns:a16="http://schemas.microsoft.com/office/drawing/2014/main" id="{00000000-0008-0000-1000-00001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5317" name="Check Box 21" hidden="1">
              <a:extLst>
                <a:ext uri="{63B3BB69-23CF-44E3-9099-C40C66FF867C}">
                  <a14:compatExt spid="_x0000_s55317"/>
                </a:ext>
                <a:ext uri="{FF2B5EF4-FFF2-40B4-BE49-F238E27FC236}">
                  <a16:creationId xmlns:a16="http://schemas.microsoft.com/office/drawing/2014/main" id="{00000000-0008-0000-1000-00001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0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0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0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0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0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0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0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0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0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0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5318" name="Check Box 22" hidden="1">
              <a:extLst>
                <a:ext uri="{63B3BB69-23CF-44E3-9099-C40C66FF867C}">
                  <a14:compatExt spid="_x0000_s55318"/>
                </a:ext>
                <a:ext uri="{FF2B5EF4-FFF2-40B4-BE49-F238E27FC236}">
                  <a16:creationId xmlns:a16="http://schemas.microsoft.com/office/drawing/2014/main" id="{00000000-0008-0000-1000-00001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5319" name="Check Box 23" hidden="1">
              <a:extLst>
                <a:ext uri="{63B3BB69-23CF-44E3-9099-C40C66FF867C}">
                  <a14:compatExt spid="_x0000_s55319"/>
                </a:ext>
                <a:ext uri="{FF2B5EF4-FFF2-40B4-BE49-F238E27FC236}">
                  <a16:creationId xmlns:a16="http://schemas.microsoft.com/office/drawing/2014/main" id="{00000000-0008-0000-1000-00001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5320" name="Check Box 24" hidden="1">
              <a:extLst>
                <a:ext uri="{63B3BB69-23CF-44E3-9099-C40C66FF867C}">
                  <a14:compatExt spid="_x0000_s55320"/>
                </a:ext>
                <a:ext uri="{FF2B5EF4-FFF2-40B4-BE49-F238E27FC236}">
                  <a16:creationId xmlns:a16="http://schemas.microsoft.com/office/drawing/2014/main" id="{00000000-0008-0000-1000-00001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5321" name="Check Box 25" hidden="1">
              <a:extLst>
                <a:ext uri="{63B3BB69-23CF-44E3-9099-C40C66FF867C}">
                  <a14:compatExt spid="_x0000_s55321"/>
                </a:ext>
                <a:ext uri="{FF2B5EF4-FFF2-40B4-BE49-F238E27FC236}">
                  <a16:creationId xmlns:a16="http://schemas.microsoft.com/office/drawing/2014/main" id="{00000000-0008-0000-1000-00001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5322" name="Check Box 26" hidden="1">
              <a:extLst>
                <a:ext uri="{63B3BB69-23CF-44E3-9099-C40C66FF867C}">
                  <a14:compatExt spid="_x0000_s55322"/>
                </a:ext>
                <a:ext uri="{FF2B5EF4-FFF2-40B4-BE49-F238E27FC236}">
                  <a16:creationId xmlns:a16="http://schemas.microsoft.com/office/drawing/2014/main" id="{00000000-0008-0000-1000-00001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5323" name="Check Box 27" hidden="1">
              <a:extLst>
                <a:ext uri="{63B3BB69-23CF-44E3-9099-C40C66FF867C}">
                  <a14:compatExt spid="_x0000_s55323"/>
                </a:ext>
                <a:ext uri="{FF2B5EF4-FFF2-40B4-BE49-F238E27FC236}">
                  <a16:creationId xmlns:a16="http://schemas.microsoft.com/office/drawing/2014/main" id="{00000000-0008-0000-1000-00001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5324" name="Check Box 28" descr="Yes" hidden="1">
              <a:extLst>
                <a:ext uri="{63B3BB69-23CF-44E3-9099-C40C66FF867C}">
                  <a14:compatExt spid="_x0000_s55324"/>
                </a:ext>
                <a:ext uri="{FF2B5EF4-FFF2-40B4-BE49-F238E27FC236}">
                  <a16:creationId xmlns:a16="http://schemas.microsoft.com/office/drawing/2014/main" id="{00000000-0008-0000-1000-00001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5325" name="Check Box 29" descr="Retain" hidden="1">
              <a:extLst>
                <a:ext uri="{63B3BB69-23CF-44E3-9099-C40C66FF867C}">
                  <a14:compatExt spid="_x0000_s55325"/>
                </a:ext>
                <a:ext uri="{FF2B5EF4-FFF2-40B4-BE49-F238E27FC236}">
                  <a16:creationId xmlns:a16="http://schemas.microsoft.com/office/drawing/2014/main" id="{00000000-0008-0000-1000-00001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5326" name="Check Box 30" hidden="1">
              <a:extLst>
                <a:ext uri="{63B3BB69-23CF-44E3-9099-C40C66FF867C}">
                  <a14:compatExt spid="_x0000_s55326"/>
                </a:ext>
                <a:ext uri="{FF2B5EF4-FFF2-40B4-BE49-F238E27FC236}">
                  <a16:creationId xmlns:a16="http://schemas.microsoft.com/office/drawing/2014/main" id="{00000000-0008-0000-1000-00001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5327" name="Check Box 31" hidden="1">
              <a:extLst>
                <a:ext uri="{63B3BB69-23CF-44E3-9099-C40C66FF867C}">
                  <a14:compatExt spid="_x0000_s55327"/>
                </a:ext>
                <a:ext uri="{FF2B5EF4-FFF2-40B4-BE49-F238E27FC236}">
                  <a16:creationId xmlns:a16="http://schemas.microsoft.com/office/drawing/2014/main" id="{00000000-0008-0000-1000-00001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5328" name="Check Box 32" hidden="1">
              <a:extLst>
                <a:ext uri="{63B3BB69-23CF-44E3-9099-C40C66FF867C}">
                  <a14:compatExt spid="_x0000_s55328"/>
                </a:ext>
                <a:ext uri="{FF2B5EF4-FFF2-40B4-BE49-F238E27FC236}">
                  <a16:creationId xmlns:a16="http://schemas.microsoft.com/office/drawing/2014/main" id="{00000000-0008-0000-1000-00002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5329" name="Check Box 33" hidden="1">
              <a:extLst>
                <a:ext uri="{63B3BB69-23CF-44E3-9099-C40C66FF867C}">
                  <a14:compatExt spid="_x0000_s55329"/>
                </a:ext>
                <a:ext uri="{FF2B5EF4-FFF2-40B4-BE49-F238E27FC236}">
                  <a16:creationId xmlns:a16="http://schemas.microsoft.com/office/drawing/2014/main" id="{00000000-0008-0000-1000-00002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5330" name="Check Box 34" hidden="1">
              <a:extLst>
                <a:ext uri="{63B3BB69-23CF-44E3-9099-C40C66FF867C}">
                  <a14:compatExt spid="_x0000_s55330"/>
                </a:ext>
                <a:ext uri="{FF2B5EF4-FFF2-40B4-BE49-F238E27FC236}">
                  <a16:creationId xmlns:a16="http://schemas.microsoft.com/office/drawing/2014/main" id="{00000000-0008-0000-1000-00002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5331" name="Check Box 35" hidden="1">
              <a:extLst>
                <a:ext uri="{63B3BB69-23CF-44E3-9099-C40C66FF867C}">
                  <a14:compatExt spid="_x0000_s55331"/>
                </a:ext>
                <a:ext uri="{FF2B5EF4-FFF2-40B4-BE49-F238E27FC236}">
                  <a16:creationId xmlns:a16="http://schemas.microsoft.com/office/drawing/2014/main" id="{00000000-0008-0000-1000-00002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5332" name="Check Box 36" hidden="1">
              <a:extLst>
                <a:ext uri="{63B3BB69-23CF-44E3-9099-C40C66FF867C}">
                  <a14:compatExt spid="_x0000_s55332"/>
                </a:ext>
                <a:ext uri="{FF2B5EF4-FFF2-40B4-BE49-F238E27FC236}">
                  <a16:creationId xmlns:a16="http://schemas.microsoft.com/office/drawing/2014/main" id="{00000000-0008-0000-1000-00002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5333" name="Check Box 37" hidden="1">
              <a:extLst>
                <a:ext uri="{63B3BB69-23CF-44E3-9099-C40C66FF867C}">
                  <a14:compatExt spid="_x0000_s55333"/>
                </a:ext>
                <a:ext uri="{FF2B5EF4-FFF2-40B4-BE49-F238E27FC236}">
                  <a16:creationId xmlns:a16="http://schemas.microsoft.com/office/drawing/2014/main" id="{00000000-0008-0000-1000-00002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5334" name="Check Box 38" hidden="1">
              <a:extLst>
                <a:ext uri="{63B3BB69-23CF-44E3-9099-C40C66FF867C}">
                  <a14:compatExt spid="_x0000_s55334"/>
                </a:ext>
                <a:ext uri="{FF2B5EF4-FFF2-40B4-BE49-F238E27FC236}">
                  <a16:creationId xmlns:a16="http://schemas.microsoft.com/office/drawing/2014/main" id="{00000000-0008-0000-1000-00002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5335" name="Check Box 39" hidden="1">
              <a:extLst>
                <a:ext uri="{63B3BB69-23CF-44E3-9099-C40C66FF867C}">
                  <a14:compatExt spid="_x0000_s55335"/>
                </a:ext>
                <a:ext uri="{FF2B5EF4-FFF2-40B4-BE49-F238E27FC236}">
                  <a16:creationId xmlns:a16="http://schemas.microsoft.com/office/drawing/2014/main" id="{00000000-0008-0000-1000-00002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5336" name="Check Box 40" hidden="1">
              <a:extLst>
                <a:ext uri="{63B3BB69-23CF-44E3-9099-C40C66FF867C}">
                  <a14:compatExt spid="_x0000_s55336"/>
                </a:ext>
                <a:ext uri="{FF2B5EF4-FFF2-40B4-BE49-F238E27FC236}">
                  <a16:creationId xmlns:a16="http://schemas.microsoft.com/office/drawing/2014/main" id="{00000000-0008-0000-1000-00002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5337" name="Check Box 41" hidden="1">
              <a:extLst>
                <a:ext uri="{63B3BB69-23CF-44E3-9099-C40C66FF867C}">
                  <a14:compatExt spid="_x0000_s55337"/>
                </a:ext>
                <a:ext uri="{FF2B5EF4-FFF2-40B4-BE49-F238E27FC236}">
                  <a16:creationId xmlns:a16="http://schemas.microsoft.com/office/drawing/2014/main" id="{00000000-0008-0000-1000-00002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5338" name="Check Box 42" hidden="1">
              <a:extLst>
                <a:ext uri="{63B3BB69-23CF-44E3-9099-C40C66FF867C}">
                  <a14:compatExt spid="_x0000_s55338"/>
                </a:ext>
                <a:ext uri="{FF2B5EF4-FFF2-40B4-BE49-F238E27FC236}">
                  <a16:creationId xmlns:a16="http://schemas.microsoft.com/office/drawing/2014/main" id="{00000000-0008-0000-1000-00002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5339" name="Check Box 43" hidden="1">
              <a:extLst>
                <a:ext uri="{63B3BB69-23CF-44E3-9099-C40C66FF867C}">
                  <a14:compatExt spid="_x0000_s55339"/>
                </a:ext>
                <a:ext uri="{FF2B5EF4-FFF2-40B4-BE49-F238E27FC236}">
                  <a16:creationId xmlns:a16="http://schemas.microsoft.com/office/drawing/2014/main" id="{00000000-0008-0000-1000-00002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5340" name="Check Box 44" hidden="1">
              <a:extLst>
                <a:ext uri="{63B3BB69-23CF-44E3-9099-C40C66FF867C}">
                  <a14:compatExt spid="_x0000_s55340"/>
                </a:ext>
                <a:ext uri="{FF2B5EF4-FFF2-40B4-BE49-F238E27FC236}">
                  <a16:creationId xmlns:a16="http://schemas.microsoft.com/office/drawing/2014/main" id="{00000000-0008-0000-1000-00002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5341" name="Check Box 45" hidden="1">
              <a:extLst>
                <a:ext uri="{63B3BB69-23CF-44E3-9099-C40C66FF867C}">
                  <a14:compatExt spid="_x0000_s55341"/>
                </a:ext>
                <a:ext uri="{FF2B5EF4-FFF2-40B4-BE49-F238E27FC236}">
                  <a16:creationId xmlns:a16="http://schemas.microsoft.com/office/drawing/2014/main" id="{00000000-0008-0000-1000-00002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5342" name="Check Box 46" hidden="1">
              <a:extLst>
                <a:ext uri="{63B3BB69-23CF-44E3-9099-C40C66FF867C}">
                  <a14:compatExt spid="_x0000_s55342"/>
                </a:ext>
                <a:ext uri="{FF2B5EF4-FFF2-40B4-BE49-F238E27FC236}">
                  <a16:creationId xmlns:a16="http://schemas.microsoft.com/office/drawing/2014/main" id="{00000000-0008-0000-1000-00002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5343" name="Check Box 47" hidden="1">
              <a:extLst>
                <a:ext uri="{63B3BB69-23CF-44E3-9099-C40C66FF867C}">
                  <a14:compatExt spid="_x0000_s55343"/>
                </a:ext>
                <a:ext uri="{FF2B5EF4-FFF2-40B4-BE49-F238E27FC236}">
                  <a16:creationId xmlns:a16="http://schemas.microsoft.com/office/drawing/2014/main" id="{00000000-0008-0000-1000-00002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5344" name="Check Box 48" hidden="1">
              <a:extLst>
                <a:ext uri="{63B3BB69-23CF-44E3-9099-C40C66FF867C}">
                  <a14:compatExt spid="_x0000_s55344"/>
                </a:ext>
                <a:ext uri="{FF2B5EF4-FFF2-40B4-BE49-F238E27FC236}">
                  <a16:creationId xmlns:a16="http://schemas.microsoft.com/office/drawing/2014/main" id="{00000000-0008-0000-1000-00003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5345" name="Check Box 49" hidden="1">
              <a:extLst>
                <a:ext uri="{63B3BB69-23CF-44E3-9099-C40C66FF867C}">
                  <a14:compatExt spid="_x0000_s55345"/>
                </a:ext>
                <a:ext uri="{FF2B5EF4-FFF2-40B4-BE49-F238E27FC236}">
                  <a16:creationId xmlns:a16="http://schemas.microsoft.com/office/drawing/2014/main" id="{00000000-0008-0000-1000-00003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5346" name="Check Box 50" hidden="1">
              <a:extLst>
                <a:ext uri="{63B3BB69-23CF-44E3-9099-C40C66FF867C}">
                  <a14:compatExt spid="_x0000_s55346"/>
                </a:ext>
                <a:ext uri="{FF2B5EF4-FFF2-40B4-BE49-F238E27FC236}">
                  <a16:creationId xmlns:a16="http://schemas.microsoft.com/office/drawing/2014/main" id="{00000000-0008-0000-1000-00003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5347" name="Check Box 51" hidden="1">
              <a:extLst>
                <a:ext uri="{63B3BB69-23CF-44E3-9099-C40C66FF867C}">
                  <a14:compatExt spid="_x0000_s55347"/>
                </a:ext>
                <a:ext uri="{FF2B5EF4-FFF2-40B4-BE49-F238E27FC236}">
                  <a16:creationId xmlns:a16="http://schemas.microsoft.com/office/drawing/2014/main" id="{00000000-0008-0000-1000-00003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5348" name="Check Box 52" hidden="1">
              <a:extLst>
                <a:ext uri="{63B3BB69-23CF-44E3-9099-C40C66FF867C}">
                  <a14:compatExt spid="_x0000_s55348"/>
                </a:ext>
                <a:ext uri="{FF2B5EF4-FFF2-40B4-BE49-F238E27FC236}">
                  <a16:creationId xmlns:a16="http://schemas.microsoft.com/office/drawing/2014/main" id="{00000000-0008-0000-1000-00003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5349" name="Check Box 53" hidden="1">
              <a:extLst>
                <a:ext uri="{63B3BB69-23CF-44E3-9099-C40C66FF867C}">
                  <a14:compatExt spid="_x0000_s55349"/>
                </a:ext>
                <a:ext uri="{FF2B5EF4-FFF2-40B4-BE49-F238E27FC236}">
                  <a16:creationId xmlns:a16="http://schemas.microsoft.com/office/drawing/2014/main" id="{00000000-0008-0000-1000-00003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5350" name="Check Box 54" hidden="1">
              <a:extLst>
                <a:ext uri="{63B3BB69-23CF-44E3-9099-C40C66FF867C}">
                  <a14:compatExt spid="_x0000_s55350"/>
                </a:ext>
                <a:ext uri="{FF2B5EF4-FFF2-40B4-BE49-F238E27FC236}">
                  <a16:creationId xmlns:a16="http://schemas.microsoft.com/office/drawing/2014/main" id="{00000000-0008-0000-1000-00003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5351" name="Check Box 55" hidden="1">
              <a:extLst>
                <a:ext uri="{63B3BB69-23CF-44E3-9099-C40C66FF867C}">
                  <a14:compatExt spid="_x0000_s55351"/>
                </a:ext>
                <a:ext uri="{FF2B5EF4-FFF2-40B4-BE49-F238E27FC236}">
                  <a16:creationId xmlns:a16="http://schemas.microsoft.com/office/drawing/2014/main" id="{00000000-0008-0000-1000-00003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5352" name="Check Box 56" hidden="1">
              <a:extLst>
                <a:ext uri="{63B3BB69-23CF-44E3-9099-C40C66FF867C}">
                  <a14:compatExt spid="_x0000_s55352"/>
                </a:ext>
                <a:ext uri="{FF2B5EF4-FFF2-40B4-BE49-F238E27FC236}">
                  <a16:creationId xmlns:a16="http://schemas.microsoft.com/office/drawing/2014/main" id="{00000000-0008-0000-1000-00003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5353" name="Check Box 57" hidden="1">
              <a:extLst>
                <a:ext uri="{63B3BB69-23CF-44E3-9099-C40C66FF867C}">
                  <a14:compatExt spid="_x0000_s55353"/>
                </a:ext>
                <a:ext uri="{FF2B5EF4-FFF2-40B4-BE49-F238E27FC236}">
                  <a16:creationId xmlns:a16="http://schemas.microsoft.com/office/drawing/2014/main" id="{00000000-0008-0000-1000-00003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5354" name="Check Box 58" hidden="1">
              <a:extLst>
                <a:ext uri="{63B3BB69-23CF-44E3-9099-C40C66FF867C}">
                  <a14:compatExt spid="_x0000_s55354"/>
                </a:ext>
                <a:ext uri="{FF2B5EF4-FFF2-40B4-BE49-F238E27FC236}">
                  <a16:creationId xmlns:a16="http://schemas.microsoft.com/office/drawing/2014/main" id="{00000000-0008-0000-1000-00003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5355" name="Check Box 59" hidden="1">
              <a:extLst>
                <a:ext uri="{63B3BB69-23CF-44E3-9099-C40C66FF867C}">
                  <a14:compatExt spid="_x0000_s55355"/>
                </a:ext>
                <a:ext uri="{FF2B5EF4-FFF2-40B4-BE49-F238E27FC236}">
                  <a16:creationId xmlns:a16="http://schemas.microsoft.com/office/drawing/2014/main" id="{00000000-0008-0000-1000-00003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5356" name="Check Box 60" hidden="1">
              <a:extLst>
                <a:ext uri="{63B3BB69-23CF-44E3-9099-C40C66FF867C}">
                  <a14:compatExt spid="_x0000_s55356"/>
                </a:ext>
                <a:ext uri="{FF2B5EF4-FFF2-40B4-BE49-F238E27FC236}">
                  <a16:creationId xmlns:a16="http://schemas.microsoft.com/office/drawing/2014/main" id="{00000000-0008-0000-1000-00003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5357" name="Check Box 61" hidden="1">
              <a:extLst>
                <a:ext uri="{63B3BB69-23CF-44E3-9099-C40C66FF867C}">
                  <a14:compatExt spid="_x0000_s55357"/>
                </a:ext>
                <a:ext uri="{FF2B5EF4-FFF2-40B4-BE49-F238E27FC236}">
                  <a16:creationId xmlns:a16="http://schemas.microsoft.com/office/drawing/2014/main" id="{00000000-0008-0000-1000-00003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5358" name="Check Box 62" hidden="1">
              <a:extLst>
                <a:ext uri="{63B3BB69-23CF-44E3-9099-C40C66FF867C}">
                  <a14:compatExt spid="_x0000_s55358"/>
                </a:ext>
                <a:ext uri="{FF2B5EF4-FFF2-40B4-BE49-F238E27FC236}">
                  <a16:creationId xmlns:a16="http://schemas.microsoft.com/office/drawing/2014/main" id="{00000000-0008-0000-1000-00003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5359" name="Check Box 63" hidden="1">
              <a:extLst>
                <a:ext uri="{63B3BB69-23CF-44E3-9099-C40C66FF867C}">
                  <a14:compatExt spid="_x0000_s55359"/>
                </a:ext>
                <a:ext uri="{FF2B5EF4-FFF2-40B4-BE49-F238E27FC236}">
                  <a16:creationId xmlns:a16="http://schemas.microsoft.com/office/drawing/2014/main" id="{00000000-0008-0000-1000-00003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5360" name="Check Box 64" hidden="1">
              <a:extLst>
                <a:ext uri="{63B3BB69-23CF-44E3-9099-C40C66FF867C}">
                  <a14:compatExt spid="_x0000_s55360"/>
                </a:ext>
                <a:ext uri="{FF2B5EF4-FFF2-40B4-BE49-F238E27FC236}">
                  <a16:creationId xmlns:a16="http://schemas.microsoft.com/office/drawing/2014/main" id="{00000000-0008-0000-1000-00004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5361" name="Check Box 65" hidden="1">
              <a:extLst>
                <a:ext uri="{63B3BB69-23CF-44E3-9099-C40C66FF867C}">
                  <a14:compatExt spid="_x0000_s55361"/>
                </a:ext>
                <a:ext uri="{FF2B5EF4-FFF2-40B4-BE49-F238E27FC236}">
                  <a16:creationId xmlns:a16="http://schemas.microsoft.com/office/drawing/2014/main" id="{00000000-0008-0000-1000-00004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0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32</xdr:col>
      <xdr:colOff>44450</xdr:colOff>
      <xdr:row>49</xdr:row>
      <xdr:rowOff>63500</xdr:rowOff>
    </xdr:to>
    <xdr:sp macro="" textlink="$AA$88">
      <xdr:nvSpPr>
        <xdr:cNvPr id="15" name="TextBox 14">
          <a:extLst>
            <a:ext uri="{FF2B5EF4-FFF2-40B4-BE49-F238E27FC236}">
              <a16:creationId xmlns:a16="http://schemas.microsoft.com/office/drawing/2014/main" id="{00000000-0008-0000-1000-00000F000000}"/>
            </a:ext>
          </a:extLst>
        </xdr:cNvPr>
        <xdr:cNvSpPr txBox="1"/>
      </xdr:nvSpPr>
      <xdr:spPr>
        <a:xfrm>
          <a:off x="13728700" y="11804650"/>
          <a:ext cx="56515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75%</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5362" name="Check Box 66" descr="Yes" hidden="1">
              <a:extLst>
                <a:ext uri="{63B3BB69-23CF-44E3-9099-C40C66FF867C}">
                  <a14:compatExt spid="_x0000_s55362"/>
                </a:ext>
                <a:ext uri="{FF2B5EF4-FFF2-40B4-BE49-F238E27FC236}">
                  <a16:creationId xmlns:a16="http://schemas.microsoft.com/office/drawing/2014/main" id="{00000000-0008-0000-1000-00004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5363" name="Check Box 67" descr="Yes" hidden="1">
              <a:extLst>
                <a:ext uri="{63B3BB69-23CF-44E3-9099-C40C66FF867C}">
                  <a14:compatExt spid="_x0000_s55363"/>
                </a:ext>
                <a:ext uri="{FF2B5EF4-FFF2-40B4-BE49-F238E27FC236}">
                  <a16:creationId xmlns:a16="http://schemas.microsoft.com/office/drawing/2014/main" id="{00000000-0008-0000-1000-00004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5364" name="Check Box 68" hidden="1">
              <a:extLst>
                <a:ext uri="{63B3BB69-23CF-44E3-9099-C40C66FF867C}">
                  <a14:compatExt spid="_x0000_s55364"/>
                </a:ext>
                <a:ext uri="{FF2B5EF4-FFF2-40B4-BE49-F238E27FC236}">
                  <a16:creationId xmlns:a16="http://schemas.microsoft.com/office/drawing/2014/main" id="{00000000-0008-0000-1000-00004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5365" name="Check Box 69" descr="Yes" hidden="1">
              <a:extLst>
                <a:ext uri="{63B3BB69-23CF-44E3-9099-C40C66FF867C}">
                  <a14:compatExt spid="_x0000_s55365"/>
                </a:ext>
                <a:ext uri="{FF2B5EF4-FFF2-40B4-BE49-F238E27FC236}">
                  <a16:creationId xmlns:a16="http://schemas.microsoft.com/office/drawing/2014/main" id="{00000000-0008-0000-1000-00004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5366" name="Check Box 70" descr="Yes" hidden="1">
              <a:extLst>
                <a:ext uri="{63B3BB69-23CF-44E3-9099-C40C66FF867C}">
                  <a14:compatExt spid="_x0000_s55366"/>
                </a:ext>
                <a:ext uri="{FF2B5EF4-FFF2-40B4-BE49-F238E27FC236}">
                  <a16:creationId xmlns:a16="http://schemas.microsoft.com/office/drawing/2014/main" id="{00000000-0008-0000-1000-00004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5367" name="Check Box 71" descr="Yes" hidden="1">
              <a:extLst>
                <a:ext uri="{63B3BB69-23CF-44E3-9099-C40C66FF867C}">
                  <a14:compatExt spid="_x0000_s55367"/>
                </a:ext>
                <a:ext uri="{FF2B5EF4-FFF2-40B4-BE49-F238E27FC236}">
                  <a16:creationId xmlns:a16="http://schemas.microsoft.com/office/drawing/2014/main" id="{00000000-0008-0000-1000-00004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5368" name="Check Box 72" descr="Yes" hidden="1">
              <a:extLst>
                <a:ext uri="{63B3BB69-23CF-44E3-9099-C40C66FF867C}">
                  <a14:compatExt spid="_x0000_s55368"/>
                </a:ext>
                <a:ext uri="{FF2B5EF4-FFF2-40B4-BE49-F238E27FC236}">
                  <a16:creationId xmlns:a16="http://schemas.microsoft.com/office/drawing/2014/main" id="{00000000-0008-0000-1000-00004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5369" name="Check Box 73" descr="Yes" hidden="1">
              <a:extLst>
                <a:ext uri="{63B3BB69-23CF-44E3-9099-C40C66FF867C}">
                  <a14:compatExt spid="_x0000_s55369"/>
                </a:ext>
                <a:ext uri="{FF2B5EF4-FFF2-40B4-BE49-F238E27FC236}">
                  <a16:creationId xmlns:a16="http://schemas.microsoft.com/office/drawing/2014/main" id="{00000000-0008-0000-1000-00004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5370" name="Check Box 74" descr="Yes" hidden="1">
              <a:extLst>
                <a:ext uri="{63B3BB69-23CF-44E3-9099-C40C66FF867C}">
                  <a14:compatExt spid="_x0000_s55370"/>
                </a:ext>
                <a:ext uri="{FF2B5EF4-FFF2-40B4-BE49-F238E27FC236}">
                  <a16:creationId xmlns:a16="http://schemas.microsoft.com/office/drawing/2014/main" id="{00000000-0008-0000-1000-00004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5371" name="Check Box 75" descr="Yes" hidden="1">
              <a:extLst>
                <a:ext uri="{63B3BB69-23CF-44E3-9099-C40C66FF867C}">
                  <a14:compatExt spid="_x0000_s55371"/>
                </a:ext>
                <a:ext uri="{FF2B5EF4-FFF2-40B4-BE49-F238E27FC236}">
                  <a16:creationId xmlns:a16="http://schemas.microsoft.com/office/drawing/2014/main" id="{00000000-0008-0000-1000-00004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5372" name="Check Box 76" descr="Yes" hidden="1">
              <a:extLst>
                <a:ext uri="{63B3BB69-23CF-44E3-9099-C40C66FF867C}">
                  <a14:compatExt spid="_x0000_s55372"/>
                </a:ext>
                <a:ext uri="{FF2B5EF4-FFF2-40B4-BE49-F238E27FC236}">
                  <a16:creationId xmlns:a16="http://schemas.microsoft.com/office/drawing/2014/main" id="{00000000-0008-0000-1000-00004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5373" name="Check Box 77" descr="Yes" hidden="1">
              <a:extLst>
                <a:ext uri="{63B3BB69-23CF-44E3-9099-C40C66FF867C}">
                  <a14:compatExt spid="_x0000_s55373"/>
                </a:ext>
                <a:ext uri="{FF2B5EF4-FFF2-40B4-BE49-F238E27FC236}">
                  <a16:creationId xmlns:a16="http://schemas.microsoft.com/office/drawing/2014/main" id="{00000000-0008-0000-1000-00004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5374" name="Check Box 78" descr="Yes" hidden="1">
              <a:extLst>
                <a:ext uri="{63B3BB69-23CF-44E3-9099-C40C66FF867C}">
                  <a14:compatExt spid="_x0000_s55374"/>
                </a:ext>
                <a:ext uri="{FF2B5EF4-FFF2-40B4-BE49-F238E27FC236}">
                  <a16:creationId xmlns:a16="http://schemas.microsoft.com/office/drawing/2014/main" id="{00000000-0008-0000-1000-00004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5375" name="Check Box 79" descr="Yes" hidden="1">
              <a:extLst>
                <a:ext uri="{63B3BB69-23CF-44E3-9099-C40C66FF867C}">
                  <a14:compatExt spid="_x0000_s55375"/>
                </a:ext>
                <a:ext uri="{FF2B5EF4-FFF2-40B4-BE49-F238E27FC236}">
                  <a16:creationId xmlns:a16="http://schemas.microsoft.com/office/drawing/2014/main" id="{00000000-0008-0000-1000-00004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5376" name="Check Box 80" descr="Yes" hidden="1">
              <a:extLst>
                <a:ext uri="{63B3BB69-23CF-44E3-9099-C40C66FF867C}">
                  <a14:compatExt spid="_x0000_s55376"/>
                </a:ext>
                <a:ext uri="{FF2B5EF4-FFF2-40B4-BE49-F238E27FC236}">
                  <a16:creationId xmlns:a16="http://schemas.microsoft.com/office/drawing/2014/main" id="{00000000-0008-0000-1000-00005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5377" name="Check Box 81" descr="Yes" hidden="1">
              <a:extLst>
                <a:ext uri="{63B3BB69-23CF-44E3-9099-C40C66FF867C}">
                  <a14:compatExt spid="_x0000_s55377"/>
                </a:ext>
                <a:ext uri="{FF2B5EF4-FFF2-40B4-BE49-F238E27FC236}">
                  <a16:creationId xmlns:a16="http://schemas.microsoft.com/office/drawing/2014/main" id="{00000000-0008-0000-1000-00005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5378" name="Check Box 82" hidden="1">
              <a:extLst>
                <a:ext uri="{63B3BB69-23CF-44E3-9099-C40C66FF867C}">
                  <a14:compatExt spid="_x0000_s55378"/>
                </a:ext>
                <a:ext uri="{FF2B5EF4-FFF2-40B4-BE49-F238E27FC236}">
                  <a16:creationId xmlns:a16="http://schemas.microsoft.com/office/drawing/2014/main" id="{00000000-0008-0000-1000-00005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5379" name="Check Box 83" hidden="1">
              <a:extLst>
                <a:ext uri="{63B3BB69-23CF-44E3-9099-C40C66FF867C}">
                  <a14:compatExt spid="_x0000_s55379"/>
                </a:ext>
                <a:ext uri="{FF2B5EF4-FFF2-40B4-BE49-F238E27FC236}">
                  <a16:creationId xmlns:a16="http://schemas.microsoft.com/office/drawing/2014/main" id="{00000000-0008-0000-1000-00005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5380" name="Check Box 84" descr="Yes" hidden="1">
              <a:extLst>
                <a:ext uri="{63B3BB69-23CF-44E3-9099-C40C66FF867C}">
                  <a14:compatExt spid="_x0000_s55380"/>
                </a:ext>
                <a:ext uri="{FF2B5EF4-FFF2-40B4-BE49-F238E27FC236}">
                  <a16:creationId xmlns:a16="http://schemas.microsoft.com/office/drawing/2014/main" id="{00000000-0008-0000-1000-00005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5381" name="Check Box 85" descr="Yes" hidden="1">
              <a:extLst>
                <a:ext uri="{63B3BB69-23CF-44E3-9099-C40C66FF867C}">
                  <a14:compatExt spid="_x0000_s55381"/>
                </a:ext>
                <a:ext uri="{FF2B5EF4-FFF2-40B4-BE49-F238E27FC236}">
                  <a16:creationId xmlns:a16="http://schemas.microsoft.com/office/drawing/2014/main" id="{00000000-0008-0000-1000-00005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5382" name="Check Box 86" descr="Yes" hidden="1">
              <a:extLst>
                <a:ext uri="{63B3BB69-23CF-44E3-9099-C40C66FF867C}">
                  <a14:compatExt spid="_x0000_s55382"/>
                </a:ext>
                <a:ext uri="{FF2B5EF4-FFF2-40B4-BE49-F238E27FC236}">
                  <a16:creationId xmlns:a16="http://schemas.microsoft.com/office/drawing/2014/main" id="{00000000-0008-0000-1000-00005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5383" name="Check Box 87" descr="Yes" hidden="1">
              <a:extLst>
                <a:ext uri="{63B3BB69-23CF-44E3-9099-C40C66FF867C}">
                  <a14:compatExt spid="_x0000_s55383"/>
                </a:ext>
                <a:ext uri="{FF2B5EF4-FFF2-40B4-BE49-F238E27FC236}">
                  <a16:creationId xmlns:a16="http://schemas.microsoft.com/office/drawing/2014/main" id="{00000000-0008-0000-1000-00005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55384" name="Check Box 88" hidden="1">
              <a:extLst>
                <a:ext uri="{63B3BB69-23CF-44E3-9099-C40C66FF867C}">
                  <a14:compatExt spid="_x0000_s55384"/>
                </a:ext>
                <a:ext uri="{FF2B5EF4-FFF2-40B4-BE49-F238E27FC236}">
                  <a16:creationId xmlns:a16="http://schemas.microsoft.com/office/drawing/2014/main" id="{00000000-0008-0000-1000-00005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723900</xdr:colOff>
          <xdr:row>17</xdr:row>
          <xdr:rowOff>38100</xdr:rowOff>
        </xdr:to>
        <xdr:sp macro="" textlink="">
          <xdr:nvSpPr>
            <xdr:cNvPr id="55385" name="Check Box 89" hidden="1">
              <a:extLst>
                <a:ext uri="{63B3BB69-23CF-44E3-9099-C40C66FF867C}">
                  <a14:compatExt spid="_x0000_s55385"/>
                </a:ext>
                <a:ext uri="{FF2B5EF4-FFF2-40B4-BE49-F238E27FC236}">
                  <a16:creationId xmlns:a16="http://schemas.microsoft.com/office/drawing/2014/main" id="{00000000-0008-0000-1000-00005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55386" name="Check Box 90" hidden="1">
              <a:extLst>
                <a:ext uri="{63B3BB69-23CF-44E3-9099-C40C66FF867C}">
                  <a14:compatExt spid="_x0000_s55386"/>
                </a:ext>
                <a:ext uri="{FF2B5EF4-FFF2-40B4-BE49-F238E27FC236}">
                  <a16:creationId xmlns:a16="http://schemas.microsoft.com/office/drawing/2014/main" id="{00000000-0008-0000-1000-00005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723900</xdr:colOff>
          <xdr:row>18</xdr:row>
          <xdr:rowOff>38100</xdr:rowOff>
        </xdr:to>
        <xdr:sp macro="" textlink="">
          <xdr:nvSpPr>
            <xdr:cNvPr id="55387" name="Check Box 91" hidden="1">
              <a:extLst>
                <a:ext uri="{63B3BB69-23CF-44E3-9099-C40C66FF867C}">
                  <a14:compatExt spid="_x0000_s55387"/>
                </a:ext>
                <a:ext uri="{FF2B5EF4-FFF2-40B4-BE49-F238E27FC236}">
                  <a16:creationId xmlns:a16="http://schemas.microsoft.com/office/drawing/2014/main" id="{00000000-0008-0000-1000-00005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55388" name="Check Box 92" hidden="1">
              <a:extLst>
                <a:ext uri="{63B3BB69-23CF-44E3-9099-C40C66FF867C}">
                  <a14:compatExt spid="_x0000_s55388"/>
                </a:ext>
                <a:ext uri="{FF2B5EF4-FFF2-40B4-BE49-F238E27FC236}">
                  <a16:creationId xmlns:a16="http://schemas.microsoft.com/office/drawing/2014/main" id="{00000000-0008-0000-1000-00005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723900</xdr:colOff>
          <xdr:row>19</xdr:row>
          <xdr:rowOff>38100</xdr:rowOff>
        </xdr:to>
        <xdr:sp macro="" textlink="">
          <xdr:nvSpPr>
            <xdr:cNvPr id="55389" name="Check Box 93" hidden="1">
              <a:extLst>
                <a:ext uri="{63B3BB69-23CF-44E3-9099-C40C66FF867C}">
                  <a14:compatExt spid="_x0000_s55389"/>
                </a:ext>
                <a:ext uri="{FF2B5EF4-FFF2-40B4-BE49-F238E27FC236}">
                  <a16:creationId xmlns:a16="http://schemas.microsoft.com/office/drawing/2014/main" id="{00000000-0008-0000-1000-00005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723900</xdr:colOff>
          <xdr:row>20</xdr:row>
          <xdr:rowOff>38100</xdr:rowOff>
        </xdr:to>
        <xdr:sp macro="" textlink="">
          <xdr:nvSpPr>
            <xdr:cNvPr id="55390" name="Check Box 94" hidden="1">
              <a:extLst>
                <a:ext uri="{63B3BB69-23CF-44E3-9099-C40C66FF867C}">
                  <a14:compatExt spid="_x0000_s55390"/>
                </a:ext>
                <a:ext uri="{FF2B5EF4-FFF2-40B4-BE49-F238E27FC236}">
                  <a16:creationId xmlns:a16="http://schemas.microsoft.com/office/drawing/2014/main" id="{00000000-0008-0000-1000-00005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55391" name="Check Box 95" hidden="1">
              <a:extLst>
                <a:ext uri="{63B3BB69-23CF-44E3-9099-C40C66FF867C}">
                  <a14:compatExt spid="_x0000_s55391"/>
                </a:ext>
                <a:ext uri="{FF2B5EF4-FFF2-40B4-BE49-F238E27FC236}">
                  <a16:creationId xmlns:a16="http://schemas.microsoft.com/office/drawing/2014/main" id="{00000000-0008-0000-1000-00005F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723900</xdr:colOff>
          <xdr:row>20</xdr:row>
          <xdr:rowOff>38100</xdr:rowOff>
        </xdr:to>
        <xdr:sp macro="" textlink="">
          <xdr:nvSpPr>
            <xdr:cNvPr id="55392" name="Check Box 96" hidden="1">
              <a:extLst>
                <a:ext uri="{63B3BB69-23CF-44E3-9099-C40C66FF867C}">
                  <a14:compatExt spid="_x0000_s55392"/>
                </a:ext>
                <a:ext uri="{FF2B5EF4-FFF2-40B4-BE49-F238E27FC236}">
                  <a16:creationId xmlns:a16="http://schemas.microsoft.com/office/drawing/2014/main" id="{00000000-0008-0000-1000-000060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723900</xdr:colOff>
          <xdr:row>21</xdr:row>
          <xdr:rowOff>38100</xdr:rowOff>
        </xdr:to>
        <xdr:sp macro="" textlink="">
          <xdr:nvSpPr>
            <xdr:cNvPr id="55393" name="Check Box 97" hidden="1">
              <a:extLst>
                <a:ext uri="{63B3BB69-23CF-44E3-9099-C40C66FF867C}">
                  <a14:compatExt spid="_x0000_s55393"/>
                </a:ext>
                <a:ext uri="{FF2B5EF4-FFF2-40B4-BE49-F238E27FC236}">
                  <a16:creationId xmlns:a16="http://schemas.microsoft.com/office/drawing/2014/main" id="{00000000-0008-0000-1000-000061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55394" name="Check Box 98" hidden="1">
              <a:extLst>
                <a:ext uri="{63B3BB69-23CF-44E3-9099-C40C66FF867C}">
                  <a14:compatExt spid="_x0000_s55394"/>
                </a:ext>
                <a:ext uri="{FF2B5EF4-FFF2-40B4-BE49-F238E27FC236}">
                  <a16:creationId xmlns:a16="http://schemas.microsoft.com/office/drawing/2014/main" id="{00000000-0008-0000-1000-00006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723900</xdr:colOff>
          <xdr:row>21</xdr:row>
          <xdr:rowOff>38100</xdr:rowOff>
        </xdr:to>
        <xdr:sp macro="" textlink="">
          <xdr:nvSpPr>
            <xdr:cNvPr id="55395" name="Check Box 99" hidden="1">
              <a:extLst>
                <a:ext uri="{63B3BB69-23CF-44E3-9099-C40C66FF867C}">
                  <a14:compatExt spid="_x0000_s55395"/>
                </a:ext>
                <a:ext uri="{FF2B5EF4-FFF2-40B4-BE49-F238E27FC236}">
                  <a16:creationId xmlns:a16="http://schemas.microsoft.com/office/drawing/2014/main" id="{00000000-0008-0000-1000-00006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723900</xdr:colOff>
          <xdr:row>22</xdr:row>
          <xdr:rowOff>38100</xdr:rowOff>
        </xdr:to>
        <xdr:sp macro="" textlink="">
          <xdr:nvSpPr>
            <xdr:cNvPr id="55396" name="Check Box 100" hidden="1">
              <a:extLst>
                <a:ext uri="{63B3BB69-23CF-44E3-9099-C40C66FF867C}">
                  <a14:compatExt spid="_x0000_s55396"/>
                </a:ext>
                <a:ext uri="{FF2B5EF4-FFF2-40B4-BE49-F238E27FC236}">
                  <a16:creationId xmlns:a16="http://schemas.microsoft.com/office/drawing/2014/main" id="{00000000-0008-0000-1000-00006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55397" name="Check Box 101" hidden="1">
              <a:extLst>
                <a:ext uri="{63B3BB69-23CF-44E3-9099-C40C66FF867C}">
                  <a14:compatExt spid="_x0000_s55397"/>
                </a:ext>
                <a:ext uri="{FF2B5EF4-FFF2-40B4-BE49-F238E27FC236}">
                  <a16:creationId xmlns:a16="http://schemas.microsoft.com/office/drawing/2014/main" id="{00000000-0008-0000-1000-00006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15.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0417" name="Check Box 1" hidden="1">
              <a:extLst>
                <a:ext uri="{63B3BB69-23CF-44E3-9099-C40C66FF867C}">
                  <a14:compatExt spid="_x0000_s60417"/>
                </a:ext>
                <a:ext uri="{FF2B5EF4-FFF2-40B4-BE49-F238E27FC236}">
                  <a16:creationId xmlns:a16="http://schemas.microsoft.com/office/drawing/2014/main" id="{00000000-0008-0000-1100-00000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0418" name="Check Box 2" hidden="1">
              <a:extLst>
                <a:ext uri="{63B3BB69-23CF-44E3-9099-C40C66FF867C}">
                  <a14:compatExt spid="_x0000_s60418"/>
                </a:ext>
                <a:ext uri="{FF2B5EF4-FFF2-40B4-BE49-F238E27FC236}">
                  <a16:creationId xmlns:a16="http://schemas.microsoft.com/office/drawing/2014/main" id="{00000000-0008-0000-1100-00000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0419" name="Check Box 3" hidden="1">
              <a:extLst>
                <a:ext uri="{63B3BB69-23CF-44E3-9099-C40C66FF867C}">
                  <a14:compatExt spid="_x0000_s60419"/>
                </a:ext>
                <a:ext uri="{FF2B5EF4-FFF2-40B4-BE49-F238E27FC236}">
                  <a16:creationId xmlns:a16="http://schemas.microsoft.com/office/drawing/2014/main" id="{00000000-0008-0000-1100-00000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0420" name="Check Box 4" hidden="1">
              <a:extLst>
                <a:ext uri="{63B3BB69-23CF-44E3-9099-C40C66FF867C}">
                  <a14:compatExt spid="_x0000_s60420"/>
                </a:ext>
                <a:ext uri="{FF2B5EF4-FFF2-40B4-BE49-F238E27FC236}">
                  <a16:creationId xmlns:a16="http://schemas.microsoft.com/office/drawing/2014/main" id="{00000000-0008-0000-1100-00000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0421" name="Check Box 5" hidden="1">
              <a:extLst>
                <a:ext uri="{63B3BB69-23CF-44E3-9099-C40C66FF867C}">
                  <a14:compatExt spid="_x0000_s60421"/>
                </a:ext>
                <a:ext uri="{FF2B5EF4-FFF2-40B4-BE49-F238E27FC236}">
                  <a16:creationId xmlns:a16="http://schemas.microsoft.com/office/drawing/2014/main" id="{00000000-0008-0000-1100-00000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0422" name="Check Box 6" hidden="1">
              <a:extLst>
                <a:ext uri="{63B3BB69-23CF-44E3-9099-C40C66FF867C}">
                  <a14:compatExt spid="_x0000_s60422"/>
                </a:ext>
                <a:ext uri="{FF2B5EF4-FFF2-40B4-BE49-F238E27FC236}">
                  <a16:creationId xmlns:a16="http://schemas.microsoft.com/office/drawing/2014/main" id="{00000000-0008-0000-1100-00000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0423" name="Check Box 7" hidden="1">
              <a:extLst>
                <a:ext uri="{63B3BB69-23CF-44E3-9099-C40C66FF867C}">
                  <a14:compatExt spid="_x0000_s60423"/>
                </a:ext>
                <a:ext uri="{FF2B5EF4-FFF2-40B4-BE49-F238E27FC236}">
                  <a16:creationId xmlns:a16="http://schemas.microsoft.com/office/drawing/2014/main" id="{00000000-0008-0000-1100-00000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0424" name="Check Box 8" hidden="1">
              <a:extLst>
                <a:ext uri="{63B3BB69-23CF-44E3-9099-C40C66FF867C}">
                  <a14:compatExt spid="_x0000_s60424"/>
                </a:ext>
                <a:ext uri="{FF2B5EF4-FFF2-40B4-BE49-F238E27FC236}">
                  <a16:creationId xmlns:a16="http://schemas.microsoft.com/office/drawing/2014/main" id="{00000000-0008-0000-1100-00000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0425" name="Check Box 9" hidden="1">
              <a:extLst>
                <a:ext uri="{63B3BB69-23CF-44E3-9099-C40C66FF867C}">
                  <a14:compatExt spid="_x0000_s60425"/>
                </a:ext>
                <a:ext uri="{FF2B5EF4-FFF2-40B4-BE49-F238E27FC236}">
                  <a16:creationId xmlns:a16="http://schemas.microsoft.com/office/drawing/2014/main" id="{00000000-0008-0000-1100-00000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0426" name="Check Box 10" hidden="1">
              <a:extLst>
                <a:ext uri="{63B3BB69-23CF-44E3-9099-C40C66FF867C}">
                  <a14:compatExt spid="_x0000_s60426"/>
                </a:ext>
                <a:ext uri="{FF2B5EF4-FFF2-40B4-BE49-F238E27FC236}">
                  <a16:creationId xmlns:a16="http://schemas.microsoft.com/office/drawing/2014/main" id="{00000000-0008-0000-1100-00000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0427" name="Check Box 11" hidden="1">
              <a:extLst>
                <a:ext uri="{63B3BB69-23CF-44E3-9099-C40C66FF867C}">
                  <a14:compatExt spid="_x0000_s60427"/>
                </a:ext>
                <a:ext uri="{FF2B5EF4-FFF2-40B4-BE49-F238E27FC236}">
                  <a16:creationId xmlns:a16="http://schemas.microsoft.com/office/drawing/2014/main" id="{00000000-0008-0000-1100-00000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0428" name="Check Box 12" hidden="1">
              <a:extLst>
                <a:ext uri="{63B3BB69-23CF-44E3-9099-C40C66FF867C}">
                  <a14:compatExt spid="_x0000_s60428"/>
                </a:ext>
                <a:ext uri="{FF2B5EF4-FFF2-40B4-BE49-F238E27FC236}">
                  <a16:creationId xmlns:a16="http://schemas.microsoft.com/office/drawing/2014/main" id="{00000000-0008-0000-1100-00000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0429" name="Check Box 13" hidden="1">
              <a:extLst>
                <a:ext uri="{63B3BB69-23CF-44E3-9099-C40C66FF867C}">
                  <a14:compatExt spid="_x0000_s60429"/>
                </a:ext>
                <a:ext uri="{FF2B5EF4-FFF2-40B4-BE49-F238E27FC236}">
                  <a16:creationId xmlns:a16="http://schemas.microsoft.com/office/drawing/2014/main" id="{00000000-0008-0000-1100-00000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0430" name="Check Box 14" hidden="1">
              <a:extLst>
                <a:ext uri="{63B3BB69-23CF-44E3-9099-C40C66FF867C}">
                  <a14:compatExt spid="_x0000_s60430"/>
                </a:ext>
                <a:ext uri="{FF2B5EF4-FFF2-40B4-BE49-F238E27FC236}">
                  <a16:creationId xmlns:a16="http://schemas.microsoft.com/office/drawing/2014/main" id="{00000000-0008-0000-1100-00000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0431" name="Check Box 15" hidden="1">
              <a:extLst>
                <a:ext uri="{63B3BB69-23CF-44E3-9099-C40C66FF867C}">
                  <a14:compatExt spid="_x0000_s60431"/>
                </a:ext>
                <a:ext uri="{FF2B5EF4-FFF2-40B4-BE49-F238E27FC236}">
                  <a16:creationId xmlns:a16="http://schemas.microsoft.com/office/drawing/2014/main" id="{00000000-0008-0000-1100-00000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0432" name="Check Box 16" hidden="1">
              <a:extLst>
                <a:ext uri="{63B3BB69-23CF-44E3-9099-C40C66FF867C}">
                  <a14:compatExt spid="_x0000_s60432"/>
                </a:ext>
                <a:ext uri="{FF2B5EF4-FFF2-40B4-BE49-F238E27FC236}">
                  <a16:creationId xmlns:a16="http://schemas.microsoft.com/office/drawing/2014/main" id="{00000000-0008-0000-1100-00001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0433" name="Check Box 17" hidden="1">
              <a:extLst>
                <a:ext uri="{63B3BB69-23CF-44E3-9099-C40C66FF867C}">
                  <a14:compatExt spid="_x0000_s60433"/>
                </a:ext>
                <a:ext uri="{FF2B5EF4-FFF2-40B4-BE49-F238E27FC236}">
                  <a16:creationId xmlns:a16="http://schemas.microsoft.com/office/drawing/2014/main" id="{00000000-0008-0000-1100-00001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0434" name="Check Box 18" hidden="1">
              <a:extLst>
                <a:ext uri="{63B3BB69-23CF-44E3-9099-C40C66FF867C}">
                  <a14:compatExt spid="_x0000_s60434"/>
                </a:ext>
                <a:ext uri="{FF2B5EF4-FFF2-40B4-BE49-F238E27FC236}">
                  <a16:creationId xmlns:a16="http://schemas.microsoft.com/office/drawing/2014/main" id="{00000000-0008-0000-1100-00001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0435" name="Check Box 19" hidden="1">
              <a:extLst>
                <a:ext uri="{63B3BB69-23CF-44E3-9099-C40C66FF867C}">
                  <a14:compatExt spid="_x0000_s60435"/>
                </a:ext>
                <a:ext uri="{FF2B5EF4-FFF2-40B4-BE49-F238E27FC236}">
                  <a16:creationId xmlns:a16="http://schemas.microsoft.com/office/drawing/2014/main" id="{00000000-0008-0000-1100-00001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0436" name="Check Box 20" hidden="1">
              <a:extLst>
                <a:ext uri="{63B3BB69-23CF-44E3-9099-C40C66FF867C}">
                  <a14:compatExt spid="_x0000_s60436"/>
                </a:ext>
                <a:ext uri="{FF2B5EF4-FFF2-40B4-BE49-F238E27FC236}">
                  <a16:creationId xmlns:a16="http://schemas.microsoft.com/office/drawing/2014/main" id="{00000000-0008-0000-1100-00001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0437" name="Check Box 21" hidden="1">
              <a:extLst>
                <a:ext uri="{63B3BB69-23CF-44E3-9099-C40C66FF867C}">
                  <a14:compatExt spid="_x0000_s60437"/>
                </a:ext>
                <a:ext uri="{FF2B5EF4-FFF2-40B4-BE49-F238E27FC236}">
                  <a16:creationId xmlns:a16="http://schemas.microsoft.com/office/drawing/2014/main" id="{00000000-0008-0000-1100-00001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1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1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1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1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1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1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1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1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1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1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1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0438" name="Check Box 22" hidden="1">
              <a:extLst>
                <a:ext uri="{63B3BB69-23CF-44E3-9099-C40C66FF867C}">
                  <a14:compatExt spid="_x0000_s60438"/>
                </a:ext>
                <a:ext uri="{FF2B5EF4-FFF2-40B4-BE49-F238E27FC236}">
                  <a16:creationId xmlns:a16="http://schemas.microsoft.com/office/drawing/2014/main" id="{00000000-0008-0000-1100-00001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0439" name="Check Box 23" hidden="1">
              <a:extLst>
                <a:ext uri="{63B3BB69-23CF-44E3-9099-C40C66FF867C}">
                  <a14:compatExt spid="_x0000_s60439"/>
                </a:ext>
                <a:ext uri="{FF2B5EF4-FFF2-40B4-BE49-F238E27FC236}">
                  <a16:creationId xmlns:a16="http://schemas.microsoft.com/office/drawing/2014/main" id="{00000000-0008-0000-1100-00001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0440" name="Check Box 24" hidden="1">
              <a:extLst>
                <a:ext uri="{63B3BB69-23CF-44E3-9099-C40C66FF867C}">
                  <a14:compatExt spid="_x0000_s60440"/>
                </a:ext>
                <a:ext uri="{FF2B5EF4-FFF2-40B4-BE49-F238E27FC236}">
                  <a16:creationId xmlns:a16="http://schemas.microsoft.com/office/drawing/2014/main" id="{00000000-0008-0000-1100-00001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0441" name="Check Box 25" hidden="1">
              <a:extLst>
                <a:ext uri="{63B3BB69-23CF-44E3-9099-C40C66FF867C}">
                  <a14:compatExt spid="_x0000_s60441"/>
                </a:ext>
                <a:ext uri="{FF2B5EF4-FFF2-40B4-BE49-F238E27FC236}">
                  <a16:creationId xmlns:a16="http://schemas.microsoft.com/office/drawing/2014/main" id="{00000000-0008-0000-1100-00001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0442" name="Check Box 26" hidden="1">
              <a:extLst>
                <a:ext uri="{63B3BB69-23CF-44E3-9099-C40C66FF867C}">
                  <a14:compatExt spid="_x0000_s60442"/>
                </a:ext>
                <a:ext uri="{FF2B5EF4-FFF2-40B4-BE49-F238E27FC236}">
                  <a16:creationId xmlns:a16="http://schemas.microsoft.com/office/drawing/2014/main" id="{00000000-0008-0000-1100-00001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0443" name="Check Box 27" hidden="1">
              <a:extLst>
                <a:ext uri="{63B3BB69-23CF-44E3-9099-C40C66FF867C}">
                  <a14:compatExt spid="_x0000_s60443"/>
                </a:ext>
                <a:ext uri="{FF2B5EF4-FFF2-40B4-BE49-F238E27FC236}">
                  <a16:creationId xmlns:a16="http://schemas.microsoft.com/office/drawing/2014/main" id="{00000000-0008-0000-1100-00001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0444" name="Check Box 28" descr="Yes" hidden="1">
              <a:extLst>
                <a:ext uri="{63B3BB69-23CF-44E3-9099-C40C66FF867C}">
                  <a14:compatExt spid="_x0000_s60444"/>
                </a:ext>
                <a:ext uri="{FF2B5EF4-FFF2-40B4-BE49-F238E27FC236}">
                  <a16:creationId xmlns:a16="http://schemas.microsoft.com/office/drawing/2014/main" id="{00000000-0008-0000-1100-00001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0445" name="Check Box 29" descr="Retain" hidden="1">
              <a:extLst>
                <a:ext uri="{63B3BB69-23CF-44E3-9099-C40C66FF867C}">
                  <a14:compatExt spid="_x0000_s60445"/>
                </a:ext>
                <a:ext uri="{FF2B5EF4-FFF2-40B4-BE49-F238E27FC236}">
                  <a16:creationId xmlns:a16="http://schemas.microsoft.com/office/drawing/2014/main" id="{00000000-0008-0000-1100-00001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0446" name="Check Box 30" hidden="1">
              <a:extLst>
                <a:ext uri="{63B3BB69-23CF-44E3-9099-C40C66FF867C}">
                  <a14:compatExt spid="_x0000_s60446"/>
                </a:ext>
                <a:ext uri="{FF2B5EF4-FFF2-40B4-BE49-F238E27FC236}">
                  <a16:creationId xmlns:a16="http://schemas.microsoft.com/office/drawing/2014/main" id="{00000000-0008-0000-1100-00001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0447" name="Check Box 31" hidden="1">
              <a:extLst>
                <a:ext uri="{63B3BB69-23CF-44E3-9099-C40C66FF867C}">
                  <a14:compatExt spid="_x0000_s60447"/>
                </a:ext>
                <a:ext uri="{FF2B5EF4-FFF2-40B4-BE49-F238E27FC236}">
                  <a16:creationId xmlns:a16="http://schemas.microsoft.com/office/drawing/2014/main" id="{00000000-0008-0000-1100-00001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0448" name="Check Box 32" hidden="1">
              <a:extLst>
                <a:ext uri="{63B3BB69-23CF-44E3-9099-C40C66FF867C}">
                  <a14:compatExt spid="_x0000_s60448"/>
                </a:ext>
                <a:ext uri="{FF2B5EF4-FFF2-40B4-BE49-F238E27FC236}">
                  <a16:creationId xmlns:a16="http://schemas.microsoft.com/office/drawing/2014/main" id="{00000000-0008-0000-1100-00002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0449" name="Check Box 33" hidden="1">
              <a:extLst>
                <a:ext uri="{63B3BB69-23CF-44E3-9099-C40C66FF867C}">
                  <a14:compatExt spid="_x0000_s60449"/>
                </a:ext>
                <a:ext uri="{FF2B5EF4-FFF2-40B4-BE49-F238E27FC236}">
                  <a16:creationId xmlns:a16="http://schemas.microsoft.com/office/drawing/2014/main" id="{00000000-0008-0000-1100-00002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0450" name="Check Box 34" hidden="1">
              <a:extLst>
                <a:ext uri="{63B3BB69-23CF-44E3-9099-C40C66FF867C}">
                  <a14:compatExt spid="_x0000_s60450"/>
                </a:ext>
                <a:ext uri="{FF2B5EF4-FFF2-40B4-BE49-F238E27FC236}">
                  <a16:creationId xmlns:a16="http://schemas.microsoft.com/office/drawing/2014/main" id="{00000000-0008-0000-1100-00002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0451" name="Check Box 35" hidden="1">
              <a:extLst>
                <a:ext uri="{63B3BB69-23CF-44E3-9099-C40C66FF867C}">
                  <a14:compatExt spid="_x0000_s60451"/>
                </a:ext>
                <a:ext uri="{FF2B5EF4-FFF2-40B4-BE49-F238E27FC236}">
                  <a16:creationId xmlns:a16="http://schemas.microsoft.com/office/drawing/2014/main" id="{00000000-0008-0000-1100-00002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0452" name="Check Box 36" hidden="1">
              <a:extLst>
                <a:ext uri="{63B3BB69-23CF-44E3-9099-C40C66FF867C}">
                  <a14:compatExt spid="_x0000_s60452"/>
                </a:ext>
                <a:ext uri="{FF2B5EF4-FFF2-40B4-BE49-F238E27FC236}">
                  <a16:creationId xmlns:a16="http://schemas.microsoft.com/office/drawing/2014/main" id="{00000000-0008-0000-1100-00002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0453" name="Check Box 37" hidden="1">
              <a:extLst>
                <a:ext uri="{63B3BB69-23CF-44E3-9099-C40C66FF867C}">
                  <a14:compatExt spid="_x0000_s60453"/>
                </a:ext>
                <a:ext uri="{FF2B5EF4-FFF2-40B4-BE49-F238E27FC236}">
                  <a16:creationId xmlns:a16="http://schemas.microsoft.com/office/drawing/2014/main" id="{00000000-0008-0000-1100-00002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0454" name="Check Box 38" hidden="1">
              <a:extLst>
                <a:ext uri="{63B3BB69-23CF-44E3-9099-C40C66FF867C}">
                  <a14:compatExt spid="_x0000_s60454"/>
                </a:ext>
                <a:ext uri="{FF2B5EF4-FFF2-40B4-BE49-F238E27FC236}">
                  <a16:creationId xmlns:a16="http://schemas.microsoft.com/office/drawing/2014/main" id="{00000000-0008-0000-1100-00002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0455" name="Check Box 39" hidden="1">
              <a:extLst>
                <a:ext uri="{63B3BB69-23CF-44E3-9099-C40C66FF867C}">
                  <a14:compatExt spid="_x0000_s60455"/>
                </a:ext>
                <a:ext uri="{FF2B5EF4-FFF2-40B4-BE49-F238E27FC236}">
                  <a16:creationId xmlns:a16="http://schemas.microsoft.com/office/drawing/2014/main" id="{00000000-0008-0000-1100-00002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0456" name="Check Box 40" hidden="1">
              <a:extLst>
                <a:ext uri="{63B3BB69-23CF-44E3-9099-C40C66FF867C}">
                  <a14:compatExt spid="_x0000_s60456"/>
                </a:ext>
                <a:ext uri="{FF2B5EF4-FFF2-40B4-BE49-F238E27FC236}">
                  <a16:creationId xmlns:a16="http://schemas.microsoft.com/office/drawing/2014/main" id="{00000000-0008-0000-1100-00002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0457" name="Check Box 41" hidden="1">
              <a:extLst>
                <a:ext uri="{63B3BB69-23CF-44E3-9099-C40C66FF867C}">
                  <a14:compatExt spid="_x0000_s60457"/>
                </a:ext>
                <a:ext uri="{FF2B5EF4-FFF2-40B4-BE49-F238E27FC236}">
                  <a16:creationId xmlns:a16="http://schemas.microsoft.com/office/drawing/2014/main" id="{00000000-0008-0000-1100-00002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0458" name="Check Box 42" hidden="1">
              <a:extLst>
                <a:ext uri="{63B3BB69-23CF-44E3-9099-C40C66FF867C}">
                  <a14:compatExt spid="_x0000_s60458"/>
                </a:ext>
                <a:ext uri="{FF2B5EF4-FFF2-40B4-BE49-F238E27FC236}">
                  <a16:creationId xmlns:a16="http://schemas.microsoft.com/office/drawing/2014/main" id="{00000000-0008-0000-1100-00002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0459" name="Check Box 43" hidden="1">
              <a:extLst>
                <a:ext uri="{63B3BB69-23CF-44E3-9099-C40C66FF867C}">
                  <a14:compatExt spid="_x0000_s60459"/>
                </a:ext>
                <a:ext uri="{FF2B5EF4-FFF2-40B4-BE49-F238E27FC236}">
                  <a16:creationId xmlns:a16="http://schemas.microsoft.com/office/drawing/2014/main" id="{00000000-0008-0000-1100-00002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0460" name="Check Box 44" hidden="1">
              <a:extLst>
                <a:ext uri="{63B3BB69-23CF-44E3-9099-C40C66FF867C}">
                  <a14:compatExt spid="_x0000_s60460"/>
                </a:ext>
                <a:ext uri="{FF2B5EF4-FFF2-40B4-BE49-F238E27FC236}">
                  <a16:creationId xmlns:a16="http://schemas.microsoft.com/office/drawing/2014/main" id="{00000000-0008-0000-1100-00002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0461" name="Check Box 45" hidden="1">
              <a:extLst>
                <a:ext uri="{63B3BB69-23CF-44E3-9099-C40C66FF867C}">
                  <a14:compatExt spid="_x0000_s60461"/>
                </a:ext>
                <a:ext uri="{FF2B5EF4-FFF2-40B4-BE49-F238E27FC236}">
                  <a16:creationId xmlns:a16="http://schemas.microsoft.com/office/drawing/2014/main" id="{00000000-0008-0000-1100-00002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0462" name="Check Box 46" hidden="1">
              <a:extLst>
                <a:ext uri="{63B3BB69-23CF-44E3-9099-C40C66FF867C}">
                  <a14:compatExt spid="_x0000_s60462"/>
                </a:ext>
                <a:ext uri="{FF2B5EF4-FFF2-40B4-BE49-F238E27FC236}">
                  <a16:creationId xmlns:a16="http://schemas.microsoft.com/office/drawing/2014/main" id="{00000000-0008-0000-1100-00002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0463" name="Check Box 47" hidden="1">
              <a:extLst>
                <a:ext uri="{63B3BB69-23CF-44E3-9099-C40C66FF867C}">
                  <a14:compatExt spid="_x0000_s60463"/>
                </a:ext>
                <a:ext uri="{FF2B5EF4-FFF2-40B4-BE49-F238E27FC236}">
                  <a16:creationId xmlns:a16="http://schemas.microsoft.com/office/drawing/2014/main" id="{00000000-0008-0000-1100-00002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0464" name="Check Box 48" hidden="1">
              <a:extLst>
                <a:ext uri="{63B3BB69-23CF-44E3-9099-C40C66FF867C}">
                  <a14:compatExt spid="_x0000_s60464"/>
                </a:ext>
                <a:ext uri="{FF2B5EF4-FFF2-40B4-BE49-F238E27FC236}">
                  <a16:creationId xmlns:a16="http://schemas.microsoft.com/office/drawing/2014/main" id="{00000000-0008-0000-1100-00003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0465" name="Check Box 49" hidden="1">
              <a:extLst>
                <a:ext uri="{63B3BB69-23CF-44E3-9099-C40C66FF867C}">
                  <a14:compatExt spid="_x0000_s60465"/>
                </a:ext>
                <a:ext uri="{FF2B5EF4-FFF2-40B4-BE49-F238E27FC236}">
                  <a16:creationId xmlns:a16="http://schemas.microsoft.com/office/drawing/2014/main" id="{00000000-0008-0000-1100-00003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0466" name="Check Box 50" hidden="1">
              <a:extLst>
                <a:ext uri="{63B3BB69-23CF-44E3-9099-C40C66FF867C}">
                  <a14:compatExt spid="_x0000_s60466"/>
                </a:ext>
                <a:ext uri="{FF2B5EF4-FFF2-40B4-BE49-F238E27FC236}">
                  <a16:creationId xmlns:a16="http://schemas.microsoft.com/office/drawing/2014/main" id="{00000000-0008-0000-1100-00003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0467" name="Check Box 51" hidden="1">
              <a:extLst>
                <a:ext uri="{63B3BB69-23CF-44E3-9099-C40C66FF867C}">
                  <a14:compatExt spid="_x0000_s60467"/>
                </a:ext>
                <a:ext uri="{FF2B5EF4-FFF2-40B4-BE49-F238E27FC236}">
                  <a16:creationId xmlns:a16="http://schemas.microsoft.com/office/drawing/2014/main" id="{00000000-0008-0000-1100-00003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0468" name="Check Box 52" hidden="1">
              <a:extLst>
                <a:ext uri="{63B3BB69-23CF-44E3-9099-C40C66FF867C}">
                  <a14:compatExt spid="_x0000_s60468"/>
                </a:ext>
                <a:ext uri="{FF2B5EF4-FFF2-40B4-BE49-F238E27FC236}">
                  <a16:creationId xmlns:a16="http://schemas.microsoft.com/office/drawing/2014/main" id="{00000000-0008-0000-1100-00003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0469" name="Check Box 53" hidden="1">
              <a:extLst>
                <a:ext uri="{63B3BB69-23CF-44E3-9099-C40C66FF867C}">
                  <a14:compatExt spid="_x0000_s60469"/>
                </a:ext>
                <a:ext uri="{FF2B5EF4-FFF2-40B4-BE49-F238E27FC236}">
                  <a16:creationId xmlns:a16="http://schemas.microsoft.com/office/drawing/2014/main" id="{00000000-0008-0000-1100-00003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0470" name="Check Box 54" hidden="1">
              <a:extLst>
                <a:ext uri="{63B3BB69-23CF-44E3-9099-C40C66FF867C}">
                  <a14:compatExt spid="_x0000_s60470"/>
                </a:ext>
                <a:ext uri="{FF2B5EF4-FFF2-40B4-BE49-F238E27FC236}">
                  <a16:creationId xmlns:a16="http://schemas.microsoft.com/office/drawing/2014/main" id="{00000000-0008-0000-1100-00003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0471" name="Check Box 55" hidden="1">
              <a:extLst>
                <a:ext uri="{63B3BB69-23CF-44E3-9099-C40C66FF867C}">
                  <a14:compatExt spid="_x0000_s60471"/>
                </a:ext>
                <a:ext uri="{FF2B5EF4-FFF2-40B4-BE49-F238E27FC236}">
                  <a16:creationId xmlns:a16="http://schemas.microsoft.com/office/drawing/2014/main" id="{00000000-0008-0000-1100-00003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0472" name="Check Box 56" hidden="1">
              <a:extLst>
                <a:ext uri="{63B3BB69-23CF-44E3-9099-C40C66FF867C}">
                  <a14:compatExt spid="_x0000_s60472"/>
                </a:ext>
                <a:ext uri="{FF2B5EF4-FFF2-40B4-BE49-F238E27FC236}">
                  <a16:creationId xmlns:a16="http://schemas.microsoft.com/office/drawing/2014/main" id="{00000000-0008-0000-1100-00003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0473" name="Check Box 57" hidden="1">
              <a:extLst>
                <a:ext uri="{63B3BB69-23CF-44E3-9099-C40C66FF867C}">
                  <a14:compatExt spid="_x0000_s60473"/>
                </a:ext>
                <a:ext uri="{FF2B5EF4-FFF2-40B4-BE49-F238E27FC236}">
                  <a16:creationId xmlns:a16="http://schemas.microsoft.com/office/drawing/2014/main" id="{00000000-0008-0000-1100-00003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0474" name="Check Box 58" hidden="1">
              <a:extLst>
                <a:ext uri="{63B3BB69-23CF-44E3-9099-C40C66FF867C}">
                  <a14:compatExt spid="_x0000_s60474"/>
                </a:ext>
                <a:ext uri="{FF2B5EF4-FFF2-40B4-BE49-F238E27FC236}">
                  <a16:creationId xmlns:a16="http://schemas.microsoft.com/office/drawing/2014/main" id="{00000000-0008-0000-1100-00003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0475" name="Check Box 59" hidden="1">
              <a:extLst>
                <a:ext uri="{63B3BB69-23CF-44E3-9099-C40C66FF867C}">
                  <a14:compatExt spid="_x0000_s60475"/>
                </a:ext>
                <a:ext uri="{FF2B5EF4-FFF2-40B4-BE49-F238E27FC236}">
                  <a16:creationId xmlns:a16="http://schemas.microsoft.com/office/drawing/2014/main" id="{00000000-0008-0000-1100-00003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0476" name="Check Box 60" hidden="1">
              <a:extLst>
                <a:ext uri="{63B3BB69-23CF-44E3-9099-C40C66FF867C}">
                  <a14:compatExt spid="_x0000_s60476"/>
                </a:ext>
                <a:ext uri="{FF2B5EF4-FFF2-40B4-BE49-F238E27FC236}">
                  <a16:creationId xmlns:a16="http://schemas.microsoft.com/office/drawing/2014/main" id="{00000000-0008-0000-1100-00003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0477" name="Check Box 61" hidden="1">
              <a:extLst>
                <a:ext uri="{63B3BB69-23CF-44E3-9099-C40C66FF867C}">
                  <a14:compatExt spid="_x0000_s60477"/>
                </a:ext>
                <a:ext uri="{FF2B5EF4-FFF2-40B4-BE49-F238E27FC236}">
                  <a16:creationId xmlns:a16="http://schemas.microsoft.com/office/drawing/2014/main" id="{00000000-0008-0000-1100-00003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0478" name="Check Box 62" hidden="1">
              <a:extLst>
                <a:ext uri="{63B3BB69-23CF-44E3-9099-C40C66FF867C}">
                  <a14:compatExt spid="_x0000_s60478"/>
                </a:ext>
                <a:ext uri="{FF2B5EF4-FFF2-40B4-BE49-F238E27FC236}">
                  <a16:creationId xmlns:a16="http://schemas.microsoft.com/office/drawing/2014/main" id="{00000000-0008-0000-1100-00003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0479" name="Check Box 63" hidden="1">
              <a:extLst>
                <a:ext uri="{63B3BB69-23CF-44E3-9099-C40C66FF867C}">
                  <a14:compatExt spid="_x0000_s60479"/>
                </a:ext>
                <a:ext uri="{FF2B5EF4-FFF2-40B4-BE49-F238E27FC236}">
                  <a16:creationId xmlns:a16="http://schemas.microsoft.com/office/drawing/2014/main" id="{00000000-0008-0000-1100-00003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0480" name="Check Box 64" hidden="1">
              <a:extLst>
                <a:ext uri="{63B3BB69-23CF-44E3-9099-C40C66FF867C}">
                  <a14:compatExt spid="_x0000_s60480"/>
                </a:ext>
                <a:ext uri="{FF2B5EF4-FFF2-40B4-BE49-F238E27FC236}">
                  <a16:creationId xmlns:a16="http://schemas.microsoft.com/office/drawing/2014/main" id="{00000000-0008-0000-1100-00004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0481" name="Check Box 65" hidden="1">
              <a:extLst>
                <a:ext uri="{63B3BB69-23CF-44E3-9099-C40C66FF867C}">
                  <a14:compatExt spid="_x0000_s60481"/>
                </a:ext>
                <a:ext uri="{FF2B5EF4-FFF2-40B4-BE49-F238E27FC236}">
                  <a16:creationId xmlns:a16="http://schemas.microsoft.com/office/drawing/2014/main" id="{00000000-0008-0000-1100-00004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1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1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98%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0482" name="Check Box 66" descr="Yes" hidden="1">
              <a:extLst>
                <a:ext uri="{63B3BB69-23CF-44E3-9099-C40C66FF867C}">
                  <a14:compatExt spid="_x0000_s60482"/>
                </a:ext>
                <a:ext uri="{FF2B5EF4-FFF2-40B4-BE49-F238E27FC236}">
                  <a16:creationId xmlns:a16="http://schemas.microsoft.com/office/drawing/2014/main" id="{00000000-0008-0000-1100-00004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0483" name="Check Box 67" descr="Yes" hidden="1">
              <a:extLst>
                <a:ext uri="{63B3BB69-23CF-44E3-9099-C40C66FF867C}">
                  <a14:compatExt spid="_x0000_s60483"/>
                </a:ext>
                <a:ext uri="{FF2B5EF4-FFF2-40B4-BE49-F238E27FC236}">
                  <a16:creationId xmlns:a16="http://schemas.microsoft.com/office/drawing/2014/main" id="{00000000-0008-0000-1100-00004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0484" name="Check Box 68" hidden="1">
              <a:extLst>
                <a:ext uri="{63B3BB69-23CF-44E3-9099-C40C66FF867C}">
                  <a14:compatExt spid="_x0000_s60484"/>
                </a:ext>
                <a:ext uri="{FF2B5EF4-FFF2-40B4-BE49-F238E27FC236}">
                  <a16:creationId xmlns:a16="http://schemas.microsoft.com/office/drawing/2014/main" id="{00000000-0008-0000-1100-00004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0485" name="Check Box 69" descr="Yes" hidden="1">
              <a:extLst>
                <a:ext uri="{63B3BB69-23CF-44E3-9099-C40C66FF867C}">
                  <a14:compatExt spid="_x0000_s60485"/>
                </a:ext>
                <a:ext uri="{FF2B5EF4-FFF2-40B4-BE49-F238E27FC236}">
                  <a16:creationId xmlns:a16="http://schemas.microsoft.com/office/drawing/2014/main" id="{00000000-0008-0000-1100-00004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0486" name="Check Box 70" descr="Yes" hidden="1">
              <a:extLst>
                <a:ext uri="{63B3BB69-23CF-44E3-9099-C40C66FF867C}">
                  <a14:compatExt spid="_x0000_s60486"/>
                </a:ext>
                <a:ext uri="{FF2B5EF4-FFF2-40B4-BE49-F238E27FC236}">
                  <a16:creationId xmlns:a16="http://schemas.microsoft.com/office/drawing/2014/main" id="{00000000-0008-0000-1100-00004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0487" name="Check Box 71" descr="Yes" hidden="1">
              <a:extLst>
                <a:ext uri="{63B3BB69-23CF-44E3-9099-C40C66FF867C}">
                  <a14:compatExt spid="_x0000_s60487"/>
                </a:ext>
                <a:ext uri="{FF2B5EF4-FFF2-40B4-BE49-F238E27FC236}">
                  <a16:creationId xmlns:a16="http://schemas.microsoft.com/office/drawing/2014/main" id="{00000000-0008-0000-1100-00004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0488" name="Check Box 72" descr="Yes" hidden="1">
              <a:extLst>
                <a:ext uri="{63B3BB69-23CF-44E3-9099-C40C66FF867C}">
                  <a14:compatExt spid="_x0000_s60488"/>
                </a:ext>
                <a:ext uri="{FF2B5EF4-FFF2-40B4-BE49-F238E27FC236}">
                  <a16:creationId xmlns:a16="http://schemas.microsoft.com/office/drawing/2014/main" id="{00000000-0008-0000-1100-00004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0489" name="Check Box 73" descr="Yes" hidden="1">
              <a:extLst>
                <a:ext uri="{63B3BB69-23CF-44E3-9099-C40C66FF867C}">
                  <a14:compatExt spid="_x0000_s60489"/>
                </a:ext>
                <a:ext uri="{FF2B5EF4-FFF2-40B4-BE49-F238E27FC236}">
                  <a16:creationId xmlns:a16="http://schemas.microsoft.com/office/drawing/2014/main" id="{00000000-0008-0000-1100-00004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0490" name="Check Box 74" descr="Yes" hidden="1">
              <a:extLst>
                <a:ext uri="{63B3BB69-23CF-44E3-9099-C40C66FF867C}">
                  <a14:compatExt spid="_x0000_s60490"/>
                </a:ext>
                <a:ext uri="{FF2B5EF4-FFF2-40B4-BE49-F238E27FC236}">
                  <a16:creationId xmlns:a16="http://schemas.microsoft.com/office/drawing/2014/main" id="{00000000-0008-0000-1100-00004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0491" name="Check Box 75" descr="Yes" hidden="1">
              <a:extLst>
                <a:ext uri="{63B3BB69-23CF-44E3-9099-C40C66FF867C}">
                  <a14:compatExt spid="_x0000_s60491"/>
                </a:ext>
                <a:ext uri="{FF2B5EF4-FFF2-40B4-BE49-F238E27FC236}">
                  <a16:creationId xmlns:a16="http://schemas.microsoft.com/office/drawing/2014/main" id="{00000000-0008-0000-1100-00004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0492" name="Check Box 76" descr="Yes" hidden="1">
              <a:extLst>
                <a:ext uri="{63B3BB69-23CF-44E3-9099-C40C66FF867C}">
                  <a14:compatExt spid="_x0000_s60492"/>
                </a:ext>
                <a:ext uri="{FF2B5EF4-FFF2-40B4-BE49-F238E27FC236}">
                  <a16:creationId xmlns:a16="http://schemas.microsoft.com/office/drawing/2014/main" id="{00000000-0008-0000-1100-00004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0493" name="Check Box 77" descr="Yes" hidden="1">
              <a:extLst>
                <a:ext uri="{63B3BB69-23CF-44E3-9099-C40C66FF867C}">
                  <a14:compatExt spid="_x0000_s60493"/>
                </a:ext>
                <a:ext uri="{FF2B5EF4-FFF2-40B4-BE49-F238E27FC236}">
                  <a16:creationId xmlns:a16="http://schemas.microsoft.com/office/drawing/2014/main" id="{00000000-0008-0000-1100-00004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0494" name="Check Box 78" descr="Yes" hidden="1">
              <a:extLst>
                <a:ext uri="{63B3BB69-23CF-44E3-9099-C40C66FF867C}">
                  <a14:compatExt spid="_x0000_s60494"/>
                </a:ext>
                <a:ext uri="{FF2B5EF4-FFF2-40B4-BE49-F238E27FC236}">
                  <a16:creationId xmlns:a16="http://schemas.microsoft.com/office/drawing/2014/main" id="{00000000-0008-0000-1100-00004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0495" name="Check Box 79" descr="Yes" hidden="1">
              <a:extLst>
                <a:ext uri="{63B3BB69-23CF-44E3-9099-C40C66FF867C}">
                  <a14:compatExt spid="_x0000_s60495"/>
                </a:ext>
                <a:ext uri="{FF2B5EF4-FFF2-40B4-BE49-F238E27FC236}">
                  <a16:creationId xmlns:a16="http://schemas.microsoft.com/office/drawing/2014/main" id="{00000000-0008-0000-1100-00004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0496" name="Check Box 80" descr="Yes" hidden="1">
              <a:extLst>
                <a:ext uri="{63B3BB69-23CF-44E3-9099-C40C66FF867C}">
                  <a14:compatExt spid="_x0000_s60496"/>
                </a:ext>
                <a:ext uri="{FF2B5EF4-FFF2-40B4-BE49-F238E27FC236}">
                  <a16:creationId xmlns:a16="http://schemas.microsoft.com/office/drawing/2014/main" id="{00000000-0008-0000-1100-00005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0497" name="Check Box 81" descr="Yes" hidden="1">
              <a:extLst>
                <a:ext uri="{63B3BB69-23CF-44E3-9099-C40C66FF867C}">
                  <a14:compatExt spid="_x0000_s60497"/>
                </a:ext>
                <a:ext uri="{FF2B5EF4-FFF2-40B4-BE49-F238E27FC236}">
                  <a16:creationId xmlns:a16="http://schemas.microsoft.com/office/drawing/2014/main" id="{00000000-0008-0000-1100-00005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0498" name="Check Box 82" hidden="1">
              <a:extLst>
                <a:ext uri="{63B3BB69-23CF-44E3-9099-C40C66FF867C}">
                  <a14:compatExt spid="_x0000_s60498"/>
                </a:ext>
                <a:ext uri="{FF2B5EF4-FFF2-40B4-BE49-F238E27FC236}">
                  <a16:creationId xmlns:a16="http://schemas.microsoft.com/office/drawing/2014/main" id="{00000000-0008-0000-1100-00005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0499" name="Check Box 83" hidden="1">
              <a:extLst>
                <a:ext uri="{63B3BB69-23CF-44E3-9099-C40C66FF867C}">
                  <a14:compatExt spid="_x0000_s60499"/>
                </a:ext>
                <a:ext uri="{FF2B5EF4-FFF2-40B4-BE49-F238E27FC236}">
                  <a16:creationId xmlns:a16="http://schemas.microsoft.com/office/drawing/2014/main" id="{00000000-0008-0000-1100-00005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0500" name="Check Box 84" descr="Yes" hidden="1">
              <a:extLst>
                <a:ext uri="{63B3BB69-23CF-44E3-9099-C40C66FF867C}">
                  <a14:compatExt spid="_x0000_s60500"/>
                </a:ext>
                <a:ext uri="{FF2B5EF4-FFF2-40B4-BE49-F238E27FC236}">
                  <a16:creationId xmlns:a16="http://schemas.microsoft.com/office/drawing/2014/main" id="{00000000-0008-0000-1100-00005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0501" name="Check Box 85" descr="Yes" hidden="1">
              <a:extLst>
                <a:ext uri="{63B3BB69-23CF-44E3-9099-C40C66FF867C}">
                  <a14:compatExt spid="_x0000_s60501"/>
                </a:ext>
                <a:ext uri="{FF2B5EF4-FFF2-40B4-BE49-F238E27FC236}">
                  <a16:creationId xmlns:a16="http://schemas.microsoft.com/office/drawing/2014/main" id="{00000000-0008-0000-1100-00005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0502" name="Check Box 86" descr="Yes" hidden="1">
              <a:extLst>
                <a:ext uri="{63B3BB69-23CF-44E3-9099-C40C66FF867C}">
                  <a14:compatExt spid="_x0000_s60502"/>
                </a:ext>
                <a:ext uri="{FF2B5EF4-FFF2-40B4-BE49-F238E27FC236}">
                  <a16:creationId xmlns:a16="http://schemas.microsoft.com/office/drawing/2014/main" id="{00000000-0008-0000-1100-000056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0503" name="Check Box 87" descr="Yes" hidden="1">
              <a:extLst>
                <a:ext uri="{63B3BB69-23CF-44E3-9099-C40C66FF867C}">
                  <a14:compatExt spid="_x0000_s60503"/>
                </a:ext>
                <a:ext uri="{FF2B5EF4-FFF2-40B4-BE49-F238E27FC236}">
                  <a16:creationId xmlns:a16="http://schemas.microsoft.com/office/drawing/2014/main" id="{00000000-0008-0000-1100-000057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60504" name="Check Box 88" hidden="1">
              <a:extLst>
                <a:ext uri="{63B3BB69-23CF-44E3-9099-C40C66FF867C}">
                  <a14:compatExt spid="_x0000_s60504"/>
                </a:ext>
                <a:ext uri="{FF2B5EF4-FFF2-40B4-BE49-F238E27FC236}">
                  <a16:creationId xmlns:a16="http://schemas.microsoft.com/office/drawing/2014/main" id="{00000000-0008-0000-1100-000058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0505" name="Check Box 89" hidden="1">
              <a:extLst>
                <a:ext uri="{63B3BB69-23CF-44E3-9099-C40C66FF867C}">
                  <a14:compatExt spid="_x0000_s60505"/>
                </a:ext>
                <a:ext uri="{FF2B5EF4-FFF2-40B4-BE49-F238E27FC236}">
                  <a16:creationId xmlns:a16="http://schemas.microsoft.com/office/drawing/2014/main" id="{00000000-0008-0000-1100-000059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60506" name="Check Box 90" hidden="1">
              <a:extLst>
                <a:ext uri="{63B3BB69-23CF-44E3-9099-C40C66FF867C}">
                  <a14:compatExt spid="_x0000_s60506"/>
                </a:ext>
                <a:ext uri="{FF2B5EF4-FFF2-40B4-BE49-F238E27FC236}">
                  <a16:creationId xmlns:a16="http://schemas.microsoft.com/office/drawing/2014/main" id="{00000000-0008-0000-1100-00005A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0507" name="Check Box 91" hidden="1">
              <a:extLst>
                <a:ext uri="{63B3BB69-23CF-44E3-9099-C40C66FF867C}">
                  <a14:compatExt spid="_x0000_s60507"/>
                </a:ext>
                <a:ext uri="{FF2B5EF4-FFF2-40B4-BE49-F238E27FC236}">
                  <a16:creationId xmlns:a16="http://schemas.microsoft.com/office/drawing/2014/main" id="{00000000-0008-0000-1100-00005B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60508" name="Check Box 92" hidden="1">
              <a:extLst>
                <a:ext uri="{63B3BB69-23CF-44E3-9099-C40C66FF867C}">
                  <a14:compatExt spid="_x0000_s60508"/>
                </a:ext>
                <a:ext uri="{FF2B5EF4-FFF2-40B4-BE49-F238E27FC236}">
                  <a16:creationId xmlns:a16="http://schemas.microsoft.com/office/drawing/2014/main" id="{00000000-0008-0000-1100-00005C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0509" name="Check Box 93" hidden="1">
              <a:extLst>
                <a:ext uri="{63B3BB69-23CF-44E3-9099-C40C66FF867C}">
                  <a14:compatExt spid="_x0000_s60509"/>
                </a:ext>
                <a:ext uri="{FF2B5EF4-FFF2-40B4-BE49-F238E27FC236}">
                  <a16:creationId xmlns:a16="http://schemas.microsoft.com/office/drawing/2014/main" id="{00000000-0008-0000-1100-00005D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0510" name="Check Box 94" hidden="1">
              <a:extLst>
                <a:ext uri="{63B3BB69-23CF-44E3-9099-C40C66FF867C}">
                  <a14:compatExt spid="_x0000_s60510"/>
                </a:ext>
                <a:ext uri="{FF2B5EF4-FFF2-40B4-BE49-F238E27FC236}">
                  <a16:creationId xmlns:a16="http://schemas.microsoft.com/office/drawing/2014/main" id="{00000000-0008-0000-1100-00005E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60511" name="Check Box 95" hidden="1">
              <a:extLst>
                <a:ext uri="{63B3BB69-23CF-44E3-9099-C40C66FF867C}">
                  <a14:compatExt spid="_x0000_s60511"/>
                </a:ext>
                <a:ext uri="{FF2B5EF4-FFF2-40B4-BE49-F238E27FC236}">
                  <a16:creationId xmlns:a16="http://schemas.microsoft.com/office/drawing/2014/main" id="{00000000-0008-0000-1100-00005F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0512" name="Check Box 96" hidden="1">
              <a:extLst>
                <a:ext uri="{63B3BB69-23CF-44E3-9099-C40C66FF867C}">
                  <a14:compatExt spid="_x0000_s60512"/>
                </a:ext>
                <a:ext uri="{FF2B5EF4-FFF2-40B4-BE49-F238E27FC236}">
                  <a16:creationId xmlns:a16="http://schemas.microsoft.com/office/drawing/2014/main" id="{00000000-0008-0000-1100-000060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0513" name="Check Box 97" hidden="1">
              <a:extLst>
                <a:ext uri="{63B3BB69-23CF-44E3-9099-C40C66FF867C}">
                  <a14:compatExt spid="_x0000_s60513"/>
                </a:ext>
                <a:ext uri="{FF2B5EF4-FFF2-40B4-BE49-F238E27FC236}">
                  <a16:creationId xmlns:a16="http://schemas.microsoft.com/office/drawing/2014/main" id="{00000000-0008-0000-1100-000061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60514" name="Check Box 98" hidden="1">
              <a:extLst>
                <a:ext uri="{63B3BB69-23CF-44E3-9099-C40C66FF867C}">
                  <a14:compatExt spid="_x0000_s60514"/>
                </a:ext>
                <a:ext uri="{FF2B5EF4-FFF2-40B4-BE49-F238E27FC236}">
                  <a16:creationId xmlns:a16="http://schemas.microsoft.com/office/drawing/2014/main" id="{00000000-0008-0000-1100-000062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0515" name="Check Box 99" hidden="1">
              <a:extLst>
                <a:ext uri="{63B3BB69-23CF-44E3-9099-C40C66FF867C}">
                  <a14:compatExt spid="_x0000_s60515"/>
                </a:ext>
                <a:ext uri="{FF2B5EF4-FFF2-40B4-BE49-F238E27FC236}">
                  <a16:creationId xmlns:a16="http://schemas.microsoft.com/office/drawing/2014/main" id="{00000000-0008-0000-1100-000063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0516" name="Check Box 100" hidden="1">
              <a:extLst>
                <a:ext uri="{63B3BB69-23CF-44E3-9099-C40C66FF867C}">
                  <a14:compatExt spid="_x0000_s60516"/>
                </a:ext>
                <a:ext uri="{FF2B5EF4-FFF2-40B4-BE49-F238E27FC236}">
                  <a16:creationId xmlns:a16="http://schemas.microsoft.com/office/drawing/2014/main" id="{00000000-0008-0000-1100-000064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60517" name="Check Box 101" hidden="1">
              <a:extLst>
                <a:ext uri="{63B3BB69-23CF-44E3-9099-C40C66FF867C}">
                  <a14:compatExt spid="_x0000_s60517"/>
                </a:ext>
                <a:ext uri="{FF2B5EF4-FFF2-40B4-BE49-F238E27FC236}">
                  <a16:creationId xmlns:a16="http://schemas.microsoft.com/office/drawing/2014/main" id="{00000000-0008-0000-1100-000065E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17.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6321" name="Check Box 1" hidden="1">
              <a:extLst>
                <a:ext uri="{63B3BB69-23CF-44E3-9099-C40C66FF867C}">
                  <a14:compatExt spid="_x0000_s56321"/>
                </a:ext>
                <a:ext uri="{FF2B5EF4-FFF2-40B4-BE49-F238E27FC236}">
                  <a16:creationId xmlns:a16="http://schemas.microsoft.com/office/drawing/2014/main" id="{00000000-0008-0000-12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6322" name="Check Box 2" hidden="1">
              <a:extLst>
                <a:ext uri="{63B3BB69-23CF-44E3-9099-C40C66FF867C}">
                  <a14:compatExt spid="_x0000_s56322"/>
                </a:ext>
                <a:ext uri="{FF2B5EF4-FFF2-40B4-BE49-F238E27FC236}">
                  <a16:creationId xmlns:a16="http://schemas.microsoft.com/office/drawing/2014/main" id="{00000000-0008-0000-12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6323" name="Check Box 3" hidden="1">
              <a:extLst>
                <a:ext uri="{63B3BB69-23CF-44E3-9099-C40C66FF867C}">
                  <a14:compatExt spid="_x0000_s56323"/>
                </a:ext>
                <a:ext uri="{FF2B5EF4-FFF2-40B4-BE49-F238E27FC236}">
                  <a16:creationId xmlns:a16="http://schemas.microsoft.com/office/drawing/2014/main" id="{00000000-0008-0000-1200-00000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6324" name="Check Box 4" hidden="1">
              <a:extLst>
                <a:ext uri="{63B3BB69-23CF-44E3-9099-C40C66FF867C}">
                  <a14:compatExt spid="_x0000_s56324"/>
                </a:ext>
                <a:ext uri="{FF2B5EF4-FFF2-40B4-BE49-F238E27FC236}">
                  <a16:creationId xmlns:a16="http://schemas.microsoft.com/office/drawing/2014/main" id="{00000000-0008-0000-12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6325" name="Check Box 5" hidden="1">
              <a:extLst>
                <a:ext uri="{63B3BB69-23CF-44E3-9099-C40C66FF867C}">
                  <a14:compatExt spid="_x0000_s56325"/>
                </a:ext>
                <a:ext uri="{FF2B5EF4-FFF2-40B4-BE49-F238E27FC236}">
                  <a16:creationId xmlns:a16="http://schemas.microsoft.com/office/drawing/2014/main" id="{00000000-0008-0000-12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6326" name="Check Box 6" hidden="1">
              <a:extLst>
                <a:ext uri="{63B3BB69-23CF-44E3-9099-C40C66FF867C}">
                  <a14:compatExt spid="_x0000_s56326"/>
                </a:ext>
                <a:ext uri="{FF2B5EF4-FFF2-40B4-BE49-F238E27FC236}">
                  <a16:creationId xmlns:a16="http://schemas.microsoft.com/office/drawing/2014/main" id="{00000000-0008-0000-12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6327" name="Check Box 7" hidden="1">
              <a:extLst>
                <a:ext uri="{63B3BB69-23CF-44E3-9099-C40C66FF867C}">
                  <a14:compatExt spid="_x0000_s56327"/>
                </a:ext>
                <a:ext uri="{FF2B5EF4-FFF2-40B4-BE49-F238E27FC236}">
                  <a16:creationId xmlns:a16="http://schemas.microsoft.com/office/drawing/2014/main" id="{00000000-0008-0000-12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6328" name="Check Box 8" hidden="1">
              <a:extLst>
                <a:ext uri="{63B3BB69-23CF-44E3-9099-C40C66FF867C}">
                  <a14:compatExt spid="_x0000_s56328"/>
                </a:ext>
                <a:ext uri="{FF2B5EF4-FFF2-40B4-BE49-F238E27FC236}">
                  <a16:creationId xmlns:a16="http://schemas.microsoft.com/office/drawing/2014/main" id="{00000000-0008-0000-1200-00000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6329" name="Check Box 9" hidden="1">
              <a:extLst>
                <a:ext uri="{63B3BB69-23CF-44E3-9099-C40C66FF867C}">
                  <a14:compatExt spid="_x0000_s56329"/>
                </a:ext>
                <a:ext uri="{FF2B5EF4-FFF2-40B4-BE49-F238E27FC236}">
                  <a16:creationId xmlns:a16="http://schemas.microsoft.com/office/drawing/2014/main" id="{00000000-0008-0000-1200-00000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6330" name="Check Box 10" hidden="1">
              <a:extLst>
                <a:ext uri="{63B3BB69-23CF-44E3-9099-C40C66FF867C}">
                  <a14:compatExt spid="_x0000_s56330"/>
                </a:ext>
                <a:ext uri="{FF2B5EF4-FFF2-40B4-BE49-F238E27FC236}">
                  <a16:creationId xmlns:a16="http://schemas.microsoft.com/office/drawing/2014/main" id="{00000000-0008-0000-1200-00000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6331" name="Check Box 11" hidden="1">
              <a:extLst>
                <a:ext uri="{63B3BB69-23CF-44E3-9099-C40C66FF867C}">
                  <a14:compatExt spid="_x0000_s56331"/>
                </a:ext>
                <a:ext uri="{FF2B5EF4-FFF2-40B4-BE49-F238E27FC236}">
                  <a16:creationId xmlns:a16="http://schemas.microsoft.com/office/drawing/2014/main" id="{00000000-0008-0000-1200-00000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6332" name="Check Box 12" hidden="1">
              <a:extLst>
                <a:ext uri="{63B3BB69-23CF-44E3-9099-C40C66FF867C}">
                  <a14:compatExt spid="_x0000_s56332"/>
                </a:ext>
                <a:ext uri="{FF2B5EF4-FFF2-40B4-BE49-F238E27FC236}">
                  <a16:creationId xmlns:a16="http://schemas.microsoft.com/office/drawing/2014/main" id="{00000000-0008-0000-1200-00000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6333" name="Check Box 13" hidden="1">
              <a:extLst>
                <a:ext uri="{63B3BB69-23CF-44E3-9099-C40C66FF867C}">
                  <a14:compatExt spid="_x0000_s56333"/>
                </a:ext>
                <a:ext uri="{FF2B5EF4-FFF2-40B4-BE49-F238E27FC236}">
                  <a16:creationId xmlns:a16="http://schemas.microsoft.com/office/drawing/2014/main" id="{00000000-0008-0000-1200-00000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6334" name="Check Box 14" hidden="1">
              <a:extLst>
                <a:ext uri="{63B3BB69-23CF-44E3-9099-C40C66FF867C}">
                  <a14:compatExt spid="_x0000_s56334"/>
                </a:ext>
                <a:ext uri="{FF2B5EF4-FFF2-40B4-BE49-F238E27FC236}">
                  <a16:creationId xmlns:a16="http://schemas.microsoft.com/office/drawing/2014/main" id="{00000000-0008-0000-1200-00000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6335" name="Check Box 15" hidden="1">
              <a:extLst>
                <a:ext uri="{63B3BB69-23CF-44E3-9099-C40C66FF867C}">
                  <a14:compatExt spid="_x0000_s56335"/>
                </a:ext>
                <a:ext uri="{FF2B5EF4-FFF2-40B4-BE49-F238E27FC236}">
                  <a16:creationId xmlns:a16="http://schemas.microsoft.com/office/drawing/2014/main" id="{00000000-0008-0000-1200-00000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6336" name="Check Box 16" hidden="1">
              <a:extLst>
                <a:ext uri="{63B3BB69-23CF-44E3-9099-C40C66FF867C}">
                  <a14:compatExt spid="_x0000_s56336"/>
                </a:ext>
                <a:ext uri="{FF2B5EF4-FFF2-40B4-BE49-F238E27FC236}">
                  <a16:creationId xmlns:a16="http://schemas.microsoft.com/office/drawing/2014/main" id="{00000000-0008-0000-1200-00001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6337" name="Check Box 17" hidden="1">
              <a:extLst>
                <a:ext uri="{63B3BB69-23CF-44E3-9099-C40C66FF867C}">
                  <a14:compatExt spid="_x0000_s56337"/>
                </a:ext>
                <a:ext uri="{FF2B5EF4-FFF2-40B4-BE49-F238E27FC236}">
                  <a16:creationId xmlns:a16="http://schemas.microsoft.com/office/drawing/2014/main" id="{00000000-0008-0000-1200-00001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6338" name="Check Box 18" hidden="1">
              <a:extLst>
                <a:ext uri="{63B3BB69-23CF-44E3-9099-C40C66FF867C}">
                  <a14:compatExt spid="_x0000_s56338"/>
                </a:ext>
                <a:ext uri="{FF2B5EF4-FFF2-40B4-BE49-F238E27FC236}">
                  <a16:creationId xmlns:a16="http://schemas.microsoft.com/office/drawing/2014/main" id="{00000000-0008-0000-1200-00001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6339" name="Check Box 19" hidden="1">
              <a:extLst>
                <a:ext uri="{63B3BB69-23CF-44E3-9099-C40C66FF867C}">
                  <a14:compatExt spid="_x0000_s56339"/>
                </a:ext>
                <a:ext uri="{FF2B5EF4-FFF2-40B4-BE49-F238E27FC236}">
                  <a16:creationId xmlns:a16="http://schemas.microsoft.com/office/drawing/2014/main" id="{00000000-0008-0000-1200-00001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6340" name="Check Box 20" hidden="1">
              <a:extLst>
                <a:ext uri="{63B3BB69-23CF-44E3-9099-C40C66FF867C}">
                  <a14:compatExt spid="_x0000_s56340"/>
                </a:ext>
                <a:ext uri="{FF2B5EF4-FFF2-40B4-BE49-F238E27FC236}">
                  <a16:creationId xmlns:a16="http://schemas.microsoft.com/office/drawing/2014/main" id="{00000000-0008-0000-1200-00001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6341" name="Check Box 21" hidden="1">
              <a:extLst>
                <a:ext uri="{63B3BB69-23CF-44E3-9099-C40C66FF867C}">
                  <a14:compatExt spid="_x0000_s56341"/>
                </a:ext>
                <a:ext uri="{FF2B5EF4-FFF2-40B4-BE49-F238E27FC236}">
                  <a16:creationId xmlns:a16="http://schemas.microsoft.com/office/drawing/2014/main" id="{00000000-0008-0000-1200-00001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2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2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2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2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2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2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2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2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2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2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2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6342" name="Check Box 22" hidden="1">
              <a:extLst>
                <a:ext uri="{63B3BB69-23CF-44E3-9099-C40C66FF867C}">
                  <a14:compatExt spid="_x0000_s56342"/>
                </a:ext>
                <a:ext uri="{FF2B5EF4-FFF2-40B4-BE49-F238E27FC236}">
                  <a16:creationId xmlns:a16="http://schemas.microsoft.com/office/drawing/2014/main" id="{00000000-0008-0000-1200-00001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6343" name="Check Box 23" hidden="1">
              <a:extLst>
                <a:ext uri="{63B3BB69-23CF-44E3-9099-C40C66FF867C}">
                  <a14:compatExt spid="_x0000_s56343"/>
                </a:ext>
                <a:ext uri="{FF2B5EF4-FFF2-40B4-BE49-F238E27FC236}">
                  <a16:creationId xmlns:a16="http://schemas.microsoft.com/office/drawing/2014/main" id="{00000000-0008-0000-1200-00001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6344" name="Check Box 24" hidden="1">
              <a:extLst>
                <a:ext uri="{63B3BB69-23CF-44E3-9099-C40C66FF867C}">
                  <a14:compatExt spid="_x0000_s56344"/>
                </a:ext>
                <a:ext uri="{FF2B5EF4-FFF2-40B4-BE49-F238E27FC236}">
                  <a16:creationId xmlns:a16="http://schemas.microsoft.com/office/drawing/2014/main" id="{00000000-0008-0000-1200-00001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6345" name="Check Box 25" hidden="1">
              <a:extLst>
                <a:ext uri="{63B3BB69-23CF-44E3-9099-C40C66FF867C}">
                  <a14:compatExt spid="_x0000_s56345"/>
                </a:ext>
                <a:ext uri="{FF2B5EF4-FFF2-40B4-BE49-F238E27FC236}">
                  <a16:creationId xmlns:a16="http://schemas.microsoft.com/office/drawing/2014/main" id="{00000000-0008-0000-1200-00001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6346" name="Check Box 26" hidden="1">
              <a:extLst>
                <a:ext uri="{63B3BB69-23CF-44E3-9099-C40C66FF867C}">
                  <a14:compatExt spid="_x0000_s56346"/>
                </a:ext>
                <a:ext uri="{FF2B5EF4-FFF2-40B4-BE49-F238E27FC236}">
                  <a16:creationId xmlns:a16="http://schemas.microsoft.com/office/drawing/2014/main" id="{00000000-0008-0000-1200-00001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6347" name="Check Box 27" hidden="1">
              <a:extLst>
                <a:ext uri="{63B3BB69-23CF-44E3-9099-C40C66FF867C}">
                  <a14:compatExt spid="_x0000_s56347"/>
                </a:ext>
                <a:ext uri="{FF2B5EF4-FFF2-40B4-BE49-F238E27FC236}">
                  <a16:creationId xmlns:a16="http://schemas.microsoft.com/office/drawing/2014/main" id="{00000000-0008-0000-1200-00001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6348" name="Check Box 28" descr="Yes" hidden="1">
              <a:extLst>
                <a:ext uri="{63B3BB69-23CF-44E3-9099-C40C66FF867C}">
                  <a14:compatExt spid="_x0000_s56348"/>
                </a:ext>
                <a:ext uri="{FF2B5EF4-FFF2-40B4-BE49-F238E27FC236}">
                  <a16:creationId xmlns:a16="http://schemas.microsoft.com/office/drawing/2014/main" id="{00000000-0008-0000-1200-00001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6349" name="Check Box 29" descr="Retain" hidden="1">
              <a:extLst>
                <a:ext uri="{63B3BB69-23CF-44E3-9099-C40C66FF867C}">
                  <a14:compatExt spid="_x0000_s56349"/>
                </a:ext>
                <a:ext uri="{FF2B5EF4-FFF2-40B4-BE49-F238E27FC236}">
                  <a16:creationId xmlns:a16="http://schemas.microsoft.com/office/drawing/2014/main" id="{00000000-0008-0000-1200-00001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6350" name="Check Box 30" hidden="1">
              <a:extLst>
                <a:ext uri="{63B3BB69-23CF-44E3-9099-C40C66FF867C}">
                  <a14:compatExt spid="_x0000_s56350"/>
                </a:ext>
                <a:ext uri="{FF2B5EF4-FFF2-40B4-BE49-F238E27FC236}">
                  <a16:creationId xmlns:a16="http://schemas.microsoft.com/office/drawing/2014/main" id="{00000000-0008-0000-1200-00001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6351" name="Check Box 31" hidden="1">
              <a:extLst>
                <a:ext uri="{63B3BB69-23CF-44E3-9099-C40C66FF867C}">
                  <a14:compatExt spid="_x0000_s56351"/>
                </a:ext>
                <a:ext uri="{FF2B5EF4-FFF2-40B4-BE49-F238E27FC236}">
                  <a16:creationId xmlns:a16="http://schemas.microsoft.com/office/drawing/2014/main" id="{00000000-0008-0000-1200-00001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6352" name="Check Box 32" hidden="1">
              <a:extLst>
                <a:ext uri="{63B3BB69-23CF-44E3-9099-C40C66FF867C}">
                  <a14:compatExt spid="_x0000_s56352"/>
                </a:ext>
                <a:ext uri="{FF2B5EF4-FFF2-40B4-BE49-F238E27FC236}">
                  <a16:creationId xmlns:a16="http://schemas.microsoft.com/office/drawing/2014/main" id="{00000000-0008-0000-1200-00002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6353" name="Check Box 33" hidden="1">
              <a:extLst>
                <a:ext uri="{63B3BB69-23CF-44E3-9099-C40C66FF867C}">
                  <a14:compatExt spid="_x0000_s56353"/>
                </a:ext>
                <a:ext uri="{FF2B5EF4-FFF2-40B4-BE49-F238E27FC236}">
                  <a16:creationId xmlns:a16="http://schemas.microsoft.com/office/drawing/2014/main" id="{00000000-0008-0000-1200-00002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6354" name="Check Box 34" hidden="1">
              <a:extLst>
                <a:ext uri="{63B3BB69-23CF-44E3-9099-C40C66FF867C}">
                  <a14:compatExt spid="_x0000_s56354"/>
                </a:ext>
                <a:ext uri="{FF2B5EF4-FFF2-40B4-BE49-F238E27FC236}">
                  <a16:creationId xmlns:a16="http://schemas.microsoft.com/office/drawing/2014/main" id="{00000000-0008-0000-1200-00002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6355" name="Check Box 35" hidden="1">
              <a:extLst>
                <a:ext uri="{63B3BB69-23CF-44E3-9099-C40C66FF867C}">
                  <a14:compatExt spid="_x0000_s56355"/>
                </a:ext>
                <a:ext uri="{FF2B5EF4-FFF2-40B4-BE49-F238E27FC236}">
                  <a16:creationId xmlns:a16="http://schemas.microsoft.com/office/drawing/2014/main" id="{00000000-0008-0000-1200-00002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6356" name="Check Box 36" hidden="1">
              <a:extLst>
                <a:ext uri="{63B3BB69-23CF-44E3-9099-C40C66FF867C}">
                  <a14:compatExt spid="_x0000_s56356"/>
                </a:ext>
                <a:ext uri="{FF2B5EF4-FFF2-40B4-BE49-F238E27FC236}">
                  <a16:creationId xmlns:a16="http://schemas.microsoft.com/office/drawing/2014/main" id="{00000000-0008-0000-1200-00002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6357" name="Check Box 37" hidden="1">
              <a:extLst>
                <a:ext uri="{63B3BB69-23CF-44E3-9099-C40C66FF867C}">
                  <a14:compatExt spid="_x0000_s56357"/>
                </a:ext>
                <a:ext uri="{FF2B5EF4-FFF2-40B4-BE49-F238E27FC236}">
                  <a16:creationId xmlns:a16="http://schemas.microsoft.com/office/drawing/2014/main" id="{00000000-0008-0000-1200-00002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6358" name="Check Box 38" hidden="1">
              <a:extLst>
                <a:ext uri="{63B3BB69-23CF-44E3-9099-C40C66FF867C}">
                  <a14:compatExt spid="_x0000_s56358"/>
                </a:ext>
                <a:ext uri="{FF2B5EF4-FFF2-40B4-BE49-F238E27FC236}">
                  <a16:creationId xmlns:a16="http://schemas.microsoft.com/office/drawing/2014/main" id="{00000000-0008-0000-1200-00002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6359" name="Check Box 39" hidden="1">
              <a:extLst>
                <a:ext uri="{63B3BB69-23CF-44E3-9099-C40C66FF867C}">
                  <a14:compatExt spid="_x0000_s56359"/>
                </a:ext>
                <a:ext uri="{FF2B5EF4-FFF2-40B4-BE49-F238E27FC236}">
                  <a16:creationId xmlns:a16="http://schemas.microsoft.com/office/drawing/2014/main" id="{00000000-0008-0000-1200-00002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6360" name="Check Box 40" hidden="1">
              <a:extLst>
                <a:ext uri="{63B3BB69-23CF-44E3-9099-C40C66FF867C}">
                  <a14:compatExt spid="_x0000_s56360"/>
                </a:ext>
                <a:ext uri="{FF2B5EF4-FFF2-40B4-BE49-F238E27FC236}">
                  <a16:creationId xmlns:a16="http://schemas.microsoft.com/office/drawing/2014/main" id="{00000000-0008-0000-1200-00002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6361" name="Check Box 41" hidden="1">
              <a:extLst>
                <a:ext uri="{63B3BB69-23CF-44E3-9099-C40C66FF867C}">
                  <a14:compatExt spid="_x0000_s56361"/>
                </a:ext>
                <a:ext uri="{FF2B5EF4-FFF2-40B4-BE49-F238E27FC236}">
                  <a16:creationId xmlns:a16="http://schemas.microsoft.com/office/drawing/2014/main" id="{00000000-0008-0000-1200-00002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6362" name="Check Box 42" hidden="1">
              <a:extLst>
                <a:ext uri="{63B3BB69-23CF-44E3-9099-C40C66FF867C}">
                  <a14:compatExt spid="_x0000_s56362"/>
                </a:ext>
                <a:ext uri="{FF2B5EF4-FFF2-40B4-BE49-F238E27FC236}">
                  <a16:creationId xmlns:a16="http://schemas.microsoft.com/office/drawing/2014/main" id="{00000000-0008-0000-1200-00002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6363" name="Check Box 43" hidden="1">
              <a:extLst>
                <a:ext uri="{63B3BB69-23CF-44E3-9099-C40C66FF867C}">
                  <a14:compatExt spid="_x0000_s56363"/>
                </a:ext>
                <a:ext uri="{FF2B5EF4-FFF2-40B4-BE49-F238E27FC236}">
                  <a16:creationId xmlns:a16="http://schemas.microsoft.com/office/drawing/2014/main" id="{00000000-0008-0000-1200-00002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6364" name="Check Box 44" hidden="1">
              <a:extLst>
                <a:ext uri="{63B3BB69-23CF-44E3-9099-C40C66FF867C}">
                  <a14:compatExt spid="_x0000_s56364"/>
                </a:ext>
                <a:ext uri="{FF2B5EF4-FFF2-40B4-BE49-F238E27FC236}">
                  <a16:creationId xmlns:a16="http://schemas.microsoft.com/office/drawing/2014/main" id="{00000000-0008-0000-1200-00002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6365" name="Check Box 45" hidden="1">
              <a:extLst>
                <a:ext uri="{63B3BB69-23CF-44E3-9099-C40C66FF867C}">
                  <a14:compatExt spid="_x0000_s56365"/>
                </a:ext>
                <a:ext uri="{FF2B5EF4-FFF2-40B4-BE49-F238E27FC236}">
                  <a16:creationId xmlns:a16="http://schemas.microsoft.com/office/drawing/2014/main" id="{00000000-0008-0000-1200-00002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6366" name="Check Box 46" hidden="1">
              <a:extLst>
                <a:ext uri="{63B3BB69-23CF-44E3-9099-C40C66FF867C}">
                  <a14:compatExt spid="_x0000_s56366"/>
                </a:ext>
                <a:ext uri="{FF2B5EF4-FFF2-40B4-BE49-F238E27FC236}">
                  <a16:creationId xmlns:a16="http://schemas.microsoft.com/office/drawing/2014/main" id="{00000000-0008-0000-1200-00002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6367" name="Check Box 47" hidden="1">
              <a:extLst>
                <a:ext uri="{63B3BB69-23CF-44E3-9099-C40C66FF867C}">
                  <a14:compatExt spid="_x0000_s56367"/>
                </a:ext>
                <a:ext uri="{FF2B5EF4-FFF2-40B4-BE49-F238E27FC236}">
                  <a16:creationId xmlns:a16="http://schemas.microsoft.com/office/drawing/2014/main" id="{00000000-0008-0000-1200-00002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6368" name="Check Box 48" hidden="1">
              <a:extLst>
                <a:ext uri="{63B3BB69-23CF-44E3-9099-C40C66FF867C}">
                  <a14:compatExt spid="_x0000_s56368"/>
                </a:ext>
                <a:ext uri="{FF2B5EF4-FFF2-40B4-BE49-F238E27FC236}">
                  <a16:creationId xmlns:a16="http://schemas.microsoft.com/office/drawing/2014/main" id="{00000000-0008-0000-1200-00003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6369" name="Check Box 49" hidden="1">
              <a:extLst>
                <a:ext uri="{63B3BB69-23CF-44E3-9099-C40C66FF867C}">
                  <a14:compatExt spid="_x0000_s56369"/>
                </a:ext>
                <a:ext uri="{FF2B5EF4-FFF2-40B4-BE49-F238E27FC236}">
                  <a16:creationId xmlns:a16="http://schemas.microsoft.com/office/drawing/2014/main" id="{00000000-0008-0000-1200-00003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6370" name="Check Box 50" hidden="1">
              <a:extLst>
                <a:ext uri="{63B3BB69-23CF-44E3-9099-C40C66FF867C}">
                  <a14:compatExt spid="_x0000_s56370"/>
                </a:ext>
                <a:ext uri="{FF2B5EF4-FFF2-40B4-BE49-F238E27FC236}">
                  <a16:creationId xmlns:a16="http://schemas.microsoft.com/office/drawing/2014/main" id="{00000000-0008-0000-1200-00003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6371" name="Check Box 51" hidden="1">
              <a:extLst>
                <a:ext uri="{63B3BB69-23CF-44E3-9099-C40C66FF867C}">
                  <a14:compatExt spid="_x0000_s56371"/>
                </a:ext>
                <a:ext uri="{FF2B5EF4-FFF2-40B4-BE49-F238E27FC236}">
                  <a16:creationId xmlns:a16="http://schemas.microsoft.com/office/drawing/2014/main" id="{00000000-0008-0000-1200-00003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6372" name="Check Box 52" hidden="1">
              <a:extLst>
                <a:ext uri="{63B3BB69-23CF-44E3-9099-C40C66FF867C}">
                  <a14:compatExt spid="_x0000_s56372"/>
                </a:ext>
                <a:ext uri="{FF2B5EF4-FFF2-40B4-BE49-F238E27FC236}">
                  <a16:creationId xmlns:a16="http://schemas.microsoft.com/office/drawing/2014/main" id="{00000000-0008-0000-1200-00003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6373" name="Check Box 53" hidden="1">
              <a:extLst>
                <a:ext uri="{63B3BB69-23CF-44E3-9099-C40C66FF867C}">
                  <a14:compatExt spid="_x0000_s56373"/>
                </a:ext>
                <a:ext uri="{FF2B5EF4-FFF2-40B4-BE49-F238E27FC236}">
                  <a16:creationId xmlns:a16="http://schemas.microsoft.com/office/drawing/2014/main" id="{00000000-0008-0000-1200-00003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6374" name="Check Box 54" hidden="1">
              <a:extLst>
                <a:ext uri="{63B3BB69-23CF-44E3-9099-C40C66FF867C}">
                  <a14:compatExt spid="_x0000_s56374"/>
                </a:ext>
                <a:ext uri="{FF2B5EF4-FFF2-40B4-BE49-F238E27FC236}">
                  <a16:creationId xmlns:a16="http://schemas.microsoft.com/office/drawing/2014/main" id="{00000000-0008-0000-1200-00003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6375" name="Check Box 55" hidden="1">
              <a:extLst>
                <a:ext uri="{63B3BB69-23CF-44E3-9099-C40C66FF867C}">
                  <a14:compatExt spid="_x0000_s56375"/>
                </a:ext>
                <a:ext uri="{FF2B5EF4-FFF2-40B4-BE49-F238E27FC236}">
                  <a16:creationId xmlns:a16="http://schemas.microsoft.com/office/drawing/2014/main" id="{00000000-0008-0000-1200-00003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6376" name="Check Box 56" hidden="1">
              <a:extLst>
                <a:ext uri="{63B3BB69-23CF-44E3-9099-C40C66FF867C}">
                  <a14:compatExt spid="_x0000_s56376"/>
                </a:ext>
                <a:ext uri="{FF2B5EF4-FFF2-40B4-BE49-F238E27FC236}">
                  <a16:creationId xmlns:a16="http://schemas.microsoft.com/office/drawing/2014/main" id="{00000000-0008-0000-1200-00003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6377" name="Check Box 57" hidden="1">
              <a:extLst>
                <a:ext uri="{63B3BB69-23CF-44E3-9099-C40C66FF867C}">
                  <a14:compatExt spid="_x0000_s56377"/>
                </a:ext>
                <a:ext uri="{FF2B5EF4-FFF2-40B4-BE49-F238E27FC236}">
                  <a16:creationId xmlns:a16="http://schemas.microsoft.com/office/drawing/2014/main" id="{00000000-0008-0000-1200-00003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6378" name="Check Box 58" hidden="1">
              <a:extLst>
                <a:ext uri="{63B3BB69-23CF-44E3-9099-C40C66FF867C}">
                  <a14:compatExt spid="_x0000_s56378"/>
                </a:ext>
                <a:ext uri="{FF2B5EF4-FFF2-40B4-BE49-F238E27FC236}">
                  <a16:creationId xmlns:a16="http://schemas.microsoft.com/office/drawing/2014/main" id="{00000000-0008-0000-1200-00003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6379" name="Check Box 59" hidden="1">
              <a:extLst>
                <a:ext uri="{63B3BB69-23CF-44E3-9099-C40C66FF867C}">
                  <a14:compatExt spid="_x0000_s56379"/>
                </a:ext>
                <a:ext uri="{FF2B5EF4-FFF2-40B4-BE49-F238E27FC236}">
                  <a16:creationId xmlns:a16="http://schemas.microsoft.com/office/drawing/2014/main" id="{00000000-0008-0000-1200-00003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6380" name="Check Box 60" hidden="1">
              <a:extLst>
                <a:ext uri="{63B3BB69-23CF-44E3-9099-C40C66FF867C}">
                  <a14:compatExt spid="_x0000_s56380"/>
                </a:ext>
                <a:ext uri="{FF2B5EF4-FFF2-40B4-BE49-F238E27FC236}">
                  <a16:creationId xmlns:a16="http://schemas.microsoft.com/office/drawing/2014/main" id="{00000000-0008-0000-1200-00003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6381" name="Check Box 61" hidden="1">
              <a:extLst>
                <a:ext uri="{63B3BB69-23CF-44E3-9099-C40C66FF867C}">
                  <a14:compatExt spid="_x0000_s56381"/>
                </a:ext>
                <a:ext uri="{FF2B5EF4-FFF2-40B4-BE49-F238E27FC236}">
                  <a16:creationId xmlns:a16="http://schemas.microsoft.com/office/drawing/2014/main" id="{00000000-0008-0000-1200-00003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6382" name="Check Box 62" hidden="1">
              <a:extLst>
                <a:ext uri="{63B3BB69-23CF-44E3-9099-C40C66FF867C}">
                  <a14:compatExt spid="_x0000_s56382"/>
                </a:ext>
                <a:ext uri="{FF2B5EF4-FFF2-40B4-BE49-F238E27FC236}">
                  <a16:creationId xmlns:a16="http://schemas.microsoft.com/office/drawing/2014/main" id="{00000000-0008-0000-1200-00003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6383" name="Check Box 63" hidden="1">
              <a:extLst>
                <a:ext uri="{63B3BB69-23CF-44E3-9099-C40C66FF867C}">
                  <a14:compatExt spid="_x0000_s56383"/>
                </a:ext>
                <a:ext uri="{FF2B5EF4-FFF2-40B4-BE49-F238E27FC236}">
                  <a16:creationId xmlns:a16="http://schemas.microsoft.com/office/drawing/2014/main" id="{00000000-0008-0000-1200-00003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6384" name="Check Box 64" hidden="1">
              <a:extLst>
                <a:ext uri="{63B3BB69-23CF-44E3-9099-C40C66FF867C}">
                  <a14:compatExt spid="_x0000_s56384"/>
                </a:ext>
                <a:ext uri="{FF2B5EF4-FFF2-40B4-BE49-F238E27FC236}">
                  <a16:creationId xmlns:a16="http://schemas.microsoft.com/office/drawing/2014/main" id="{00000000-0008-0000-1200-00004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6385" name="Check Box 65" hidden="1">
              <a:extLst>
                <a:ext uri="{63B3BB69-23CF-44E3-9099-C40C66FF867C}">
                  <a14:compatExt spid="_x0000_s56385"/>
                </a:ext>
                <a:ext uri="{FF2B5EF4-FFF2-40B4-BE49-F238E27FC236}">
                  <a16:creationId xmlns:a16="http://schemas.microsoft.com/office/drawing/2014/main" id="{00000000-0008-0000-1200-00004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2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6386" name="Check Box 66" descr="Yes" hidden="1">
              <a:extLst>
                <a:ext uri="{63B3BB69-23CF-44E3-9099-C40C66FF867C}">
                  <a14:compatExt spid="_x0000_s56386"/>
                </a:ext>
                <a:ext uri="{FF2B5EF4-FFF2-40B4-BE49-F238E27FC236}">
                  <a16:creationId xmlns:a16="http://schemas.microsoft.com/office/drawing/2014/main" id="{00000000-0008-0000-1200-00004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6387" name="Check Box 67" descr="Yes" hidden="1">
              <a:extLst>
                <a:ext uri="{63B3BB69-23CF-44E3-9099-C40C66FF867C}">
                  <a14:compatExt spid="_x0000_s56387"/>
                </a:ext>
                <a:ext uri="{FF2B5EF4-FFF2-40B4-BE49-F238E27FC236}">
                  <a16:creationId xmlns:a16="http://schemas.microsoft.com/office/drawing/2014/main" id="{00000000-0008-0000-1200-00004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6388" name="Check Box 68" hidden="1">
              <a:extLst>
                <a:ext uri="{63B3BB69-23CF-44E3-9099-C40C66FF867C}">
                  <a14:compatExt spid="_x0000_s56388"/>
                </a:ext>
                <a:ext uri="{FF2B5EF4-FFF2-40B4-BE49-F238E27FC236}">
                  <a16:creationId xmlns:a16="http://schemas.microsoft.com/office/drawing/2014/main" id="{00000000-0008-0000-1200-00004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6389" name="Check Box 69" descr="Yes" hidden="1">
              <a:extLst>
                <a:ext uri="{63B3BB69-23CF-44E3-9099-C40C66FF867C}">
                  <a14:compatExt spid="_x0000_s56389"/>
                </a:ext>
                <a:ext uri="{FF2B5EF4-FFF2-40B4-BE49-F238E27FC236}">
                  <a16:creationId xmlns:a16="http://schemas.microsoft.com/office/drawing/2014/main" id="{00000000-0008-0000-1200-00004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6390" name="Check Box 70" descr="Yes" hidden="1">
              <a:extLst>
                <a:ext uri="{63B3BB69-23CF-44E3-9099-C40C66FF867C}">
                  <a14:compatExt spid="_x0000_s56390"/>
                </a:ext>
                <a:ext uri="{FF2B5EF4-FFF2-40B4-BE49-F238E27FC236}">
                  <a16:creationId xmlns:a16="http://schemas.microsoft.com/office/drawing/2014/main" id="{00000000-0008-0000-1200-00004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6391" name="Check Box 71" descr="Yes" hidden="1">
              <a:extLst>
                <a:ext uri="{63B3BB69-23CF-44E3-9099-C40C66FF867C}">
                  <a14:compatExt spid="_x0000_s56391"/>
                </a:ext>
                <a:ext uri="{FF2B5EF4-FFF2-40B4-BE49-F238E27FC236}">
                  <a16:creationId xmlns:a16="http://schemas.microsoft.com/office/drawing/2014/main" id="{00000000-0008-0000-1200-00004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6392" name="Check Box 72" descr="Yes" hidden="1">
              <a:extLst>
                <a:ext uri="{63B3BB69-23CF-44E3-9099-C40C66FF867C}">
                  <a14:compatExt spid="_x0000_s56392"/>
                </a:ext>
                <a:ext uri="{FF2B5EF4-FFF2-40B4-BE49-F238E27FC236}">
                  <a16:creationId xmlns:a16="http://schemas.microsoft.com/office/drawing/2014/main" id="{00000000-0008-0000-1200-00004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6393" name="Check Box 73" descr="Yes" hidden="1">
              <a:extLst>
                <a:ext uri="{63B3BB69-23CF-44E3-9099-C40C66FF867C}">
                  <a14:compatExt spid="_x0000_s56393"/>
                </a:ext>
                <a:ext uri="{FF2B5EF4-FFF2-40B4-BE49-F238E27FC236}">
                  <a16:creationId xmlns:a16="http://schemas.microsoft.com/office/drawing/2014/main" id="{00000000-0008-0000-1200-00004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6394" name="Check Box 74" descr="Yes" hidden="1">
              <a:extLst>
                <a:ext uri="{63B3BB69-23CF-44E3-9099-C40C66FF867C}">
                  <a14:compatExt spid="_x0000_s56394"/>
                </a:ext>
                <a:ext uri="{FF2B5EF4-FFF2-40B4-BE49-F238E27FC236}">
                  <a16:creationId xmlns:a16="http://schemas.microsoft.com/office/drawing/2014/main" id="{00000000-0008-0000-1200-00004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6395" name="Check Box 75" descr="Yes" hidden="1">
              <a:extLst>
                <a:ext uri="{63B3BB69-23CF-44E3-9099-C40C66FF867C}">
                  <a14:compatExt spid="_x0000_s56395"/>
                </a:ext>
                <a:ext uri="{FF2B5EF4-FFF2-40B4-BE49-F238E27FC236}">
                  <a16:creationId xmlns:a16="http://schemas.microsoft.com/office/drawing/2014/main" id="{00000000-0008-0000-1200-00004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6396" name="Check Box 76" descr="Yes" hidden="1">
              <a:extLst>
                <a:ext uri="{63B3BB69-23CF-44E3-9099-C40C66FF867C}">
                  <a14:compatExt spid="_x0000_s56396"/>
                </a:ext>
                <a:ext uri="{FF2B5EF4-FFF2-40B4-BE49-F238E27FC236}">
                  <a16:creationId xmlns:a16="http://schemas.microsoft.com/office/drawing/2014/main" id="{00000000-0008-0000-1200-00004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6397" name="Check Box 77" descr="Yes" hidden="1">
              <a:extLst>
                <a:ext uri="{63B3BB69-23CF-44E3-9099-C40C66FF867C}">
                  <a14:compatExt spid="_x0000_s56397"/>
                </a:ext>
                <a:ext uri="{FF2B5EF4-FFF2-40B4-BE49-F238E27FC236}">
                  <a16:creationId xmlns:a16="http://schemas.microsoft.com/office/drawing/2014/main" id="{00000000-0008-0000-1200-00004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6398" name="Check Box 78" descr="Yes" hidden="1">
              <a:extLst>
                <a:ext uri="{63B3BB69-23CF-44E3-9099-C40C66FF867C}">
                  <a14:compatExt spid="_x0000_s56398"/>
                </a:ext>
                <a:ext uri="{FF2B5EF4-FFF2-40B4-BE49-F238E27FC236}">
                  <a16:creationId xmlns:a16="http://schemas.microsoft.com/office/drawing/2014/main" id="{00000000-0008-0000-1200-00004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6399" name="Check Box 79" descr="Yes" hidden="1">
              <a:extLst>
                <a:ext uri="{63B3BB69-23CF-44E3-9099-C40C66FF867C}">
                  <a14:compatExt spid="_x0000_s56399"/>
                </a:ext>
                <a:ext uri="{FF2B5EF4-FFF2-40B4-BE49-F238E27FC236}">
                  <a16:creationId xmlns:a16="http://schemas.microsoft.com/office/drawing/2014/main" id="{00000000-0008-0000-1200-00004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6400" name="Check Box 80" descr="Yes" hidden="1">
              <a:extLst>
                <a:ext uri="{63B3BB69-23CF-44E3-9099-C40C66FF867C}">
                  <a14:compatExt spid="_x0000_s56400"/>
                </a:ext>
                <a:ext uri="{FF2B5EF4-FFF2-40B4-BE49-F238E27FC236}">
                  <a16:creationId xmlns:a16="http://schemas.microsoft.com/office/drawing/2014/main" id="{00000000-0008-0000-1200-00005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6401" name="Check Box 81" descr="Yes" hidden="1">
              <a:extLst>
                <a:ext uri="{63B3BB69-23CF-44E3-9099-C40C66FF867C}">
                  <a14:compatExt spid="_x0000_s56401"/>
                </a:ext>
                <a:ext uri="{FF2B5EF4-FFF2-40B4-BE49-F238E27FC236}">
                  <a16:creationId xmlns:a16="http://schemas.microsoft.com/office/drawing/2014/main" id="{00000000-0008-0000-1200-00005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6402" name="Check Box 82" hidden="1">
              <a:extLst>
                <a:ext uri="{63B3BB69-23CF-44E3-9099-C40C66FF867C}">
                  <a14:compatExt spid="_x0000_s56402"/>
                </a:ext>
                <a:ext uri="{FF2B5EF4-FFF2-40B4-BE49-F238E27FC236}">
                  <a16:creationId xmlns:a16="http://schemas.microsoft.com/office/drawing/2014/main" id="{00000000-0008-0000-1200-00005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6403" name="Check Box 83" hidden="1">
              <a:extLst>
                <a:ext uri="{63B3BB69-23CF-44E3-9099-C40C66FF867C}">
                  <a14:compatExt spid="_x0000_s56403"/>
                </a:ext>
                <a:ext uri="{FF2B5EF4-FFF2-40B4-BE49-F238E27FC236}">
                  <a16:creationId xmlns:a16="http://schemas.microsoft.com/office/drawing/2014/main" id="{00000000-0008-0000-1200-00005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6404" name="Check Box 84" descr="Yes" hidden="1">
              <a:extLst>
                <a:ext uri="{63B3BB69-23CF-44E3-9099-C40C66FF867C}">
                  <a14:compatExt spid="_x0000_s56404"/>
                </a:ext>
                <a:ext uri="{FF2B5EF4-FFF2-40B4-BE49-F238E27FC236}">
                  <a16:creationId xmlns:a16="http://schemas.microsoft.com/office/drawing/2014/main" id="{00000000-0008-0000-1200-00005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6405" name="Check Box 85" descr="Yes" hidden="1">
              <a:extLst>
                <a:ext uri="{63B3BB69-23CF-44E3-9099-C40C66FF867C}">
                  <a14:compatExt spid="_x0000_s56405"/>
                </a:ext>
                <a:ext uri="{FF2B5EF4-FFF2-40B4-BE49-F238E27FC236}">
                  <a16:creationId xmlns:a16="http://schemas.microsoft.com/office/drawing/2014/main" id="{00000000-0008-0000-1200-00005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6406" name="Check Box 86" descr="Yes" hidden="1">
              <a:extLst>
                <a:ext uri="{63B3BB69-23CF-44E3-9099-C40C66FF867C}">
                  <a14:compatExt spid="_x0000_s56406"/>
                </a:ext>
                <a:ext uri="{FF2B5EF4-FFF2-40B4-BE49-F238E27FC236}">
                  <a16:creationId xmlns:a16="http://schemas.microsoft.com/office/drawing/2014/main" id="{00000000-0008-0000-1200-00005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6407" name="Check Box 87" descr="Yes" hidden="1">
              <a:extLst>
                <a:ext uri="{63B3BB69-23CF-44E3-9099-C40C66FF867C}">
                  <a14:compatExt spid="_x0000_s56407"/>
                </a:ext>
                <a:ext uri="{FF2B5EF4-FFF2-40B4-BE49-F238E27FC236}">
                  <a16:creationId xmlns:a16="http://schemas.microsoft.com/office/drawing/2014/main" id="{00000000-0008-0000-1200-00005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1066800</xdr:colOff>
          <xdr:row>17</xdr:row>
          <xdr:rowOff>47625</xdr:rowOff>
        </xdr:to>
        <xdr:sp macro="" textlink="">
          <xdr:nvSpPr>
            <xdr:cNvPr id="56408" name="Check Box 88" hidden="1">
              <a:extLst>
                <a:ext uri="{63B3BB69-23CF-44E3-9099-C40C66FF867C}">
                  <a14:compatExt spid="_x0000_s56408"/>
                </a:ext>
                <a:ext uri="{FF2B5EF4-FFF2-40B4-BE49-F238E27FC236}">
                  <a16:creationId xmlns:a16="http://schemas.microsoft.com/office/drawing/2014/main" id="{00000000-0008-0000-1200-00005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56409" name="Check Box 89" hidden="1">
              <a:extLst>
                <a:ext uri="{63B3BB69-23CF-44E3-9099-C40C66FF867C}">
                  <a14:compatExt spid="_x0000_s56409"/>
                </a:ext>
                <a:ext uri="{FF2B5EF4-FFF2-40B4-BE49-F238E27FC236}">
                  <a16:creationId xmlns:a16="http://schemas.microsoft.com/office/drawing/2014/main" id="{00000000-0008-0000-1200-00005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1066800</xdr:colOff>
          <xdr:row>18</xdr:row>
          <xdr:rowOff>47625</xdr:rowOff>
        </xdr:to>
        <xdr:sp macro="" textlink="">
          <xdr:nvSpPr>
            <xdr:cNvPr id="56410" name="Check Box 90" hidden="1">
              <a:extLst>
                <a:ext uri="{63B3BB69-23CF-44E3-9099-C40C66FF867C}">
                  <a14:compatExt spid="_x0000_s56410"/>
                </a:ext>
                <a:ext uri="{FF2B5EF4-FFF2-40B4-BE49-F238E27FC236}">
                  <a16:creationId xmlns:a16="http://schemas.microsoft.com/office/drawing/2014/main" id="{00000000-0008-0000-1200-00005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56411" name="Check Box 91" hidden="1">
              <a:extLst>
                <a:ext uri="{63B3BB69-23CF-44E3-9099-C40C66FF867C}">
                  <a14:compatExt spid="_x0000_s56411"/>
                </a:ext>
                <a:ext uri="{FF2B5EF4-FFF2-40B4-BE49-F238E27FC236}">
                  <a16:creationId xmlns:a16="http://schemas.microsoft.com/office/drawing/2014/main" id="{00000000-0008-0000-1200-00005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1066800</xdr:colOff>
          <xdr:row>19</xdr:row>
          <xdr:rowOff>47625</xdr:rowOff>
        </xdr:to>
        <xdr:sp macro="" textlink="">
          <xdr:nvSpPr>
            <xdr:cNvPr id="56412" name="Check Box 92" hidden="1">
              <a:extLst>
                <a:ext uri="{63B3BB69-23CF-44E3-9099-C40C66FF867C}">
                  <a14:compatExt spid="_x0000_s56412"/>
                </a:ext>
                <a:ext uri="{FF2B5EF4-FFF2-40B4-BE49-F238E27FC236}">
                  <a16:creationId xmlns:a16="http://schemas.microsoft.com/office/drawing/2014/main" id="{00000000-0008-0000-1200-00005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56413" name="Check Box 93" hidden="1">
              <a:extLst>
                <a:ext uri="{63B3BB69-23CF-44E3-9099-C40C66FF867C}">
                  <a14:compatExt spid="_x0000_s56413"/>
                </a:ext>
                <a:ext uri="{FF2B5EF4-FFF2-40B4-BE49-F238E27FC236}">
                  <a16:creationId xmlns:a16="http://schemas.microsoft.com/office/drawing/2014/main" id="{00000000-0008-0000-1200-00005D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56414" name="Check Box 94" hidden="1">
              <a:extLst>
                <a:ext uri="{63B3BB69-23CF-44E3-9099-C40C66FF867C}">
                  <a14:compatExt spid="_x0000_s56414"/>
                </a:ext>
                <a:ext uri="{FF2B5EF4-FFF2-40B4-BE49-F238E27FC236}">
                  <a16:creationId xmlns:a16="http://schemas.microsoft.com/office/drawing/2014/main" id="{00000000-0008-0000-1200-00005E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1066800</xdr:colOff>
          <xdr:row>20</xdr:row>
          <xdr:rowOff>47625</xdr:rowOff>
        </xdr:to>
        <xdr:sp macro="" textlink="">
          <xdr:nvSpPr>
            <xdr:cNvPr id="56415" name="Check Box 95" hidden="1">
              <a:extLst>
                <a:ext uri="{63B3BB69-23CF-44E3-9099-C40C66FF867C}">
                  <a14:compatExt spid="_x0000_s56415"/>
                </a:ext>
                <a:ext uri="{FF2B5EF4-FFF2-40B4-BE49-F238E27FC236}">
                  <a16:creationId xmlns:a16="http://schemas.microsoft.com/office/drawing/2014/main" id="{00000000-0008-0000-1200-00005F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56416" name="Check Box 96" hidden="1">
              <a:extLst>
                <a:ext uri="{63B3BB69-23CF-44E3-9099-C40C66FF867C}">
                  <a14:compatExt spid="_x0000_s56416"/>
                </a:ext>
                <a:ext uri="{FF2B5EF4-FFF2-40B4-BE49-F238E27FC236}">
                  <a16:creationId xmlns:a16="http://schemas.microsoft.com/office/drawing/2014/main" id="{00000000-0008-0000-1200-000060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56417" name="Check Box 97" hidden="1">
              <a:extLst>
                <a:ext uri="{63B3BB69-23CF-44E3-9099-C40C66FF867C}">
                  <a14:compatExt spid="_x0000_s56417"/>
                </a:ext>
                <a:ext uri="{FF2B5EF4-FFF2-40B4-BE49-F238E27FC236}">
                  <a16:creationId xmlns:a16="http://schemas.microsoft.com/office/drawing/2014/main" id="{00000000-0008-0000-1200-00006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1066800</xdr:colOff>
          <xdr:row>21</xdr:row>
          <xdr:rowOff>47625</xdr:rowOff>
        </xdr:to>
        <xdr:sp macro="" textlink="">
          <xdr:nvSpPr>
            <xdr:cNvPr id="56418" name="Check Box 98" hidden="1">
              <a:extLst>
                <a:ext uri="{63B3BB69-23CF-44E3-9099-C40C66FF867C}">
                  <a14:compatExt spid="_x0000_s56418"/>
                </a:ext>
                <a:ext uri="{FF2B5EF4-FFF2-40B4-BE49-F238E27FC236}">
                  <a16:creationId xmlns:a16="http://schemas.microsoft.com/office/drawing/2014/main" id="{00000000-0008-0000-1200-00006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56419" name="Check Box 99" hidden="1">
              <a:extLst>
                <a:ext uri="{63B3BB69-23CF-44E3-9099-C40C66FF867C}">
                  <a14:compatExt spid="_x0000_s56419"/>
                </a:ext>
                <a:ext uri="{FF2B5EF4-FFF2-40B4-BE49-F238E27FC236}">
                  <a16:creationId xmlns:a16="http://schemas.microsoft.com/office/drawing/2014/main" id="{00000000-0008-0000-1200-00006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56420" name="Check Box 100" hidden="1">
              <a:extLst>
                <a:ext uri="{63B3BB69-23CF-44E3-9099-C40C66FF867C}">
                  <a14:compatExt spid="_x0000_s56420"/>
                </a:ext>
                <a:ext uri="{FF2B5EF4-FFF2-40B4-BE49-F238E27FC236}">
                  <a16:creationId xmlns:a16="http://schemas.microsoft.com/office/drawing/2014/main" id="{00000000-0008-0000-1200-00006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1066800</xdr:colOff>
          <xdr:row>22</xdr:row>
          <xdr:rowOff>47625</xdr:rowOff>
        </xdr:to>
        <xdr:sp macro="" textlink="">
          <xdr:nvSpPr>
            <xdr:cNvPr id="56421" name="Check Box 101" hidden="1">
              <a:extLst>
                <a:ext uri="{63B3BB69-23CF-44E3-9099-C40C66FF867C}">
                  <a14:compatExt spid="_x0000_s56421"/>
                </a:ext>
                <a:ext uri="{FF2B5EF4-FFF2-40B4-BE49-F238E27FC236}">
                  <a16:creationId xmlns:a16="http://schemas.microsoft.com/office/drawing/2014/main" id="{00000000-0008-0000-1200-00006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30</xdr:col>
      <xdr:colOff>92075</xdr:colOff>
      <xdr:row>41</xdr:row>
      <xdr:rowOff>19050</xdr:rowOff>
    </xdr:from>
    <xdr:to>
      <xdr:col>32</xdr:col>
      <xdr:colOff>389575</xdr:colOff>
      <xdr:row>54</xdr:row>
      <xdr:rowOff>11750</xdr:rowOff>
    </xdr:to>
    <xdr:graphicFrame macro="">
      <xdr:nvGraphicFramePr>
        <xdr:cNvPr id="16" name="Chart 15">
          <a:extLst>
            <a:ext uri="{FF2B5EF4-FFF2-40B4-BE49-F238E27FC236}">
              <a16:creationId xmlns:a16="http://schemas.microsoft.com/office/drawing/2014/main" id="{00000000-0008-0000-12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1130300</xdr:colOff>
      <xdr:row>47</xdr:row>
      <xdr:rowOff>31750</xdr:rowOff>
    </xdr:from>
    <xdr:to>
      <xdr:col>31</xdr:col>
      <xdr:colOff>520700</xdr:colOff>
      <xdr:row>49</xdr:row>
      <xdr:rowOff>25400</xdr:rowOff>
    </xdr:to>
    <xdr:sp macro="" textlink="$AA$88">
      <xdr:nvSpPr>
        <xdr:cNvPr id="17" name="TextBox 16">
          <a:extLst>
            <a:ext uri="{FF2B5EF4-FFF2-40B4-BE49-F238E27FC236}">
              <a16:creationId xmlns:a16="http://schemas.microsoft.com/office/drawing/2014/main" id="{00000000-0008-0000-1200-000011000000}"/>
            </a:ext>
          </a:extLst>
        </xdr:cNvPr>
        <xdr:cNvSpPr txBox="1"/>
      </xdr:nvSpPr>
      <xdr:spPr>
        <a:xfrm>
          <a:off x="11988800" y="11817350"/>
          <a:ext cx="577850"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CA5817-7AE3-4397-8905-0DF88CA02C67}" type="TxLink">
            <a:rPr lang="en-US" sz="1100" b="1" i="0" u="none" strike="noStrike">
              <a:solidFill>
                <a:schemeClr val="accent1">
                  <a:lumMod val="75000"/>
                </a:schemeClr>
              </a:solidFill>
              <a:latin typeface="Calibri"/>
              <a:cs typeface="Calibri"/>
            </a:rPr>
            <a:pPr/>
            <a:t>91%</a:t>
          </a:fld>
          <a:endParaRPr lang="en-SG" sz="1100">
            <a:solidFill>
              <a:schemeClr val="accent1">
                <a:lumMod val="75000"/>
              </a:schemeClr>
            </a:solidFill>
          </a:endParaRPr>
        </a:p>
      </xdr:txBody>
    </xdr:sp>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7345" name="Check Box 1" hidden="1">
              <a:extLst>
                <a:ext uri="{63B3BB69-23CF-44E3-9099-C40C66FF867C}">
                  <a14:compatExt spid="_x0000_s57345"/>
                </a:ext>
                <a:ext uri="{FF2B5EF4-FFF2-40B4-BE49-F238E27FC236}">
                  <a16:creationId xmlns:a16="http://schemas.microsoft.com/office/drawing/2014/main" id="{00000000-0008-0000-1300-00000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7346" name="Check Box 2" hidden="1">
              <a:extLst>
                <a:ext uri="{63B3BB69-23CF-44E3-9099-C40C66FF867C}">
                  <a14:compatExt spid="_x0000_s57346"/>
                </a:ext>
                <a:ext uri="{FF2B5EF4-FFF2-40B4-BE49-F238E27FC236}">
                  <a16:creationId xmlns:a16="http://schemas.microsoft.com/office/drawing/2014/main" id="{00000000-0008-0000-1300-00000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7347" name="Check Box 3" hidden="1">
              <a:extLst>
                <a:ext uri="{63B3BB69-23CF-44E3-9099-C40C66FF867C}">
                  <a14:compatExt spid="_x0000_s57347"/>
                </a:ext>
                <a:ext uri="{FF2B5EF4-FFF2-40B4-BE49-F238E27FC236}">
                  <a16:creationId xmlns:a16="http://schemas.microsoft.com/office/drawing/2014/main" id="{00000000-0008-0000-1300-00000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7348" name="Check Box 4" hidden="1">
              <a:extLst>
                <a:ext uri="{63B3BB69-23CF-44E3-9099-C40C66FF867C}">
                  <a14:compatExt spid="_x0000_s57348"/>
                </a:ext>
                <a:ext uri="{FF2B5EF4-FFF2-40B4-BE49-F238E27FC236}">
                  <a16:creationId xmlns:a16="http://schemas.microsoft.com/office/drawing/2014/main" id="{00000000-0008-0000-1300-00000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7349" name="Check Box 5" hidden="1">
              <a:extLst>
                <a:ext uri="{63B3BB69-23CF-44E3-9099-C40C66FF867C}">
                  <a14:compatExt spid="_x0000_s57349"/>
                </a:ext>
                <a:ext uri="{FF2B5EF4-FFF2-40B4-BE49-F238E27FC236}">
                  <a16:creationId xmlns:a16="http://schemas.microsoft.com/office/drawing/2014/main" id="{00000000-0008-0000-1300-00000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7350" name="Check Box 6" hidden="1">
              <a:extLst>
                <a:ext uri="{63B3BB69-23CF-44E3-9099-C40C66FF867C}">
                  <a14:compatExt spid="_x0000_s57350"/>
                </a:ext>
                <a:ext uri="{FF2B5EF4-FFF2-40B4-BE49-F238E27FC236}">
                  <a16:creationId xmlns:a16="http://schemas.microsoft.com/office/drawing/2014/main" id="{00000000-0008-0000-1300-00000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7351" name="Check Box 7" hidden="1">
              <a:extLst>
                <a:ext uri="{63B3BB69-23CF-44E3-9099-C40C66FF867C}">
                  <a14:compatExt spid="_x0000_s57351"/>
                </a:ext>
                <a:ext uri="{FF2B5EF4-FFF2-40B4-BE49-F238E27FC236}">
                  <a16:creationId xmlns:a16="http://schemas.microsoft.com/office/drawing/2014/main" id="{00000000-0008-0000-1300-00000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7352" name="Check Box 8" hidden="1">
              <a:extLst>
                <a:ext uri="{63B3BB69-23CF-44E3-9099-C40C66FF867C}">
                  <a14:compatExt spid="_x0000_s57352"/>
                </a:ext>
                <a:ext uri="{FF2B5EF4-FFF2-40B4-BE49-F238E27FC236}">
                  <a16:creationId xmlns:a16="http://schemas.microsoft.com/office/drawing/2014/main" id="{00000000-0008-0000-1300-00000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7353" name="Check Box 9" hidden="1">
              <a:extLst>
                <a:ext uri="{63B3BB69-23CF-44E3-9099-C40C66FF867C}">
                  <a14:compatExt spid="_x0000_s57353"/>
                </a:ext>
                <a:ext uri="{FF2B5EF4-FFF2-40B4-BE49-F238E27FC236}">
                  <a16:creationId xmlns:a16="http://schemas.microsoft.com/office/drawing/2014/main" id="{00000000-0008-0000-1300-00000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7354" name="Check Box 10" hidden="1">
              <a:extLst>
                <a:ext uri="{63B3BB69-23CF-44E3-9099-C40C66FF867C}">
                  <a14:compatExt spid="_x0000_s57354"/>
                </a:ext>
                <a:ext uri="{FF2B5EF4-FFF2-40B4-BE49-F238E27FC236}">
                  <a16:creationId xmlns:a16="http://schemas.microsoft.com/office/drawing/2014/main" id="{00000000-0008-0000-1300-00000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7355" name="Check Box 11" hidden="1">
              <a:extLst>
                <a:ext uri="{63B3BB69-23CF-44E3-9099-C40C66FF867C}">
                  <a14:compatExt spid="_x0000_s57355"/>
                </a:ext>
                <a:ext uri="{FF2B5EF4-FFF2-40B4-BE49-F238E27FC236}">
                  <a16:creationId xmlns:a16="http://schemas.microsoft.com/office/drawing/2014/main" id="{00000000-0008-0000-1300-00000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7356" name="Check Box 12" hidden="1">
              <a:extLst>
                <a:ext uri="{63B3BB69-23CF-44E3-9099-C40C66FF867C}">
                  <a14:compatExt spid="_x0000_s57356"/>
                </a:ext>
                <a:ext uri="{FF2B5EF4-FFF2-40B4-BE49-F238E27FC236}">
                  <a16:creationId xmlns:a16="http://schemas.microsoft.com/office/drawing/2014/main" id="{00000000-0008-0000-1300-00000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7357" name="Check Box 13" hidden="1">
              <a:extLst>
                <a:ext uri="{63B3BB69-23CF-44E3-9099-C40C66FF867C}">
                  <a14:compatExt spid="_x0000_s57357"/>
                </a:ext>
                <a:ext uri="{FF2B5EF4-FFF2-40B4-BE49-F238E27FC236}">
                  <a16:creationId xmlns:a16="http://schemas.microsoft.com/office/drawing/2014/main" id="{00000000-0008-0000-1300-00000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7358" name="Check Box 14" hidden="1">
              <a:extLst>
                <a:ext uri="{63B3BB69-23CF-44E3-9099-C40C66FF867C}">
                  <a14:compatExt spid="_x0000_s57358"/>
                </a:ext>
                <a:ext uri="{FF2B5EF4-FFF2-40B4-BE49-F238E27FC236}">
                  <a16:creationId xmlns:a16="http://schemas.microsoft.com/office/drawing/2014/main" id="{00000000-0008-0000-1300-00000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7359" name="Check Box 15" hidden="1">
              <a:extLst>
                <a:ext uri="{63B3BB69-23CF-44E3-9099-C40C66FF867C}">
                  <a14:compatExt spid="_x0000_s57359"/>
                </a:ext>
                <a:ext uri="{FF2B5EF4-FFF2-40B4-BE49-F238E27FC236}">
                  <a16:creationId xmlns:a16="http://schemas.microsoft.com/office/drawing/2014/main" id="{00000000-0008-0000-1300-00000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7360" name="Check Box 16" hidden="1">
              <a:extLst>
                <a:ext uri="{63B3BB69-23CF-44E3-9099-C40C66FF867C}">
                  <a14:compatExt spid="_x0000_s57360"/>
                </a:ext>
                <a:ext uri="{FF2B5EF4-FFF2-40B4-BE49-F238E27FC236}">
                  <a16:creationId xmlns:a16="http://schemas.microsoft.com/office/drawing/2014/main" id="{00000000-0008-0000-1300-00001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7361" name="Check Box 17" hidden="1">
              <a:extLst>
                <a:ext uri="{63B3BB69-23CF-44E3-9099-C40C66FF867C}">
                  <a14:compatExt spid="_x0000_s57361"/>
                </a:ext>
                <a:ext uri="{FF2B5EF4-FFF2-40B4-BE49-F238E27FC236}">
                  <a16:creationId xmlns:a16="http://schemas.microsoft.com/office/drawing/2014/main" id="{00000000-0008-0000-1300-00001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7362" name="Check Box 18" hidden="1">
              <a:extLst>
                <a:ext uri="{63B3BB69-23CF-44E3-9099-C40C66FF867C}">
                  <a14:compatExt spid="_x0000_s57362"/>
                </a:ext>
                <a:ext uri="{FF2B5EF4-FFF2-40B4-BE49-F238E27FC236}">
                  <a16:creationId xmlns:a16="http://schemas.microsoft.com/office/drawing/2014/main" id="{00000000-0008-0000-1300-00001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7363" name="Check Box 19" hidden="1">
              <a:extLst>
                <a:ext uri="{63B3BB69-23CF-44E3-9099-C40C66FF867C}">
                  <a14:compatExt spid="_x0000_s57363"/>
                </a:ext>
                <a:ext uri="{FF2B5EF4-FFF2-40B4-BE49-F238E27FC236}">
                  <a16:creationId xmlns:a16="http://schemas.microsoft.com/office/drawing/2014/main" id="{00000000-0008-0000-1300-00001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7364" name="Check Box 20" hidden="1">
              <a:extLst>
                <a:ext uri="{63B3BB69-23CF-44E3-9099-C40C66FF867C}">
                  <a14:compatExt spid="_x0000_s57364"/>
                </a:ext>
                <a:ext uri="{FF2B5EF4-FFF2-40B4-BE49-F238E27FC236}">
                  <a16:creationId xmlns:a16="http://schemas.microsoft.com/office/drawing/2014/main" id="{00000000-0008-0000-1300-00001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7365" name="Check Box 21" hidden="1">
              <a:extLst>
                <a:ext uri="{63B3BB69-23CF-44E3-9099-C40C66FF867C}">
                  <a14:compatExt spid="_x0000_s57365"/>
                </a:ext>
                <a:ext uri="{FF2B5EF4-FFF2-40B4-BE49-F238E27FC236}">
                  <a16:creationId xmlns:a16="http://schemas.microsoft.com/office/drawing/2014/main" id="{00000000-0008-0000-1300-00001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3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3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3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3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3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3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3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3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3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3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3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7366" name="Check Box 22" hidden="1">
              <a:extLst>
                <a:ext uri="{63B3BB69-23CF-44E3-9099-C40C66FF867C}">
                  <a14:compatExt spid="_x0000_s57366"/>
                </a:ext>
                <a:ext uri="{FF2B5EF4-FFF2-40B4-BE49-F238E27FC236}">
                  <a16:creationId xmlns:a16="http://schemas.microsoft.com/office/drawing/2014/main" id="{00000000-0008-0000-1300-00001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7367" name="Check Box 23" hidden="1">
              <a:extLst>
                <a:ext uri="{63B3BB69-23CF-44E3-9099-C40C66FF867C}">
                  <a14:compatExt spid="_x0000_s57367"/>
                </a:ext>
                <a:ext uri="{FF2B5EF4-FFF2-40B4-BE49-F238E27FC236}">
                  <a16:creationId xmlns:a16="http://schemas.microsoft.com/office/drawing/2014/main" id="{00000000-0008-0000-1300-00001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7368" name="Check Box 24" hidden="1">
              <a:extLst>
                <a:ext uri="{63B3BB69-23CF-44E3-9099-C40C66FF867C}">
                  <a14:compatExt spid="_x0000_s57368"/>
                </a:ext>
                <a:ext uri="{FF2B5EF4-FFF2-40B4-BE49-F238E27FC236}">
                  <a16:creationId xmlns:a16="http://schemas.microsoft.com/office/drawing/2014/main" id="{00000000-0008-0000-1300-00001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7369" name="Check Box 25" hidden="1">
              <a:extLst>
                <a:ext uri="{63B3BB69-23CF-44E3-9099-C40C66FF867C}">
                  <a14:compatExt spid="_x0000_s57369"/>
                </a:ext>
                <a:ext uri="{FF2B5EF4-FFF2-40B4-BE49-F238E27FC236}">
                  <a16:creationId xmlns:a16="http://schemas.microsoft.com/office/drawing/2014/main" id="{00000000-0008-0000-1300-00001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7370" name="Check Box 26" hidden="1">
              <a:extLst>
                <a:ext uri="{63B3BB69-23CF-44E3-9099-C40C66FF867C}">
                  <a14:compatExt spid="_x0000_s57370"/>
                </a:ext>
                <a:ext uri="{FF2B5EF4-FFF2-40B4-BE49-F238E27FC236}">
                  <a16:creationId xmlns:a16="http://schemas.microsoft.com/office/drawing/2014/main" id="{00000000-0008-0000-1300-00001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7371" name="Check Box 27" hidden="1">
              <a:extLst>
                <a:ext uri="{63B3BB69-23CF-44E3-9099-C40C66FF867C}">
                  <a14:compatExt spid="_x0000_s57371"/>
                </a:ext>
                <a:ext uri="{FF2B5EF4-FFF2-40B4-BE49-F238E27FC236}">
                  <a16:creationId xmlns:a16="http://schemas.microsoft.com/office/drawing/2014/main" id="{00000000-0008-0000-1300-00001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7372" name="Check Box 28" descr="Yes" hidden="1">
              <a:extLst>
                <a:ext uri="{63B3BB69-23CF-44E3-9099-C40C66FF867C}">
                  <a14:compatExt spid="_x0000_s57372"/>
                </a:ext>
                <a:ext uri="{FF2B5EF4-FFF2-40B4-BE49-F238E27FC236}">
                  <a16:creationId xmlns:a16="http://schemas.microsoft.com/office/drawing/2014/main" id="{00000000-0008-0000-1300-00001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7373" name="Check Box 29" descr="Retain" hidden="1">
              <a:extLst>
                <a:ext uri="{63B3BB69-23CF-44E3-9099-C40C66FF867C}">
                  <a14:compatExt spid="_x0000_s57373"/>
                </a:ext>
                <a:ext uri="{FF2B5EF4-FFF2-40B4-BE49-F238E27FC236}">
                  <a16:creationId xmlns:a16="http://schemas.microsoft.com/office/drawing/2014/main" id="{00000000-0008-0000-1300-00001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7374" name="Check Box 30" hidden="1">
              <a:extLst>
                <a:ext uri="{63B3BB69-23CF-44E3-9099-C40C66FF867C}">
                  <a14:compatExt spid="_x0000_s57374"/>
                </a:ext>
                <a:ext uri="{FF2B5EF4-FFF2-40B4-BE49-F238E27FC236}">
                  <a16:creationId xmlns:a16="http://schemas.microsoft.com/office/drawing/2014/main" id="{00000000-0008-0000-1300-00001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7375" name="Check Box 31" hidden="1">
              <a:extLst>
                <a:ext uri="{63B3BB69-23CF-44E3-9099-C40C66FF867C}">
                  <a14:compatExt spid="_x0000_s57375"/>
                </a:ext>
                <a:ext uri="{FF2B5EF4-FFF2-40B4-BE49-F238E27FC236}">
                  <a16:creationId xmlns:a16="http://schemas.microsoft.com/office/drawing/2014/main" id="{00000000-0008-0000-1300-00001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7376" name="Check Box 32" hidden="1">
              <a:extLst>
                <a:ext uri="{63B3BB69-23CF-44E3-9099-C40C66FF867C}">
                  <a14:compatExt spid="_x0000_s57376"/>
                </a:ext>
                <a:ext uri="{FF2B5EF4-FFF2-40B4-BE49-F238E27FC236}">
                  <a16:creationId xmlns:a16="http://schemas.microsoft.com/office/drawing/2014/main" id="{00000000-0008-0000-1300-00002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7377" name="Check Box 33" hidden="1">
              <a:extLst>
                <a:ext uri="{63B3BB69-23CF-44E3-9099-C40C66FF867C}">
                  <a14:compatExt spid="_x0000_s57377"/>
                </a:ext>
                <a:ext uri="{FF2B5EF4-FFF2-40B4-BE49-F238E27FC236}">
                  <a16:creationId xmlns:a16="http://schemas.microsoft.com/office/drawing/2014/main" id="{00000000-0008-0000-1300-00002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7378" name="Check Box 34" hidden="1">
              <a:extLst>
                <a:ext uri="{63B3BB69-23CF-44E3-9099-C40C66FF867C}">
                  <a14:compatExt spid="_x0000_s57378"/>
                </a:ext>
                <a:ext uri="{FF2B5EF4-FFF2-40B4-BE49-F238E27FC236}">
                  <a16:creationId xmlns:a16="http://schemas.microsoft.com/office/drawing/2014/main" id="{00000000-0008-0000-1300-00002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7379" name="Check Box 35" hidden="1">
              <a:extLst>
                <a:ext uri="{63B3BB69-23CF-44E3-9099-C40C66FF867C}">
                  <a14:compatExt spid="_x0000_s57379"/>
                </a:ext>
                <a:ext uri="{FF2B5EF4-FFF2-40B4-BE49-F238E27FC236}">
                  <a16:creationId xmlns:a16="http://schemas.microsoft.com/office/drawing/2014/main" id="{00000000-0008-0000-1300-00002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7380" name="Check Box 36" hidden="1">
              <a:extLst>
                <a:ext uri="{63B3BB69-23CF-44E3-9099-C40C66FF867C}">
                  <a14:compatExt spid="_x0000_s57380"/>
                </a:ext>
                <a:ext uri="{FF2B5EF4-FFF2-40B4-BE49-F238E27FC236}">
                  <a16:creationId xmlns:a16="http://schemas.microsoft.com/office/drawing/2014/main" id="{00000000-0008-0000-1300-00002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7381" name="Check Box 37" hidden="1">
              <a:extLst>
                <a:ext uri="{63B3BB69-23CF-44E3-9099-C40C66FF867C}">
                  <a14:compatExt spid="_x0000_s57381"/>
                </a:ext>
                <a:ext uri="{FF2B5EF4-FFF2-40B4-BE49-F238E27FC236}">
                  <a16:creationId xmlns:a16="http://schemas.microsoft.com/office/drawing/2014/main" id="{00000000-0008-0000-1300-00002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7382" name="Check Box 38" hidden="1">
              <a:extLst>
                <a:ext uri="{63B3BB69-23CF-44E3-9099-C40C66FF867C}">
                  <a14:compatExt spid="_x0000_s57382"/>
                </a:ext>
                <a:ext uri="{FF2B5EF4-FFF2-40B4-BE49-F238E27FC236}">
                  <a16:creationId xmlns:a16="http://schemas.microsoft.com/office/drawing/2014/main" id="{00000000-0008-0000-1300-00002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7383" name="Check Box 39" hidden="1">
              <a:extLst>
                <a:ext uri="{63B3BB69-23CF-44E3-9099-C40C66FF867C}">
                  <a14:compatExt spid="_x0000_s57383"/>
                </a:ext>
                <a:ext uri="{FF2B5EF4-FFF2-40B4-BE49-F238E27FC236}">
                  <a16:creationId xmlns:a16="http://schemas.microsoft.com/office/drawing/2014/main" id="{00000000-0008-0000-1300-00002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7384" name="Check Box 40" hidden="1">
              <a:extLst>
                <a:ext uri="{63B3BB69-23CF-44E3-9099-C40C66FF867C}">
                  <a14:compatExt spid="_x0000_s57384"/>
                </a:ext>
                <a:ext uri="{FF2B5EF4-FFF2-40B4-BE49-F238E27FC236}">
                  <a16:creationId xmlns:a16="http://schemas.microsoft.com/office/drawing/2014/main" id="{00000000-0008-0000-1300-00002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7385" name="Check Box 41" hidden="1">
              <a:extLst>
                <a:ext uri="{63B3BB69-23CF-44E3-9099-C40C66FF867C}">
                  <a14:compatExt spid="_x0000_s57385"/>
                </a:ext>
                <a:ext uri="{FF2B5EF4-FFF2-40B4-BE49-F238E27FC236}">
                  <a16:creationId xmlns:a16="http://schemas.microsoft.com/office/drawing/2014/main" id="{00000000-0008-0000-1300-00002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7386" name="Check Box 42" hidden="1">
              <a:extLst>
                <a:ext uri="{63B3BB69-23CF-44E3-9099-C40C66FF867C}">
                  <a14:compatExt spid="_x0000_s57386"/>
                </a:ext>
                <a:ext uri="{FF2B5EF4-FFF2-40B4-BE49-F238E27FC236}">
                  <a16:creationId xmlns:a16="http://schemas.microsoft.com/office/drawing/2014/main" id="{00000000-0008-0000-1300-00002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7387" name="Check Box 43" hidden="1">
              <a:extLst>
                <a:ext uri="{63B3BB69-23CF-44E3-9099-C40C66FF867C}">
                  <a14:compatExt spid="_x0000_s57387"/>
                </a:ext>
                <a:ext uri="{FF2B5EF4-FFF2-40B4-BE49-F238E27FC236}">
                  <a16:creationId xmlns:a16="http://schemas.microsoft.com/office/drawing/2014/main" id="{00000000-0008-0000-1300-00002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7388" name="Check Box 44" hidden="1">
              <a:extLst>
                <a:ext uri="{63B3BB69-23CF-44E3-9099-C40C66FF867C}">
                  <a14:compatExt spid="_x0000_s57388"/>
                </a:ext>
                <a:ext uri="{FF2B5EF4-FFF2-40B4-BE49-F238E27FC236}">
                  <a16:creationId xmlns:a16="http://schemas.microsoft.com/office/drawing/2014/main" id="{00000000-0008-0000-1300-00002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7389" name="Check Box 45" hidden="1">
              <a:extLst>
                <a:ext uri="{63B3BB69-23CF-44E3-9099-C40C66FF867C}">
                  <a14:compatExt spid="_x0000_s57389"/>
                </a:ext>
                <a:ext uri="{FF2B5EF4-FFF2-40B4-BE49-F238E27FC236}">
                  <a16:creationId xmlns:a16="http://schemas.microsoft.com/office/drawing/2014/main" id="{00000000-0008-0000-1300-00002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7390" name="Check Box 46" hidden="1">
              <a:extLst>
                <a:ext uri="{63B3BB69-23CF-44E3-9099-C40C66FF867C}">
                  <a14:compatExt spid="_x0000_s57390"/>
                </a:ext>
                <a:ext uri="{FF2B5EF4-FFF2-40B4-BE49-F238E27FC236}">
                  <a16:creationId xmlns:a16="http://schemas.microsoft.com/office/drawing/2014/main" id="{00000000-0008-0000-1300-00002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7391" name="Check Box 47" hidden="1">
              <a:extLst>
                <a:ext uri="{63B3BB69-23CF-44E3-9099-C40C66FF867C}">
                  <a14:compatExt spid="_x0000_s57391"/>
                </a:ext>
                <a:ext uri="{FF2B5EF4-FFF2-40B4-BE49-F238E27FC236}">
                  <a16:creationId xmlns:a16="http://schemas.microsoft.com/office/drawing/2014/main" id="{00000000-0008-0000-1300-00002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7392" name="Check Box 48" hidden="1">
              <a:extLst>
                <a:ext uri="{63B3BB69-23CF-44E3-9099-C40C66FF867C}">
                  <a14:compatExt spid="_x0000_s57392"/>
                </a:ext>
                <a:ext uri="{FF2B5EF4-FFF2-40B4-BE49-F238E27FC236}">
                  <a16:creationId xmlns:a16="http://schemas.microsoft.com/office/drawing/2014/main" id="{00000000-0008-0000-1300-00003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7393" name="Check Box 49" hidden="1">
              <a:extLst>
                <a:ext uri="{63B3BB69-23CF-44E3-9099-C40C66FF867C}">
                  <a14:compatExt spid="_x0000_s57393"/>
                </a:ext>
                <a:ext uri="{FF2B5EF4-FFF2-40B4-BE49-F238E27FC236}">
                  <a16:creationId xmlns:a16="http://schemas.microsoft.com/office/drawing/2014/main" id="{00000000-0008-0000-1300-00003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7394" name="Check Box 50" hidden="1">
              <a:extLst>
                <a:ext uri="{63B3BB69-23CF-44E3-9099-C40C66FF867C}">
                  <a14:compatExt spid="_x0000_s57394"/>
                </a:ext>
                <a:ext uri="{FF2B5EF4-FFF2-40B4-BE49-F238E27FC236}">
                  <a16:creationId xmlns:a16="http://schemas.microsoft.com/office/drawing/2014/main" id="{00000000-0008-0000-1300-00003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7395" name="Check Box 51" hidden="1">
              <a:extLst>
                <a:ext uri="{63B3BB69-23CF-44E3-9099-C40C66FF867C}">
                  <a14:compatExt spid="_x0000_s57395"/>
                </a:ext>
                <a:ext uri="{FF2B5EF4-FFF2-40B4-BE49-F238E27FC236}">
                  <a16:creationId xmlns:a16="http://schemas.microsoft.com/office/drawing/2014/main" id="{00000000-0008-0000-1300-00003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7396" name="Check Box 52" hidden="1">
              <a:extLst>
                <a:ext uri="{63B3BB69-23CF-44E3-9099-C40C66FF867C}">
                  <a14:compatExt spid="_x0000_s57396"/>
                </a:ext>
                <a:ext uri="{FF2B5EF4-FFF2-40B4-BE49-F238E27FC236}">
                  <a16:creationId xmlns:a16="http://schemas.microsoft.com/office/drawing/2014/main" id="{00000000-0008-0000-1300-00003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7397" name="Check Box 53" hidden="1">
              <a:extLst>
                <a:ext uri="{63B3BB69-23CF-44E3-9099-C40C66FF867C}">
                  <a14:compatExt spid="_x0000_s57397"/>
                </a:ext>
                <a:ext uri="{FF2B5EF4-FFF2-40B4-BE49-F238E27FC236}">
                  <a16:creationId xmlns:a16="http://schemas.microsoft.com/office/drawing/2014/main" id="{00000000-0008-0000-1300-00003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7398" name="Check Box 54" hidden="1">
              <a:extLst>
                <a:ext uri="{63B3BB69-23CF-44E3-9099-C40C66FF867C}">
                  <a14:compatExt spid="_x0000_s57398"/>
                </a:ext>
                <a:ext uri="{FF2B5EF4-FFF2-40B4-BE49-F238E27FC236}">
                  <a16:creationId xmlns:a16="http://schemas.microsoft.com/office/drawing/2014/main" id="{00000000-0008-0000-1300-00003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7399" name="Check Box 55" hidden="1">
              <a:extLst>
                <a:ext uri="{63B3BB69-23CF-44E3-9099-C40C66FF867C}">
                  <a14:compatExt spid="_x0000_s57399"/>
                </a:ext>
                <a:ext uri="{FF2B5EF4-FFF2-40B4-BE49-F238E27FC236}">
                  <a16:creationId xmlns:a16="http://schemas.microsoft.com/office/drawing/2014/main" id="{00000000-0008-0000-1300-00003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7400" name="Check Box 56" hidden="1">
              <a:extLst>
                <a:ext uri="{63B3BB69-23CF-44E3-9099-C40C66FF867C}">
                  <a14:compatExt spid="_x0000_s57400"/>
                </a:ext>
                <a:ext uri="{FF2B5EF4-FFF2-40B4-BE49-F238E27FC236}">
                  <a16:creationId xmlns:a16="http://schemas.microsoft.com/office/drawing/2014/main" id="{00000000-0008-0000-1300-00003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7401" name="Check Box 57" hidden="1">
              <a:extLst>
                <a:ext uri="{63B3BB69-23CF-44E3-9099-C40C66FF867C}">
                  <a14:compatExt spid="_x0000_s57401"/>
                </a:ext>
                <a:ext uri="{FF2B5EF4-FFF2-40B4-BE49-F238E27FC236}">
                  <a16:creationId xmlns:a16="http://schemas.microsoft.com/office/drawing/2014/main" id="{00000000-0008-0000-1300-00003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7402" name="Check Box 58" hidden="1">
              <a:extLst>
                <a:ext uri="{63B3BB69-23CF-44E3-9099-C40C66FF867C}">
                  <a14:compatExt spid="_x0000_s57402"/>
                </a:ext>
                <a:ext uri="{FF2B5EF4-FFF2-40B4-BE49-F238E27FC236}">
                  <a16:creationId xmlns:a16="http://schemas.microsoft.com/office/drawing/2014/main" id="{00000000-0008-0000-1300-00003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7403" name="Check Box 59" hidden="1">
              <a:extLst>
                <a:ext uri="{63B3BB69-23CF-44E3-9099-C40C66FF867C}">
                  <a14:compatExt spid="_x0000_s57403"/>
                </a:ext>
                <a:ext uri="{FF2B5EF4-FFF2-40B4-BE49-F238E27FC236}">
                  <a16:creationId xmlns:a16="http://schemas.microsoft.com/office/drawing/2014/main" id="{00000000-0008-0000-1300-00003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7404" name="Check Box 60" hidden="1">
              <a:extLst>
                <a:ext uri="{63B3BB69-23CF-44E3-9099-C40C66FF867C}">
                  <a14:compatExt spid="_x0000_s57404"/>
                </a:ext>
                <a:ext uri="{FF2B5EF4-FFF2-40B4-BE49-F238E27FC236}">
                  <a16:creationId xmlns:a16="http://schemas.microsoft.com/office/drawing/2014/main" id="{00000000-0008-0000-1300-00003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7405" name="Check Box 61" hidden="1">
              <a:extLst>
                <a:ext uri="{63B3BB69-23CF-44E3-9099-C40C66FF867C}">
                  <a14:compatExt spid="_x0000_s57405"/>
                </a:ext>
                <a:ext uri="{FF2B5EF4-FFF2-40B4-BE49-F238E27FC236}">
                  <a16:creationId xmlns:a16="http://schemas.microsoft.com/office/drawing/2014/main" id="{00000000-0008-0000-1300-00003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7406" name="Check Box 62" hidden="1">
              <a:extLst>
                <a:ext uri="{63B3BB69-23CF-44E3-9099-C40C66FF867C}">
                  <a14:compatExt spid="_x0000_s57406"/>
                </a:ext>
                <a:ext uri="{FF2B5EF4-FFF2-40B4-BE49-F238E27FC236}">
                  <a16:creationId xmlns:a16="http://schemas.microsoft.com/office/drawing/2014/main" id="{00000000-0008-0000-1300-00003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7407" name="Check Box 63" hidden="1">
              <a:extLst>
                <a:ext uri="{63B3BB69-23CF-44E3-9099-C40C66FF867C}">
                  <a14:compatExt spid="_x0000_s57407"/>
                </a:ext>
                <a:ext uri="{FF2B5EF4-FFF2-40B4-BE49-F238E27FC236}">
                  <a16:creationId xmlns:a16="http://schemas.microsoft.com/office/drawing/2014/main" id="{00000000-0008-0000-1300-00003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7408" name="Check Box 64" hidden="1">
              <a:extLst>
                <a:ext uri="{63B3BB69-23CF-44E3-9099-C40C66FF867C}">
                  <a14:compatExt spid="_x0000_s57408"/>
                </a:ext>
                <a:ext uri="{FF2B5EF4-FFF2-40B4-BE49-F238E27FC236}">
                  <a16:creationId xmlns:a16="http://schemas.microsoft.com/office/drawing/2014/main" id="{00000000-0008-0000-1300-00004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7409" name="Check Box 65" hidden="1">
              <a:extLst>
                <a:ext uri="{63B3BB69-23CF-44E3-9099-C40C66FF867C}">
                  <a14:compatExt spid="_x0000_s57409"/>
                </a:ext>
                <a:ext uri="{FF2B5EF4-FFF2-40B4-BE49-F238E27FC236}">
                  <a16:creationId xmlns:a16="http://schemas.microsoft.com/office/drawing/2014/main" id="{00000000-0008-0000-1300-00004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3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3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41%</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7410" name="Check Box 66" descr="Yes" hidden="1">
              <a:extLst>
                <a:ext uri="{63B3BB69-23CF-44E3-9099-C40C66FF867C}">
                  <a14:compatExt spid="_x0000_s57410"/>
                </a:ext>
                <a:ext uri="{FF2B5EF4-FFF2-40B4-BE49-F238E27FC236}">
                  <a16:creationId xmlns:a16="http://schemas.microsoft.com/office/drawing/2014/main" id="{00000000-0008-0000-1300-00004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7411" name="Check Box 67" descr="Yes" hidden="1">
              <a:extLst>
                <a:ext uri="{63B3BB69-23CF-44E3-9099-C40C66FF867C}">
                  <a14:compatExt spid="_x0000_s57411"/>
                </a:ext>
                <a:ext uri="{FF2B5EF4-FFF2-40B4-BE49-F238E27FC236}">
                  <a16:creationId xmlns:a16="http://schemas.microsoft.com/office/drawing/2014/main" id="{00000000-0008-0000-1300-00004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7412" name="Check Box 68" hidden="1">
              <a:extLst>
                <a:ext uri="{63B3BB69-23CF-44E3-9099-C40C66FF867C}">
                  <a14:compatExt spid="_x0000_s57412"/>
                </a:ext>
                <a:ext uri="{FF2B5EF4-FFF2-40B4-BE49-F238E27FC236}">
                  <a16:creationId xmlns:a16="http://schemas.microsoft.com/office/drawing/2014/main" id="{00000000-0008-0000-1300-00004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7413" name="Check Box 69" descr="Yes" hidden="1">
              <a:extLst>
                <a:ext uri="{63B3BB69-23CF-44E3-9099-C40C66FF867C}">
                  <a14:compatExt spid="_x0000_s57413"/>
                </a:ext>
                <a:ext uri="{FF2B5EF4-FFF2-40B4-BE49-F238E27FC236}">
                  <a16:creationId xmlns:a16="http://schemas.microsoft.com/office/drawing/2014/main" id="{00000000-0008-0000-1300-00004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7414" name="Check Box 70" descr="Yes" hidden="1">
              <a:extLst>
                <a:ext uri="{63B3BB69-23CF-44E3-9099-C40C66FF867C}">
                  <a14:compatExt spid="_x0000_s57414"/>
                </a:ext>
                <a:ext uri="{FF2B5EF4-FFF2-40B4-BE49-F238E27FC236}">
                  <a16:creationId xmlns:a16="http://schemas.microsoft.com/office/drawing/2014/main" id="{00000000-0008-0000-1300-00004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7415" name="Check Box 71" descr="Yes" hidden="1">
              <a:extLst>
                <a:ext uri="{63B3BB69-23CF-44E3-9099-C40C66FF867C}">
                  <a14:compatExt spid="_x0000_s57415"/>
                </a:ext>
                <a:ext uri="{FF2B5EF4-FFF2-40B4-BE49-F238E27FC236}">
                  <a16:creationId xmlns:a16="http://schemas.microsoft.com/office/drawing/2014/main" id="{00000000-0008-0000-1300-00004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7416" name="Check Box 72" descr="Yes" hidden="1">
              <a:extLst>
                <a:ext uri="{63B3BB69-23CF-44E3-9099-C40C66FF867C}">
                  <a14:compatExt spid="_x0000_s57416"/>
                </a:ext>
                <a:ext uri="{FF2B5EF4-FFF2-40B4-BE49-F238E27FC236}">
                  <a16:creationId xmlns:a16="http://schemas.microsoft.com/office/drawing/2014/main" id="{00000000-0008-0000-1300-00004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7417" name="Check Box 73" descr="Yes" hidden="1">
              <a:extLst>
                <a:ext uri="{63B3BB69-23CF-44E3-9099-C40C66FF867C}">
                  <a14:compatExt spid="_x0000_s57417"/>
                </a:ext>
                <a:ext uri="{FF2B5EF4-FFF2-40B4-BE49-F238E27FC236}">
                  <a16:creationId xmlns:a16="http://schemas.microsoft.com/office/drawing/2014/main" id="{00000000-0008-0000-1300-00004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7418" name="Check Box 74" descr="Yes" hidden="1">
              <a:extLst>
                <a:ext uri="{63B3BB69-23CF-44E3-9099-C40C66FF867C}">
                  <a14:compatExt spid="_x0000_s57418"/>
                </a:ext>
                <a:ext uri="{FF2B5EF4-FFF2-40B4-BE49-F238E27FC236}">
                  <a16:creationId xmlns:a16="http://schemas.microsoft.com/office/drawing/2014/main" id="{00000000-0008-0000-1300-00004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7419" name="Check Box 75" descr="Yes" hidden="1">
              <a:extLst>
                <a:ext uri="{63B3BB69-23CF-44E3-9099-C40C66FF867C}">
                  <a14:compatExt spid="_x0000_s57419"/>
                </a:ext>
                <a:ext uri="{FF2B5EF4-FFF2-40B4-BE49-F238E27FC236}">
                  <a16:creationId xmlns:a16="http://schemas.microsoft.com/office/drawing/2014/main" id="{00000000-0008-0000-1300-00004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7420" name="Check Box 76" descr="Yes" hidden="1">
              <a:extLst>
                <a:ext uri="{63B3BB69-23CF-44E3-9099-C40C66FF867C}">
                  <a14:compatExt spid="_x0000_s57420"/>
                </a:ext>
                <a:ext uri="{FF2B5EF4-FFF2-40B4-BE49-F238E27FC236}">
                  <a16:creationId xmlns:a16="http://schemas.microsoft.com/office/drawing/2014/main" id="{00000000-0008-0000-1300-00004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7421" name="Check Box 77" descr="Yes" hidden="1">
              <a:extLst>
                <a:ext uri="{63B3BB69-23CF-44E3-9099-C40C66FF867C}">
                  <a14:compatExt spid="_x0000_s57421"/>
                </a:ext>
                <a:ext uri="{FF2B5EF4-FFF2-40B4-BE49-F238E27FC236}">
                  <a16:creationId xmlns:a16="http://schemas.microsoft.com/office/drawing/2014/main" id="{00000000-0008-0000-1300-00004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7422" name="Check Box 78" descr="Yes" hidden="1">
              <a:extLst>
                <a:ext uri="{63B3BB69-23CF-44E3-9099-C40C66FF867C}">
                  <a14:compatExt spid="_x0000_s57422"/>
                </a:ext>
                <a:ext uri="{FF2B5EF4-FFF2-40B4-BE49-F238E27FC236}">
                  <a16:creationId xmlns:a16="http://schemas.microsoft.com/office/drawing/2014/main" id="{00000000-0008-0000-1300-00004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7423" name="Check Box 79" descr="Yes" hidden="1">
              <a:extLst>
                <a:ext uri="{63B3BB69-23CF-44E3-9099-C40C66FF867C}">
                  <a14:compatExt spid="_x0000_s57423"/>
                </a:ext>
                <a:ext uri="{FF2B5EF4-FFF2-40B4-BE49-F238E27FC236}">
                  <a16:creationId xmlns:a16="http://schemas.microsoft.com/office/drawing/2014/main" id="{00000000-0008-0000-1300-00004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7424" name="Check Box 80" descr="Yes" hidden="1">
              <a:extLst>
                <a:ext uri="{63B3BB69-23CF-44E3-9099-C40C66FF867C}">
                  <a14:compatExt spid="_x0000_s57424"/>
                </a:ext>
                <a:ext uri="{FF2B5EF4-FFF2-40B4-BE49-F238E27FC236}">
                  <a16:creationId xmlns:a16="http://schemas.microsoft.com/office/drawing/2014/main" id="{00000000-0008-0000-1300-00005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7425" name="Check Box 81" descr="Yes" hidden="1">
              <a:extLst>
                <a:ext uri="{63B3BB69-23CF-44E3-9099-C40C66FF867C}">
                  <a14:compatExt spid="_x0000_s57425"/>
                </a:ext>
                <a:ext uri="{FF2B5EF4-FFF2-40B4-BE49-F238E27FC236}">
                  <a16:creationId xmlns:a16="http://schemas.microsoft.com/office/drawing/2014/main" id="{00000000-0008-0000-1300-00005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7426" name="Check Box 82" hidden="1">
              <a:extLst>
                <a:ext uri="{63B3BB69-23CF-44E3-9099-C40C66FF867C}">
                  <a14:compatExt spid="_x0000_s57426"/>
                </a:ext>
                <a:ext uri="{FF2B5EF4-FFF2-40B4-BE49-F238E27FC236}">
                  <a16:creationId xmlns:a16="http://schemas.microsoft.com/office/drawing/2014/main" id="{00000000-0008-0000-1300-00005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7427" name="Check Box 83" hidden="1">
              <a:extLst>
                <a:ext uri="{63B3BB69-23CF-44E3-9099-C40C66FF867C}">
                  <a14:compatExt spid="_x0000_s57427"/>
                </a:ext>
                <a:ext uri="{FF2B5EF4-FFF2-40B4-BE49-F238E27FC236}">
                  <a16:creationId xmlns:a16="http://schemas.microsoft.com/office/drawing/2014/main" id="{00000000-0008-0000-1300-00005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7428" name="Check Box 84" descr="Yes" hidden="1">
              <a:extLst>
                <a:ext uri="{63B3BB69-23CF-44E3-9099-C40C66FF867C}">
                  <a14:compatExt spid="_x0000_s57428"/>
                </a:ext>
                <a:ext uri="{FF2B5EF4-FFF2-40B4-BE49-F238E27FC236}">
                  <a16:creationId xmlns:a16="http://schemas.microsoft.com/office/drawing/2014/main" id="{00000000-0008-0000-1300-00005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7429" name="Check Box 85" descr="Yes" hidden="1">
              <a:extLst>
                <a:ext uri="{63B3BB69-23CF-44E3-9099-C40C66FF867C}">
                  <a14:compatExt spid="_x0000_s57429"/>
                </a:ext>
                <a:ext uri="{FF2B5EF4-FFF2-40B4-BE49-F238E27FC236}">
                  <a16:creationId xmlns:a16="http://schemas.microsoft.com/office/drawing/2014/main" id="{00000000-0008-0000-1300-00005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7430" name="Check Box 86" descr="Yes" hidden="1">
              <a:extLst>
                <a:ext uri="{63B3BB69-23CF-44E3-9099-C40C66FF867C}">
                  <a14:compatExt spid="_x0000_s57430"/>
                </a:ext>
                <a:ext uri="{FF2B5EF4-FFF2-40B4-BE49-F238E27FC236}">
                  <a16:creationId xmlns:a16="http://schemas.microsoft.com/office/drawing/2014/main" id="{00000000-0008-0000-1300-00005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7431" name="Check Box 87" descr="Yes" hidden="1">
              <a:extLst>
                <a:ext uri="{63B3BB69-23CF-44E3-9099-C40C66FF867C}">
                  <a14:compatExt spid="_x0000_s57431"/>
                </a:ext>
                <a:ext uri="{FF2B5EF4-FFF2-40B4-BE49-F238E27FC236}">
                  <a16:creationId xmlns:a16="http://schemas.microsoft.com/office/drawing/2014/main" id="{00000000-0008-0000-1300-00005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1085850</xdr:colOff>
          <xdr:row>17</xdr:row>
          <xdr:rowOff>47625</xdr:rowOff>
        </xdr:to>
        <xdr:sp macro="" textlink="">
          <xdr:nvSpPr>
            <xdr:cNvPr id="57432" name="Check Box 88" hidden="1">
              <a:extLst>
                <a:ext uri="{63B3BB69-23CF-44E3-9099-C40C66FF867C}">
                  <a14:compatExt spid="_x0000_s57432"/>
                </a:ext>
                <a:ext uri="{FF2B5EF4-FFF2-40B4-BE49-F238E27FC236}">
                  <a16:creationId xmlns:a16="http://schemas.microsoft.com/office/drawing/2014/main" id="{00000000-0008-0000-1300-00005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57433" name="Check Box 89" hidden="1">
              <a:extLst>
                <a:ext uri="{63B3BB69-23CF-44E3-9099-C40C66FF867C}">
                  <a14:compatExt spid="_x0000_s57433"/>
                </a:ext>
                <a:ext uri="{FF2B5EF4-FFF2-40B4-BE49-F238E27FC236}">
                  <a16:creationId xmlns:a16="http://schemas.microsoft.com/office/drawing/2014/main" id="{00000000-0008-0000-1300-00005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1085850</xdr:colOff>
          <xdr:row>18</xdr:row>
          <xdr:rowOff>47625</xdr:rowOff>
        </xdr:to>
        <xdr:sp macro="" textlink="">
          <xdr:nvSpPr>
            <xdr:cNvPr id="57434" name="Check Box 90" hidden="1">
              <a:extLst>
                <a:ext uri="{63B3BB69-23CF-44E3-9099-C40C66FF867C}">
                  <a14:compatExt spid="_x0000_s57434"/>
                </a:ext>
                <a:ext uri="{FF2B5EF4-FFF2-40B4-BE49-F238E27FC236}">
                  <a16:creationId xmlns:a16="http://schemas.microsoft.com/office/drawing/2014/main" id="{00000000-0008-0000-1300-00005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57435" name="Check Box 91" hidden="1">
              <a:extLst>
                <a:ext uri="{63B3BB69-23CF-44E3-9099-C40C66FF867C}">
                  <a14:compatExt spid="_x0000_s57435"/>
                </a:ext>
                <a:ext uri="{FF2B5EF4-FFF2-40B4-BE49-F238E27FC236}">
                  <a16:creationId xmlns:a16="http://schemas.microsoft.com/office/drawing/2014/main" id="{00000000-0008-0000-1300-00005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1085850</xdr:colOff>
          <xdr:row>19</xdr:row>
          <xdr:rowOff>47625</xdr:rowOff>
        </xdr:to>
        <xdr:sp macro="" textlink="">
          <xdr:nvSpPr>
            <xdr:cNvPr id="57436" name="Check Box 92" hidden="1">
              <a:extLst>
                <a:ext uri="{63B3BB69-23CF-44E3-9099-C40C66FF867C}">
                  <a14:compatExt spid="_x0000_s57436"/>
                </a:ext>
                <a:ext uri="{FF2B5EF4-FFF2-40B4-BE49-F238E27FC236}">
                  <a16:creationId xmlns:a16="http://schemas.microsoft.com/office/drawing/2014/main" id="{00000000-0008-0000-1300-00005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57437" name="Check Box 93" hidden="1">
              <a:extLst>
                <a:ext uri="{63B3BB69-23CF-44E3-9099-C40C66FF867C}">
                  <a14:compatExt spid="_x0000_s57437"/>
                </a:ext>
                <a:ext uri="{FF2B5EF4-FFF2-40B4-BE49-F238E27FC236}">
                  <a16:creationId xmlns:a16="http://schemas.microsoft.com/office/drawing/2014/main" id="{00000000-0008-0000-1300-00005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57438" name="Check Box 94" hidden="1">
              <a:extLst>
                <a:ext uri="{63B3BB69-23CF-44E3-9099-C40C66FF867C}">
                  <a14:compatExt spid="_x0000_s57438"/>
                </a:ext>
                <a:ext uri="{FF2B5EF4-FFF2-40B4-BE49-F238E27FC236}">
                  <a16:creationId xmlns:a16="http://schemas.microsoft.com/office/drawing/2014/main" id="{00000000-0008-0000-1300-00005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1085850</xdr:colOff>
          <xdr:row>20</xdr:row>
          <xdr:rowOff>47625</xdr:rowOff>
        </xdr:to>
        <xdr:sp macro="" textlink="">
          <xdr:nvSpPr>
            <xdr:cNvPr id="57439" name="Check Box 95" hidden="1">
              <a:extLst>
                <a:ext uri="{63B3BB69-23CF-44E3-9099-C40C66FF867C}">
                  <a14:compatExt spid="_x0000_s57439"/>
                </a:ext>
                <a:ext uri="{FF2B5EF4-FFF2-40B4-BE49-F238E27FC236}">
                  <a16:creationId xmlns:a16="http://schemas.microsoft.com/office/drawing/2014/main" id="{00000000-0008-0000-1300-00005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57440" name="Check Box 96" hidden="1">
              <a:extLst>
                <a:ext uri="{63B3BB69-23CF-44E3-9099-C40C66FF867C}">
                  <a14:compatExt spid="_x0000_s57440"/>
                </a:ext>
                <a:ext uri="{FF2B5EF4-FFF2-40B4-BE49-F238E27FC236}">
                  <a16:creationId xmlns:a16="http://schemas.microsoft.com/office/drawing/2014/main" id="{00000000-0008-0000-1300-00006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57441" name="Check Box 97" hidden="1">
              <a:extLst>
                <a:ext uri="{63B3BB69-23CF-44E3-9099-C40C66FF867C}">
                  <a14:compatExt spid="_x0000_s57441"/>
                </a:ext>
                <a:ext uri="{FF2B5EF4-FFF2-40B4-BE49-F238E27FC236}">
                  <a16:creationId xmlns:a16="http://schemas.microsoft.com/office/drawing/2014/main" id="{00000000-0008-0000-1300-00006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1085850</xdr:colOff>
          <xdr:row>21</xdr:row>
          <xdr:rowOff>47625</xdr:rowOff>
        </xdr:to>
        <xdr:sp macro="" textlink="">
          <xdr:nvSpPr>
            <xdr:cNvPr id="57442" name="Check Box 98" hidden="1">
              <a:extLst>
                <a:ext uri="{63B3BB69-23CF-44E3-9099-C40C66FF867C}">
                  <a14:compatExt spid="_x0000_s57442"/>
                </a:ext>
                <a:ext uri="{FF2B5EF4-FFF2-40B4-BE49-F238E27FC236}">
                  <a16:creationId xmlns:a16="http://schemas.microsoft.com/office/drawing/2014/main" id="{00000000-0008-0000-1300-00006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57443" name="Check Box 99" hidden="1">
              <a:extLst>
                <a:ext uri="{63B3BB69-23CF-44E3-9099-C40C66FF867C}">
                  <a14:compatExt spid="_x0000_s57443"/>
                </a:ext>
                <a:ext uri="{FF2B5EF4-FFF2-40B4-BE49-F238E27FC236}">
                  <a16:creationId xmlns:a16="http://schemas.microsoft.com/office/drawing/2014/main" id="{00000000-0008-0000-1300-00006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57444" name="Check Box 100" hidden="1">
              <a:extLst>
                <a:ext uri="{63B3BB69-23CF-44E3-9099-C40C66FF867C}">
                  <a14:compatExt spid="_x0000_s57444"/>
                </a:ext>
                <a:ext uri="{FF2B5EF4-FFF2-40B4-BE49-F238E27FC236}">
                  <a16:creationId xmlns:a16="http://schemas.microsoft.com/office/drawing/2014/main" id="{00000000-0008-0000-1300-00006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1085850</xdr:colOff>
          <xdr:row>22</xdr:row>
          <xdr:rowOff>47625</xdr:rowOff>
        </xdr:to>
        <xdr:sp macro="" textlink="">
          <xdr:nvSpPr>
            <xdr:cNvPr id="57445" name="Check Box 101" hidden="1">
              <a:extLst>
                <a:ext uri="{63B3BB69-23CF-44E3-9099-C40C66FF867C}">
                  <a14:compatExt spid="_x0000_s57445"/>
                </a:ext>
                <a:ext uri="{FF2B5EF4-FFF2-40B4-BE49-F238E27FC236}">
                  <a16:creationId xmlns:a16="http://schemas.microsoft.com/office/drawing/2014/main" id="{00000000-0008-0000-1300-00006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20.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4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8370" name="Check Box 2" hidden="1">
              <a:extLst>
                <a:ext uri="{63B3BB69-23CF-44E3-9099-C40C66FF867C}">
                  <a14:compatExt spid="_x0000_s58370"/>
                </a:ext>
                <a:ext uri="{FF2B5EF4-FFF2-40B4-BE49-F238E27FC236}">
                  <a16:creationId xmlns:a16="http://schemas.microsoft.com/office/drawing/2014/main" id="{00000000-0008-0000-1400-00000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8371" name="Check Box 3" hidden="1">
              <a:extLst>
                <a:ext uri="{63B3BB69-23CF-44E3-9099-C40C66FF867C}">
                  <a14:compatExt spid="_x0000_s58371"/>
                </a:ext>
                <a:ext uri="{FF2B5EF4-FFF2-40B4-BE49-F238E27FC236}">
                  <a16:creationId xmlns:a16="http://schemas.microsoft.com/office/drawing/2014/main" id="{00000000-0008-0000-1400-00000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4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4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4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4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4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4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4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8379" name="Check Box 11" hidden="1">
              <a:extLst>
                <a:ext uri="{63B3BB69-23CF-44E3-9099-C40C66FF867C}">
                  <a14:compatExt spid="_x0000_s58379"/>
                </a:ext>
                <a:ext uri="{FF2B5EF4-FFF2-40B4-BE49-F238E27FC236}">
                  <a16:creationId xmlns:a16="http://schemas.microsoft.com/office/drawing/2014/main" id="{00000000-0008-0000-1400-00000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8380" name="Check Box 12" hidden="1">
              <a:extLst>
                <a:ext uri="{63B3BB69-23CF-44E3-9099-C40C66FF867C}">
                  <a14:compatExt spid="_x0000_s58380"/>
                </a:ext>
                <a:ext uri="{FF2B5EF4-FFF2-40B4-BE49-F238E27FC236}">
                  <a16:creationId xmlns:a16="http://schemas.microsoft.com/office/drawing/2014/main" id="{00000000-0008-0000-1400-00000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8381" name="Check Box 13" hidden="1">
              <a:extLst>
                <a:ext uri="{63B3BB69-23CF-44E3-9099-C40C66FF867C}">
                  <a14:compatExt spid="_x0000_s58381"/>
                </a:ext>
                <a:ext uri="{FF2B5EF4-FFF2-40B4-BE49-F238E27FC236}">
                  <a16:creationId xmlns:a16="http://schemas.microsoft.com/office/drawing/2014/main" id="{00000000-0008-0000-1400-00000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8382" name="Check Box 14" hidden="1">
              <a:extLst>
                <a:ext uri="{63B3BB69-23CF-44E3-9099-C40C66FF867C}">
                  <a14:compatExt spid="_x0000_s58382"/>
                </a:ext>
                <a:ext uri="{FF2B5EF4-FFF2-40B4-BE49-F238E27FC236}">
                  <a16:creationId xmlns:a16="http://schemas.microsoft.com/office/drawing/2014/main" id="{00000000-0008-0000-1400-00000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8383" name="Check Box 15" hidden="1">
              <a:extLst>
                <a:ext uri="{63B3BB69-23CF-44E3-9099-C40C66FF867C}">
                  <a14:compatExt spid="_x0000_s58383"/>
                </a:ext>
                <a:ext uri="{FF2B5EF4-FFF2-40B4-BE49-F238E27FC236}">
                  <a16:creationId xmlns:a16="http://schemas.microsoft.com/office/drawing/2014/main" id="{00000000-0008-0000-1400-00000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8384" name="Check Box 16" hidden="1">
              <a:extLst>
                <a:ext uri="{63B3BB69-23CF-44E3-9099-C40C66FF867C}">
                  <a14:compatExt spid="_x0000_s58384"/>
                </a:ext>
                <a:ext uri="{FF2B5EF4-FFF2-40B4-BE49-F238E27FC236}">
                  <a16:creationId xmlns:a16="http://schemas.microsoft.com/office/drawing/2014/main" id="{00000000-0008-0000-1400-00001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8385" name="Check Box 17" hidden="1">
              <a:extLst>
                <a:ext uri="{63B3BB69-23CF-44E3-9099-C40C66FF867C}">
                  <a14:compatExt spid="_x0000_s58385"/>
                </a:ext>
                <a:ext uri="{FF2B5EF4-FFF2-40B4-BE49-F238E27FC236}">
                  <a16:creationId xmlns:a16="http://schemas.microsoft.com/office/drawing/2014/main" id="{00000000-0008-0000-1400-00001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8386" name="Check Box 18" hidden="1">
              <a:extLst>
                <a:ext uri="{63B3BB69-23CF-44E3-9099-C40C66FF867C}">
                  <a14:compatExt spid="_x0000_s58386"/>
                </a:ext>
                <a:ext uri="{FF2B5EF4-FFF2-40B4-BE49-F238E27FC236}">
                  <a16:creationId xmlns:a16="http://schemas.microsoft.com/office/drawing/2014/main" id="{00000000-0008-0000-1400-00001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8387" name="Check Box 19" hidden="1">
              <a:extLst>
                <a:ext uri="{63B3BB69-23CF-44E3-9099-C40C66FF867C}">
                  <a14:compatExt spid="_x0000_s58387"/>
                </a:ext>
                <a:ext uri="{FF2B5EF4-FFF2-40B4-BE49-F238E27FC236}">
                  <a16:creationId xmlns:a16="http://schemas.microsoft.com/office/drawing/2014/main" id="{00000000-0008-0000-1400-00001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8388" name="Check Box 20" hidden="1">
              <a:extLst>
                <a:ext uri="{63B3BB69-23CF-44E3-9099-C40C66FF867C}">
                  <a14:compatExt spid="_x0000_s58388"/>
                </a:ext>
                <a:ext uri="{FF2B5EF4-FFF2-40B4-BE49-F238E27FC236}">
                  <a16:creationId xmlns:a16="http://schemas.microsoft.com/office/drawing/2014/main" id="{00000000-0008-0000-1400-00001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8389" name="Check Box 21" hidden="1">
              <a:extLst>
                <a:ext uri="{63B3BB69-23CF-44E3-9099-C40C66FF867C}">
                  <a14:compatExt spid="_x0000_s58389"/>
                </a:ext>
                <a:ext uri="{FF2B5EF4-FFF2-40B4-BE49-F238E27FC236}">
                  <a16:creationId xmlns:a16="http://schemas.microsoft.com/office/drawing/2014/main" id="{00000000-0008-0000-1400-00001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4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4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4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4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4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4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4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4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4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4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4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8390" name="Check Box 22" hidden="1">
              <a:extLst>
                <a:ext uri="{63B3BB69-23CF-44E3-9099-C40C66FF867C}">
                  <a14:compatExt spid="_x0000_s58390"/>
                </a:ext>
                <a:ext uri="{FF2B5EF4-FFF2-40B4-BE49-F238E27FC236}">
                  <a16:creationId xmlns:a16="http://schemas.microsoft.com/office/drawing/2014/main" id="{00000000-0008-0000-1400-00001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8391" name="Check Box 23" hidden="1">
              <a:extLst>
                <a:ext uri="{63B3BB69-23CF-44E3-9099-C40C66FF867C}">
                  <a14:compatExt spid="_x0000_s58391"/>
                </a:ext>
                <a:ext uri="{FF2B5EF4-FFF2-40B4-BE49-F238E27FC236}">
                  <a16:creationId xmlns:a16="http://schemas.microsoft.com/office/drawing/2014/main" id="{00000000-0008-0000-1400-00001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8392" name="Check Box 24" hidden="1">
              <a:extLst>
                <a:ext uri="{63B3BB69-23CF-44E3-9099-C40C66FF867C}">
                  <a14:compatExt spid="_x0000_s58392"/>
                </a:ext>
                <a:ext uri="{FF2B5EF4-FFF2-40B4-BE49-F238E27FC236}">
                  <a16:creationId xmlns:a16="http://schemas.microsoft.com/office/drawing/2014/main" id="{00000000-0008-0000-1400-00001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8393" name="Check Box 25" hidden="1">
              <a:extLst>
                <a:ext uri="{63B3BB69-23CF-44E3-9099-C40C66FF867C}">
                  <a14:compatExt spid="_x0000_s58393"/>
                </a:ext>
                <a:ext uri="{FF2B5EF4-FFF2-40B4-BE49-F238E27FC236}">
                  <a16:creationId xmlns:a16="http://schemas.microsoft.com/office/drawing/2014/main" id="{00000000-0008-0000-1400-00001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8394" name="Check Box 26" hidden="1">
              <a:extLst>
                <a:ext uri="{63B3BB69-23CF-44E3-9099-C40C66FF867C}">
                  <a14:compatExt spid="_x0000_s58394"/>
                </a:ext>
                <a:ext uri="{FF2B5EF4-FFF2-40B4-BE49-F238E27FC236}">
                  <a16:creationId xmlns:a16="http://schemas.microsoft.com/office/drawing/2014/main" id="{00000000-0008-0000-1400-00001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8395" name="Check Box 27" hidden="1">
              <a:extLst>
                <a:ext uri="{63B3BB69-23CF-44E3-9099-C40C66FF867C}">
                  <a14:compatExt spid="_x0000_s58395"/>
                </a:ext>
                <a:ext uri="{FF2B5EF4-FFF2-40B4-BE49-F238E27FC236}">
                  <a16:creationId xmlns:a16="http://schemas.microsoft.com/office/drawing/2014/main" id="{00000000-0008-0000-1400-00001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8396" name="Check Box 28" descr="Yes" hidden="1">
              <a:extLst>
                <a:ext uri="{63B3BB69-23CF-44E3-9099-C40C66FF867C}">
                  <a14:compatExt spid="_x0000_s58396"/>
                </a:ext>
                <a:ext uri="{FF2B5EF4-FFF2-40B4-BE49-F238E27FC236}">
                  <a16:creationId xmlns:a16="http://schemas.microsoft.com/office/drawing/2014/main" id="{00000000-0008-0000-1400-00001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8397" name="Check Box 29" descr="Retain" hidden="1">
              <a:extLst>
                <a:ext uri="{63B3BB69-23CF-44E3-9099-C40C66FF867C}">
                  <a14:compatExt spid="_x0000_s58397"/>
                </a:ext>
                <a:ext uri="{FF2B5EF4-FFF2-40B4-BE49-F238E27FC236}">
                  <a16:creationId xmlns:a16="http://schemas.microsoft.com/office/drawing/2014/main" id="{00000000-0008-0000-1400-00001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8398" name="Check Box 30" hidden="1">
              <a:extLst>
                <a:ext uri="{63B3BB69-23CF-44E3-9099-C40C66FF867C}">
                  <a14:compatExt spid="_x0000_s58398"/>
                </a:ext>
                <a:ext uri="{FF2B5EF4-FFF2-40B4-BE49-F238E27FC236}">
                  <a16:creationId xmlns:a16="http://schemas.microsoft.com/office/drawing/2014/main" id="{00000000-0008-0000-1400-00001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8399" name="Check Box 31" hidden="1">
              <a:extLst>
                <a:ext uri="{63B3BB69-23CF-44E3-9099-C40C66FF867C}">
                  <a14:compatExt spid="_x0000_s58399"/>
                </a:ext>
                <a:ext uri="{FF2B5EF4-FFF2-40B4-BE49-F238E27FC236}">
                  <a16:creationId xmlns:a16="http://schemas.microsoft.com/office/drawing/2014/main" id="{00000000-0008-0000-1400-00001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8400" name="Check Box 32" hidden="1">
              <a:extLst>
                <a:ext uri="{63B3BB69-23CF-44E3-9099-C40C66FF867C}">
                  <a14:compatExt spid="_x0000_s58400"/>
                </a:ext>
                <a:ext uri="{FF2B5EF4-FFF2-40B4-BE49-F238E27FC236}">
                  <a16:creationId xmlns:a16="http://schemas.microsoft.com/office/drawing/2014/main" id="{00000000-0008-0000-1400-00002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8401" name="Check Box 33" hidden="1">
              <a:extLst>
                <a:ext uri="{63B3BB69-23CF-44E3-9099-C40C66FF867C}">
                  <a14:compatExt spid="_x0000_s58401"/>
                </a:ext>
                <a:ext uri="{FF2B5EF4-FFF2-40B4-BE49-F238E27FC236}">
                  <a16:creationId xmlns:a16="http://schemas.microsoft.com/office/drawing/2014/main" id="{00000000-0008-0000-1400-00002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8402" name="Check Box 34" hidden="1">
              <a:extLst>
                <a:ext uri="{63B3BB69-23CF-44E3-9099-C40C66FF867C}">
                  <a14:compatExt spid="_x0000_s58402"/>
                </a:ext>
                <a:ext uri="{FF2B5EF4-FFF2-40B4-BE49-F238E27FC236}">
                  <a16:creationId xmlns:a16="http://schemas.microsoft.com/office/drawing/2014/main" id="{00000000-0008-0000-1400-00002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8403" name="Check Box 35" hidden="1">
              <a:extLst>
                <a:ext uri="{63B3BB69-23CF-44E3-9099-C40C66FF867C}">
                  <a14:compatExt spid="_x0000_s58403"/>
                </a:ext>
                <a:ext uri="{FF2B5EF4-FFF2-40B4-BE49-F238E27FC236}">
                  <a16:creationId xmlns:a16="http://schemas.microsoft.com/office/drawing/2014/main" id="{00000000-0008-0000-1400-00002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8404" name="Check Box 36" hidden="1">
              <a:extLst>
                <a:ext uri="{63B3BB69-23CF-44E3-9099-C40C66FF867C}">
                  <a14:compatExt spid="_x0000_s58404"/>
                </a:ext>
                <a:ext uri="{FF2B5EF4-FFF2-40B4-BE49-F238E27FC236}">
                  <a16:creationId xmlns:a16="http://schemas.microsoft.com/office/drawing/2014/main" id="{00000000-0008-0000-1400-00002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8405" name="Check Box 37" hidden="1">
              <a:extLst>
                <a:ext uri="{63B3BB69-23CF-44E3-9099-C40C66FF867C}">
                  <a14:compatExt spid="_x0000_s58405"/>
                </a:ext>
                <a:ext uri="{FF2B5EF4-FFF2-40B4-BE49-F238E27FC236}">
                  <a16:creationId xmlns:a16="http://schemas.microsoft.com/office/drawing/2014/main" id="{00000000-0008-0000-1400-00002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8406" name="Check Box 38" hidden="1">
              <a:extLst>
                <a:ext uri="{63B3BB69-23CF-44E3-9099-C40C66FF867C}">
                  <a14:compatExt spid="_x0000_s58406"/>
                </a:ext>
                <a:ext uri="{FF2B5EF4-FFF2-40B4-BE49-F238E27FC236}">
                  <a16:creationId xmlns:a16="http://schemas.microsoft.com/office/drawing/2014/main" id="{00000000-0008-0000-1400-00002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8407" name="Check Box 39" hidden="1">
              <a:extLst>
                <a:ext uri="{63B3BB69-23CF-44E3-9099-C40C66FF867C}">
                  <a14:compatExt spid="_x0000_s58407"/>
                </a:ext>
                <a:ext uri="{FF2B5EF4-FFF2-40B4-BE49-F238E27FC236}">
                  <a16:creationId xmlns:a16="http://schemas.microsoft.com/office/drawing/2014/main" id="{00000000-0008-0000-1400-00002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8408" name="Check Box 40" hidden="1">
              <a:extLst>
                <a:ext uri="{63B3BB69-23CF-44E3-9099-C40C66FF867C}">
                  <a14:compatExt spid="_x0000_s58408"/>
                </a:ext>
                <a:ext uri="{FF2B5EF4-FFF2-40B4-BE49-F238E27FC236}">
                  <a16:creationId xmlns:a16="http://schemas.microsoft.com/office/drawing/2014/main" id="{00000000-0008-0000-1400-00002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8409" name="Check Box 41" hidden="1">
              <a:extLst>
                <a:ext uri="{63B3BB69-23CF-44E3-9099-C40C66FF867C}">
                  <a14:compatExt spid="_x0000_s58409"/>
                </a:ext>
                <a:ext uri="{FF2B5EF4-FFF2-40B4-BE49-F238E27FC236}">
                  <a16:creationId xmlns:a16="http://schemas.microsoft.com/office/drawing/2014/main" id="{00000000-0008-0000-1400-00002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8410" name="Check Box 42" hidden="1">
              <a:extLst>
                <a:ext uri="{63B3BB69-23CF-44E3-9099-C40C66FF867C}">
                  <a14:compatExt spid="_x0000_s58410"/>
                </a:ext>
                <a:ext uri="{FF2B5EF4-FFF2-40B4-BE49-F238E27FC236}">
                  <a16:creationId xmlns:a16="http://schemas.microsoft.com/office/drawing/2014/main" id="{00000000-0008-0000-1400-00002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8411" name="Check Box 43" hidden="1">
              <a:extLst>
                <a:ext uri="{63B3BB69-23CF-44E3-9099-C40C66FF867C}">
                  <a14:compatExt spid="_x0000_s58411"/>
                </a:ext>
                <a:ext uri="{FF2B5EF4-FFF2-40B4-BE49-F238E27FC236}">
                  <a16:creationId xmlns:a16="http://schemas.microsoft.com/office/drawing/2014/main" id="{00000000-0008-0000-1400-00002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8412" name="Check Box 44" hidden="1">
              <a:extLst>
                <a:ext uri="{63B3BB69-23CF-44E3-9099-C40C66FF867C}">
                  <a14:compatExt spid="_x0000_s58412"/>
                </a:ext>
                <a:ext uri="{FF2B5EF4-FFF2-40B4-BE49-F238E27FC236}">
                  <a16:creationId xmlns:a16="http://schemas.microsoft.com/office/drawing/2014/main" id="{00000000-0008-0000-1400-00002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8413" name="Check Box 45" hidden="1">
              <a:extLst>
                <a:ext uri="{63B3BB69-23CF-44E3-9099-C40C66FF867C}">
                  <a14:compatExt spid="_x0000_s58413"/>
                </a:ext>
                <a:ext uri="{FF2B5EF4-FFF2-40B4-BE49-F238E27FC236}">
                  <a16:creationId xmlns:a16="http://schemas.microsoft.com/office/drawing/2014/main" id="{00000000-0008-0000-1400-00002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8414" name="Check Box 46" hidden="1">
              <a:extLst>
                <a:ext uri="{63B3BB69-23CF-44E3-9099-C40C66FF867C}">
                  <a14:compatExt spid="_x0000_s58414"/>
                </a:ext>
                <a:ext uri="{FF2B5EF4-FFF2-40B4-BE49-F238E27FC236}">
                  <a16:creationId xmlns:a16="http://schemas.microsoft.com/office/drawing/2014/main" id="{00000000-0008-0000-1400-00002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8415" name="Check Box 47" hidden="1">
              <a:extLst>
                <a:ext uri="{63B3BB69-23CF-44E3-9099-C40C66FF867C}">
                  <a14:compatExt spid="_x0000_s58415"/>
                </a:ext>
                <a:ext uri="{FF2B5EF4-FFF2-40B4-BE49-F238E27FC236}">
                  <a16:creationId xmlns:a16="http://schemas.microsoft.com/office/drawing/2014/main" id="{00000000-0008-0000-1400-00002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8416" name="Check Box 48" hidden="1">
              <a:extLst>
                <a:ext uri="{63B3BB69-23CF-44E3-9099-C40C66FF867C}">
                  <a14:compatExt spid="_x0000_s58416"/>
                </a:ext>
                <a:ext uri="{FF2B5EF4-FFF2-40B4-BE49-F238E27FC236}">
                  <a16:creationId xmlns:a16="http://schemas.microsoft.com/office/drawing/2014/main" id="{00000000-0008-0000-1400-00003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8417" name="Check Box 49" hidden="1">
              <a:extLst>
                <a:ext uri="{63B3BB69-23CF-44E3-9099-C40C66FF867C}">
                  <a14:compatExt spid="_x0000_s58417"/>
                </a:ext>
                <a:ext uri="{FF2B5EF4-FFF2-40B4-BE49-F238E27FC236}">
                  <a16:creationId xmlns:a16="http://schemas.microsoft.com/office/drawing/2014/main" id="{00000000-0008-0000-1400-00003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8418" name="Check Box 50" hidden="1">
              <a:extLst>
                <a:ext uri="{63B3BB69-23CF-44E3-9099-C40C66FF867C}">
                  <a14:compatExt spid="_x0000_s58418"/>
                </a:ext>
                <a:ext uri="{FF2B5EF4-FFF2-40B4-BE49-F238E27FC236}">
                  <a16:creationId xmlns:a16="http://schemas.microsoft.com/office/drawing/2014/main" id="{00000000-0008-0000-1400-00003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8419" name="Check Box 51" hidden="1">
              <a:extLst>
                <a:ext uri="{63B3BB69-23CF-44E3-9099-C40C66FF867C}">
                  <a14:compatExt spid="_x0000_s58419"/>
                </a:ext>
                <a:ext uri="{FF2B5EF4-FFF2-40B4-BE49-F238E27FC236}">
                  <a16:creationId xmlns:a16="http://schemas.microsoft.com/office/drawing/2014/main" id="{00000000-0008-0000-1400-00003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8420" name="Check Box 52" hidden="1">
              <a:extLst>
                <a:ext uri="{63B3BB69-23CF-44E3-9099-C40C66FF867C}">
                  <a14:compatExt spid="_x0000_s58420"/>
                </a:ext>
                <a:ext uri="{FF2B5EF4-FFF2-40B4-BE49-F238E27FC236}">
                  <a16:creationId xmlns:a16="http://schemas.microsoft.com/office/drawing/2014/main" id="{00000000-0008-0000-1400-00003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8421" name="Check Box 53" hidden="1">
              <a:extLst>
                <a:ext uri="{63B3BB69-23CF-44E3-9099-C40C66FF867C}">
                  <a14:compatExt spid="_x0000_s58421"/>
                </a:ext>
                <a:ext uri="{FF2B5EF4-FFF2-40B4-BE49-F238E27FC236}">
                  <a16:creationId xmlns:a16="http://schemas.microsoft.com/office/drawing/2014/main" id="{00000000-0008-0000-1400-00003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8422" name="Check Box 54" hidden="1">
              <a:extLst>
                <a:ext uri="{63B3BB69-23CF-44E3-9099-C40C66FF867C}">
                  <a14:compatExt spid="_x0000_s58422"/>
                </a:ext>
                <a:ext uri="{FF2B5EF4-FFF2-40B4-BE49-F238E27FC236}">
                  <a16:creationId xmlns:a16="http://schemas.microsoft.com/office/drawing/2014/main" id="{00000000-0008-0000-1400-00003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8423" name="Check Box 55" hidden="1">
              <a:extLst>
                <a:ext uri="{63B3BB69-23CF-44E3-9099-C40C66FF867C}">
                  <a14:compatExt spid="_x0000_s58423"/>
                </a:ext>
                <a:ext uri="{FF2B5EF4-FFF2-40B4-BE49-F238E27FC236}">
                  <a16:creationId xmlns:a16="http://schemas.microsoft.com/office/drawing/2014/main" id="{00000000-0008-0000-1400-00003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8424" name="Check Box 56" hidden="1">
              <a:extLst>
                <a:ext uri="{63B3BB69-23CF-44E3-9099-C40C66FF867C}">
                  <a14:compatExt spid="_x0000_s58424"/>
                </a:ext>
                <a:ext uri="{FF2B5EF4-FFF2-40B4-BE49-F238E27FC236}">
                  <a16:creationId xmlns:a16="http://schemas.microsoft.com/office/drawing/2014/main" id="{00000000-0008-0000-1400-00003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8425" name="Check Box 57" hidden="1">
              <a:extLst>
                <a:ext uri="{63B3BB69-23CF-44E3-9099-C40C66FF867C}">
                  <a14:compatExt spid="_x0000_s58425"/>
                </a:ext>
                <a:ext uri="{FF2B5EF4-FFF2-40B4-BE49-F238E27FC236}">
                  <a16:creationId xmlns:a16="http://schemas.microsoft.com/office/drawing/2014/main" id="{00000000-0008-0000-1400-00003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8426" name="Check Box 58" hidden="1">
              <a:extLst>
                <a:ext uri="{63B3BB69-23CF-44E3-9099-C40C66FF867C}">
                  <a14:compatExt spid="_x0000_s58426"/>
                </a:ext>
                <a:ext uri="{FF2B5EF4-FFF2-40B4-BE49-F238E27FC236}">
                  <a16:creationId xmlns:a16="http://schemas.microsoft.com/office/drawing/2014/main" id="{00000000-0008-0000-1400-00003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8427" name="Check Box 59" hidden="1">
              <a:extLst>
                <a:ext uri="{63B3BB69-23CF-44E3-9099-C40C66FF867C}">
                  <a14:compatExt spid="_x0000_s58427"/>
                </a:ext>
                <a:ext uri="{FF2B5EF4-FFF2-40B4-BE49-F238E27FC236}">
                  <a16:creationId xmlns:a16="http://schemas.microsoft.com/office/drawing/2014/main" id="{00000000-0008-0000-1400-00003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8428" name="Check Box 60" hidden="1">
              <a:extLst>
                <a:ext uri="{63B3BB69-23CF-44E3-9099-C40C66FF867C}">
                  <a14:compatExt spid="_x0000_s58428"/>
                </a:ext>
                <a:ext uri="{FF2B5EF4-FFF2-40B4-BE49-F238E27FC236}">
                  <a16:creationId xmlns:a16="http://schemas.microsoft.com/office/drawing/2014/main" id="{00000000-0008-0000-1400-00003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8429" name="Check Box 61" hidden="1">
              <a:extLst>
                <a:ext uri="{63B3BB69-23CF-44E3-9099-C40C66FF867C}">
                  <a14:compatExt spid="_x0000_s58429"/>
                </a:ext>
                <a:ext uri="{FF2B5EF4-FFF2-40B4-BE49-F238E27FC236}">
                  <a16:creationId xmlns:a16="http://schemas.microsoft.com/office/drawing/2014/main" id="{00000000-0008-0000-1400-00003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8430" name="Check Box 62" hidden="1">
              <a:extLst>
                <a:ext uri="{63B3BB69-23CF-44E3-9099-C40C66FF867C}">
                  <a14:compatExt spid="_x0000_s58430"/>
                </a:ext>
                <a:ext uri="{FF2B5EF4-FFF2-40B4-BE49-F238E27FC236}">
                  <a16:creationId xmlns:a16="http://schemas.microsoft.com/office/drawing/2014/main" id="{00000000-0008-0000-1400-00003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8431" name="Check Box 63" hidden="1">
              <a:extLst>
                <a:ext uri="{63B3BB69-23CF-44E3-9099-C40C66FF867C}">
                  <a14:compatExt spid="_x0000_s58431"/>
                </a:ext>
                <a:ext uri="{FF2B5EF4-FFF2-40B4-BE49-F238E27FC236}">
                  <a16:creationId xmlns:a16="http://schemas.microsoft.com/office/drawing/2014/main" id="{00000000-0008-0000-1400-00003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8432" name="Check Box 64" hidden="1">
              <a:extLst>
                <a:ext uri="{63B3BB69-23CF-44E3-9099-C40C66FF867C}">
                  <a14:compatExt spid="_x0000_s58432"/>
                </a:ext>
                <a:ext uri="{FF2B5EF4-FFF2-40B4-BE49-F238E27FC236}">
                  <a16:creationId xmlns:a16="http://schemas.microsoft.com/office/drawing/2014/main" id="{00000000-0008-0000-1400-00004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8433" name="Check Box 65" hidden="1">
              <a:extLst>
                <a:ext uri="{63B3BB69-23CF-44E3-9099-C40C66FF867C}">
                  <a14:compatExt spid="_x0000_s58433"/>
                </a:ext>
                <a:ext uri="{FF2B5EF4-FFF2-40B4-BE49-F238E27FC236}">
                  <a16:creationId xmlns:a16="http://schemas.microsoft.com/office/drawing/2014/main" id="{00000000-0008-0000-1400-00004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4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4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43%</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8434" name="Check Box 66" descr="Yes" hidden="1">
              <a:extLst>
                <a:ext uri="{63B3BB69-23CF-44E3-9099-C40C66FF867C}">
                  <a14:compatExt spid="_x0000_s58434"/>
                </a:ext>
                <a:ext uri="{FF2B5EF4-FFF2-40B4-BE49-F238E27FC236}">
                  <a16:creationId xmlns:a16="http://schemas.microsoft.com/office/drawing/2014/main" id="{00000000-0008-0000-1400-00004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8435" name="Check Box 67" descr="Yes" hidden="1">
              <a:extLst>
                <a:ext uri="{63B3BB69-23CF-44E3-9099-C40C66FF867C}">
                  <a14:compatExt spid="_x0000_s58435"/>
                </a:ext>
                <a:ext uri="{FF2B5EF4-FFF2-40B4-BE49-F238E27FC236}">
                  <a16:creationId xmlns:a16="http://schemas.microsoft.com/office/drawing/2014/main" id="{00000000-0008-0000-1400-00004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8436" name="Check Box 68" hidden="1">
              <a:extLst>
                <a:ext uri="{63B3BB69-23CF-44E3-9099-C40C66FF867C}">
                  <a14:compatExt spid="_x0000_s58436"/>
                </a:ext>
                <a:ext uri="{FF2B5EF4-FFF2-40B4-BE49-F238E27FC236}">
                  <a16:creationId xmlns:a16="http://schemas.microsoft.com/office/drawing/2014/main" id="{00000000-0008-0000-1400-00004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8437" name="Check Box 69" descr="Yes" hidden="1">
              <a:extLst>
                <a:ext uri="{63B3BB69-23CF-44E3-9099-C40C66FF867C}">
                  <a14:compatExt spid="_x0000_s58437"/>
                </a:ext>
                <a:ext uri="{FF2B5EF4-FFF2-40B4-BE49-F238E27FC236}">
                  <a16:creationId xmlns:a16="http://schemas.microsoft.com/office/drawing/2014/main" id="{00000000-0008-0000-1400-00004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8438" name="Check Box 70" descr="Yes" hidden="1">
              <a:extLst>
                <a:ext uri="{63B3BB69-23CF-44E3-9099-C40C66FF867C}">
                  <a14:compatExt spid="_x0000_s58438"/>
                </a:ext>
                <a:ext uri="{FF2B5EF4-FFF2-40B4-BE49-F238E27FC236}">
                  <a16:creationId xmlns:a16="http://schemas.microsoft.com/office/drawing/2014/main" id="{00000000-0008-0000-1400-00004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8439" name="Check Box 71" descr="Yes" hidden="1">
              <a:extLst>
                <a:ext uri="{63B3BB69-23CF-44E3-9099-C40C66FF867C}">
                  <a14:compatExt spid="_x0000_s58439"/>
                </a:ext>
                <a:ext uri="{FF2B5EF4-FFF2-40B4-BE49-F238E27FC236}">
                  <a16:creationId xmlns:a16="http://schemas.microsoft.com/office/drawing/2014/main" id="{00000000-0008-0000-1400-00004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8440" name="Check Box 72" descr="Yes" hidden="1">
              <a:extLst>
                <a:ext uri="{63B3BB69-23CF-44E3-9099-C40C66FF867C}">
                  <a14:compatExt spid="_x0000_s58440"/>
                </a:ext>
                <a:ext uri="{FF2B5EF4-FFF2-40B4-BE49-F238E27FC236}">
                  <a16:creationId xmlns:a16="http://schemas.microsoft.com/office/drawing/2014/main" id="{00000000-0008-0000-1400-00004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8441" name="Check Box 73" descr="Yes" hidden="1">
              <a:extLst>
                <a:ext uri="{63B3BB69-23CF-44E3-9099-C40C66FF867C}">
                  <a14:compatExt spid="_x0000_s58441"/>
                </a:ext>
                <a:ext uri="{FF2B5EF4-FFF2-40B4-BE49-F238E27FC236}">
                  <a16:creationId xmlns:a16="http://schemas.microsoft.com/office/drawing/2014/main" id="{00000000-0008-0000-1400-00004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8442" name="Check Box 74" descr="Yes" hidden="1">
              <a:extLst>
                <a:ext uri="{63B3BB69-23CF-44E3-9099-C40C66FF867C}">
                  <a14:compatExt spid="_x0000_s58442"/>
                </a:ext>
                <a:ext uri="{FF2B5EF4-FFF2-40B4-BE49-F238E27FC236}">
                  <a16:creationId xmlns:a16="http://schemas.microsoft.com/office/drawing/2014/main" id="{00000000-0008-0000-1400-00004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8443" name="Check Box 75" descr="Yes" hidden="1">
              <a:extLst>
                <a:ext uri="{63B3BB69-23CF-44E3-9099-C40C66FF867C}">
                  <a14:compatExt spid="_x0000_s58443"/>
                </a:ext>
                <a:ext uri="{FF2B5EF4-FFF2-40B4-BE49-F238E27FC236}">
                  <a16:creationId xmlns:a16="http://schemas.microsoft.com/office/drawing/2014/main" id="{00000000-0008-0000-1400-00004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8444" name="Check Box 76" descr="Yes" hidden="1">
              <a:extLst>
                <a:ext uri="{63B3BB69-23CF-44E3-9099-C40C66FF867C}">
                  <a14:compatExt spid="_x0000_s58444"/>
                </a:ext>
                <a:ext uri="{FF2B5EF4-FFF2-40B4-BE49-F238E27FC236}">
                  <a16:creationId xmlns:a16="http://schemas.microsoft.com/office/drawing/2014/main" id="{00000000-0008-0000-1400-00004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8445" name="Check Box 77" descr="Yes" hidden="1">
              <a:extLst>
                <a:ext uri="{63B3BB69-23CF-44E3-9099-C40C66FF867C}">
                  <a14:compatExt spid="_x0000_s58445"/>
                </a:ext>
                <a:ext uri="{FF2B5EF4-FFF2-40B4-BE49-F238E27FC236}">
                  <a16:creationId xmlns:a16="http://schemas.microsoft.com/office/drawing/2014/main" id="{00000000-0008-0000-1400-00004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8446" name="Check Box 78" descr="Yes" hidden="1">
              <a:extLst>
                <a:ext uri="{63B3BB69-23CF-44E3-9099-C40C66FF867C}">
                  <a14:compatExt spid="_x0000_s58446"/>
                </a:ext>
                <a:ext uri="{FF2B5EF4-FFF2-40B4-BE49-F238E27FC236}">
                  <a16:creationId xmlns:a16="http://schemas.microsoft.com/office/drawing/2014/main" id="{00000000-0008-0000-1400-00004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8447" name="Check Box 79" descr="Yes" hidden="1">
              <a:extLst>
                <a:ext uri="{63B3BB69-23CF-44E3-9099-C40C66FF867C}">
                  <a14:compatExt spid="_x0000_s58447"/>
                </a:ext>
                <a:ext uri="{FF2B5EF4-FFF2-40B4-BE49-F238E27FC236}">
                  <a16:creationId xmlns:a16="http://schemas.microsoft.com/office/drawing/2014/main" id="{00000000-0008-0000-1400-00004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8448" name="Check Box 80" descr="Yes" hidden="1">
              <a:extLst>
                <a:ext uri="{63B3BB69-23CF-44E3-9099-C40C66FF867C}">
                  <a14:compatExt spid="_x0000_s58448"/>
                </a:ext>
                <a:ext uri="{FF2B5EF4-FFF2-40B4-BE49-F238E27FC236}">
                  <a16:creationId xmlns:a16="http://schemas.microsoft.com/office/drawing/2014/main" id="{00000000-0008-0000-1400-00005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8449" name="Check Box 81" descr="Yes" hidden="1">
              <a:extLst>
                <a:ext uri="{63B3BB69-23CF-44E3-9099-C40C66FF867C}">
                  <a14:compatExt spid="_x0000_s58449"/>
                </a:ext>
                <a:ext uri="{FF2B5EF4-FFF2-40B4-BE49-F238E27FC236}">
                  <a16:creationId xmlns:a16="http://schemas.microsoft.com/office/drawing/2014/main" id="{00000000-0008-0000-1400-00005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8450" name="Check Box 82" hidden="1">
              <a:extLst>
                <a:ext uri="{63B3BB69-23CF-44E3-9099-C40C66FF867C}">
                  <a14:compatExt spid="_x0000_s58450"/>
                </a:ext>
                <a:ext uri="{FF2B5EF4-FFF2-40B4-BE49-F238E27FC236}">
                  <a16:creationId xmlns:a16="http://schemas.microsoft.com/office/drawing/2014/main" id="{00000000-0008-0000-1400-00005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8451" name="Check Box 83" hidden="1">
              <a:extLst>
                <a:ext uri="{63B3BB69-23CF-44E3-9099-C40C66FF867C}">
                  <a14:compatExt spid="_x0000_s58451"/>
                </a:ext>
                <a:ext uri="{FF2B5EF4-FFF2-40B4-BE49-F238E27FC236}">
                  <a16:creationId xmlns:a16="http://schemas.microsoft.com/office/drawing/2014/main" id="{00000000-0008-0000-1400-00005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8452" name="Check Box 84" descr="Yes" hidden="1">
              <a:extLst>
                <a:ext uri="{63B3BB69-23CF-44E3-9099-C40C66FF867C}">
                  <a14:compatExt spid="_x0000_s58452"/>
                </a:ext>
                <a:ext uri="{FF2B5EF4-FFF2-40B4-BE49-F238E27FC236}">
                  <a16:creationId xmlns:a16="http://schemas.microsoft.com/office/drawing/2014/main" id="{00000000-0008-0000-1400-00005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8453" name="Check Box 85" descr="Yes" hidden="1">
              <a:extLst>
                <a:ext uri="{63B3BB69-23CF-44E3-9099-C40C66FF867C}">
                  <a14:compatExt spid="_x0000_s58453"/>
                </a:ext>
                <a:ext uri="{FF2B5EF4-FFF2-40B4-BE49-F238E27FC236}">
                  <a16:creationId xmlns:a16="http://schemas.microsoft.com/office/drawing/2014/main" id="{00000000-0008-0000-1400-00005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8454" name="Check Box 86" descr="Yes" hidden="1">
              <a:extLst>
                <a:ext uri="{63B3BB69-23CF-44E3-9099-C40C66FF867C}">
                  <a14:compatExt spid="_x0000_s58454"/>
                </a:ext>
                <a:ext uri="{FF2B5EF4-FFF2-40B4-BE49-F238E27FC236}">
                  <a16:creationId xmlns:a16="http://schemas.microsoft.com/office/drawing/2014/main" id="{00000000-0008-0000-1400-00005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8455" name="Check Box 87" descr="Yes" hidden="1">
              <a:extLst>
                <a:ext uri="{63B3BB69-23CF-44E3-9099-C40C66FF867C}">
                  <a14:compatExt spid="_x0000_s58455"/>
                </a:ext>
                <a:ext uri="{FF2B5EF4-FFF2-40B4-BE49-F238E27FC236}">
                  <a16:creationId xmlns:a16="http://schemas.microsoft.com/office/drawing/2014/main" id="{00000000-0008-0000-1400-00005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1123950</xdr:colOff>
          <xdr:row>17</xdr:row>
          <xdr:rowOff>47625</xdr:rowOff>
        </xdr:to>
        <xdr:sp macro="" textlink="">
          <xdr:nvSpPr>
            <xdr:cNvPr id="58456" name="Check Box 88" hidden="1">
              <a:extLst>
                <a:ext uri="{63B3BB69-23CF-44E3-9099-C40C66FF867C}">
                  <a14:compatExt spid="_x0000_s58456"/>
                </a:ext>
                <a:ext uri="{FF2B5EF4-FFF2-40B4-BE49-F238E27FC236}">
                  <a16:creationId xmlns:a16="http://schemas.microsoft.com/office/drawing/2014/main" id="{00000000-0008-0000-1400-00005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58457" name="Check Box 89" hidden="1">
              <a:extLst>
                <a:ext uri="{63B3BB69-23CF-44E3-9099-C40C66FF867C}">
                  <a14:compatExt spid="_x0000_s58457"/>
                </a:ext>
                <a:ext uri="{FF2B5EF4-FFF2-40B4-BE49-F238E27FC236}">
                  <a16:creationId xmlns:a16="http://schemas.microsoft.com/office/drawing/2014/main" id="{00000000-0008-0000-1400-00005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1123950</xdr:colOff>
          <xdr:row>18</xdr:row>
          <xdr:rowOff>47625</xdr:rowOff>
        </xdr:to>
        <xdr:sp macro="" textlink="">
          <xdr:nvSpPr>
            <xdr:cNvPr id="58458" name="Check Box 90" hidden="1">
              <a:extLst>
                <a:ext uri="{63B3BB69-23CF-44E3-9099-C40C66FF867C}">
                  <a14:compatExt spid="_x0000_s58458"/>
                </a:ext>
                <a:ext uri="{FF2B5EF4-FFF2-40B4-BE49-F238E27FC236}">
                  <a16:creationId xmlns:a16="http://schemas.microsoft.com/office/drawing/2014/main" id="{00000000-0008-0000-1400-00005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58459" name="Check Box 91" hidden="1">
              <a:extLst>
                <a:ext uri="{63B3BB69-23CF-44E3-9099-C40C66FF867C}">
                  <a14:compatExt spid="_x0000_s58459"/>
                </a:ext>
                <a:ext uri="{FF2B5EF4-FFF2-40B4-BE49-F238E27FC236}">
                  <a16:creationId xmlns:a16="http://schemas.microsoft.com/office/drawing/2014/main" id="{00000000-0008-0000-1400-00005B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1123950</xdr:colOff>
          <xdr:row>19</xdr:row>
          <xdr:rowOff>47625</xdr:rowOff>
        </xdr:to>
        <xdr:sp macro="" textlink="">
          <xdr:nvSpPr>
            <xdr:cNvPr id="58460" name="Check Box 92" hidden="1">
              <a:extLst>
                <a:ext uri="{63B3BB69-23CF-44E3-9099-C40C66FF867C}">
                  <a14:compatExt spid="_x0000_s58460"/>
                </a:ext>
                <a:ext uri="{FF2B5EF4-FFF2-40B4-BE49-F238E27FC236}">
                  <a16:creationId xmlns:a16="http://schemas.microsoft.com/office/drawing/2014/main" id="{00000000-0008-0000-1400-00005C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58461" name="Check Box 93" hidden="1">
              <a:extLst>
                <a:ext uri="{63B3BB69-23CF-44E3-9099-C40C66FF867C}">
                  <a14:compatExt spid="_x0000_s58461"/>
                </a:ext>
                <a:ext uri="{FF2B5EF4-FFF2-40B4-BE49-F238E27FC236}">
                  <a16:creationId xmlns:a16="http://schemas.microsoft.com/office/drawing/2014/main" id="{00000000-0008-0000-1400-00005D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58462" name="Check Box 94" hidden="1">
              <a:extLst>
                <a:ext uri="{63B3BB69-23CF-44E3-9099-C40C66FF867C}">
                  <a14:compatExt spid="_x0000_s58462"/>
                </a:ext>
                <a:ext uri="{FF2B5EF4-FFF2-40B4-BE49-F238E27FC236}">
                  <a16:creationId xmlns:a16="http://schemas.microsoft.com/office/drawing/2014/main" id="{00000000-0008-0000-1400-00005E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1123950</xdr:colOff>
          <xdr:row>20</xdr:row>
          <xdr:rowOff>47625</xdr:rowOff>
        </xdr:to>
        <xdr:sp macro="" textlink="">
          <xdr:nvSpPr>
            <xdr:cNvPr id="58463" name="Check Box 95" hidden="1">
              <a:extLst>
                <a:ext uri="{63B3BB69-23CF-44E3-9099-C40C66FF867C}">
                  <a14:compatExt spid="_x0000_s58463"/>
                </a:ext>
                <a:ext uri="{FF2B5EF4-FFF2-40B4-BE49-F238E27FC236}">
                  <a16:creationId xmlns:a16="http://schemas.microsoft.com/office/drawing/2014/main" id="{00000000-0008-0000-1400-00005F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58464" name="Check Box 96" hidden="1">
              <a:extLst>
                <a:ext uri="{63B3BB69-23CF-44E3-9099-C40C66FF867C}">
                  <a14:compatExt spid="_x0000_s58464"/>
                </a:ext>
                <a:ext uri="{FF2B5EF4-FFF2-40B4-BE49-F238E27FC236}">
                  <a16:creationId xmlns:a16="http://schemas.microsoft.com/office/drawing/2014/main" id="{00000000-0008-0000-1400-000060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58465" name="Check Box 97" hidden="1">
              <a:extLst>
                <a:ext uri="{63B3BB69-23CF-44E3-9099-C40C66FF867C}">
                  <a14:compatExt spid="_x0000_s58465"/>
                </a:ext>
                <a:ext uri="{FF2B5EF4-FFF2-40B4-BE49-F238E27FC236}">
                  <a16:creationId xmlns:a16="http://schemas.microsoft.com/office/drawing/2014/main" id="{00000000-0008-0000-1400-00006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1123950</xdr:colOff>
          <xdr:row>21</xdr:row>
          <xdr:rowOff>47625</xdr:rowOff>
        </xdr:to>
        <xdr:sp macro="" textlink="">
          <xdr:nvSpPr>
            <xdr:cNvPr id="58466" name="Check Box 98" hidden="1">
              <a:extLst>
                <a:ext uri="{63B3BB69-23CF-44E3-9099-C40C66FF867C}">
                  <a14:compatExt spid="_x0000_s58466"/>
                </a:ext>
                <a:ext uri="{FF2B5EF4-FFF2-40B4-BE49-F238E27FC236}">
                  <a16:creationId xmlns:a16="http://schemas.microsoft.com/office/drawing/2014/main" id="{00000000-0008-0000-1400-000062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58467" name="Check Box 99" hidden="1">
              <a:extLst>
                <a:ext uri="{63B3BB69-23CF-44E3-9099-C40C66FF867C}">
                  <a14:compatExt spid="_x0000_s58467"/>
                </a:ext>
                <a:ext uri="{FF2B5EF4-FFF2-40B4-BE49-F238E27FC236}">
                  <a16:creationId xmlns:a16="http://schemas.microsoft.com/office/drawing/2014/main" id="{00000000-0008-0000-1400-000063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58468" name="Check Box 100" hidden="1">
              <a:extLst>
                <a:ext uri="{63B3BB69-23CF-44E3-9099-C40C66FF867C}">
                  <a14:compatExt spid="_x0000_s58468"/>
                </a:ext>
                <a:ext uri="{FF2B5EF4-FFF2-40B4-BE49-F238E27FC236}">
                  <a16:creationId xmlns:a16="http://schemas.microsoft.com/office/drawing/2014/main" id="{00000000-0008-0000-1400-00006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1123950</xdr:colOff>
          <xdr:row>22</xdr:row>
          <xdr:rowOff>47625</xdr:rowOff>
        </xdr:to>
        <xdr:sp macro="" textlink="">
          <xdr:nvSpPr>
            <xdr:cNvPr id="58469" name="Check Box 101" hidden="1">
              <a:extLst>
                <a:ext uri="{63B3BB69-23CF-44E3-9099-C40C66FF867C}">
                  <a14:compatExt spid="_x0000_s58469"/>
                </a:ext>
                <a:ext uri="{FF2B5EF4-FFF2-40B4-BE49-F238E27FC236}">
                  <a16:creationId xmlns:a16="http://schemas.microsoft.com/office/drawing/2014/main" id="{00000000-0008-0000-1400-00006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22.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59393" name="Check Box 1" hidden="1">
              <a:extLst>
                <a:ext uri="{63B3BB69-23CF-44E3-9099-C40C66FF867C}">
                  <a14:compatExt spid="_x0000_s59393"/>
                </a:ext>
                <a:ext uri="{FF2B5EF4-FFF2-40B4-BE49-F238E27FC236}">
                  <a16:creationId xmlns:a16="http://schemas.microsoft.com/office/drawing/2014/main" id="{00000000-0008-0000-1500-00000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59394" name="Check Box 2" hidden="1">
              <a:extLst>
                <a:ext uri="{63B3BB69-23CF-44E3-9099-C40C66FF867C}">
                  <a14:compatExt spid="_x0000_s59394"/>
                </a:ext>
                <a:ext uri="{FF2B5EF4-FFF2-40B4-BE49-F238E27FC236}">
                  <a16:creationId xmlns:a16="http://schemas.microsoft.com/office/drawing/2014/main" id="{00000000-0008-0000-1500-00000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59395" name="Check Box 3" hidden="1">
              <a:extLst>
                <a:ext uri="{63B3BB69-23CF-44E3-9099-C40C66FF867C}">
                  <a14:compatExt spid="_x0000_s59395"/>
                </a:ext>
                <a:ext uri="{FF2B5EF4-FFF2-40B4-BE49-F238E27FC236}">
                  <a16:creationId xmlns:a16="http://schemas.microsoft.com/office/drawing/2014/main" id="{00000000-0008-0000-1500-00000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59396" name="Check Box 4" hidden="1">
              <a:extLst>
                <a:ext uri="{63B3BB69-23CF-44E3-9099-C40C66FF867C}">
                  <a14:compatExt spid="_x0000_s59396"/>
                </a:ext>
                <a:ext uri="{FF2B5EF4-FFF2-40B4-BE49-F238E27FC236}">
                  <a16:creationId xmlns:a16="http://schemas.microsoft.com/office/drawing/2014/main" id="{00000000-0008-0000-1500-00000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59397" name="Check Box 5" hidden="1">
              <a:extLst>
                <a:ext uri="{63B3BB69-23CF-44E3-9099-C40C66FF867C}">
                  <a14:compatExt spid="_x0000_s59397"/>
                </a:ext>
                <a:ext uri="{FF2B5EF4-FFF2-40B4-BE49-F238E27FC236}">
                  <a16:creationId xmlns:a16="http://schemas.microsoft.com/office/drawing/2014/main" id="{00000000-0008-0000-1500-00000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59398" name="Check Box 6" hidden="1">
              <a:extLst>
                <a:ext uri="{63B3BB69-23CF-44E3-9099-C40C66FF867C}">
                  <a14:compatExt spid="_x0000_s59398"/>
                </a:ext>
                <a:ext uri="{FF2B5EF4-FFF2-40B4-BE49-F238E27FC236}">
                  <a16:creationId xmlns:a16="http://schemas.microsoft.com/office/drawing/2014/main" id="{00000000-0008-0000-1500-00000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59399" name="Check Box 7" hidden="1">
              <a:extLst>
                <a:ext uri="{63B3BB69-23CF-44E3-9099-C40C66FF867C}">
                  <a14:compatExt spid="_x0000_s59399"/>
                </a:ext>
                <a:ext uri="{FF2B5EF4-FFF2-40B4-BE49-F238E27FC236}">
                  <a16:creationId xmlns:a16="http://schemas.microsoft.com/office/drawing/2014/main" id="{00000000-0008-0000-1500-00000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59400" name="Check Box 8" hidden="1">
              <a:extLst>
                <a:ext uri="{63B3BB69-23CF-44E3-9099-C40C66FF867C}">
                  <a14:compatExt spid="_x0000_s59400"/>
                </a:ext>
                <a:ext uri="{FF2B5EF4-FFF2-40B4-BE49-F238E27FC236}">
                  <a16:creationId xmlns:a16="http://schemas.microsoft.com/office/drawing/2014/main" id="{00000000-0008-0000-1500-00000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59401" name="Check Box 9" hidden="1">
              <a:extLst>
                <a:ext uri="{63B3BB69-23CF-44E3-9099-C40C66FF867C}">
                  <a14:compatExt spid="_x0000_s59401"/>
                </a:ext>
                <a:ext uri="{FF2B5EF4-FFF2-40B4-BE49-F238E27FC236}">
                  <a16:creationId xmlns:a16="http://schemas.microsoft.com/office/drawing/2014/main" id="{00000000-0008-0000-1500-00000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59402" name="Check Box 10" hidden="1">
              <a:extLst>
                <a:ext uri="{63B3BB69-23CF-44E3-9099-C40C66FF867C}">
                  <a14:compatExt spid="_x0000_s59402"/>
                </a:ext>
                <a:ext uri="{FF2B5EF4-FFF2-40B4-BE49-F238E27FC236}">
                  <a16:creationId xmlns:a16="http://schemas.microsoft.com/office/drawing/2014/main" id="{00000000-0008-0000-1500-00000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59403" name="Check Box 11" hidden="1">
              <a:extLst>
                <a:ext uri="{63B3BB69-23CF-44E3-9099-C40C66FF867C}">
                  <a14:compatExt spid="_x0000_s59403"/>
                </a:ext>
                <a:ext uri="{FF2B5EF4-FFF2-40B4-BE49-F238E27FC236}">
                  <a16:creationId xmlns:a16="http://schemas.microsoft.com/office/drawing/2014/main" id="{00000000-0008-0000-1500-00000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59404" name="Check Box 12" hidden="1">
              <a:extLst>
                <a:ext uri="{63B3BB69-23CF-44E3-9099-C40C66FF867C}">
                  <a14:compatExt spid="_x0000_s59404"/>
                </a:ext>
                <a:ext uri="{FF2B5EF4-FFF2-40B4-BE49-F238E27FC236}">
                  <a16:creationId xmlns:a16="http://schemas.microsoft.com/office/drawing/2014/main" id="{00000000-0008-0000-1500-00000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59405" name="Check Box 13" hidden="1">
              <a:extLst>
                <a:ext uri="{63B3BB69-23CF-44E3-9099-C40C66FF867C}">
                  <a14:compatExt spid="_x0000_s59405"/>
                </a:ext>
                <a:ext uri="{FF2B5EF4-FFF2-40B4-BE49-F238E27FC236}">
                  <a16:creationId xmlns:a16="http://schemas.microsoft.com/office/drawing/2014/main" id="{00000000-0008-0000-1500-00000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59406" name="Check Box 14" hidden="1">
              <a:extLst>
                <a:ext uri="{63B3BB69-23CF-44E3-9099-C40C66FF867C}">
                  <a14:compatExt spid="_x0000_s59406"/>
                </a:ext>
                <a:ext uri="{FF2B5EF4-FFF2-40B4-BE49-F238E27FC236}">
                  <a16:creationId xmlns:a16="http://schemas.microsoft.com/office/drawing/2014/main" id="{00000000-0008-0000-1500-00000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59407" name="Check Box 15" hidden="1">
              <a:extLst>
                <a:ext uri="{63B3BB69-23CF-44E3-9099-C40C66FF867C}">
                  <a14:compatExt spid="_x0000_s59407"/>
                </a:ext>
                <a:ext uri="{FF2B5EF4-FFF2-40B4-BE49-F238E27FC236}">
                  <a16:creationId xmlns:a16="http://schemas.microsoft.com/office/drawing/2014/main" id="{00000000-0008-0000-1500-00000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59408" name="Check Box 16" hidden="1">
              <a:extLst>
                <a:ext uri="{63B3BB69-23CF-44E3-9099-C40C66FF867C}">
                  <a14:compatExt spid="_x0000_s59408"/>
                </a:ext>
                <a:ext uri="{FF2B5EF4-FFF2-40B4-BE49-F238E27FC236}">
                  <a16:creationId xmlns:a16="http://schemas.microsoft.com/office/drawing/2014/main" id="{00000000-0008-0000-1500-00001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59409" name="Check Box 17" hidden="1">
              <a:extLst>
                <a:ext uri="{63B3BB69-23CF-44E3-9099-C40C66FF867C}">
                  <a14:compatExt spid="_x0000_s59409"/>
                </a:ext>
                <a:ext uri="{FF2B5EF4-FFF2-40B4-BE49-F238E27FC236}">
                  <a16:creationId xmlns:a16="http://schemas.microsoft.com/office/drawing/2014/main" id="{00000000-0008-0000-1500-00001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59410" name="Check Box 18" hidden="1">
              <a:extLst>
                <a:ext uri="{63B3BB69-23CF-44E3-9099-C40C66FF867C}">
                  <a14:compatExt spid="_x0000_s59410"/>
                </a:ext>
                <a:ext uri="{FF2B5EF4-FFF2-40B4-BE49-F238E27FC236}">
                  <a16:creationId xmlns:a16="http://schemas.microsoft.com/office/drawing/2014/main" id="{00000000-0008-0000-1500-00001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59411" name="Check Box 19" hidden="1">
              <a:extLst>
                <a:ext uri="{63B3BB69-23CF-44E3-9099-C40C66FF867C}">
                  <a14:compatExt spid="_x0000_s59411"/>
                </a:ext>
                <a:ext uri="{FF2B5EF4-FFF2-40B4-BE49-F238E27FC236}">
                  <a16:creationId xmlns:a16="http://schemas.microsoft.com/office/drawing/2014/main" id="{00000000-0008-0000-1500-00001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59412" name="Check Box 20" hidden="1">
              <a:extLst>
                <a:ext uri="{63B3BB69-23CF-44E3-9099-C40C66FF867C}">
                  <a14:compatExt spid="_x0000_s59412"/>
                </a:ext>
                <a:ext uri="{FF2B5EF4-FFF2-40B4-BE49-F238E27FC236}">
                  <a16:creationId xmlns:a16="http://schemas.microsoft.com/office/drawing/2014/main" id="{00000000-0008-0000-1500-00001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59413" name="Check Box 21" hidden="1">
              <a:extLst>
                <a:ext uri="{63B3BB69-23CF-44E3-9099-C40C66FF867C}">
                  <a14:compatExt spid="_x0000_s59413"/>
                </a:ext>
                <a:ext uri="{FF2B5EF4-FFF2-40B4-BE49-F238E27FC236}">
                  <a16:creationId xmlns:a16="http://schemas.microsoft.com/office/drawing/2014/main" id="{00000000-0008-0000-1500-00001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5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5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5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5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5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5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5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5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5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5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59414" name="Check Box 22" hidden="1">
              <a:extLst>
                <a:ext uri="{63B3BB69-23CF-44E3-9099-C40C66FF867C}">
                  <a14:compatExt spid="_x0000_s59414"/>
                </a:ext>
                <a:ext uri="{FF2B5EF4-FFF2-40B4-BE49-F238E27FC236}">
                  <a16:creationId xmlns:a16="http://schemas.microsoft.com/office/drawing/2014/main" id="{00000000-0008-0000-1500-00001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59415" name="Check Box 23" hidden="1">
              <a:extLst>
                <a:ext uri="{63B3BB69-23CF-44E3-9099-C40C66FF867C}">
                  <a14:compatExt spid="_x0000_s59415"/>
                </a:ext>
                <a:ext uri="{FF2B5EF4-FFF2-40B4-BE49-F238E27FC236}">
                  <a16:creationId xmlns:a16="http://schemas.microsoft.com/office/drawing/2014/main" id="{00000000-0008-0000-1500-00001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59416" name="Check Box 24" hidden="1">
              <a:extLst>
                <a:ext uri="{63B3BB69-23CF-44E3-9099-C40C66FF867C}">
                  <a14:compatExt spid="_x0000_s59416"/>
                </a:ext>
                <a:ext uri="{FF2B5EF4-FFF2-40B4-BE49-F238E27FC236}">
                  <a16:creationId xmlns:a16="http://schemas.microsoft.com/office/drawing/2014/main" id="{00000000-0008-0000-1500-00001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59417" name="Check Box 25" hidden="1">
              <a:extLst>
                <a:ext uri="{63B3BB69-23CF-44E3-9099-C40C66FF867C}">
                  <a14:compatExt spid="_x0000_s59417"/>
                </a:ext>
                <a:ext uri="{FF2B5EF4-FFF2-40B4-BE49-F238E27FC236}">
                  <a16:creationId xmlns:a16="http://schemas.microsoft.com/office/drawing/2014/main" id="{00000000-0008-0000-1500-00001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59418" name="Check Box 26" hidden="1">
              <a:extLst>
                <a:ext uri="{63B3BB69-23CF-44E3-9099-C40C66FF867C}">
                  <a14:compatExt spid="_x0000_s59418"/>
                </a:ext>
                <a:ext uri="{FF2B5EF4-FFF2-40B4-BE49-F238E27FC236}">
                  <a16:creationId xmlns:a16="http://schemas.microsoft.com/office/drawing/2014/main" id="{00000000-0008-0000-1500-00001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59419" name="Check Box 27" hidden="1">
              <a:extLst>
                <a:ext uri="{63B3BB69-23CF-44E3-9099-C40C66FF867C}">
                  <a14:compatExt spid="_x0000_s59419"/>
                </a:ext>
                <a:ext uri="{FF2B5EF4-FFF2-40B4-BE49-F238E27FC236}">
                  <a16:creationId xmlns:a16="http://schemas.microsoft.com/office/drawing/2014/main" id="{00000000-0008-0000-1500-00001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59420" name="Check Box 28" descr="Yes" hidden="1">
              <a:extLst>
                <a:ext uri="{63B3BB69-23CF-44E3-9099-C40C66FF867C}">
                  <a14:compatExt spid="_x0000_s59420"/>
                </a:ext>
                <a:ext uri="{FF2B5EF4-FFF2-40B4-BE49-F238E27FC236}">
                  <a16:creationId xmlns:a16="http://schemas.microsoft.com/office/drawing/2014/main" id="{00000000-0008-0000-1500-00001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59421" name="Check Box 29" descr="Retain" hidden="1">
              <a:extLst>
                <a:ext uri="{63B3BB69-23CF-44E3-9099-C40C66FF867C}">
                  <a14:compatExt spid="_x0000_s59421"/>
                </a:ext>
                <a:ext uri="{FF2B5EF4-FFF2-40B4-BE49-F238E27FC236}">
                  <a16:creationId xmlns:a16="http://schemas.microsoft.com/office/drawing/2014/main" id="{00000000-0008-0000-1500-00001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59422" name="Check Box 30" hidden="1">
              <a:extLst>
                <a:ext uri="{63B3BB69-23CF-44E3-9099-C40C66FF867C}">
                  <a14:compatExt spid="_x0000_s59422"/>
                </a:ext>
                <a:ext uri="{FF2B5EF4-FFF2-40B4-BE49-F238E27FC236}">
                  <a16:creationId xmlns:a16="http://schemas.microsoft.com/office/drawing/2014/main" id="{00000000-0008-0000-1500-00001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59423" name="Check Box 31" hidden="1">
              <a:extLst>
                <a:ext uri="{63B3BB69-23CF-44E3-9099-C40C66FF867C}">
                  <a14:compatExt spid="_x0000_s59423"/>
                </a:ext>
                <a:ext uri="{FF2B5EF4-FFF2-40B4-BE49-F238E27FC236}">
                  <a16:creationId xmlns:a16="http://schemas.microsoft.com/office/drawing/2014/main" id="{00000000-0008-0000-1500-00001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59424" name="Check Box 32" hidden="1">
              <a:extLst>
                <a:ext uri="{63B3BB69-23CF-44E3-9099-C40C66FF867C}">
                  <a14:compatExt spid="_x0000_s59424"/>
                </a:ext>
                <a:ext uri="{FF2B5EF4-FFF2-40B4-BE49-F238E27FC236}">
                  <a16:creationId xmlns:a16="http://schemas.microsoft.com/office/drawing/2014/main" id="{00000000-0008-0000-1500-00002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59425" name="Check Box 33" hidden="1">
              <a:extLst>
                <a:ext uri="{63B3BB69-23CF-44E3-9099-C40C66FF867C}">
                  <a14:compatExt spid="_x0000_s59425"/>
                </a:ext>
                <a:ext uri="{FF2B5EF4-FFF2-40B4-BE49-F238E27FC236}">
                  <a16:creationId xmlns:a16="http://schemas.microsoft.com/office/drawing/2014/main" id="{00000000-0008-0000-1500-00002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59426" name="Check Box 34" hidden="1">
              <a:extLst>
                <a:ext uri="{63B3BB69-23CF-44E3-9099-C40C66FF867C}">
                  <a14:compatExt spid="_x0000_s59426"/>
                </a:ext>
                <a:ext uri="{FF2B5EF4-FFF2-40B4-BE49-F238E27FC236}">
                  <a16:creationId xmlns:a16="http://schemas.microsoft.com/office/drawing/2014/main" id="{00000000-0008-0000-1500-00002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59427" name="Check Box 35" hidden="1">
              <a:extLst>
                <a:ext uri="{63B3BB69-23CF-44E3-9099-C40C66FF867C}">
                  <a14:compatExt spid="_x0000_s59427"/>
                </a:ext>
                <a:ext uri="{FF2B5EF4-FFF2-40B4-BE49-F238E27FC236}">
                  <a16:creationId xmlns:a16="http://schemas.microsoft.com/office/drawing/2014/main" id="{00000000-0008-0000-1500-00002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59428" name="Check Box 36" hidden="1">
              <a:extLst>
                <a:ext uri="{63B3BB69-23CF-44E3-9099-C40C66FF867C}">
                  <a14:compatExt spid="_x0000_s59428"/>
                </a:ext>
                <a:ext uri="{FF2B5EF4-FFF2-40B4-BE49-F238E27FC236}">
                  <a16:creationId xmlns:a16="http://schemas.microsoft.com/office/drawing/2014/main" id="{00000000-0008-0000-1500-00002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59429" name="Check Box 37" hidden="1">
              <a:extLst>
                <a:ext uri="{63B3BB69-23CF-44E3-9099-C40C66FF867C}">
                  <a14:compatExt spid="_x0000_s59429"/>
                </a:ext>
                <a:ext uri="{FF2B5EF4-FFF2-40B4-BE49-F238E27FC236}">
                  <a16:creationId xmlns:a16="http://schemas.microsoft.com/office/drawing/2014/main" id="{00000000-0008-0000-1500-00002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59430" name="Check Box 38" hidden="1">
              <a:extLst>
                <a:ext uri="{63B3BB69-23CF-44E3-9099-C40C66FF867C}">
                  <a14:compatExt spid="_x0000_s59430"/>
                </a:ext>
                <a:ext uri="{FF2B5EF4-FFF2-40B4-BE49-F238E27FC236}">
                  <a16:creationId xmlns:a16="http://schemas.microsoft.com/office/drawing/2014/main" id="{00000000-0008-0000-1500-00002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59431" name="Check Box 39" hidden="1">
              <a:extLst>
                <a:ext uri="{63B3BB69-23CF-44E3-9099-C40C66FF867C}">
                  <a14:compatExt spid="_x0000_s59431"/>
                </a:ext>
                <a:ext uri="{FF2B5EF4-FFF2-40B4-BE49-F238E27FC236}">
                  <a16:creationId xmlns:a16="http://schemas.microsoft.com/office/drawing/2014/main" id="{00000000-0008-0000-1500-00002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59432" name="Check Box 40" hidden="1">
              <a:extLst>
                <a:ext uri="{63B3BB69-23CF-44E3-9099-C40C66FF867C}">
                  <a14:compatExt spid="_x0000_s59432"/>
                </a:ext>
                <a:ext uri="{FF2B5EF4-FFF2-40B4-BE49-F238E27FC236}">
                  <a16:creationId xmlns:a16="http://schemas.microsoft.com/office/drawing/2014/main" id="{00000000-0008-0000-1500-00002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59433" name="Check Box 41" hidden="1">
              <a:extLst>
                <a:ext uri="{63B3BB69-23CF-44E3-9099-C40C66FF867C}">
                  <a14:compatExt spid="_x0000_s59433"/>
                </a:ext>
                <a:ext uri="{FF2B5EF4-FFF2-40B4-BE49-F238E27FC236}">
                  <a16:creationId xmlns:a16="http://schemas.microsoft.com/office/drawing/2014/main" id="{00000000-0008-0000-1500-00002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59434" name="Check Box 42" hidden="1">
              <a:extLst>
                <a:ext uri="{63B3BB69-23CF-44E3-9099-C40C66FF867C}">
                  <a14:compatExt spid="_x0000_s59434"/>
                </a:ext>
                <a:ext uri="{FF2B5EF4-FFF2-40B4-BE49-F238E27FC236}">
                  <a16:creationId xmlns:a16="http://schemas.microsoft.com/office/drawing/2014/main" id="{00000000-0008-0000-1500-00002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59435" name="Check Box 43" hidden="1">
              <a:extLst>
                <a:ext uri="{63B3BB69-23CF-44E3-9099-C40C66FF867C}">
                  <a14:compatExt spid="_x0000_s59435"/>
                </a:ext>
                <a:ext uri="{FF2B5EF4-FFF2-40B4-BE49-F238E27FC236}">
                  <a16:creationId xmlns:a16="http://schemas.microsoft.com/office/drawing/2014/main" id="{00000000-0008-0000-1500-00002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59436" name="Check Box 44" hidden="1">
              <a:extLst>
                <a:ext uri="{63B3BB69-23CF-44E3-9099-C40C66FF867C}">
                  <a14:compatExt spid="_x0000_s59436"/>
                </a:ext>
                <a:ext uri="{FF2B5EF4-FFF2-40B4-BE49-F238E27FC236}">
                  <a16:creationId xmlns:a16="http://schemas.microsoft.com/office/drawing/2014/main" id="{00000000-0008-0000-1500-00002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59437" name="Check Box 45" hidden="1">
              <a:extLst>
                <a:ext uri="{63B3BB69-23CF-44E3-9099-C40C66FF867C}">
                  <a14:compatExt spid="_x0000_s59437"/>
                </a:ext>
                <a:ext uri="{FF2B5EF4-FFF2-40B4-BE49-F238E27FC236}">
                  <a16:creationId xmlns:a16="http://schemas.microsoft.com/office/drawing/2014/main" id="{00000000-0008-0000-1500-00002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59438" name="Check Box 46" hidden="1">
              <a:extLst>
                <a:ext uri="{63B3BB69-23CF-44E3-9099-C40C66FF867C}">
                  <a14:compatExt spid="_x0000_s59438"/>
                </a:ext>
                <a:ext uri="{FF2B5EF4-FFF2-40B4-BE49-F238E27FC236}">
                  <a16:creationId xmlns:a16="http://schemas.microsoft.com/office/drawing/2014/main" id="{00000000-0008-0000-1500-00002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59439" name="Check Box 47" hidden="1">
              <a:extLst>
                <a:ext uri="{63B3BB69-23CF-44E3-9099-C40C66FF867C}">
                  <a14:compatExt spid="_x0000_s59439"/>
                </a:ext>
                <a:ext uri="{FF2B5EF4-FFF2-40B4-BE49-F238E27FC236}">
                  <a16:creationId xmlns:a16="http://schemas.microsoft.com/office/drawing/2014/main" id="{00000000-0008-0000-1500-00002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59440" name="Check Box 48" hidden="1">
              <a:extLst>
                <a:ext uri="{63B3BB69-23CF-44E3-9099-C40C66FF867C}">
                  <a14:compatExt spid="_x0000_s59440"/>
                </a:ext>
                <a:ext uri="{FF2B5EF4-FFF2-40B4-BE49-F238E27FC236}">
                  <a16:creationId xmlns:a16="http://schemas.microsoft.com/office/drawing/2014/main" id="{00000000-0008-0000-1500-00003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59441" name="Check Box 49" hidden="1">
              <a:extLst>
                <a:ext uri="{63B3BB69-23CF-44E3-9099-C40C66FF867C}">
                  <a14:compatExt spid="_x0000_s59441"/>
                </a:ext>
                <a:ext uri="{FF2B5EF4-FFF2-40B4-BE49-F238E27FC236}">
                  <a16:creationId xmlns:a16="http://schemas.microsoft.com/office/drawing/2014/main" id="{00000000-0008-0000-1500-00003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59442" name="Check Box 50" hidden="1">
              <a:extLst>
                <a:ext uri="{63B3BB69-23CF-44E3-9099-C40C66FF867C}">
                  <a14:compatExt spid="_x0000_s59442"/>
                </a:ext>
                <a:ext uri="{FF2B5EF4-FFF2-40B4-BE49-F238E27FC236}">
                  <a16:creationId xmlns:a16="http://schemas.microsoft.com/office/drawing/2014/main" id="{00000000-0008-0000-1500-00003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59443" name="Check Box 51" hidden="1">
              <a:extLst>
                <a:ext uri="{63B3BB69-23CF-44E3-9099-C40C66FF867C}">
                  <a14:compatExt spid="_x0000_s59443"/>
                </a:ext>
                <a:ext uri="{FF2B5EF4-FFF2-40B4-BE49-F238E27FC236}">
                  <a16:creationId xmlns:a16="http://schemas.microsoft.com/office/drawing/2014/main" id="{00000000-0008-0000-1500-00003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59444" name="Check Box 52" hidden="1">
              <a:extLst>
                <a:ext uri="{63B3BB69-23CF-44E3-9099-C40C66FF867C}">
                  <a14:compatExt spid="_x0000_s59444"/>
                </a:ext>
                <a:ext uri="{FF2B5EF4-FFF2-40B4-BE49-F238E27FC236}">
                  <a16:creationId xmlns:a16="http://schemas.microsoft.com/office/drawing/2014/main" id="{00000000-0008-0000-1500-00003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59445" name="Check Box 53" hidden="1">
              <a:extLst>
                <a:ext uri="{63B3BB69-23CF-44E3-9099-C40C66FF867C}">
                  <a14:compatExt spid="_x0000_s59445"/>
                </a:ext>
                <a:ext uri="{FF2B5EF4-FFF2-40B4-BE49-F238E27FC236}">
                  <a16:creationId xmlns:a16="http://schemas.microsoft.com/office/drawing/2014/main" id="{00000000-0008-0000-1500-00003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59446" name="Check Box 54" hidden="1">
              <a:extLst>
                <a:ext uri="{63B3BB69-23CF-44E3-9099-C40C66FF867C}">
                  <a14:compatExt spid="_x0000_s59446"/>
                </a:ext>
                <a:ext uri="{FF2B5EF4-FFF2-40B4-BE49-F238E27FC236}">
                  <a16:creationId xmlns:a16="http://schemas.microsoft.com/office/drawing/2014/main" id="{00000000-0008-0000-1500-00003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59447" name="Check Box 55" hidden="1">
              <a:extLst>
                <a:ext uri="{63B3BB69-23CF-44E3-9099-C40C66FF867C}">
                  <a14:compatExt spid="_x0000_s59447"/>
                </a:ext>
                <a:ext uri="{FF2B5EF4-FFF2-40B4-BE49-F238E27FC236}">
                  <a16:creationId xmlns:a16="http://schemas.microsoft.com/office/drawing/2014/main" id="{00000000-0008-0000-1500-00003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59448" name="Check Box 56" hidden="1">
              <a:extLst>
                <a:ext uri="{63B3BB69-23CF-44E3-9099-C40C66FF867C}">
                  <a14:compatExt spid="_x0000_s59448"/>
                </a:ext>
                <a:ext uri="{FF2B5EF4-FFF2-40B4-BE49-F238E27FC236}">
                  <a16:creationId xmlns:a16="http://schemas.microsoft.com/office/drawing/2014/main" id="{00000000-0008-0000-1500-00003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59449" name="Check Box 57" hidden="1">
              <a:extLst>
                <a:ext uri="{63B3BB69-23CF-44E3-9099-C40C66FF867C}">
                  <a14:compatExt spid="_x0000_s59449"/>
                </a:ext>
                <a:ext uri="{FF2B5EF4-FFF2-40B4-BE49-F238E27FC236}">
                  <a16:creationId xmlns:a16="http://schemas.microsoft.com/office/drawing/2014/main" id="{00000000-0008-0000-1500-00003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59450" name="Check Box 58" hidden="1">
              <a:extLst>
                <a:ext uri="{63B3BB69-23CF-44E3-9099-C40C66FF867C}">
                  <a14:compatExt spid="_x0000_s59450"/>
                </a:ext>
                <a:ext uri="{FF2B5EF4-FFF2-40B4-BE49-F238E27FC236}">
                  <a16:creationId xmlns:a16="http://schemas.microsoft.com/office/drawing/2014/main" id="{00000000-0008-0000-1500-00003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59451" name="Check Box 59" hidden="1">
              <a:extLst>
                <a:ext uri="{63B3BB69-23CF-44E3-9099-C40C66FF867C}">
                  <a14:compatExt spid="_x0000_s59451"/>
                </a:ext>
                <a:ext uri="{FF2B5EF4-FFF2-40B4-BE49-F238E27FC236}">
                  <a16:creationId xmlns:a16="http://schemas.microsoft.com/office/drawing/2014/main" id="{00000000-0008-0000-1500-00003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59452" name="Check Box 60" hidden="1">
              <a:extLst>
                <a:ext uri="{63B3BB69-23CF-44E3-9099-C40C66FF867C}">
                  <a14:compatExt spid="_x0000_s59452"/>
                </a:ext>
                <a:ext uri="{FF2B5EF4-FFF2-40B4-BE49-F238E27FC236}">
                  <a16:creationId xmlns:a16="http://schemas.microsoft.com/office/drawing/2014/main" id="{00000000-0008-0000-1500-00003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59453" name="Check Box 61" hidden="1">
              <a:extLst>
                <a:ext uri="{63B3BB69-23CF-44E3-9099-C40C66FF867C}">
                  <a14:compatExt spid="_x0000_s59453"/>
                </a:ext>
                <a:ext uri="{FF2B5EF4-FFF2-40B4-BE49-F238E27FC236}">
                  <a16:creationId xmlns:a16="http://schemas.microsoft.com/office/drawing/2014/main" id="{00000000-0008-0000-1500-00003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59454" name="Check Box 62" hidden="1">
              <a:extLst>
                <a:ext uri="{63B3BB69-23CF-44E3-9099-C40C66FF867C}">
                  <a14:compatExt spid="_x0000_s59454"/>
                </a:ext>
                <a:ext uri="{FF2B5EF4-FFF2-40B4-BE49-F238E27FC236}">
                  <a16:creationId xmlns:a16="http://schemas.microsoft.com/office/drawing/2014/main" id="{00000000-0008-0000-1500-00003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59455" name="Check Box 63" hidden="1">
              <a:extLst>
                <a:ext uri="{63B3BB69-23CF-44E3-9099-C40C66FF867C}">
                  <a14:compatExt spid="_x0000_s59455"/>
                </a:ext>
                <a:ext uri="{FF2B5EF4-FFF2-40B4-BE49-F238E27FC236}">
                  <a16:creationId xmlns:a16="http://schemas.microsoft.com/office/drawing/2014/main" id="{00000000-0008-0000-1500-00003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59456" name="Check Box 64" hidden="1">
              <a:extLst>
                <a:ext uri="{63B3BB69-23CF-44E3-9099-C40C66FF867C}">
                  <a14:compatExt spid="_x0000_s59456"/>
                </a:ext>
                <a:ext uri="{FF2B5EF4-FFF2-40B4-BE49-F238E27FC236}">
                  <a16:creationId xmlns:a16="http://schemas.microsoft.com/office/drawing/2014/main" id="{00000000-0008-0000-1500-00004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59457" name="Check Box 65" hidden="1">
              <a:extLst>
                <a:ext uri="{63B3BB69-23CF-44E3-9099-C40C66FF867C}">
                  <a14:compatExt spid="_x0000_s59457"/>
                </a:ext>
                <a:ext uri="{FF2B5EF4-FFF2-40B4-BE49-F238E27FC236}">
                  <a16:creationId xmlns:a16="http://schemas.microsoft.com/office/drawing/2014/main" id="{00000000-0008-0000-1500-00004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5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5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80%</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59458" name="Check Box 66" descr="Yes" hidden="1">
              <a:extLst>
                <a:ext uri="{63B3BB69-23CF-44E3-9099-C40C66FF867C}">
                  <a14:compatExt spid="_x0000_s59458"/>
                </a:ext>
                <a:ext uri="{FF2B5EF4-FFF2-40B4-BE49-F238E27FC236}">
                  <a16:creationId xmlns:a16="http://schemas.microsoft.com/office/drawing/2014/main" id="{00000000-0008-0000-1500-00004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59459" name="Check Box 67" descr="Yes" hidden="1">
              <a:extLst>
                <a:ext uri="{63B3BB69-23CF-44E3-9099-C40C66FF867C}">
                  <a14:compatExt spid="_x0000_s59459"/>
                </a:ext>
                <a:ext uri="{FF2B5EF4-FFF2-40B4-BE49-F238E27FC236}">
                  <a16:creationId xmlns:a16="http://schemas.microsoft.com/office/drawing/2014/main" id="{00000000-0008-0000-1500-00004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59460" name="Check Box 68" hidden="1">
              <a:extLst>
                <a:ext uri="{63B3BB69-23CF-44E3-9099-C40C66FF867C}">
                  <a14:compatExt spid="_x0000_s59460"/>
                </a:ext>
                <a:ext uri="{FF2B5EF4-FFF2-40B4-BE49-F238E27FC236}">
                  <a16:creationId xmlns:a16="http://schemas.microsoft.com/office/drawing/2014/main" id="{00000000-0008-0000-1500-00004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59461" name="Check Box 69" descr="Yes" hidden="1">
              <a:extLst>
                <a:ext uri="{63B3BB69-23CF-44E3-9099-C40C66FF867C}">
                  <a14:compatExt spid="_x0000_s59461"/>
                </a:ext>
                <a:ext uri="{FF2B5EF4-FFF2-40B4-BE49-F238E27FC236}">
                  <a16:creationId xmlns:a16="http://schemas.microsoft.com/office/drawing/2014/main" id="{00000000-0008-0000-1500-00004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59462" name="Check Box 70" descr="Yes" hidden="1">
              <a:extLst>
                <a:ext uri="{63B3BB69-23CF-44E3-9099-C40C66FF867C}">
                  <a14:compatExt spid="_x0000_s59462"/>
                </a:ext>
                <a:ext uri="{FF2B5EF4-FFF2-40B4-BE49-F238E27FC236}">
                  <a16:creationId xmlns:a16="http://schemas.microsoft.com/office/drawing/2014/main" id="{00000000-0008-0000-1500-00004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59463" name="Check Box 71" descr="Yes" hidden="1">
              <a:extLst>
                <a:ext uri="{63B3BB69-23CF-44E3-9099-C40C66FF867C}">
                  <a14:compatExt spid="_x0000_s59463"/>
                </a:ext>
                <a:ext uri="{FF2B5EF4-FFF2-40B4-BE49-F238E27FC236}">
                  <a16:creationId xmlns:a16="http://schemas.microsoft.com/office/drawing/2014/main" id="{00000000-0008-0000-1500-00004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59464" name="Check Box 72" descr="Yes" hidden="1">
              <a:extLst>
                <a:ext uri="{63B3BB69-23CF-44E3-9099-C40C66FF867C}">
                  <a14:compatExt spid="_x0000_s59464"/>
                </a:ext>
                <a:ext uri="{FF2B5EF4-FFF2-40B4-BE49-F238E27FC236}">
                  <a16:creationId xmlns:a16="http://schemas.microsoft.com/office/drawing/2014/main" id="{00000000-0008-0000-1500-00004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59465" name="Check Box 73" descr="Yes" hidden="1">
              <a:extLst>
                <a:ext uri="{63B3BB69-23CF-44E3-9099-C40C66FF867C}">
                  <a14:compatExt spid="_x0000_s59465"/>
                </a:ext>
                <a:ext uri="{FF2B5EF4-FFF2-40B4-BE49-F238E27FC236}">
                  <a16:creationId xmlns:a16="http://schemas.microsoft.com/office/drawing/2014/main" id="{00000000-0008-0000-1500-00004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59466" name="Check Box 74" descr="Yes" hidden="1">
              <a:extLst>
                <a:ext uri="{63B3BB69-23CF-44E3-9099-C40C66FF867C}">
                  <a14:compatExt spid="_x0000_s59466"/>
                </a:ext>
                <a:ext uri="{FF2B5EF4-FFF2-40B4-BE49-F238E27FC236}">
                  <a16:creationId xmlns:a16="http://schemas.microsoft.com/office/drawing/2014/main" id="{00000000-0008-0000-1500-00004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59467" name="Check Box 75" descr="Yes" hidden="1">
              <a:extLst>
                <a:ext uri="{63B3BB69-23CF-44E3-9099-C40C66FF867C}">
                  <a14:compatExt spid="_x0000_s59467"/>
                </a:ext>
                <a:ext uri="{FF2B5EF4-FFF2-40B4-BE49-F238E27FC236}">
                  <a16:creationId xmlns:a16="http://schemas.microsoft.com/office/drawing/2014/main" id="{00000000-0008-0000-1500-00004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59468" name="Check Box 76" descr="Yes" hidden="1">
              <a:extLst>
                <a:ext uri="{63B3BB69-23CF-44E3-9099-C40C66FF867C}">
                  <a14:compatExt spid="_x0000_s59468"/>
                </a:ext>
                <a:ext uri="{FF2B5EF4-FFF2-40B4-BE49-F238E27FC236}">
                  <a16:creationId xmlns:a16="http://schemas.microsoft.com/office/drawing/2014/main" id="{00000000-0008-0000-1500-00004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59469" name="Check Box 77" descr="Yes" hidden="1">
              <a:extLst>
                <a:ext uri="{63B3BB69-23CF-44E3-9099-C40C66FF867C}">
                  <a14:compatExt spid="_x0000_s59469"/>
                </a:ext>
                <a:ext uri="{FF2B5EF4-FFF2-40B4-BE49-F238E27FC236}">
                  <a16:creationId xmlns:a16="http://schemas.microsoft.com/office/drawing/2014/main" id="{00000000-0008-0000-1500-00004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59470" name="Check Box 78" descr="Yes" hidden="1">
              <a:extLst>
                <a:ext uri="{63B3BB69-23CF-44E3-9099-C40C66FF867C}">
                  <a14:compatExt spid="_x0000_s59470"/>
                </a:ext>
                <a:ext uri="{FF2B5EF4-FFF2-40B4-BE49-F238E27FC236}">
                  <a16:creationId xmlns:a16="http://schemas.microsoft.com/office/drawing/2014/main" id="{00000000-0008-0000-1500-00004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59471" name="Check Box 79" descr="Yes" hidden="1">
              <a:extLst>
                <a:ext uri="{63B3BB69-23CF-44E3-9099-C40C66FF867C}">
                  <a14:compatExt spid="_x0000_s59471"/>
                </a:ext>
                <a:ext uri="{FF2B5EF4-FFF2-40B4-BE49-F238E27FC236}">
                  <a16:creationId xmlns:a16="http://schemas.microsoft.com/office/drawing/2014/main" id="{00000000-0008-0000-1500-00004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59472" name="Check Box 80" descr="Yes" hidden="1">
              <a:extLst>
                <a:ext uri="{63B3BB69-23CF-44E3-9099-C40C66FF867C}">
                  <a14:compatExt spid="_x0000_s59472"/>
                </a:ext>
                <a:ext uri="{FF2B5EF4-FFF2-40B4-BE49-F238E27FC236}">
                  <a16:creationId xmlns:a16="http://schemas.microsoft.com/office/drawing/2014/main" id="{00000000-0008-0000-1500-00005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59473" name="Check Box 81" descr="Yes" hidden="1">
              <a:extLst>
                <a:ext uri="{63B3BB69-23CF-44E3-9099-C40C66FF867C}">
                  <a14:compatExt spid="_x0000_s59473"/>
                </a:ext>
                <a:ext uri="{FF2B5EF4-FFF2-40B4-BE49-F238E27FC236}">
                  <a16:creationId xmlns:a16="http://schemas.microsoft.com/office/drawing/2014/main" id="{00000000-0008-0000-1500-00005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59474" name="Check Box 82" hidden="1">
              <a:extLst>
                <a:ext uri="{63B3BB69-23CF-44E3-9099-C40C66FF867C}">
                  <a14:compatExt spid="_x0000_s59474"/>
                </a:ext>
                <a:ext uri="{FF2B5EF4-FFF2-40B4-BE49-F238E27FC236}">
                  <a16:creationId xmlns:a16="http://schemas.microsoft.com/office/drawing/2014/main" id="{00000000-0008-0000-1500-00005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59475" name="Check Box 83" hidden="1">
              <a:extLst>
                <a:ext uri="{63B3BB69-23CF-44E3-9099-C40C66FF867C}">
                  <a14:compatExt spid="_x0000_s59475"/>
                </a:ext>
                <a:ext uri="{FF2B5EF4-FFF2-40B4-BE49-F238E27FC236}">
                  <a16:creationId xmlns:a16="http://schemas.microsoft.com/office/drawing/2014/main" id="{00000000-0008-0000-1500-00005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59476" name="Check Box 84" descr="Yes" hidden="1">
              <a:extLst>
                <a:ext uri="{63B3BB69-23CF-44E3-9099-C40C66FF867C}">
                  <a14:compatExt spid="_x0000_s59476"/>
                </a:ext>
                <a:ext uri="{FF2B5EF4-FFF2-40B4-BE49-F238E27FC236}">
                  <a16:creationId xmlns:a16="http://schemas.microsoft.com/office/drawing/2014/main" id="{00000000-0008-0000-1500-00005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59477" name="Check Box 85" descr="Yes" hidden="1">
              <a:extLst>
                <a:ext uri="{63B3BB69-23CF-44E3-9099-C40C66FF867C}">
                  <a14:compatExt spid="_x0000_s59477"/>
                </a:ext>
                <a:ext uri="{FF2B5EF4-FFF2-40B4-BE49-F238E27FC236}">
                  <a16:creationId xmlns:a16="http://schemas.microsoft.com/office/drawing/2014/main" id="{00000000-0008-0000-1500-00005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59478" name="Check Box 86" descr="Yes" hidden="1">
              <a:extLst>
                <a:ext uri="{63B3BB69-23CF-44E3-9099-C40C66FF867C}">
                  <a14:compatExt spid="_x0000_s59478"/>
                </a:ext>
                <a:ext uri="{FF2B5EF4-FFF2-40B4-BE49-F238E27FC236}">
                  <a16:creationId xmlns:a16="http://schemas.microsoft.com/office/drawing/2014/main" id="{00000000-0008-0000-1500-000056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59479" name="Check Box 87" descr="Yes" hidden="1">
              <a:extLst>
                <a:ext uri="{63B3BB69-23CF-44E3-9099-C40C66FF867C}">
                  <a14:compatExt spid="_x0000_s59479"/>
                </a:ext>
                <a:ext uri="{FF2B5EF4-FFF2-40B4-BE49-F238E27FC236}">
                  <a16:creationId xmlns:a16="http://schemas.microsoft.com/office/drawing/2014/main" id="{00000000-0008-0000-1500-000057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1123950</xdr:colOff>
          <xdr:row>17</xdr:row>
          <xdr:rowOff>47625</xdr:rowOff>
        </xdr:to>
        <xdr:sp macro="" textlink="">
          <xdr:nvSpPr>
            <xdr:cNvPr id="59480" name="Check Box 88" hidden="1">
              <a:extLst>
                <a:ext uri="{63B3BB69-23CF-44E3-9099-C40C66FF867C}">
                  <a14:compatExt spid="_x0000_s59480"/>
                </a:ext>
                <a:ext uri="{FF2B5EF4-FFF2-40B4-BE49-F238E27FC236}">
                  <a16:creationId xmlns:a16="http://schemas.microsoft.com/office/drawing/2014/main" id="{00000000-0008-0000-1500-000058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59481" name="Check Box 89" hidden="1">
              <a:extLst>
                <a:ext uri="{63B3BB69-23CF-44E3-9099-C40C66FF867C}">
                  <a14:compatExt spid="_x0000_s59481"/>
                </a:ext>
                <a:ext uri="{FF2B5EF4-FFF2-40B4-BE49-F238E27FC236}">
                  <a16:creationId xmlns:a16="http://schemas.microsoft.com/office/drawing/2014/main" id="{00000000-0008-0000-1500-000059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1123950</xdr:colOff>
          <xdr:row>18</xdr:row>
          <xdr:rowOff>47625</xdr:rowOff>
        </xdr:to>
        <xdr:sp macro="" textlink="">
          <xdr:nvSpPr>
            <xdr:cNvPr id="59482" name="Check Box 90" hidden="1">
              <a:extLst>
                <a:ext uri="{63B3BB69-23CF-44E3-9099-C40C66FF867C}">
                  <a14:compatExt spid="_x0000_s59482"/>
                </a:ext>
                <a:ext uri="{FF2B5EF4-FFF2-40B4-BE49-F238E27FC236}">
                  <a16:creationId xmlns:a16="http://schemas.microsoft.com/office/drawing/2014/main" id="{00000000-0008-0000-1500-00005A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59483" name="Check Box 91" hidden="1">
              <a:extLst>
                <a:ext uri="{63B3BB69-23CF-44E3-9099-C40C66FF867C}">
                  <a14:compatExt spid="_x0000_s59483"/>
                </a:ext>
                <a:ext uri="{FF2B5EF4-FFF2-40B4-BE49-F238E27FC236}">
                  <a16:creationId xmlns:a16="http://schemas.microsoft.com/office/drawing/2014/main" id="{00000000-0008-0000-1500-00005B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1123950</xdr:colOff>
          <xdr:row>19</xdr:row>
          <xdr:rowOff>47625</xdr:rowOff>
        </xdr:to>
        <xdr:sp macro="" textlink="">
          <xdr:nvSpPr>
            <xdr:cNvPr id="59484" name="Check Box 92" hidden="1">
              <a:extLst>
                <a:ext uri="{63B3BB69-23CF-44E3-9099-C40C66FF867C}">
                  <a14:compatExt spid="_x0000_s59484"/>
                </a:ext>
                <a:ext uri="{FF2B5EF4-FFF2-40B4-BE49-F238E27FC236}">
                  <a16:creationId xmlns:a16="http://schemas.microsoft.com/office/drawing/2014/main" id="{00000000-0008-0000-1500-00005C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59485" name="Check Box 93" hidden="1">
              <a:extLst>
                <a:ext uri="{63B3BB69-23CF-44E3-9099-C40C66FF867C}">
                  <a14:compatExt spid="_x0000_s59485"/>
                </a:ext>
                <a:ext uri="{FF2B5EF4-FFF2-40B4-BE49-F238E27FC236}">
                  <a16:creationId xmlns:a16="http://schemas.microsoft.com/office/drawing/2014/main" id="{00000000-0008-0000-1500-00005D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59486" name="Check Box 94" hidden="1">
              <a:extLst>
                <a:ext uri="{63B3BB69-23CF-44E3-9099-C40C66FF867C}">
                  <a14:compatExt spid="_x0000_s59486"/>
                </a:ext>
                <a:ext uri="{FF2B5EF4-FFF2-40B4-BE49-F238E27FC236}">
                  <a16:creationId xmlns:a16="http://schemas.microsoft.com/office/drawing/2014/main" id="{00000000-0008-0000-1500-00005E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1123950</xdr:colOff>
          <xdr:row>20</xdr:row>
          <xdr:rowOff>47625</xdr:rowOff>
        </xdr:to>
        <xdr:sp macro="" textlink="">
          <xdr:nvSpPr>
            <xdr:cNvPr id="59487" name="Check Box 95" hidden="1">
              <a:extLst>
                <a:ext uri="{63B3BB69-23CF-44E3-9099-C40C66FF867C}">
                  <a14:compatExt spid="_x0000_s59487"/>
                </a:ext>
                <a:ext uri="{FF2B5EF4-FFF2-40B4-BE49-F238E27FC236}">
                  <a16:creationId xmlns:a16="http://schemas.microsoft.com/office/drawing/2014/main" id="{00000000-0008-0000-1500-00005F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59488" name="Check Box 96" hidden="1">
              <a:extLst>
                <a:ext uri="{63B3BB69-23CF-44E3-9099-C40C66FF867C}">
                  <a14:compatExt spid="_x0000_s59488"/>
                </a:ext>
                <a:ext uri="{FF2B5EF4-FFF2-40B4-BE49-F238E27FC236}">
                  <a16:creationId xmlns:a16="http://schemas.microsoft.com/office/drawing/2014/main" id="{00000000-0008-0000-1500-000060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59489" name="Check Box 97" hidden="1">
              <a:extLst>
                <a:ext uri="{63B3BB69-23CF-44E3-9099-C40C66FF867C}">
                  <a14:compatExt spid="_x0000_s59489"/>
                </a:ext>
                <a:ext uri="{FF2B5EF4-FFF2-40B4-BE49-F238E27FC236}">
                  <a16:creationId xmlns:a16="http://schemas.microsoft.com/office/drawing/2014/main" id="{00000000-0008-0000-1500-000061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1123950</xdr:colOff>
          <xdr:row>21</xdr:row>
          <xdr:rowOff>47625</xdr:rowOff>
        </xdr:to>
        <xdr:sp macro="" textlink="">
          <xdr:nvSpPr>
            <xdr:cNvPr id="59490" name="Check Box 98" hidden="1">
              <a:extLst>
                <a:ext uri="{63B3BB69-23CF-44E3-9099-C40C66FF867C}">
                  <a14:compatExt spid="_x0000_s59490"/>
                </a:ext>
                <a:ext uri="{FF2B5EF4-FFF2-40B4-BE49-F238E27FC236}">
                  <a16:creationId xmlns:a16="http://schemas.microsoft.com/office/drawing/2014/main" id="{00000000-0008-0000-1500-000062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59491" name="Check Box 99" hidden="1">
              <a:extLst>
                <a:ext uri="{63B3BB69-23CF-44E3-9099-C40C66FF867C}">
                  <a14:compatExt spid="_x0000_s59491"/>
                </a:ext>
                <a:ext uri="{FF2B5EF4-FFF2-40B4-BE49-F238E27FC236}">
                  <a16:creationId xmlns:a16="http://schemas.microsoft.com/office/drawing/2014/main" id="{00000000-0008-0000-1500-000063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59492" name="Check Box 100" hidden="1">
              <a:extLst>
                <a:ext uri="{63B3BB69-23CF-44E3-9099-C40C66FF867C}">
                  <a14:compatExt spid="_x0000_s59492"/>
                </a:ext>
                <a:ext uri="{FF2B5EF4-FFF2-40B4-BE49-F238E27FC236}">
                  <a16:creationId xmlns:a16="http://schemas.microsoft.com/office/drawing/2014/main" id="{00000000-0008-0000-1500-000064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1123950</xdr:colOff>
          <xdr:row>22</xdr:row>
          <xdr:rowOff>47625</xdr:rowOff>
        </xdr:to>
        <xdr:sp macro="" textlink="">
          <xdr:nvSpPr>
            <xdr:cNvPr id="59493" name="Check Box 101" hidden="1">
              <a:extLst>
                <a:ext uri="{63B3BB69-23CF-44E3-9099-C40C66FF867C}">
                  <a14:compatExt spid="_x0000_s59493"/>
                </a:ext>
                <a:ext uri="{FF2B5EF4-FFF2-40B4-BE49-F238E27FC236}">
                  <a16:creationId xmlns:a16="http://schemas.microsoft.com/office/drawing/2014/main" id="{00000000-0008-0000-1500-000065E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24.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1441" name="Check Box 1" hidden="1">
              <a:extLst>
                <a:ext uri="{63B3BB69-23CF-44E3-9099-C40C66FF867C}">
                  <a14:compatExt spid="_x0000_s61441"/>
                </a:ext>
                <a:ext uri="{FF2B5EF4-FFF2-40B4-BE49-F238E27FC236}">
                  <a16:creationId xmlns:a16="http://schemas.microsoft.com/office/drawing/2014/main" id="{00000000-0008-0000-1600-00000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1442" name="Check Box 2" hidden="1">
              <a:extLst>
                <a:ext uri="{63B3BB69-23CF-44E3-9099-C40C66FF867C}">
                  <a14:compatExt spid="_x0000_s61442"/>
                </a:ext>
                <a:ext uri="{FF2B5EF4-FFF2-40B4-BE49-F238E27FC236}">
                  <a16:creationId xmlns:a16="http://schemas.microsoft.com/office/drawing/2014/main" id="{00000000-0008-0000-1600-00000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1443" name="Check Box 3" hidden="1">
              <a:extLst>
                <a:ext uri="{63B3BB69-23CF-44E3-9099-C40C66FF867C}">
                  <a14:compatExt spid="_x0000_s61443"/>
                </a:ext>
                <a:ext uri="{FF2B5EF4-FFF2-40B4-BE49-F238E27FC236}">
                  <a16:creationId xmlns:a16="http://schemas.microsoft.com/office/drawing/2014/main" id="{00000000-0008-0000-1600-00000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1444" name="Check Box 4" hidden="1">
              <a:extLst>
                <a:ext uri="{63B3BB69-23CF-44E3-9099-C40C66FF867C}">
                  <a14:compatExt spid="_x0000_s61444"/>
                </a:ext>
                <a:ext uri="{FF2B5EF4-FFF2-40B4-BE49-F238E27FC236}">
                  <a16:creationId xmlns:a16="http://schemas.microsoft.com/office/drawing/2014/main" id="{00000000-0008-0000-1600-00000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1445" name="Check Box 5" hidden="1">
              <a:extLst>
                <a:ext uri="{63B3BB69-23CF-44E3-9099-C40C66FF867C}">
                  <a14:compatExt spid="_x0000_s61445"/>
                </a:ext>
                <a:ext uri="{FF2B5EF4-FFF2-40B4-BE49-F238E27FC236}">
                  <a16:creationId xmlns:a16="http://schemas.microsoft.com/office/drawing/2014/main" id="{00000000-0008-0000-1600-00000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1446" name="Check Box 6" hidden="1">
              <a:extLst>
                <a:ext uri="{63B3BB69-23CF-44E3-9099-C40C66FF867C}">
                  <a14:compatExt spid="_x0000_s61446"/>
                </a:ext>
                <a:ext uri="{FF2B5EF4-FFF2-40B4-BE49-F238E27FC236}">
                  <a16:creationId xmlns:a16="http://schemas.microsoft.com/office/drawing/2014/main" id="{00000000-0008-0000-1600-00000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1447" name="Check Box 7" hidden="1">
              <a:extLst>
                <a:ext uri="{63B3BB69-23CF-44E3-9099-C40C66FF867C}">
                  <a14:compatExt spid="_x0000_s61447"/>
                </a:ext>
                <a:ext uri="{FF2B5EF4-FFF2-40B4-BE49-F238E27FC236}">
                  <a16:creationId xmlns:a16="http://schemas.microsoft.com/office/drawing/2014/main" id="{00000000-0008-0000-1600-00000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1448" name="Check Box 8" hidden="1">
              <a:extLst>
                <a:ext uri="{63B3BB69-23CF-44E3-9099-C40C66FF867C}">
                  <a14:compatExt spid="_x0000_s61448"/>
                </a:ext>
                <a:ext uri="{FF2B5EF4-FFF2-40B4-BE49-F238E27FC236}">
                  <a16:creationId xmlns:a16="http://schemas.microsoft.com/office/drawing/2014/main" id="{00000000-0008-0000-1600-00000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1449" name="Check Box 9" hidden="1">
              <a:extLst>
                <a:ext uri="{63B3BB69-23CF-44E3-9099-C40C66FF867C}">
                  <a14:compatExt spid="_x0000_s61449"/>
                </a:ext>
                <a:ext uri="{FF2B5EF4-FFF2-40B4-BE49-F238E27FC236}">
                  <a16:creationId xmlns:a16="http://schemas.microsoft.com/office/drawing/2014/main" id="{00000000-0008-0000-1600-00000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1450" name="Check Box 10" hidden="1">
              <a:extLst>
                <a:ext uri="{63B3BB69-23CF-44E3-9099-C40C66FF867C}">
                  <a14:compatExt spid="_x0000_s61450"/>
                </a:ext>
                <a:ext uri="{FF2B5EF4-FFF2-40B4-BE49-F238E27FC236}">
                  <a16:creationId xmlns:a16="http://schemas.microsoft.com/office/drawing/2014/main" id="{00000000-0008-0000-1600-00000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1451" name="Check Box 11" hidden="1">
              <a:extLst>
                <a:ext uri="{63B3BB69-23CF-44E3-9099-C40C66FF867C}">
                  <a14:compatExt spid="_x0000_s61451"/>
                </a:ext>
                <a:ext uri="{FF2B5EF4-FFF2-40B4-BE49-F238E27FC236}">
                  <a16:creationId xmlns:a16="http://schemas.microsoft.com/office/drawing/2014/main" id="{00000000-0008-0000-1600-00000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1452" name="Check Box 12" hidden="1">
              <a:extLst>
                <a:ext uri="{63B3BB69-23CF-44E3-9099-C40C66FF867C}">
                  <a14:compatExt spid="_x0000_s61452"/>
                </a:ext>
                <a:ext uri="{FF2B5EF4-FFF2-40B4-BE49-F238E27FC236}">
                  <a16:creationId xmlns:a16="http://schemas.microsoft.com/office/drawing/2014/main" id="{00000000-0008-0000-1600-00000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1453" name="Check Box 13" hidden="1">
              <a:extLst>
                <a:ext uri="{63B3BB69-23CF-44E3-9099-C40C66FF867C}">
                  <a14:compatExt spid="_x0000_s61453"/>
                </a:ext>
                <a:ext uri="{FF2B5EF4-FFF2-40B4-BE49-F238E27FC236}">
                  <a16:creationId xmlns:a16="http://schemas.microsoft.com/office/drawing/2014/main" id="{00000000-0008-0000-1600-00000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1454" name="Check Box 14" hidden="1">
              <a:extLst>
                <a:ext uri="{63B3BB69-23CF-44E3-9099-C40C66FF867C}">
                  <a14:compatExt spid="_x0000_s61454"/>
                </a:ext>
                <a:ext uri="{FF2B5EF4-FFF2-40B4-BE49-F238E27FC236}">
                  <a16:creationId xmlns:a16="http://schemas.microsoft.com/office/drawing/2014/main" id="{00000000-0008-0000-1600-00000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1455" name="Check Box 15" hidden="1">
              <a:extLst>
                <a:ext uri="{63B3BB69-23CF-44E3-9099-C40C66FF867C}">
                  <a14:compatExt spid="_x0000_s61455"/>
                </a:ext>
                <a:ext uri="{FF2B5EF4-FFF2-40B4-BE49-F238E27FC236}">
                  <a16:creationId xmlns:a16="http://schemas.microsoft.com/office/drawing/2014/main" id="{00000000-0008-0000-1600-00000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1456" name="Check Box 16" hidden="1">
              <a:extLst>
                <a:ext uri="{63B3BB69-23CF-44E3-9099-C40C66FF867C}">
                  <a14:compatExt spid="_x0000_s61456"/>
                </a:ext>
                <a:ext uri="{FF2B5EF4-FFF2-40B4-BE49-F238E27FC236}">
                  <a16:creationId xmlns:a16="http://schemas.microsoft.com/office/drawing/2014/main" id="{00000000-0008-0000-1600-00001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1457" name="Check Box 17" hidden="1">
              <a:extLst>
                <a:ext uri="{63B3BB69-23CF-44E3-9099-C40C66FF867C}">
                  <a14:compatExt spid="_x0000_s61457"/>
                </a:ext>
                <a:ext uri="{FF2B5EF4-FFF2-40B4-BE49-F238E27FC236}">
                  <a16:creationId xmlns:a16="http://schemas.microsoft.com/office/drawing/2014/main" id="{00000000-0008-0000-1600-00001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1458" name="Check Box 18" hidden="1">
              <a:extLst>
                <a:ext uri="{63B3BB69-23CF-44E3-9099-C40C66FF867C}">
                  <a14:compatExt spid="_x0000_s61458"/>
                </a:ext>
                <a:ext uri="{FF2B5EF4-FFF2-40B4-BE49-F238E27FC236}">
                  <a16:creationId xmlns:a16="http://schemas.microsoft.com/office/drawing/2014/main" id="{00000000-0008-0000-1600-00001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1459" name="Check Box 19" hidden="1">
              <a:extLst>
                <a:ext uri="{63B3BB69-23CF-44E3-9099-C40C66FF867C}">
                  <a14:compatExt spid="_x0000_s61459"/>
                </a:ext>
                <a:ext uri="{FF2B5EF4-FFF2-40B4-BE49-F238E27FC236}">
                  <a16:creationId xmlns:a16="http://schemas.microsoft.com/office/drawing/2014/main" id="{00000000-0008-0000-1600-00001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1460" name="Check Box 20" hidden="1">
              <a:extLst>
                <a:ext uri="{63B3BB69-23CF-44E3-9099-C40C66FF867C}">
                  <a14:compatExt spid="_x0000_s61460"/>
                </a:ext>
                <a:ext uri="{FF2B5EF4-FFF2-40B4-BE49-F238E27FC236}">
                  <a16:creationId xmlns:a16="http://schemas.microsoft.com/office/drawing/2014/main" id="{00000000-0008-0000-1600-00001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1461" name="Check Box 21" hidden="1">
              <a:extLst>
                <a:ext uri="{63B3BB69-23CF-44E3-9099-C40C66FF867C}">
                  <a14:compatExt spid="_x0000_s61461"/>
                </a:ext>
                <a:ext uri="{FF2B5EF4-FFF2-40B4-BE49-F238E27FC236}">
                  <a16:creationId xmlns:a16="http://schemas.microsoft.com/office/drawing/2014/main" id="{00000000-0008-0000-1600-00001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6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6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6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6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6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6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6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6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6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6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6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1462" name="Check Box 22" hidden="1">
              <a:extLst>
                <a:ext uri="{63B3BB69-23CF-44E3-9099-C40C66FF867C}">
                  <a14:compatExt spid="_x0000_s61462"/>
                </a:ext>
                <a:ext uri="{FF2B5EF4-FFF2-40B4-BE49-F238E27FC236}">
                  <a16:creationId xmlns:a16="http://schemas.microsoft.com/office/drawing/2014/main" id="{00000000-0008-0000-1600-00001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1463" name="Check Box 23" hidden="1">
              <a:extLst>
                <a:ext uri="{63B3BB69-23CF-44E3-9099-C40C66FF867C}">
                  <a14:compatExt spid="_x0000_s61463"/>
                </a:ext>
                <a:ext uri="{FF2B5EF4-FFF2-40B4-BE49-F238E27FC236}">
                  <a16:creationId xmlns:a16="http://schemas.microsoft.com/office/drawing/2014/main" id="{00000000-0008-0000-1600-00001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1464" name="Check Box 24" hidden="1">
              <a:extLst>
                <a:ext uri="{63B3BB69-23CF-44E3-9099-C40C66FF867C}">
                  <a14:compatExt spid="_x0000_s61464"/>
                </a:ext>
                <a:ext uri="{FF2B5EF4-FFF2-40B4-BE49-F238E27FC236}">
                  <a16:creationId xmlns:a16="http://schemas.microsoft.com/office/drawing/2014/main" id="{00000000-0008-0000-1600-00001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1465" name="Check Box 25" hidden="1">
              <a:extLst>
                <a:ext uri="{63B3BB69-23CF-44E3-9099-C40C66FF867C}">
                  <a14:compatExt spid="_x0000_s61465"/>
                </a:ext>
                <a:ext uri="{FF2B5EF4-FFF2-40B4-BE49-F238E27FC236}">
                  <a16:creationId xmlns:a16="http://schemas.microsoft.com/office/drawing/2014/main" id="{00000000-0008-0000-1600-00001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1466" name="Check Box 26" hidden="1">
              <a:extLst>
                <a:ext uri="{63B3BB69-23CF-44E3-9099-C40C66FF867C}">
                  <a14:compatExt spid="_x0000_s61466"/>
                </a:ext>
                <a:ext uri="{FF2B5EF4-FFF2-40B4-BE49-F238E27FC236}">
                  <a16:creationId xmlns:a16="http://schemas.microsoft.com/office/drawing/2014/main" id="{00000000-0008-0000-1600-00001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1467" name="Check Box 27" hidden="1">
              <a:extLst>
                <a:ext uri="{63B3BB69-23CF-44E3-9099-C40C66FF867C}">
                  <a14:compatExt spid="_x0000_s61467"/>
                </a:ext>
                <a:ext uri="{FF2B5EF4-FFF2-40B4-BE49-F238E27FC236}">
                  <a16:creationId xmlns:a16="http://schemas.microsoft.com/office/drawing/2014/main" id="{00000000-0008-0000-1600-00001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1468" name="Check Box 28" descr="Yes" hidden="1">
              <a:extLst>
                <a:ext uri="{63B3BB69-23CF-44E3-9099-C40C66FF867C}">
                  <a14:compatExt spid="_x0000_s61468"/>
                </a:ext>
                <a:ext uri="{FF2B5EF4-FFF2-40B4-BE49-F238E27FC236}">
                  <a16:creationId xmlns:a16="http://schemas.microsoft.com/office/drawing/2014/main" id="{00000000-0008-0000-1600-00001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1469" name="Check Box 29" descr="Retain" hidden="1">
              <a:extLst>
                <a:ext uri="{63B3BB69-23CF-44E3-9099-C40C66FF867C}">
                  <a14:compatExt spid="_x0000_s61469"/>
                </a:ext>
                <a:ext uri="{FF2B5EF4-FFF2-40B4-BE49-F238E27FC236}">
                  <a16:creationId xmlns:a16="http://schemas.microsoft.com/office/drawing/2014/main" id="{00000000-0008-0000-1600-00001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1470" name="Check Box 30" hidden="1">
              <a:extLst>
                <a:ext uri="{63B3BB69-23CF-44E3-9099-C40C66FF867C}">
                  <a14:compatExt spid="_x0000_s61470"/>
                </a:ext>
                <a:ext uri="{FF2B5EF4-FFF2-40B4-BE49-F238E27FC236}">
                  <a16:creationId xmlns:a16="http://schemas.microsoft.com/office/drawing/2014/main" id="{00000000-0008-0000-1600-00001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1471" name="Check Box 31" hidden="1">
              <a:extLst>
                <a:ext uri="{63B3BB69-23CF-44E3-9099-C40C66FF867C}">
                  <a14:compatExt spid="_x0000_s61471"/>
                </a:ext>
                <a:ext uri="{FF2B5EF4-FFF2-40B4-BE49-F238E27FC236}">
                  <a16:creationId xmlns:a16="http://schemas.microsoft.com/office/drawing/2014/main" id="{00000000-0008-0000-1600-00001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1472" name="Check Box 32" hidden="1">
              <a:extLst>
                <a:ext uri="{63B3BB69-23CF-44E3-9099-C40C66FF867C}">
                  <a14:compatExt spid="_x0000_s61472"/>
                </a:ext>
                <a:ext uri="{FF2B5EF4-FFF2-40B4-BE49-F238E27FC236}">
                  <a16:creationId xmlns:a16="http://schemas.microsoft.com/office/drawing/2014/main" id="{00000000-0008-0000-1600-00002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1473" name="Check Box 33" hidden="1">
              <a:extLst>
                <a:ext uri="{63B3BB69-23CF-44E3-9099-C40C66FF867C}">
                  <a14:compatExt spid="_x0000_s61473"/>
                </a:ext>
                <a:ext uri="{FF2B5EF4-FFF2-40B4-BE49-F238E27FC236}">
                  <a16:creationId xmlns:a16="http://schemas.microsoft.com/office/drawing/2014/main" id="{00000000-0008-0000-1600-00002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1474" name="Check Box 34" hidden="1">
              <a:extLst>
                <a:ext uri="{63B3BB69-23CF-44E3-9099-C40C66FF867C}">
                  <a14:compatExt spid="_x0000_s61474"/>
                </a:ext>
                <a:ext uri="{FF2B5EF4-FFF2-40B4-BE49-F238E27FC236}">
                  <a16:creationId xmlns:a16="http://schemas.microsoft.com/office/drawing/2014/main" id="{00000000-0008-0000-1600-00002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1475" name="Check Box 35" hidden="1">
              <a:extLst>
                <a:ext uri="{63B3BB69-23CF-44E3-9099-C40C66FF867C}">
                  <a14:compatExt spid="_x0000_s61475"/>
                </a:ext>
                <a:ext uri="{FF2B5EF4-FFF2-40B4-BE49-F238E27FC236}">
                  <a16:creationId xmlns:a16="http://schemas.microsoft.com/office/drawing/2014/main" id="{00000000-0008-0000-1600-00002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1476" name="Check Box 36" hidden="1">
              <a:extLst>
                <a:ext uri="{63B3BB69-23CF-44E3-9099-C40C66FF867C}">
                  <a14:compatExt spid="_x0000_s61476"/>
                </a:ext>
                <a:ext uri="{FF2B5EF4-FFF2-40B4-BE49-F238E27FC236}">
                  <a16:creationId xmlns:a16="http://schemas.microsoft.com/office/drawing/2014/main" id="{00000000-0008-0000-1600-00002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1477" name="Check Box 37" hidden="1">
              <a:extLst>
                <a:ext uri="{63B3BB69-23CF-44E3-9099-C40C66FF867C}">
                  <a14:compatExt spid="_x0000_s61477"/>
                </a:ext>
                <a:ext uri="{FF2B5EF4-FFF2-40B4-BE49-F238E27FC236}">
                  <a16:creationId xmlns:a16="http://schemas.microsoft.com/office/drawing/2014/main" id="{00000000-0008-0000-1600-00002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1478" name="Check Box 38" hidden="1">
              <a:extLst>
                <a:ext uri="{63B3BB69-23CF-44E3-9099-C40C66FF867C}">
                  <a14:compatExt spid="_x0000_s61478"/>
                </a:ext>
                <a:ext uri="{FF2B5EF4-FFF2-40B4-BE49-F238E27FC236}">
                  <a16:creationId xmlns:a16="http://schemas.microsoft.com/office/drawing/2014/main" id="{00000000-0008-0000-1600-00002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1479" name="Check Box 39" hidden="1">
              <a:extLst>
                <a:ext uri="{63B3BB69-23CF-44E3-9099-C40C66FF867C}">
                  <a14:compatExt spid="_x0000_s61479"/>
                </a:ext>
                <a:ext uri="{FF2B5EF4-FFF2-40B4-BE49-F238E27FC236}">
                  <a16:creationId xmlns:a16="http://schemas.microsoft.com/office/drawing/2014/main" id="{00000000-0008-0000-1600-00002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1480" name="Check Box 40" hidden="1">
              <a:extLst>
                <a:ext uri="{63B3BB69-23CF-44E3-9099-C40C66FF867C}">
                  <a14:compatExt spid="_x0000_s61480"/>
                </a:ext>
                <a:ext uri="{FF2B5EF4-FFF2-40B4-BE49-F238E27FC236}">
                  <a16:creationId xmlns:a16="http://schemas.microsoft.com/office/drawing/2014/main" id="{00000000-0008-0000-1600-00002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1481" name="Check Box 41" hidden="1">
              <a:extLst>
                <a:ext uri="{63B3BB69-23CF-44E3-9099-C40C66FF867C}">
                  <a14:compatExt spid="_x0000_s61481"/>
                </a:ext>
                <a:ext uri="{FF2B5EF4-FFF2-40B4-BE49-F238E27FC236}">
                  <a16:creationId xmlns:a16="http://schemas.microsoft.com/office/drawing/2014/main" id="{00000000-0008-0000-1600-00002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1482" name="Check Box 42" hidden="1">
              <a:extLst>
                <a:ext uri="{63B3BB69-23CF-44E3-9099-C40C66FF867C}">
                  <a14:compatExt spid="_x0000_s61482"/>
                </a:ext>
                <a:ext uri="{FF2B5EF4-FFF2-40B4-BE49-F238E27FC236}">
                  <a16:creationId xmlns:a16="http://schemas.microsoft.com/office/drawing/2014/main" id="{00000000-0008-0000-1600-00002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1483" name="Check Box 43" hidden="1">
              <a:extLst>
                <a:ext uri="{63B3BB69-23CF-44E3-9099-C40C66FF867C}">
                  <a14:compatExt spid="_x0000_s61483"/>
                </a:ext>
                <a:ext uri="{FF2B5EF4-FFF2-40B4-BE49-F238E27FC236}">
                  <a16:creationId xmlns:a16="http://schemas.microsoft.com/office/drawing/2014/main" id="{00000000-0008-0000-1600-00002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1484" name="Check Box 44" hidden="1">
              <a:extLst>
                <a:ext uri="{63B3BB69-23CF-44E3-9099-C40C66FF867C}">
                  <a14:compatExt spid="_x0000_s61484"/>
                </a:ext>
                <a:ext uri="{FF2B5EF4-FFF2-40B4-BE49-F238E27FC236}">
                  <a16:creationId xmlns:a16="http://schemas.microsoft.com/office/drawing/2014/main" id="{00000000-0008-0000-1600-00002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1485" name="Check Box 45" hidden="1">
              <a:extLst>
                <a:ext uri="{63B3BB69-23CF-44E3-9099-C40C66FF867C}">
                  <a14:compatExt spid="_x0000_s61485"/>
                </a:ext>
                <a:ext uri="{FF2B5EF4-FFF2-40B4-BE49-F238E27FC236}">
                  <a16:creationId xmlns:a16="http://schemas.microsoft.com/office/drawing/2014/main" id="{00000000-0008-0000-1600-00002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1486" name="Check Box 46" hidden="1">
              <a:extLst>
                <a:ext uri="{63B3BB69-23CF-44E3-9099-C40C66FF867C}">
                  <a14:compatExt spid="_x0000_s61486"/>
                </a:ext>
                <a:ext uri="{FF2B5EF4-FFF2-40B4-BE49-F238E27FC236}">
                  <a16:creationId xmlns:a16="http://schemas.microsoft.com/office/drawing/2014/main" id="{00000000-0008-0000-1600-00002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1487" name="Check Box 47" hidden="1">
              <a:extLst>
                <a:ext uri="{63B3BB69-23CF-44E3-9099-C40C66FF867C}">
                  <a14:compatExt spid="_x0000_s61487"/>
                </a:ext>
                <a:ext uri="{FF2B5EF4-FFF2-40B4-BE49-F238E27FC236}">
                  <a16:creationId xmlns:a16="http://schemas.microsoft.com/office/drawing/2014/main" id="{00000000-0008-0000-1600-00002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1488" name="Check Box 48" hidden="1">
              <a:extLst>
                <a:ext uri="{63B3BB69-23CF-44E3-9099-C40C66FF867C}">
                  <a14:compatExt spid="_x0000_s61488"/>
                </a:ext>
                <a:ext uri="{FF2B5EF4-FFF2-40B4-BE49-F238E27FC236}">
                  <a16:creationId xmlns:a16="http://schemas.microsoft.com/office/drawing/2014/main" id="{00000000-0008-0000-1600-00003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1489" name="Check Box 49" hidden="1">
              <a:extLst>
                <a:ext uri="{63B3BB69-23CF-44E3-9099-C40C66FF867C}">
                  <a14:compatExt spid="_x0000_s61489"/>
                </a:ext>
                <a:ext uri="{FF2B5EF4-FFF2-40B4-BE49-F238E27FC236}">
                  <a16:creationId xmlns:a16="http://schemas.microsoft.com/office/drawing/2014/main" id="{00000000-0008-0000-1600-00003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1490" name="Check Box 50" hidden="1">
              <a:extLst>
                <a:ext uri="{63B3BB69-23CF-44E3-9099-C40C66FF867C}">
                  <a14:compatExt spid="_x0000_s61490"/>
                </a:ext>
                <a:ext uri="{FF2B5EF4-FFF2-40B4-BE49-F238E27FC236}">
                  <a16:creationId xmlns:a16="http://schemas.microsoft.com/office/drawing/2014/main" id="{00000000-0008-0000-1600-00003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1491" name="Check Box 51" hidden="1">
              <a:extLst>
                <a:ext uri="{63B3BB69-23CF-44E3-9099-C40C66FF867C}">
                  <a14:compatExt spid="_x0000_s61491"/>
                </a:ext>
                <a:ext uri="{FF2B5EF4-FFF2-40B4-BE49-F238E27FC236}">
                  <a16:creationId xmlns:a16="http://schemas.microsoft.com/office/drawing/2014/main" id="{00000000-0008-0000-1600-00003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1492" name="Check Box 52" hidden="1">
              <a:extLst>
                <a:ext uri="{63B3BB69-23CF-44E3-9099-C40C66FF867C}">
                  <a14:compatExt spid="_x0000_s61492"/>
                </a:ext>
                <a:ext uri="{FF2B5EF4-FFF2-40B4-BE49-F238E27FC236}">
                  <a16:creationId xmlns:a16="http://schemas.microsoft.com/office/drawing/2014/main" id="{00000000-0008-0000-1600-00003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1493" name="Check Box 53" hidden="1">
              <a:extLst>
                <a:ext uri="{63B3BB69-23CF-44E3-9099-C40C66FF867C}">
                  <a14:compatExt spid="_x0000_s61493"/>
                </a:ext>
                <a:ext uri="{FF2B5EF4-FFF2-40B4-BE49-F238E27FC236}">
                  <a16:creationId xmlns:a16="http://schemas.microsoft.com/office/drawing/2014/main" id="{00000000-0008-0000-1600-00003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1494" name="Check Box 54" hidden="1">
              <a:extLst>
                <a:ext uri="{63B3BB69-23CF-44E3-9099-C40C66FF867C}">
                  <a14:compatExt spid="_x0000_s61494"/>
                </a:ext>
                <a:ext uri="{FF2B5EF4-FFF2-40B4-BE49-F238E27FC236}">
                  <a16:creationId xmlns:a16="http://schemas.microsoft.com/office/drawing/2014/main" id="{00000000-0008-0000-1600-00003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1495" name="Check Box 55" hidden="1">
              <a:extLst>
                <a:ext uri="{63B3BB69-23CF-44E3-9099-C40C66FF867C}">
                  <a14:compatExt spid="_x0000_s61495"/>
                </a:ext>
                <a:ext uri="{FF2B5EF4-FFF2-40B4-BE49-F238E27FC236}">
                  <a16:creationId xmlns:a16="http://schemas.microsoft.com/office/drawing/2014/main" id="{00000000-0008-0000-1600-00003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1496" name="Check Box 56" hidden="1">
              <a:extLst>
                <a:ext uri="{63B3BB69-23CF-44E3-9099-C40C66FF867C}">
                  <a14:compatExt spid="_x0000_s61496"/>
                </a:ext>
                <a:ext uri="{FF2B5EF4-FFF2-40B4-BE49-F238E27FC236}">
                  <a16:creationId xmlns:a16="http://schemas.microsoft.com/office/drawing/2014/main" id="{00000000-0008-0000-1600-00003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1497" name="Check Box 57" hidden="1">
              <a:extLst>
                <a:ext uri="{63B3BB69-23CF-44E3-9099-C40C66FF867C}">
                  <a14:compatExt spid="_x0000_s61497"/>
                </a:ext>
                <a:ext uri="{FF2B5EF4-FFF2-40B4-BE49-F238E27FC236}">
                  <a16:creationId xmlns:a16="http://schemas.microsoft.com/office/drawing/2014/main" id="{00000000-0008-0000-1600-00003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1498" name="Check Box 58" hidden="1">
              <a:extLst>
                <a:ext uri="{63B3BB69-23CF-44E3-9099-C40C66FF867C}">
                  <a14:compatExt spid="_x0000_s61498"/>
                </a:ext>
                <a:ext uri="{FF2B5EF4-FFF2-40B4-BE49-F238E27FC236}">
                  <a16:creationId xmlns:a16="http://schemas.microsoft.com/office/drawing/2014/main" id="{00000000-0008-0000-1600-00003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1499" name="Check Box 59" hidden="1">
              <a:extLst>
                <a:ext uri="{63B3BB69-23CF-44E3-9099-C40C66FF867C}">
                  <a14:compatExt spid="_x0000_s61499"/>
                </a:ext>
                <a:ext uri="{FF2B5EF4-FFF2-40B4-BE49-F238E27FC236}">
                  <a16:creationId xmlns:a16="http://schemas.microsoft.com/office/drawing/2014/main" id="{00000000-0008-0000-1600-00003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1500" name="Check Box 60" hidden="1">
              <a:extLst>
                <a:ext uri="{63B3BB69-23CF-44E3-9099-C40C66FF867C}">
                  <a14:compatExt spid="_x0000_s61500"/>
                </a:ext>
                <a:ext uri="{FF2B5EF4-FFF2-40B4-BE49-F238E27FC236}">
                  <a16:creationId xmlns:a16="http://schemas.microsoft.com/office/drawing/2014/main" id="{00000000-0008-0000-1600-00003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1501" name="Check Box 61" hidden="1">
              <a:extLst>
                <a:ext uri="{63B3BB69-23CF-44E3-9099-C40C66FF867C}">
                  <a14:compatExt spid="_x0000_s61501"/>
                </a:ext>
                <a:ext uri="{FF2B5EF4-FFF2-40B4-BE49-F238E27FC236}">
                  <a16:creationId xmlns:a16="http://schemas.microsoft.com/office/drawing/2014/main" id="{00000000-0008-0000-1600-00003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1502" name="Check Box 62" hidden="1">
              <a:extLst>
                <a:ext uri="{63B3BB69-23CF-44E3-9099-C40C66FF867C}">
                  <a14:compatExt spid="_x0000_s61502"/>
                </a:ext>
                <a:ext uri="{FF2B5EF4-FFF2-40B4-BE49-F238E27FC236}">
                  <a16:creationId xmlns:a16="http://schemas.microsoft.com/office/drawing/2014/main" id="{00000000-0008-0000-1600-00003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1503" name="Check Box 63" hidden="1">
              <a:extLst>
                <a:ext uri="{63B3BB69-23CF-44E3-9099-C40C66FF867C}">
                  <a14:compatExt spid="_x0000_s61503"/>
                </a:ext>
                <a:ext uri="{FF2B5EF4-FFF2-40B4-BE49-F238E27FC236}">
                  <a16:creationId xmlns:a16="http://schemas.microsoft.com/office/drawing/2014/main" id="{00000000-0008-0000-1600-00003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1504" name="Check Box 64" hidden="1">
              <a:extLst>
                <a:ext uri="{63B3BB69-23CF-44E3-9099-C40C66FF867C}">
                  <a14:compatExt spid="_x0000_s61504"/>
                </a:ext>
                <a:ext uri="{FF2B5EF4-FFF2-40B4-BE49-F238E27FC236}">
                  <a16:creationId xmlns:a16="http://schemas.microsoft.com/office/drawing/2014/main" id="{00000000-0008-0000-1600-00004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1505" name="Check Box 65" hidden="1">
              <a:extLst>
                <a:ext uri="{63B3BB69-23CF-44E3-9099-C40C66FF867C}">
                  <a14:compatExt spid="_x0000_s61505"/>
                </a:ext>
                <a:ext uri="{FF2B5EF4-FFF2-40B4-BE49-F238E27FC236}">
                  <a16:creationId xmlns:a16="http://schemas.microsoft.com/office/drawing/2014/main" id="{00000000-0008-0000-1600-00004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6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6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73%</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1506" name="Check Box 66" descr="Yes" hidden="1">
              <a:extLst>
                <a:ext uri="{63B3BB69-23CF-44E3-9099-C40C66FF867C}">
                  <a14:compatExt spid="_x0000_s61506"/>
                </a:ext>
                <a:ext uri="{FF2B5EF4-FFF2-40B4-BE49-F238E27FC236}">
                  <a16:creationId xmlns:a16="http://schemas.microsoft.com/office/drawing/2014/main" id="{00000000-0008-0000-1600-00004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1507" name="Check Box 67" descr="Yes" hidden="1">
              <a:extLst>
                <a:ext uri="{63B3BB69-23CF-44E3-9099-C40C66FF867C}">
                  <a14:compatExt spid="_x0000_s61507"/>
                </a:ext>
                <a:ext uri="{FF2B5EF4-FFF2-40B4-BE49-F238E27FC236}">
                  <a16:creationId xmlns:a16="http://schemas.microsoft.com/office/drawing/2014/main" id="{00000000-0008-0000-1600-00004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1508" name="Check Box 68" hidden="1">
              <a:extLst>
                <a:ext uri="{63B3BB69-23CF-44E3-9099-C40C66FF867C}">
                  <a14:compatExt spid="_x0000_s61508"/>
                </a:ext>
                <a:ext uri="{FF2B5EF4-FFF2-40B4-BE49-F238E27FC236}">
                  <a16:creationId xmlns:a16="http://schemas.microsoft.com/office/drawing/2014/main" id="{00000000-0008-0000-1600-00004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1509" name="Check Box 69" descr="Yes" hidden="1">
              <a:extLst>
                <a:ext uri="{63B3BB69-23CF-44E3-9099-C40C66FF867C}">
                  <a14:compatExt spid="_x0000_s61509"/>
                </a:ext>
                <a:ext uri="{FF2B5EF4-FFF2-40B4-BE49-F238E27FC236}">
                  <a16:creationId xmlns:a16="http://schemas.microsoft.com/office/drawing/2014/main" id="{00000000-0008-0000-1600-00004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1510" name="Check Box 70" descr="Yes" hidden="1">
              <a:extLst>
                <a:ext uri="{63B3BB69-23CF-44E3-9099-C40C66FF867C}">
                  <a14:compatExt spid="_x0000_s61510"/>
                </a:ext>
                <a:ext uri="{FF2B5EF4-FFF2-40B4-BE49-F238E27FC236}">
                  <a16:creationId xmlns:a16="http://schemas.microsoft.com/office/drawing/2014/main" id="{00000000-0008-0000-1600-00004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1511" name="Check Box 71" descr="Yes" hidden="1">
              <a:extLst>
                <a:ext uri="{63B3BB69-23CF-44E3-9099-C40C66FF867C}">
                  <a14:compatExt spid="_x0000_s61511"/>
                </a:ext>
                <a:ext uri="{FF2B5EF4-FFF2-40B4-BE49-F238E27FC236}">
                  <a16:creationId xmlns:a16="http://schemas.microsoft.com/office/drawing/2014/main" id="{00000000-0008-0000-1600-00004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1512" name="Check Box 72" descr="Yes" hidden="1">
              <a:extLst>
                <a:ext uri="{63B3BB69-23CF-44E3-9099-C40C66FF867C}">
                  <a14:compatExt spid="_x0000_s61512"/>
                </a:ext>
                <a:ext uri="{FF2B5EF4-FFF2-40B4-BE49-F238E27FC236}">
                  <a16:creationId xmlns:a16="http://schemas.microsoft.com/office/drawing/2014/main" id="{00000000-0008-0000-1600-00004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1513" name="Check Box 73" descr="Yes" hidden="1">
              <a:extLst>
                <a:ext uri="{63B3BB69-23CF-44E3-9099-C40C66FF867C}">
                  <a14:compatExt spid="_x0000_s61513"/>
                </a:ext>
                <a:ext uri="{FF2B5EF4-FFF2-40B4-BE49-F238E27FC236}">
                  <a16:creationId xmlns:a16="http://schemas.microsoft.com/office/drawing/2014/main" id="{00000000-0008-0000-1600-00004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1514" name="Check Box 74" descr="Yes" hidden="1">
              <a:extLst>
                <a:ext uri="{63B3BB69-23CF-44E3-9099-C40C66FF867C}">
                  <a14:compatExt spid="_x0000_s61514"/>
                </a:ext>
                <a:ext uri="{FF2B5EF4-FFF2-40B4-BE49-F238E27FC236}">
                  <a16:creationId xmlns:a16="http://schemas.microsoft.com/office/drawing/2014/main" id="{00000000-0008-0000-1600-00004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1515" name="Check Box 75" descr="Yes" hidden="1">
              <a:extLst>
                <a:ext uri="{63B3BB69-23CF-44E3-9099-C40C66FF867C}">
                  <a14:compatExt spid="_x0000_s61515"/>
                </a:ext>
                <a:ext uri="{FF2B5EF4-FFF2-40B4-BE49-F238E27FC236}">
                  <a16:creationId xmlns:a16="http://schemas.microsoft.com/office/drawing/2014/main" id="{00000000-0008-0000-1600-00004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1516" name="Check Box 76" descr="Yes" hidden="1">
              <a:extLst>
                <a:ext uri="{63B3BB69-23CF-44E3-9099-C40C66FF867C}">
                  <a14:compatExt spid="_x0000_s61516"/>
                </a:ext>
                <a:ext uri="{FF2B5EF4-FFF2-40B4-BE49-F238E27FC236}">
                  <a16:creationId xmlns:a16="http://schemas.microsoft.com/office/drawing/2014/main" id="{00000000-0008-0000-1600-00004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1517" name="Check Box 77" descr="Yes" hidden="1">
              <a:extLst>
                <a:ext uri="{63B3BB69-23CF-44E3-9099-C40C66FF867C}">
                  <a14:compatExt spid="_x0000_s61517"/>
                </a:ext>
                <a:ext uri="{FF2B5EF4-FFF2-40B4-BE49-F238E27FC236}">
                  <a16:creationId xmlns:a16="http://schemas.microsoft.com/office/drawing/2014/main" id="{00000000-0008-0000-1600-00004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1518" name="Check Box 78" descr="Yes" hidden="1">
              <a:extLst>
                <a:ext uri="{63B3BB69-23CF-44E3-9099-C40C66FF867C}">
                  <a14:compatExt spid="_x0000_s61518"/>
                </a:ext>
                <a:ext uri="{FF2B5EF4-FFF2-40B4-BE49-F238E27FC236}">
                  <a16:creationId xmlns:a16="http://schemas.microsoft.com/office/drawing/2014/main" id="{00000000-0008-0000-1600-00004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1519" name="Check Box 79" descr="Yes" hidden="1">
              <a:extLst>
                <a:ext uri="{63B3BB69-23CF-44E3-9099-C40C66FF867C}">
                  <a14:compatExt spid="_x0000_s61519"/>
                </a:ext>
                <a:ext uri="{FF2B5EF4-FFF2-40B4-BE49-F238E27FC236}">
                  <a16:creationId xmlns:a16="http://schemas.microsoft.com/office/drawing/2014/main" id="{00000000-0008-0000-1600-00004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1520" name="Check Box 80" descr="Yes" hidden="1">
              <a:extLst>
                <a:ext uri="{63B3BB69-23CF-44E3-9099-C40C66FF867C}">
                  <a14:compatExt spid="_x0000_s61520"/>
                </a:ext>
                <a:ext uri="{FF2B5EF4-FFF2-40B4-BE49-F238E27FC236}">
                  <a16:creationId xmlns:a16="http://schemas.microsoft.com/office/drawing/2014/main" id="{00000000-0008-0000-1600-00005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1521" name="Check Box 81" descr="Yes" hidden="1">
              <a:extLst>
                <a:ext uri="{63B3BB69-23CF-44E3-9099-C40C66FF867C}">
                  <a14:compatExt spid="_x0000_s61521"/>
                </a:ext>
                <a:ext uri="{FF2B5EF4-FFF2-40B4-BE49-F238E27FC236}">
                  <a16:creationId xmlns:a16="http://schemas.microsoft.com/office/drawing/2014/main" id="{00000000-0008-0000-1600-00005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1522" name="Check Box 82" hidden="1">
              <a:extLst>
                <a:ext uri="{63B3BB69-23CF-44E3-9099-C40C66FF867C}">
                  <a14:compatExt spid="_x0000_s61522"/>
                </a:ext>
                <a:ext uri="{FF2B5EF4-FFF2-40B4-BE49-F238E27FC236}">
                  <a16:creationId xmlns:a16="http://schemas.microsoft.com/office/drawing/2014/main" id="{00000000-0008-0000-1600-00005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1523" name="Check Box 83" hidden="1">
              <a:extLst>
                <a:ext uri="{63B3BB69-23CF-44E3-9099-C40C66FF867C}">
                  <a14:compatExt spid="_x0000_s61523"/>
                </a:ext>
                <a:ext uri="{FF2B5EF4-FFF2-40B4-BE49-F238E27FC236}">
                  <a16:creationId xmlns:a16="http://schemas.microsoft.com/office/drawing/2014/main" id="{00000000-0008-0000-1600-00005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1524" name="Check Box 84" descr="Yes" hidden="1">
              <a:extLst>
                <a:ext uri="{63B3BB69-23CF-44E3-9099-C40C66FF867C}">
                  <a14:compatExt spid="_x0000_s61524"/>
                </a:ext>
                <a:ext uri="{FF2B5EF4-FFF2-40B4-BE49-F238E27FC236}">
                  <a16:creationId xmlns:a16="http://schemas.microsoft.com/office/drawing/2014/main" id="{00000000-0008-0000-1600-00005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1525" name="Check Box 85" descr="Yes" hidden="1">
              <a:extLst>
                <a:ext uri="{63B3BB69-23CF-44E3-9099-C40C66FF867C}">
                  <a14:compatExt spid="_x0000_s61525"/>
                </a:ext>
                <a:ext uri="{FF2B5EF4-FFF2-40B4-BE49-F238E27FC236}">
                  <a16:creationId xmlns:a16="http://schemas.microsoft.com/office/drawing/2014/main" id="{00000000-0008-0000-1600-00005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1526" name="Check Box 86" descr="Yes" hidden="1">
              <a:extLst>
                <a:ext uri="{63B3BB69-23CF-44E3-9099-C40C66FF867C}">
                  <a14:compatExt spid="_x0000_s61526"/>
                </a:ext>
                <a:ext uri="{FF2B5EF4-FFF2-40B4-BE49-F238E27FC236}">
                  <a16:creationId xmlns:a16="http://schemas.microsoft.com/office/drawing/2014/main" id="{00000000-0008-0000-1600-000056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1527" name="Check Box 87" descr="Yes" hidden="1">
              <a:extLst>
                <a:ext uri="{63B3BB69-23CF-44E3-9099-C40C66FF867C}">
                  <a14:compatExt spid="_x0000_s61527"/>
                </a:ext>
                <a:ext uri="{FF2B5EF4-FFF2-40B4-BE49-F238E27FC236}">
                  <a16:creationId xmlns:a16="http://schemas.microsoft.com/office/drawing/2014/main" id="{00000000-0008-0000-1600-000057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1123950</xdr:colOff>
          <xdr:row>17</xdr:row>
          <xdr:rowOff>47625</xdr:rowOff>
        </xdr:to>
        <xdr:sp macro="" textlink="">
          <xdr:nvSpPr>
            <xdr:cNvPr id="61528" name="Check Box 88" hidden="1">
              <a:extLst>
                <a:ext uri="{63B3BB69-23CF-44E3-9099-C40C66FF867C}">
                  <a14:compatExt spid="_x0000_s61528"/>
                </a:ext>
                <a:ext uri="{FF2B5EF4-FFF2-40B4-BE49-F238E27FC236}">
                  <a16:creationId xmlns:a16="http://schemas.microsoft.com/office/drawing/2014/main" id="{00000000-0008-0000-1600-000058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1529" name="Check Box 89" hidden="1">
              <a:extLst>
                <a:ext uri="{63B3BB69-23CF-44E3-9099-C40C66FF867C}">
                  <a14:compatExt spid="_x0000_s61529"/>
                </a:ext>
                <a:ext uri="{FF2B5EF4-FFF2-40B4-BE49-F238E27FC236}">
                  <a16:creationId xmlns:a16="http://schemas.microsoft.com/office/drawing/2014/main" id="{00000000-0008-0000-1600-000059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1123950</xdr:colOff>
          <xdr:row>18</xdr:row>
          <xdr:rowOff>47625</xdr:rowOff>
        </xdr:to>
        <xdr:sp macro="" textlink="">
          <xdr:nvSpPr>
            <xdr:cNvPr id="61530" name="Check Box 90" hidden="1">
              <a:extLst>
                <a:ext uri="{63B3BB69-23CF-44E3-9099-C40C66FF867C}">
                  <a14:compatExt spid="_x0000_s61530"/>
                </a:ext>
                <a:ext uri="{FF2B5EF4-FFF2-40B4-BE49-F238E27FC236}">
                  <a16:creationId xmlns:a16="http://schemas.microsoft.com/office/drawing/2014/main" id="{00000000-0008-0000-1600-00005A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1531" name="Check Box 91" hidden="1">
              <a:extLst>
                <a:ext uri="{63B3BB69-23CF-44E3-9099-C40C66FF867C}">
                  <a14:compatExt spid="_x0000_s61531"/>
                </a:ext>
                <a:ext uri="{FF2B5EF4-FFF2-40B4-BE49-F238E27FC236}">
                  <a16:creationId xmlns:a16="http://schemas.microsoft.com/office/drawing/2014/main" id="{00000000-0008-0000-1600-00005B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1123950</xdr:colOff>
          <xdr:row>19</xdr:row>
          <xdr:rowOff>47625</xdr:rowOff>
        </xdr:to>
        <xdr:sp macro="" textlink="">
          <xdr:nvSpPr>
            <xdr:cNvPr id="61532" name="Check Box 92" hidden="1">
              <a:extLst>
                <a:ext uri="{63B3BB69-23CF-44E3-9099-C40C66FF867C}">
                  <a14:compatExt spid="_x0000_s61532"/>
                </a:ext>
                <a:ext uri="{FF2B5EF4-FFF2-40B4-BE49-F238E27FC236}">
                  <a16:creationId xmlns:a16="http://schemas.microsoft.com/office/drawing/2014/main" id="{00000000-0008-0000-1600-00005C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1533" name="Check Box 93" hidden="1">
              <a:extLst>
                <a:ext uri="{63B3BB69-23CF-44E3-9099-C40C66FF867C}">
                  <a14:compatExt spid="_x0000_s61533"/>
                </a:ext>
                <a:ext uri="{FF2B5EF4-FFF2-40B4-BE49-F238E27FC236}">
                  <a16:creationId xmlns:a16="http://schemas.microsoft.com/office/drawing/2014/main" id="{00000000-0008-0000-1600-00005D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1534" name="Check Box 94" hidden="1">
              <a:extLst>
                <a:ext uri="{63B3BB69-23CF-44E3-9099-C40C66FF867C}">
                  <a14:compatExt spid="_x0000_s61534"/>
                </a:ext>
                <a:ext uri="{FF2B5EF4-FFF2-40B4-BE49-F238E27FC236}">
                  <a16:creationId xmlns:a16="http://schemas.microsoft.com/office/drawing/2014/main" id="{00000000-0008-0000-1600-00005E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1123950</xdr:colOff>
          <xdr:row>20</xdr:row>
          <xdr:rowOff>47625</xdr:rowOff>
        </xdr:to>
        <xdr:sp macro="" textlink="">
          <xdr:nvSpPr>
            <xdr:cNvPr id="61535" name="Check Box 95" hidden="1">
              <a:extLst>
                <a:ext uri="{63B3BB69-23CF-44E3-9099-C40C66FF867C}">
                  <a14:compatExt spid="_x0000_s61535"/>
                </a:ext>
                <a:ext uri="{FF2B5EF4-FFF2-40B4-BE49-F238E27FC236}">
                  <a16:creationId xmlns:a16="http://schemas.microsoft.com/office/drawing/2014/main" id="{00000000-0008-0000-1600-00005F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1536" name="Check Box 96" hidden="1">
              <a:extLst>
                <a:ext uri="{63B3BB69-23CF-44E3-9099-C40C66FF867C}">
                  <a14:compatExt spid="_x0000_s61536"/>
                </a:ext>
                <a:ext uri="{FF2B5EF4-FFF2-40B4-BE49-F238E27FC236}">
                  <a16:creationId xmlns:a16="http://schemas.microsoft.com/office/drawing/2014/main" id="{00000000-0008-0000-1600-000060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1537" name="Check Box 97" hidden="1">
              <a:extLst>
                <a:ext uri="{63B3BB69-23CF-44E3-9099-C40C66FF867C}">
                  <a14:compatExt spid="_x0000_s61537"/>
                </a:ext>
                <a:ext uri="{FF2B5EF4-FFF2-40B4-BE49-F238E27FC236}">
                  <a16:creationId xmlns:a16="http://schemas.microsoft.com/office/drawing/2014/main" id="{00000000-0008-0000-1600-000061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1123950</xdr:colOff>
          <xdr:row>21</xdr:row>
          <xdr:rowOff>47625</xdr:rowOff>
        </xdr:to>
        <xdr:sp macro="" textlink="">
          <xdr:nvSpPr>
            <xdr:cNvPr id="61538" name="Check Box 98" hidden="1">
              <a:extLst>
                <a:ext uri="{63B3BB69-23CF-44E3-9099-C40C66FF867C}">
                  <a14:compatExt spid="_x0000_s61538"/>
                </a:ext>
                <a:ext uri="{FF2B5EF4-FFF2-40B4-BE49-F238E27FC236}">
                  <a16:creationId xmlns:a16="http://schemas.microsoft.com/office/drawing/2014/main" id="{00000000-0008-0000-1600-000062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1539" name="Check Box 99" hidden="1">
              <a:extLst>
                <a:ext uri="{63B3BB69-23CF-44E3-9099-C40C66FF867C}">
                  <a14:compatExt spid="_x0000_s61539"/>
                </a:ext>
                <a:ext uri="{FF2B5EF4-FFF2-40B4-BE49-F238E27FC236}">
                  <a16:creationId xmlns:a16="http://schemas.microsoft.com/office/drawing/2014/main" id="{00000000-0008-0000-1600-000063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1540" name="Check Box 100" hidden="1">
              <a:extLst>
                <a:ext uri="{63B3BB69-23CF-44E3-9099-C40C66FF867C}">
                  <a14:compatExt spid="_x0000_s61540"/>
                </a:ext>
                <a:ext uri="{FF2B5EF4-FFF2-40B4-BE49-F238E27FC236}">
                  <a16:creationId xmlns:a16="http://schemas.microsoft.com/office/drawing/2014/main" id="{00000000-0008-0000-1600-000064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1123950</xdr:colOff>
          <xdr:row>22</xdr:row>
          <xdr:rowOff>47625</xdr:rowOff>
        </xdr:to>
        <xdr:sp macro="" textlink="">
          <xdr:nvSpPr>
            <xdr:cNvPr id="61541" name="Check Box 101" hidden="1">
              <a:extLst>
                <a:ext uri="{63B3BB69-23CF-44E3-9099-C40C66FF867C}">
                  <a14:compatExt spid="_x0000_s61541"/>
                </a:ext>
                <a:ext uri="{FF2B5EF4-FFF2-40B4-BE49-F238E27FC236}">
                  <a16:creationId xmlns:a16="http://schemas.microsoft.com/office/drawing/2014/main" id="{00000000-0008-0000-1600-000065F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26.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2465" name="Check Box 1" hidden="1">
              <a:extLst>
                <a:ext uri="{63B3BB69-23CF-44E3-9099-C40C66FF867C}">
                  <a14:compatExt spid="_x0000_s62465"/>
                </a:ext>
                <a:ext uri="{FF2B5EF4-FFF2-40B4-BE49-F238E27FC236}">
                  <a16:creationId xmlns:a16="http://schemas.microsoft.com/office/drawing/2014/main" id="{00000000-0008-0000-1700-00000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2466" name="Check Box 2" hidden="1">
              <a:extLst>
                <a:ext uri="{63B3BB69-23CF-44E3-9099-C40C66FF867C}">
                  <a14:compatExt spid="_x0000_s62466"/>
                </a:ext>
                <a:ext uri="{FF2B5EF4-FFF2-40B4-BE49-F238E27FC236}">
                  <a16:creationId xmlns:a16="http://schemas.microsoft.com/office/drawing/2014/main" id="{00000000-0008-0000-1700-00000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2467" name="Check Box 3" hidden="1">
              <a:extLst>
                <a:ext uri="{63B3BB69-23CF-44E3-9099-C40C66FF867C}">
                  <a14:compatExt spid="_x0000_s62467"/>
                </a:ext>
                <a:ext uri="{FF2B5EF4-FFF2-40B4-BE49-F238E27FC236}">
                  <a16:creationId xmlns:a16="http://schemas.microsoft.com/office/drawing/2014/main" id="{00000000-0008-0000-1700-00000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2468" name="Check Box 4" hidden="1">
              <a:extLst>
                <a:ext uri="{63B3BB69-23CF-44E3-9099-C40C66FF867C}">
                  <a14:compatExt spid="_x0000_s62468"/>
                </a:ext>
                <a:ext uri="{FF2B5EF4-FFF2-40B4-BE49-F238E27FC236}">
                  <a16:creationId xmlns:a16="http://schemas.microsoft.com/office/drawing/2014/main" id="{00000000-0008-0000-1700-00000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2469" name="Check Box 5" hidden="1">
              <a:extLst>
                <a:ext uri="{63B3BB69-23CF-44E3-9099-C40C66FF867C}">
                  <a14:compatExt spid="_x0000_s62469"/>
                </a:ext>
                <a:ext uri="{FF2B5EF4-FFF2-40B4-BE49-F238E27FC236}">
                  <a16:creationId xmlns:a16="http://schemas.microsoft.com/office/drawing/2014/main" id="{00000000-0008-0000-1700-00000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2470" name="Check Box 6" hidden="1">
              <a:extLst>
                <a:ext uri="{63B3BB69-23CF-44E3-9099-C40C66FF867C}">
                  <a14:compatExt spid="_x0000_s62470"/>
                </a:ext>
                <a:ext uri="{FF2B5EF4-FFF2-40B4-BE49-F238E27FC236}">
                  <a16:creationId xmlns:a16="http://schemas.microsoft.com/office/drawing/2014/main" id="{00000000-0008-0000-1700-00000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2471" name="Check Box 7" hidden="1">
              <a:extLst>
                <a:ext uri="{63B3BB69-23CF-44E3-9099-C40C66FF867C}">
                  <a14:compatExt spid="_x0000_s62471"/>
                </a:ext>
                <a:ext uri="{FF2B5EF4-FFF2-40B4-BE49-F238E27FC236}">
                  <a16:creationId xmlns:a16="http://schemas.microsoft.com/office/drawing/2014/main" id="{00000000-0008-0000-1700-00000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2472" name="Check Box 8" hidden="1">
              <a:extLst>
                <a:ext uri="{63B3BB69-23CF-44E3-9099-C40C66FF867C}">
                  <a14:compatExt spid="_x0000_s62472"/>
                </a:ext>
                <a:ext uri="{FF2B5EF4-FFF2-40B4-BE49-F238E27FC236}">
                  <a16:creationId xmlns:a16="http://schemas.microsoft.com/office/drawing/2014/main" id="{00000000-0008-0000-1700-00000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2473" name="Check Box 9" hidden="1">
              <a:extLst>
                <a:ext uri="{63B3BB69-23CF-44E3-9099-C40C66FF867C}">
                  <a14:compatExt spid="_x0000_s62473"/>
                </a:ext>
                <a:ext uri="{FF2B5EF4-FFF2-40B4-BE49-F238E27FC236}">
                  <a16:creationId xmlns:a16="http://schemas.microsoft.com/office/drawing/2014/main" id="{00000000-0008-0000-1700-00000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2474" name="Check Box 10" hidden="1">
              <a:extLst>
                <a:ext uri="{63B3BB69-23CF-44E3-9099-C40C66FF867C}">
                  <a14:compatExt spid="_x0000_s62474"/>
                </a:ext>
                <a:ext uri="{FF2B5EF4-FFF2-40B4-BE49-F238E27FC236}">
                  <a16:creationId xmlns:a16="http://schemas.microsoft.com/office/drawing/2014/main" id="{00000000-0008-0000-1700-00000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2475" name="Check Box 11" hidden="1">
              <a:extLst>
                <a:ext uri="{63B3BB69-23CF-44E3-9099-C40C66FF867C}">
                  <a14:compatExt spid="_x0000_s62475"/>
                </a:ext>
                <a:ext uri="{FF2B5EF4-FFF2-40B4-BE49-F238E27FC236}">
                  <a16:creationId xmlns:a16="http://schemas.microsoft.com/office/drawing/2014/main" id="{00000000-0008-0000-1700-00000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2476" name="Check Box 12" hidden="1">
              <a:extLst>
                <a:ext uri="{63B3BB69-23CF-44E3-9099-C40C66FF867C}">
                  <a14:compatExt spid="_x0000_s62476"/>
                </a:ext>
                <a:ext uri="{FF2B5EF4-FFF2-40B4-BE49-F238E27FC236}">
                  <a16:creationId xmlns:a16="http://schemas.microsoft.com/office/drawing/2014/main" id="{00000000-0008-0000-1700-00000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2477" name="Check Box 13" hidden="1">
              <a:extLst>
                <a:ext uri="{63B3BB69-23CF-44E3-9099-C40C66FF867C}">
                  <a14:compatExt spid="_x0000_s62477"/>
                </a:ext>
                <a:ext uri="{FF2B5EF4-FFF2-40B4-BE49-F238E27FC236}">
                  <a16:creationId xmlns:a16="http://schemas.microsoft.com/office/drawing/2014/main" id="{00000000-0008-0000-1700-00000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2478" name="Check Box 14" hidden="1">
              <a:extLst>
                <a:ext uri="{63B3BB69-23CF-44E3-9099-C40C66FF867C}">
                  <a14:compatExt spid="_x0000_s62478"/>
                </a:ext>
                <a:ext uri="{FF2B5EF4-FFF2-40B4-BE49-F238E27FC236}">
                  <a16:creationId xmlns:a16="http://schemas.microsoft.com/office/drawing/2014/main" id="{00000000-0008-0000-1700-00000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2479" name="Check Box 15" hidden="1">
              <a:extLst>
                <a:ext uri="{63B3BB69-23CF-44E3-9099-C40C66FF867C}">
                  <a14:compatExt spid="_x0000_s62479"/>
                </a:ext>
                <a:ext uri="{FF2B5EF4-FFF2-40B4-BE49-F238E27FC236}">
                  <a16:creationId xmlns:a16="http://schemas.microsoft.com/office/drawing/2014/main" id="{00000000-0008-0000-1700-00000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2480" name="Check Box 16" hidden="1">
              <a:extLst>
                <a:ext uri="{63B3BB69-23CF-44E3-9099-C40C66FF867C}">
                  <a14:compatExt spid="_x0000_s62480"/>
                </a:ext>
                <a:ext uri="{FF2B5EF4-FFF2-40B4-BE49-F238E27FC236}">
                  <a16:creationId xmlns:a16="http://schemas.microsoft.com/office/drawing/2014/main" id="{00000000-0008-0000-1700-00001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2481" name="Check Box 17" hidden="1">
              <a:extLst>
                <a:ext uri="{63B3BB69-23CF-44E3-9099-C40C66FF867C}">
                  <a14:compatExt spid="_x0000_s62481"/>
                </a:ext>
                <a:ext uri="{FF2B5EF4-FFF2-40B4-BE49-F238E27FC236}">
                  <a16:creationId xmlns:a16="http://schemas.microsoft.com/office/drawing/2014/main" id="{00000000-0008-0000-1700-00001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2482" name="Check Box 18" hidden="1">
              <a:extLst>
                <a:ext uri="{63B3BB69-23CF-44E3-9099-C40C66FF867C}">
                  <a14:compatExt spid="_x0000_s62482"/>
                </a:ext>
                <a:ext uri="{FF2B5EF4-FFF2-40B4-BE49-F238E27FC236}">
                  <a16:creationId xmlns:a16="http://schemas.microsoft.com/office/drawing/2014/main" id="{00000000-0008-0000-1700-00001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2483" name="Check Box 19" hidden="1">
              <a:extLst>
                <a:ext uri="{63B3BB69-23CF-44E3-9099-C40C66FF867C}">
                  <a14:compatExt spid="_x0000_s62483"/>
                </a:ext>
                <a:ext uri="{FF2B5EF4-FFF2-40B4-BE49-F238E27FC236}">
                  <a16:creationId xmlns:a16="http://schemas.microsoft.com/office/drawing/2014/main" id="{00000000-0008-0000-1700-00001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2484" name="Check Box 20" hidden="1">
              <a:extLst>
                <a:ext uri="{63B3BB69-23CF-44E3-9099-C40C66FF867C}">
                  <a14:compatExt spid="_x0000_s62484"/>
                </a:ext>
                <a:ext uri="{FF2B5EF4-FFF2-40B4-BE49-F238E27FC236}">
                  <a16:creationId xmlns:a16="http://schemas.microsoft.com/office/drawing/2014/main" id="{00000000-0008-0000-1700-00001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2485" name="Check Box 21" hidden="1">
              <a:extLst>
                <a:ext uri="{63B3BB69-23CF-44E3-9099-C40C66FF867C}">
                  <a14:compatExt spid="_x0000_s62485"/>
                </a:ext>
                <a:ext uri="{FF2B5EF4-FFF2-40B4-BE49-F238E27FC236}">
                  <a16:creationId xmlns:a16="http://schemas.microsoft.com/office/drawing/2014/main" id="{00000000-0008-0000-1700-00001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7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7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7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7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7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7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7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7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7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7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7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2486" name="Check Box 22" hidden="1">
              <a:extLst>
                <a:ext uri="{63B3BB69-23CF-44E3-9099-C40C66FF867C}">
                  <a14:compatExt spid="_x0000_s62486"/>
                </a:ext>
                <a:ext uri="{FF2B5EF4-FFF2-40B4-BE49-F238E27FC236}">
                  <a16:creationId xmlns:a16="http://schemas.microsoft.com/office/drawing/2014/main" id="{00000000-0008-0000-1700-00001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2487" name="Check Box 23" hidden="1">
              <a:extLst>
                <a:ext uri="{63B3BB69-23CF-44E3-9099-C40C66FF867C}">
                  <a14:compatExt spid="_x0000_s62487"/>
                </a:ext>
                <a:ext uri="{FF2B5EF4-FFF2-40B4-BE49-F238E27FC236}">
                  <a16:creationId xmlns:a16="http://schemas.microsoft.com/office/drawing/2014/main" id="{00000000-0008-0000-1700-00001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2488" name="Check Box 24" hidden="1">
              <a:extLst>
                <a:ext uri="{63B3BB69-23CF-44E3-9099-C40C66FF867C}">
                  <a14:compatExt spid="_x0000_s62488"/>
                </a:ext>
                <a:ext uri="{FF2B5EF4-FFF2-40B4-BE49-F238E27FC236}">
                  <a16:creationId xmlns:a16="http://schemas.microsoft.com/office/drawing/2014/main" id="{00000000-0008-0000-1700-00001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2489" name="Check Box 25" hidden="1">
              <a:extLst>
                <a:ext uri="{63B3BB69-23CF-44E3-9099-C40C66FF867C}">
                  <a14:compatExt spid="_x0000_s62489"/>
                </a:ext>
                <a:ext uri="{FF2B5EF4-FFF2-40B4-BE49-F238E27FC236}">
                  <a16:creationId xmlns:a16="http://schemas.microsoft.com/office/drawing/2014/main" id="{00000000-0008-0000-1700-00001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2490" name="Check Box 26" hidden="1">
              <a:extLst>
                <a:ext uri="{63B3BB69-23CF-44E3-9099-C40C66FF867C}">
                  <a14:compatExt spid="_x0000_s62490"/>
                </a:ext>
                <a:ext uri="{FF2B5EF4-FFF2-40B4-BE49-F238E27FC236}">
                  <a16:creationId xmlns:a16="http://schemas.microsoft.com/office/drawing/2014/main" id="{00000000-0008-0000-1700-00001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2491" name="Check Box 27" hidden="1">
              <a:extLst>
                <a:ext uri="{63B3BB69-23CF-44E3-9099-C40C66FF867C}">
                  <a14:compatExt spid="_x0000_s62491"/>
                </a:ext>
                <a:ext uri="{FF2B5EF4-FFF2-40B4-BE49-F238E27FC236}">
                  <a16:creationId xmlns:a16="http://schemas.microsoft.com/office/drawing/2014/main" id="{00000000-0008-0000-1700-00001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2492" name="Check Box 28" descr="Yes" hidden="1">
              <a:extLst>
                <a:ext uri="{63B3BB69-23CF-44E3-9099-C40C66FF867C}">
                  <a14:compatExt spid="_x0000_s62492"/>
                </a:ext>
                <a:ext uri="{FF2B5EF4-FFF2-40B4-BE49-F238E27FC236}">
                  <a16:creationId xmlns:a16="http://schemas.microsoft.com/office/drawing/2014/main" id="{00000000-0008-0000-1700-00001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2493" name="Check Box 29" descr="Retain" hidden="1">
              <a:extLst>
                <a:ext uri="{63B3BB69-23CF-44E3-9099-C40C66FF867C}">
                  <a14:compatExt spid="_x0000_s62493"/>
                </a:ext>
                <a:ext uri="{FF2B5EF4-FFF2-40B4-BE49-F238E27FC236}">
                  <a16:creationId xmlns:a16="http://schemas.microsoft.com/office/drawing/2014/main" id="{00000000-0008-0000-1700-00001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2494" name="Check Box 30" hidden="1">
              <a:extLst>
                <a:ext uri="{63B3BB69-23CF-44E3-9099-C40C66FF867C}">
                  <a14:compatExt spid="_x0000_s62494"/>
                </a:ext>
                <a:ext uri="{FF2B5EF4-FFF2-40B4-BE49-F238E27FC236}">
                  <a16:creationId xmlns:a16="http://schemas.microsoft.com/office/drawing/2014/main" id="{00000000-0008-0000-1700-00001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2495" name="Check Box 31" hidden="1">
              <a:extLst>
                <a:ext uri="{63B3BB69-23CF-44E3-9099-C40C66FF867C}">
                  <a14:compatExt spid="_x0000_s62495"/>
                </a:ext>
                <a:ext uri="{FF2B5EF4-FFF2-40B4-BE49-F238E27FC236}">
                  <a16:creationId xmlns:a16="http://schemas.microsoft.com/office/drawing/2014/main" id="{00000000-0008-0000-1700-00001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2496" name="Check Box 32" hidden="1">
              <a:extLst>
                <a:ext uri="{63B3BB69-23CF-44E3-9099-C40C66FF867C}">
                  <a14:compatExt spid="_x0000_s62496"/>
                </a:ext>
                <a:ext uri="{FF2B5EF4-FFF2-40B4-BE49-F238E27FC236}">
                  <a16:creationId xmlns:a16="http://schemas.microsoft.com/office/drawing/2014/main" id="{00000000-0008-0000-1700-00002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2497" name="Check Box 33" hidden="1">
              <a:extLst>
                <a:ext uri="{63B3BB69-23CF-44E3-9099-C40C66FF867C}">
                  <a14:compatExt spid="_x0000_s62497"/>
                </a:ext>
                <a:ext uri="{FF2B5EF4-FFF2-40B4-BE49-F238E27FC236}">
                  <a16:creationId xmlns:a16="http://schemas.microsoft.com/office/drawing/2014/main" id="{00000000-0008-0000-1700-00002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2498" name="Check Box 34" hidden="1">
              <a:extLst>
                <a:ext uri="{63B3BB69-23CF-44E3-9099-C40C66FF867C}">
                  <a14:compatExt spid="_x0000_s62498"/>
                </a:ext>
                <a:ext uri="{FF2B5EF4-FFF2-40B4-BE49-F238E27FC236}">
                  <a16:creationId xmlns:a16="http://schemas.microsoft.com/office/drawing/2014/main" id="{00000000-0008-0000-1700-00002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2499" name="Check Box 35" hidden="1">
              <a:extLst>
                <a:ext uri="{63B3BB69-23CF-44E3-9099-C40C66FF867C}">
                  <a14:compatExt spid="_x0000_s62499"/>
                </a:ext>
                <a:ext uri="{FF2B5EF4-FFF2-40B4-BE49-F238E27FC236}">
                  <a16:creationId xmlns:a16="http://schemas.microsoft.com/office/drawing/2014/main" id="{00000000-0008-0000-1700-00002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2500" name="Check Box 36" hidden="1">
              <a:extLst>
                <a:ext uri="{63B3BB69-23CF-44E3-9099-C40C66FF867C}">
                  <a14:compatExt spid="_x0000_s62500"/>
                </a:ext>
                <a:ext uri="{FF2B5EF4-FFF2-40B4-BE49-F238E27FC236}">
                  <a16:creationId xmlns:a16="http://schemas.microsoft.com/office/drawing/2014/main" id="{00000000-0008-0000-1700-00002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2501" name="Check Box 37" hidden="1">
              <a:extLst>
                <a:ext uri="{63B3BB69-23CF-44E3-9099-C40C66FF867C}">
                  <a14:compatExt spid="_x0000_s62501"/>
                </a:ext>
                <a:ext uri="{FF2B5EF4-FFF2-40B4-BE49-F238E27FC236}">
                  <a16:creationId xmlns:a16="http://schemas.microsoft.com/office/drawing/2014/main" id="{00000000-0008-0000-1700-00002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2502" name="Check Box 38" hidden="1">
              <a:extLst>
                <a:ext uri="{63B3BB69-23CF-44E3-9099-C40C66FF867C}">
                  <a14:compatExt spid="_x0000_s62502"/>
                </a:ext>
                <a:ext uri="{FF2B5EF4-FFF2-40B4-BE49-F238E27FC236}">
                  <a16:creationId xmlns:a16="http://schemas.microsoft.com/office/drawing/2014/main" id="{00000000-0008-0000-1700-00002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2503" name="Check Box 39" hidden="1">
              <a:extLst>
                <a:ext uri="{63B3BB69-23CF-44E3-9099-C40C66FF867C}">
                  <a14:compatExt spid="_x0000_s62503"/>
                </a:ext>
                <a:ext uri="{FF2B5EF4-FFF2-40B4-BE49-F238E27FC236}">
                  <a16:creationId xmlns:a16="http://schemas.microsoft.com/office/drawing/2014/main" id="{00000000-0008-0000-1700-00002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2504" name="Check Box 40" hidden="1">
              <a:extLst>
                <a:ext uri="{63B3BB69-23CF-44E3-9099-C40C66FF867C}">
                  <a14:compatExt spid="_x0000_s62504"/>
                </a:ext>
                <a:ext uri="{FF2B5EF4-FFF2-40B4-BE49-F238E27FC236}">
                  <a16:creationId xmlns:a16="http://schemas.microsoft.com/office/drawing/2014/main" id="{00000000-0008-0000-1700-00002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2505" name="Check Box 41" hidden="1">
              <a:extLst>
                <a:ext uri="{63B3BB69-23CF-44E3-9099-C40C66FF867C}">
                  <a14:compatExt spid="_x0000_s62505"/>
                </a:ext>
                <a:ext uri="{FF2B5EF4-FFF2-40B4-BE49-F238E27FC236}">
                  <a16:creationId xmlns:a16="http://schemas.microsoft.com/office/drawing/2014/main" id="{00000000-0008-0000-1700-00002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2506" name="Check Box 42" hidden="1">
              <a:extLst>
                <a:ext uri="{63B3BB69-23CF-44E3-9099-C40C66FF867C}">
                  <a14:compatExt spid="_x0000_s62506"/>
                </a:ext>
                <a:ext uri="{FF2B5EF4-FFF2-40B4-BE49-F238E27FC236}">
                  <a16:creationId xmlns:a16="http://schemas.microsoft.com/office/drawing/2014/main" id="{00000000-0008-0000-1700-00002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2507" name="Check Box 43" hidden="1">
              <a:extLst>
                <a:ext uri="{63B3BB69-23CF-44E3-9099-C40C66FF867C}">
                  <a14:compatExt spid="_x0000_s62507"/>
                </a:ext>
                <a:ext uri="{FF2B5EF4-FFF2-40B4-BE49-F238E27FC236}">
                  <a16:creationId xmlns:a16="http://schemas.microsoft.com/office/drawing/2014/main" id="{00000000-0008-0000-1700-00002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2508" name="Check Box 44" hidden="1">
              <a:extLst>
                <a:ext uri="{63B3BB69-23CF-44E3-9099-C40C66FF867C}">
                  <a14:compatExt spid="_x0000_s62508"/>
                </a:ext>
                <a:ext uri="{FF2B5EF4-FFF2-40B4-BE49-F238E27FC236}">
                  <a16:creationId xmlns:a16="http://schemas.microsoft.com/office/drawing/2014/main" id="{00000000-0008-0000-1700-00002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2509" name="Check Box 45" hidden="1">
              <a:extLst>
                <a:ext uri="{63B3BB69-23CF-44E3-9099-C40C66FF867C}">
                  <a14:compatExt spid="_x0000_s62509"/>
                </a:ext>
                <a:ext uri="{FF2B5EF4-FFF2-40B4-BE49-F238E27FC236}">
                  <a16:creationId xmlns:a16="http://schemas.microsoft.com/office/drawing/2014/main" id="{00000000-0008-0000-1700-00002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2510" name="Check Box 46" hidden="1">
              <a:extLst>
                <a:ext uri="{63B3BB69-23CF-44E3-9099-C40C66FF867C}">
                  <a14:compatExt spid="_x0000_s62510"/>
                </a:ext>
                <a:ext uri="{FF2B5EF4-FFF2-40B4-BE49-F238E27FC236}">
                  <a16:creationId xmlns:a16="http://schemas.microsoft.com/office/drawing/2014/main" id="{00000000-0008-0000-1700-00002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2511" name="Check Box 47" hidden="1">
              <a:extLst>
                <a:ext uri="{63B3BB69-23CF-44E3-9099-C40C66FF867C}">
                  <a14:compatExt spid="_x0000_s62511"/>
                </a:ext>
                <a:ext uri="{FF2B5EF4-FFF2-40B4-BE49-F238E27FC236}">
                  <a16:creationId xmlns:a16="http://schemas.microsoft.com/office/drawing/2014/main" id="{00000000-0008-0000-1700-00002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2512" name="Check Box 48" hidden="1">
              <a:extLst>
                <a:ext uri="{63B3BB69-23CF-44E3-9099-C40C66FF867C}">
                  <a14:compatExt spid="_x0000_s62512"/>
                </a:ext>
                <a:ext uri="{FF2B5EF4-FFF2-40B4-BE49-F238E27FC236}">
                  <a16:creationId xmlns:a16="http://schemas.microsoft.com/office/drawing/2014/main" id="{00000000-0008-0000-1700-00003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2513" name="Check Box 49" hidden="1">
              <a:extLst>
                <a:ext uri="{63B3BB69-23CF-44E3-9099-C40C66FF867C}">
                  <a14:compatExt spid="_x0000_s62513"/>
                </a:ext>
                <a:ext uri="{FF2B5EF4-FFF2-40B4-BE49-F238E27FC236}">
                  <a16:creationId xmlns:a16="http://schemas.microsoft.com/office/drawing/2014/main" id="{00000000-0008-0000-1700-00003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2514" name="Check Box 50" hidden="1">
              <a:extLst>
                <a:ext uri="{63B3BB69-23CF-44E3-9099-C40C66FF867C}">
                  <a14:compatExt spid="_x0000_s62514"/>
                </a:ext>
                <a:ext uri="{FF2B5EF4-FFF2-40B4-BE49-F238E27FC236}">
                  <a16:creationId xmlns:a16="http://schemas.microsoft.com/office/drawing/2014/main" id="{00000000-0008-0000-1700-00003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2515" name="Check Box 51" hidden="1">
              <a:extLst>
                <a:ext uri="{63B3BB69-23CF-44E3-9099-C40C66FF867C}">
                  <a14:compatExt spid="_x0000_s62515"/>
                </a:ext>
                <a:ext uri="{FF2B5EF4-FFF2-40B4-BE49-F238E27FC236}">
                  <a16:creationId xmlns:a16="http://schemas.microsoft.com/office/drawing/2014/main" id="{00000000-0008-0000-1700-00003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2516" name="Check Box 52" hidden="1">
              <a:extLst>
                <a:ext uri="{63B3BB69-23CF-44E3-9099-C40C66FF867C}">
                  <a14:compatExt spid="_x0000_s62516"/>
                </a:ext>
                <a:ext uri="{FF2B5EF4-FFF2-40B4-BE49-F238E27FC236}">
                  <a16:creationId xmlns:a16="http://schemas.microsoft.com/office/drawing/2014/main" id="{00000000-0008-0000-1700-00003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2517" name="Check Box 53" hidden="1">
              <a:extLst>
                <a:ext uri="{63B3BB69-23CF-44E3-9099-C40C66FF867C}">
                  <a14:compatExt spid="_x0000_s62517"/>
                </a:ext>
                <a:ext uri="{FF2B5EF4-FFF2-40B4-BE49-F238E27FC236}">
                  <a16:creationId xmlns:a16="http://schemas.microsoft.com/office/drawing/2014/main" id="{00000000-0008-0000-1700-00003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2518" name="Check Box 54" hidden="1">
              <a:extLst>
                <a:ext uri="{63B3BB69-23CF-44E3-9099-C40C66FF867C}">
                  <a14:compatExt spid="_x0000_s62518"/>
                </a:ext>
                <a:ext uri="{FF2B5EF4-FFF2-40B4-BE49-F238E27FC236}">
                  <a16:creationId xmlns:a16="http://schemas.microsoft.com/office/drawing/2014/main" id="{00000000-0008-0000-1700-00003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2519" name="Check Box 55" hidden="1">
              <a:extLst>
                <a:ext uri="{63B3BB69-23CF-44E3-9099-C40C66FF867C}">
                  <a14:compatExt spid="_x0000_s62519"/>
                </a:ext>
                <a:ext uri="{FF2B5EF4-FFF2-40B4-BE49-F238E27FC236}">
                  <a16:creationId xmlns:a16="http://schemas.microsoft.com/office/drawing/2014/main" id="{00000000-0008-0000-1700-00003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2520" name="Check Box 56" hidden="1">
              <a:extLst>
                <a:ext uri="{63B3BB69-23CF-44E3-9099-C40C66FF867C}">
                  <a14:compatExt spid="_x0000_s62520"/>
                </a:ext>
                <a:ext uri="{FF2B5EF4-FFF2-40B4-BE49-F238E27FC236}">
                  <a16:creationId xmlns:a16="http://schemas.microsoft.com/office/drawing/2014/main" id="{00000000-0008-0000-1700-00003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2521" name="Check Box 57" hidden="1">
              <a:extLst>
                <a:ext uri="{63B3BB69-23CF-44E3-9099-C40C66FF867C}">
                  <a14:compatExt spid="_x0000_s62521"/>
                </a:ext>
                <a:ext uri="{FF2B5EF4-FFF2-40B4-BE49-F238E27FC236}">
                  <a16:creationId xmlns:a16="http://schemas.microsoft.com/office/drawing/2014/main" id="{00000000-0008-0000-1700-00003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2522" name="Check Box 58" hidden="1">
              <a:extLst>
                <a:ext uri="{63B3BB69-23CF-44E3-9099-C40C66FF867C}">
                  <a14:compatExt spid="_x0000_s62522"/>
                </a:ext>
                <a:ext uri="{FF2B5EF4-FFF2-40B4-BE49-F238E27FC236}">
                  <a16:creationId xmlns:a16="http://schemas.microsoft.com/office/drawing/2014/main" id="{00000000-0008-0000-1700-00003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2523" name="Check Box 59" hidden="1">
              <a:extLst>
                <a:ext uri="{63B3BB69-23CF-44E3-9099-C40C66FF867C}">
                  <a14:compatExt spid="_x0000_s62523"/>
                </a:ext>
                <a:ext uri="{FF2B5EF4-FFF2-40B4-BE49-F238E27FC236}">
                  <a16:creationId xmlns:a16="http://schemas.microsoft.com/office/drawing/2014/main" id="{00000000-0008-0000-1700-00003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2524" name="Check Box 60" hidden="1">
              <a:extLst>
                <a:ext uri="{63B3BB69-23CF-44E3-9099-C40C66FF867C}">
                  <a14:compatExt spid="_x0000_s62524"/>
                </a:ext>
                <a:ext uri="{FF2B5EF4-FFF2-40B4-BE49-F238E27FC236}">
                  <a16:creationId xmlns:a16="http://schemas.microsoft.com/office/drawing/2014/main" id="{00000000-0008-0000-1700-00003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2525" name="Check Box 61" hidden="1">
              <a:extLst>
                <a:ext uri="{63B3BB69-23CF-44E3-9099-C40C66FF867C}">
                  <a14:compatExt spid="_x0000_s62525"/>
                </a:ext>
                <a:ext uri="{FF2B5EF4-FFF2-40B4-BE49-F238E27FC236}">
                  <a16:creationId xmlns:a16="http://schemas.microsoft.com/office/drawing/2014/main" id="{00000000-0008-0000-1700-00003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2526" name="Check Box 62" hidden="1">
              <a:extLst>
                <a:ext uri="{63B3BB69-23CF-44E3-9099-C40C66FF867C}">
                  <a14:compatExt spid="_x0000_s62526"/>
                </a:ext>
                <a:ext uri="{FF2B5EF4-FFF2-40B4-BE49-F238E27FC236}">
                  <a16:creationId xmlns:a16="http://schemas.microsoft.com/office/drawing/2014/main" id="{00000000-0008-0000-1700-00003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2527" name="Check Box 63" hidden="1">
              <a:extLst>
                <a:ext uri="{63B3BB69-23CF-44E3-9099-C40C66FF867C}">
                  <a14:compatExt spid="_x0000_s62527"/>
                </a:ext>
                <a:ext uri="{FF2B5EF4-FFF2-40B4-BE49-F238E27FC236}">
                  <a16:creationId xmlns:a16="http://schemas.microsoft.com/office/drawing/2014/main" id="{00000000-0008-0000-1700-00003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2528" name="Check Box 64" hidden="1">
              <a:extLst>
                <a:ext uri="{63B3BB69-23CF-44E3-9099-C40C66FF867C}">
                  <a14:compatExt spid="_x0000_s62528"/>
                </a:ext>
                <a:ext uri="{FF2B5EF4-FFF2-40B4-BE49-F238E27FC236}">
                  <a16:creationId xmlns:a16="http://schemas.microsoft.com/office/drawing/2014/main" id="{00000000-0008-0000-1700-00004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2529" name="Check Box 65" hidden="1">
              <a:extLst>
                <a:ext uri="{63B3BB69-23CF-44E3-9099-C40C66FF867C}">
                  <a14:compatExt spid="_x0000_s62529"/>
                </a:ext>
                <a:ext uri="{FF2B5EF4-FFF2-40B4-BE49-F238E27FC236}">
                  <a16:creationId xmlns:a16="http://schemas.microsoft.com/office/drawing/2014/main" id="{00000000-0008-0000-1700-00004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7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7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80%</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2530" name="Check Box 66" descr="Yes" hidden="1">
              <a:extLst>
                <a:ext uri="{63B3BB69-23CF-44E3-9099-C40C66FF867C}">
                  <a14:compatExt spid="_x0000_s62530"/>
                </a:ext>
                <a:ext uri="{FF2B5EF4-FFF2-40B4-BE49-F238E27FC236}">
                  <a16:creationId xmlns:a16="http://schemas.microsoft.com/office/drawing/2014/main" id="{00000000-0008-0000-1700-00004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2531" name="Check Box 67" descr="Yes" hidden="1">
              <a:extLst>
                <a:ext uri="{63B3BB69-23CF-44E3-9099-C40C66FF867C}">
                  <a14:compatExt spid="_x0000_s62531"/>
                </a:ext>
                <a:ext uri="{FF2B5EF4-FFF2-40B4-BE49-F238E27FC236}">
                  <a16:creationId xmlns:a16="http://schemas.microsoft.com/office/drawing/2014/main" id="{00000000-0008-0000-1700-00004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2532" name="Check Box 68" hidden="1">
              <a:extLst>
                <a:ext uri="{63B3BB69-23CF-44E3-9099-C40C66FF867C}">
                  <a14:compatExt spid="_x0000_s62532"/>
                </a:ext>
                <a:ext uri="{FF2B5EF4-FFF2-40B4-BE49-F238E27FC236}">
                  <a16:creationId xmlns:a16="http://schemas.microsoft.com/office/drawing/2014/main" id="{00000000-0008-0000-1700-00004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2533" name="Check Box 69" descr="Yes" hidden="1">
              <a:extLst>
                <a:ext uri="{63B3BB69-23CF-44E3-9099-C40C66FF867C}">
                  <a14:compatExt spid="_x0000_s62533"/>
                </a:ext>
                <a:ext uri="{FF2B5EF4-FFF2-40B4-BE49-F238E27FC236}">
                  <a16:creationId xmlns:a16="http://schemas.microsoft.com/office/drawing/2014/main" id="{00000000-0008-0000-1700-00004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2534" name="Check Box 70" descr="Yes" hidden="1">
              <a:extLst>
                <a:ext uri="{63B3BB69-23CF-44E3-9099-C40C66FF867C}">
                  <a14:compatExt spid="_x0000_s62534"/>
                </a:ext>
                <a:ext uri="{FF2B5EF4-FFF2-40B4-BE49-F238E27FC236}">
                  <a16:creationId xmlns:a16="http://schemas.microsoft.com/office/drawing/2014/main" id="{00000000-0008-0000-1700-00004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2535" name="Check Box 71" descr="Yes" hidden="1">
              <a:extLst>
                <a:ext uri="{63B3BB69-23CF-44E3-9099-C40C66FF867C}">
                  <a14:compatExt spid="_x0000_s62535"/>
                </a:ext>
                <a:ext uri="{FF2B5EF4-FFF2-40B4-BE49-F238E27FC236}">
                  <a16:creationId xmlns:a16="http://schemas.microsoft.com/office/drawing/2014/main" id="{00000000-0008-0000-1700-00004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2536" name="Check Box 72" descr="Yes" hidden="1">
              <a:extLst>
                <a:ext uri="{63B3BB69-23CF-44E3-9099-C40C66FF867C}">
                  <a14:compatExt spid="_x0000_s62536"/>
                </a:ext>
                <a:ext uri="{FF2B5EF4-FFF2-40B4-BE49-F238E27FC236}">
                  <a16:creationId xmlns:a16="http://schemas.microsoft.com/office/drawing/2014/main" id="{00000000-0008-0000-1700-00004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2537" name="Check Box 73" descr="Yes" hidden="1">
              <a:extLst>
                <a:ext uri="{63B3BB69-23CF-44E3-9099-C40C66FF867C}">
                  <a14:compatExt spid="_x0000_s62537"/>
                </a:ext>
                <a:ext uri="{FF2B5EF4-FFF2-40B4-BE49-F238E27FC236}">
                  <a16:creationId xmlns:a16="http://schemas.microsoft.com/office/drawing/2014/main" id="{00000000-0008-0000-1700-00004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2538" name="Check Box 74" descr="Yes" hidden="1">
              <a:extLst>
                <a:ext uri="{63B3BB69-23CF-44E3-9099-C40C66FF867C}">
                  <a14:compatExt spid="_x0000_s62538"/>
                </a:ext>
                <a:ext uri="{FF2B5EF4-FFF2-40B4-BE49-F238E27FC236}">
                  <a16:creationId xmlns:a16="http://schemas.microsoft.com/office/drawing/2014/main" id="{00000000-0008-0000-1700-00004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2539" name="Check Box 75" descr="Yes" hidden="1">
              <a:extLst>
                <a:ext uri="{63B3BB69-23CF-44E3-9099-C40C66FF867C}">
                  <a14:compatExt spid="_x0000_s62539"/>
                </a:ext>
                <a:ext uri="{FF2B5EF4-FFF2-40B4-BE49-F238E27FC236}">
                  <a16:creationId xmlns:a16="http://schemas.microsoft.com/office/drawing/2014/main" id="{00000000-0008-0000-1700-00004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2540" name="Check Box 76" descr="Yes" hidden="1">
              <a:extLst>
                <a:ext uri="{63B3BB69-23CF-44E3-9099-C40C66FF867C}">
                  <a14:compatExt spid="_x0000_s62540"/>
                </a:ext>
                <a:ext uri="{FF2B5EF4-FFF2-40B4-BE49-F238E27FC236}">
                  <a16:creationId xmlns:a16="http://schemas.microsoft.com/office/drawing/2014/main" id="{00000000-0008-0000-1700-00004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2541" name="Check Box 77" descr="Yes" hidden="1">
              <a:extLst>
                <a:ext uri="{63B3BB69-23CF-44E3-9099-C40C66FF867C}">
                  <a14:compatExt spid="_x0000_s62541"/>
                </a:ext>
                <a:ext uri="{FF2B5EF4-FFF2-40B4-BE49-F238E27FC236}">
                  <a16:creationId xmlns:a16="http://schemas.microsoft.com/office/drawing/2014/main" id="{00000000-0008-0000-1700-00004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2542" name="Check Box 78" descr="Yes" hidden="1">
              <a:extLst>
                <a:ext uri="{63B3BB69-23CF-44E3-9099-C40C66FF867C}">
                  <a14:compatExt spid="_x0000_s62542"/>
                </a:ext>
                <a:ext uri="{FF2B5EF4-FFF2-40B4-BE49-F238E27FC236}">
                  <a16:creationId xmlns:a16="http://schemas.microsoft.com/office/drawing/2014/main" id="{00000000-0008-0000-1700-00004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2543" name="Check Box 79" descr="Yes" hidden="1">
              <a:extLst>
                <a:ext uri="{63B3BB69-23CF-44E3-9099-C40C66FF867C}">
                  <a14:compatExt spid="_x0000_s62543"/>
                </a:ext>
                <a:ext uri="{FF2B5EF4-FFF2-40B4-BE49-F238E27FC236}">
                  <a16:creationId xmlns:a16="http://schemas.microsoft.com/office/drawing/2014/main" id="{00000000-0008-0000-1700-00004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2544" name="Check Box 80" descr="Yes" hidden="1">
              <a:extLst>
                <a:ext uri="{63B3BB69-23CF-44E3-9099-C40C66FF867C}">
                  <a14:compatExt spid="_x0000_s62544"/>
                </a:ext>
                <a:ext uri="{FF2B5EF4-FFF2-40B4-BE49-F238E27FC236}">
                  <a16:creationId xmlns:a16="http://schemas.microsoft.com/office/drawing/2014/main" id="{00000000-0008-0000-1700-00005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2545" name="Check Box 81" descr="Yes" hidden="1">
              <a:extLst>
                <a:ext uri="{63B3BB69-23CF-44E3-9099-C40C66FF867C}">
                  <a14:compatExt spid="_x0000_s62545"/>
                </a:ext>
                <a:ext uri="{FF2B5EF4-FFF2-40B4-BE49-F238E27FC236}">
                  <a16:creationId xmlns:a16="http://schemas.microsoft.com/office/drawing/2014/main" id="{00000000-0008-0000-1700-00005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2546" name="Check Box 82" hidden="1">
              <a:extLst>
                <a:ext uri="{63B3BB69-23CF-44E3-9099-C40C66FF867C}">
                  <a14:compatExt spid="_x0000_s62546"/>
                </a:ext>
                <a:ext uri="{FF2B5EF4-FFF2-40B4-BE49-F238E27FC236}">
                  <a16:creationId xmlns:a16="http://schemas.microsoft.com/office/drawing/2014/main" id="{00000000-0008-0000-1700-00005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2547" name="Check Box 83" hidden="1">
              <a:extLst>
                <a:ext uri="{63B3BB69-23CF-44E3-9099-C40C66FF867C}">
                  <a14:compatExt spid="_x0000_s62547"/>
                </a:ext>
                <a:ext uri="{FF2B5EF4-FFF2-40B4-BE49-F238E27FC236}">
                  <a16:creationId xmlns:a16="http://schemas.microsoft.com/office/drawing/2014/main" id="{00000000-0008-0000-1700-00005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2548" name="Check Box 84" descr="Yes" hidden="1">
              <a:extLst>
                <a:ext uri="{63B3BB69-23CF-44E3-9099-C40C66FF867C}">
                  <a14:compatExt spid="_x0000_s62548"/>
                </a:ext>
                <a:ext uri="{FF2B5EF4-FFF2-40B4-BE49-F238E27FC236}">
                  <a16:creationId xmlns:a16="http://schemas.microsoft.com/office/drawing/2014/main" id="{00000000-0008-0000-1700-00005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2549" name="Check Box 85" descr="Yes" hidden="1">
              <a:extLst>
                <a:ext uri="{63B3BB69-23CF-44E3-9099-C40C66FF867C}">
                  <a14:compatExt spid="_x0000_s62549"/>
                </a:ext>
                <a:ext uri="{FF2B5EF4-FFF2-40B4-BE49-F238E27FC236}">
                  <a16:creationId xmlns:a16="http://schemas.microsoft.com/office/drawing/2014/main" id="{00000000-0008-0000-1700-00005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2550" name="Check Box 86" descr="Yes" hidden="1">
              <a:extLst>
                <a:ext uri="{63B3BB69-23CF-44E3-9099-C40C66FF867C}">
                  <a14:compatExt spid="_x0000_s62550"/>
                </a:ext>
                <a:ext uri="{FF2B5EF4-FFF2-40B4-BE49-F238E27FC236}">
                  <a16:creationId xmlns:a16="http://schemas.microsoft.com/office/drawing/2014/main" id="{00000000-0008-0000-1700-000056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2551" name="Check Box 87" descr="Yes" hidden="1">
              <a:extLst>
                <a:ext uri="{63B3BB69-23CF-44E3-9099-C40C66FF867C}">
                  <a14:compatExt spid="_x0000_s62551"/>
                </a:ext>
                <a:ext uri="{FF2B5EF4-FFF2-40B4-BE49-F238E27FC236}">
                  <a16:creationId xmlns:a16="http://schemas.microsoft.com/office/drawing/2014/main" id="{00000000-0008-0000-1700-000057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1123950</xdr:colOff>
          <xdr:row>17</xdr:row>
          <xdr:rowOff>47625</xdr:rowOff>
        </xdr:to>
        <xdr:sp macro="" textlink="">
          <xdr:nvSpPr>
            <xdr:cNvPr id="62552" name="Check Box 88" hidden="1">
              <a:extLst>
                <a:ext uri="{63B3BB69-23CF-44E3-9099-C40C66FF867C}">
                  <a14:compatExt spid="_x0000_s62552"/>
                </a:ext>
                <a:ext uri="{FF2B5EF4-FFF2-40B4-BE49-F238E27FC236}">
                  <a16:creationId xmlns:a16="http://schemas.microsoft.com/office/drawing/2014/main" id="{00000000-0008-0000-1700-000058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2553" name="Check Box 89" hidden="1">
              <a:extLst>
                <a:ext uri="{63B3BB69-23CF-44E3-9099-C40C66FF867C}">
                  <a14:compatExt spid="_x0000_s62553"/>
                </a:ext>
                <a:ext uri="{FF2B5EF4-FFF2-40B4-BE49-F238E27FC236}">
                  <a16:creationId xmlns:a16="http://schemas.microsoft.com/office/drawing/2014/main" id="{00000000-0008-0000-1700-000059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1123950</xdr:colOff>
          <xdr:row>18</xdr:row>
          <xdr:rowOff>47625</xdr:rowOff>
        </xdr:to>
        <xdr:sp macro="" textlink="">
          <xdr:nvSpPr>
            <xdr:cNvPr id="62554" name="Check Box 90" hidden="1">
              <a:extLst>
                <a:ext uri="{63B3BB69-23CF-44E3-9099-C40C66FF867C}">
                  <a14:compatExt spid="_x0000_s62554"/>
                </a:ext>
                <a:ext uri="{FF2B5EF4-FFF2-40B4-BE49-F238E27FC236}">
                  <a16:creationId xmlns:a16="http://schemas.microsoft.com/office/drawing/2014/main" id="{00000000-0008-0000-1700-00005A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2555" name="Check Box 91" hidden="1">
              <a:extLst>
                <a:ext uri="{63B3BB69-23CF-44E3-9099-C40C66FF867C}">
                  <a14:compatExt spid="_x0000_s62555"/>
                </a:ext>
                <a:ext uri="{FF2B5EF4-FFF2-40B4-BE49-F238E27FC236}">
                  <a16:creationId xmlns:a16="http://schemas.microsoft.com/office/drawing/2014/main" id="{00000000-0008-0000-1700-00005B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1123950</xdr:colOff>
          <xdr:row>19</xdr:row>
          <xdr:rowOff>47625</xdr:rowOff>
        </xdr:to>
        <xdr:sp macro="" textlink="">
          <xdr:nvSpPr>
            <xdr:cNvPr id="62556" name="Check Box 92" hidden="1">
              <a:extLst>
                <a:ext uri="{63B3BB69-23CF-44E3-9099-C40C66FF867C}">
                  <a14:compatExt spid="_x0000_s62556"/>
                </a:ext>
                <a:ext uri="{FF2B5EF4-FFF2-40B4-BE49-F238E27FC236}">
                  <a16:creationId xmlns:a16="http://schemas.microsoft.com/office/drawing/2014/main" id="{00000000-0008-0000-1700-00005C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2557" name="Check Box 93" hidden="1">
              <a:extLst>
                <a:ext uri="{63B3BB69-23CF-44E3-9099-C40C66FF867C}">
                  <a14:compatExt spid="_x0000_s62557"/>
                </a:ext>
                <a:ext uri="{FF2B5EF4-FFF2-40B4-BE49-F238E27FC236}">
                  <a16:creationId xmlns:a16="http://schemas.microsoft.com/office/drawing/2014/main" id="{00000000-0008-0000-1700-00005D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2558" name="Check Box 94" hidden="1">
              <a:extLst>
                <a:ext uri="{63B3BB69-23CF-44E3-9099-C40C66FF867C}">
                  <a14:compatExt spid="_x0000_s62558"/>
                </a:ext>
                <a:ext uri="{FF2B5EF4-FFF2-40B4-BE49-F238E27FC236}">
                  <a16:creationId xmlns:a16="http://schemas.microsoft.com/office/drawing/2014/main" id="{00000000-0008-0000-1700-00005E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1123950</xdr:colOff>
          <xdr:row>20</xdr:row>
          <xdr:rowOff>47625</xdr:rowOff>
        </xdr:to>
        <xdr:sp macro="" textlink="">
          <xdr:nvSpPr>
            <xdr:cNvPr id="62559" name="Check Box 95" hidden="1">
              <a:extLst>
                <a:ext uri="{63B3BB69-23CF-44E3-9099-C40C66FF867C}">
                  <a14:compatExt spid="_x0000_s62559"/>
                </a:ext>
                <a:ext uri="{FF2B5EF4-FFF2-40B4-BE49-F238E27FC236}">
                  <a16:creationId xmlns:a16="http://schemas.microsoft.com/office/drawing/2014/main" id="{00000000-0008-0000-1700-00005F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2560" name="Check Box 96" hidden="1">
              <a:extLst>
                <a:ext uri="{63B3BB69-23CF-44E3-9099-C40C66FF867C}">
                  <a14:compatExt spid="_x0000_s62560"/>
                </a:ext>
                <a:ext uri="{FF2B5EF4-FFF2-40B4-BE49-F238E27FC236}">
                  <a16:creationId xmlns:a16="http://schemas.microsoft.com/office/drawing/2014/main" id="{00000000-0008-0000-1700-000060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2561" name="Check Box 97" hidden="1">
              <a:extLst>
                <a:ext uri="{63B3BB69-23CF-44E3-9099-C40C66FF867C}">
                  <a14:compatExt spid="_x0000_s62561"/>
                </a:ext>
                <a:ext uri="{FF2B5EF4-FFF2-40B4-BE49-F238E27FC236}">
                  <a16:creationId xmlns:a16="http://schemas.microsoft.com/office/drawing/2014/main" id="{00000000-0008-0000-1700-000061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1123950</xdr:colOff>
          <xdr:row>21</xdr:row>
          <xdr:rowOff>47625</xdr:rowOff>
        </xdr:to>
        <xdr:sp macro="" textlink="">
          <xdr:nvSpPr>
            <xdr:cNvPr id="62562" name="Check Box 98" hidden="1">
              <a:extLst>
                <a:ext uri="{63B3BB69-23CF-44E3-9099-C40C66FF867C}">
                  <a14:compatExt spid="_x0000_s62562"/>
                </a:ext>
                <a:ext uri="{FF2B5EF4-FFF2-40B4-BE49-F238E27FC236}">
                  <a16:creationId xmlns:a16="http://schemas.microsoft.com/office/drawing/2014/main" id="{00000000-0008-0000-1700-000062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2563" name="Check Box 99" hidden="1">
              <a:extLst>
                <a:ext uri="{63B3BB69-23CF-44E3-9099-C40C66FF867C}">
                  <a14:compatExt spid="_x0000_s62563"/>
                </a:ext>
                <a:ext uri="{FF2B5EF4-FFF2-40B4-BE49-F238E27FC236}">
                  <a16:creationId xmlns:a16="http://schemas.microsoft.com/office/drawing/2014/main" id="{00000000-0008-0000-1700-000063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2564" name="Check Box 100" hidden="1">
              <a:extLst>
                <a:ext uri="{63B3BB69-23CF-44E3-9099-C40C66FF867C}">
                  <a14:compatExt spid="_x0000_s62564"/>
                </a:ext>
                <a:ext uri="{FF2B5EF4-FFF2-40B4-BE49-F238E27FC236}">
                  <a16:creationId xmlns:a16="http://schemas.microsoft.com/office/drawing/2014/main" id="{00000000-0008-0000-1700-000064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1123950</xdr:colOff>
          <xdr:row>22</xdr:row>
          <xdr:rowOff>47625</xdr:rowOff>
        </xdr:to>
        <xdr:sp macro="" textlink="">
          <xdr:nvSpPr>
            <xdr:cNvPr id="62565" name="Check Box 101" hidden="1">
              <a:extLst>
                <a:ext uri="{63B3BB69-23CF-44E3-9099-C40C66FF867C}">
                  <a14:compatExt spid="_x0000_s62565"/>
                </a:ext>
                <a:ext uri="{FF2B5EF4-FFF2-40B4-BE49-F238E27FC236}">
                  <a16:creationId xmlns:a16="http://schemas.microsoft.com/office/drawing/2014/main" id="{00000000-0008-0000-1700-000065F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28.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3489" name="Check Box 1" hidden="1">
              <a:extLst>
                <a:ext uri="{63B3BB69-23CF-44E3-9099-C40C66FF867C}">
                  <a14:compatExt spid="_x0000_s63489"/>
                </a:ext>
                <a:ext uri="{FF2B5EF4-FFF2-40B4-BE49-F238E27FC236}">
                  <a16:creationId xmlns:a16="http://schemas.microsoft.com/office/drawing/2014/main" id="{00000000-0008-0000-1800-00000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3490" name="Check Box 2" hidden="1">
              <a:extLst>
                <a:ext uri="{63B3BB69-23CF-44E3-9099-C40C66FF867C}">
                  <a14:compatExt spid="_x0000_s63490"/>
                </a:ext>
                <a:ext uri="{FF2B5EF4-FFF2-40B4-BE49-F238E27FC236}">
                  <a16:creationId xmlns:a16="http://schemas.microsoft.com/office/drawing/2014/main" id="{00000000-0008-0000-1800-00000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3491" name="Check Box 3" hidden="1">
              <a:extLst>
                <a:ext uri="{63B3BB69-23CF-44E3-9099-C40C66FF867C}">
                  <a14:compatExt spid="_x0000_s63491"/>
                </a:ext>
                <a:ext uri="{FF2B5EF4-FFF2-40B4-BE49-F238E27FC236}">
                  <a16:creationId xmlns:a16="http://schemas.microsoft.com/office/drawing/2014/main" id="{00000000-0008-0000-1800-00000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3492" name="Check Box 4" hidden="1">
              <a:extLst>
                <a:ext uri="{63B3BB69-23CF-44E3-9099-C40C66FF867C}">
                  <a14:compatExt spid="_x0000_s63492"/>
                </a:ext>
                <a:ext uri="{FF2B5EF4-FFF2-40B4-BE49-F238E27FC236}">
                  <a16:creationId xmlns:a16="http://schemas.microsoft.com/office/drawing/2014/main" id="{00000000-0008-0000-1800-00000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3493" name="Check Box 5" hidden="1">
              <a:extLst>
                <a:ext uri="{63B3BB69-23CF-44E3-9099-C40C66FF867C}">
                  <a14:compatExt spid="_x0000_s63493"/>
                </a:ext>
                <a:ext uri="{FF2B5EF4-FFF2-40B4-BE49-F238E27FC236}">
                  <a16:creationId xmlns:a16="http://schemas.microsoft.com/office/drawing/2014/main" id="{00000000-0008-0000-1800-00000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3494" name="Check Box 6" hidden="1">
              <a:extLst>
                <a:ext uri="{63B3BB69-23CF-44E3-9099-C40C66FF867C}">
                  <a14:compatExt spid="_x0000_s63494"/>
                </a:ext>
                <a:ext uri="{FF2B5EF4-FFF2-40B4-BE49-F238E27FC236}">
                  <a16:creationId xmlns:a16="http://schemas.microsoft.com/office/drawing/2014/main" id="{00000000-0008-0000-1800-00000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3495" name="Check Box 7" hidden="1">
              <a:extLst>
                <a:ext uri="{63B3BB69-23CF-44E3-9099-C40C66FF867C}">
                  <a14:compatExt spid="_x0000_s63495"/>
                </a:ext>
                <a:ext uri="{FF2B5EF4-FFF2-40B4-BE49-F238E27FC236}">
                  <a16:creationId xmlns:a16="http://schemas.microsoft.com/office/drawing/2014/main" id="{00000000-0008-0000-1800-00000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3496" name="Check Box 8" hidden="1">
              <a:extLst>
                <a:ext uri="{63B3BB69-23CF-44E3-9099-C40C66FF867C}">
                  <a14:compatExt spid="_x0000_s63496"/>
                </a:ext>
                <a:ext uri="{FF2B5EF4-FFF2-40B4-BE49-F238E27FC236}">
                  <a16:creationId xmlns:a16="http://schemas.microsoft.com/office/drawing/2014/main" id="{00000000-0008-0000-1800-00000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3497" name="Check Box 9" hidden="1">
              <a:extLst>
                <a:ext uri="{63B3BB69-23CF-44E3-9099-C40C66FF867C}">
                  <a14:compatExt spid="_x0000_s63497"/>
                </a:ext>
                <a:ext uri="{FF2B5EF4-FFF2-40B4-BE49-F238E27FC236}">
                  <a16:creationId xmlns:a16="http://schemas.microsoft.com/office/drawing/2014/main" id="{00000000-0008-0000-1800-00000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3498" name="Check Box 10" hidden="1">
              <a:extLst>
                <a:ext uri="{63B3BB69-23CF-44E3-9099-C40C66FF867C}">
                  <a14:compatExt spid="_x0000_s63498"/>
                </a:ext>
                <a:ext uri="{FF2B5EF4-FFF2-40B4-BE49-F238E27FC236}">
                  <a16:creationId xmlns:a16="http://schemas.microsoft.com/office/drawing/2014/main" id="{00000000-0008-0000-1800-00000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3499" name="Check Box 11" hidden="1">
              <a:extLst>
                <a:ext uri="{63B3BB69-23CF-44E3-9099-C40C66FF867C}">
                  <a14:compatExt spid="_x0000_s63499"/>
                </a:ext>
                <a:ext uri="{FF2B5EF4-FFF2-40B4-BE49-F238E27FC236}">
                  <a16:creationId xmlns:a16="http://schemas.microsoft.com/office/drawing/2014/main" id="{00000000-0008-0000-1800-00000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3500" name="Check Box 12" hidden="1">
              <a:extLst>
                <a:ext uri="{63B3BB69-23CF-44E3-9099-C40C66FF867C}">
                  <a14:compatExt spid="_x0000_s63500"/>
                </a:ext>
                <a:ext uri="{FF2B5EF4-FFF2-40B4-BE49-F238E27FC236}">
                  <a16:creationId xmlns:a16="http://schemas.microsoft.com/office/drawing/2014/main" id="{00000000-0008-0000-1800-00000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3501" name="Check Box 13" hidden="1">
              <a:extLst>
                <a:ext uri="{63B3BB69-23CF-44E3-9099-C40C66FF867C}">
                  <a14:compatExt spid="_x0000_s63501"/>
                </a:ext>
                <a:ext uri="{FF2B5EF4-FFF2-40B4-BE49-F238E27FC236}">
                  <a16:creationId xmlns:a16="http://schemas.microsoft.com/office/drawing/2014/main" id="{00000000-0008-0000-1800-00000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3502" name="Check Box 14" hidden="1">
              <a:extLst>
                <a:ext uri="{63B3BB69-23CF-44E3-9099-C40C66FF867C}">
                  <a14:compatExt spid="_x0000_s63502"/>
                </a:ext>
                <a:ext uri="{FF2B5EF4-FFF2-40B4-BE49-F238E27FC236}">
                  <a16:creationId xmlns:a16="http://schemas.microsoft.com/office/drawing/2014/main" id="{00000000-0008-0000-1800-00000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3503" name="Check Box 15" hidden="1">
              <a:extLst>
                <a:ext uri="{63B3BB69-23CF-44E3-9099-C40C66FF867C}">
                  <a14:compatExt spid="_x0000_s63503"/>
                </a:ext>
                <a:ext uri="{FF2B5EF4-FFF2-40B4-BE49-F238E27FC236}">
                  <a16:creationId xmlns:a16="http://schemas.microsoft.com/office/drawing/2014/main" id="{00000000-0008-0000-1800-00000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3504" name="Check Box 16" hidden="1">
              <a:extLst>
                <a:ext uri="{63B3BB69-23CF-44E3-9099-C40C66FF867C}">
                  <a14:compatExt spid="_x0000_s63504"/>
                </a:ext>
                <a:ext uri="{FF2B5EF4-FFF2-40B4-BE49-F238E27FC236}">
                  <a16:creationId xmlns:a16="http://schemas.microsoft.com/office/drawing/2014/main" id="{00000000-0008-0000-1800-00001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3505" name="Check Box 17" hidden="1">
              <a:extLst>
                <a:ext uri="{63B3BB69-23CF-44E3-9099-C40C66FF867C}">
                  <a14:compatExt spid="_x0000_s63505"/>
                </a:ext>
                <a:ext uri="{FF2B5EF4-FFF2-40B4-BE49-F238E27FC236}">
                  <a16:creationId xmlns:a16="http://schemas.microsoft.com/office/drawing/2014/main" id="{00000000-0008-0000-1800-00001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3506" name="Check Box 18" hidden="1">
              <a:extLst>
                <a:ext uri="{63B3BB69-23CF-44E3-9099-C40C66FF867C}">
                  <a14:compatExt spid="_x0000_s63506"/>
                </a:ext>
                <a:ext uri="{FF2B5EF4-FFF2-40B4-BE49-F238E27FC236}">
                  <a16:creationId xmlns:a16="http://schemas.microsoft.com/office/drawing/2014/main" id="{00000000-0008-0000-1800-00001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3507" name="Check Box 19" hidden="1">
              <a:extLst>
                <a:ext uri="{63B3BB69-23CF-44E3-9099-C40C66FF867C}">
                  <a14:compatExt spid="_x0000_s63507"/>
                </a:ext>
                <a:ext uri="{FF2B5EF4-FFF2-40B4-BE49-F238E27FC236}">
                  <a16:creationId xmlns:a16="http://schemas.microsoft.com/office/drawing/2014/main" id="{00000000-0008-0000-1800-00001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3508" name="Check Box 20" hidden="1">
              <a:extLst>
                <a:ext uri="{63B3BB69-23CF-44E3-9099-C40C66FF867C}">
                  <a14:compatExt spid="_x0000_s63508"/>
                </a:ext>
                <a:ext uri="{FF2B5EF4-FFF2-40B4-BE49-F238E27FC236}">
                  <a16:creationId xmlns:a16="http://schemas.microsoft.com/office/drawing/2014/main" id="{00000000-0008-0000-1800-00001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3509" name="Check Box 21" hidden="1">
              <a:extLst>
                <a:ext uri="{63B3BB69-23CF-44E3-9099-C40C66FF867C}">
                  <a14:compatExt spid="_x0000_s63509"/>
                </a:ext>
                <a:ext uri="{FF2B5EF4-FFF2-40B4-BE49-F238E27FC236}">
                  <a16:creationId xmlns:a16="http://schemas.microsoft.com/office/drawing/2014/main" id="{00000000-0008-0000-1800-00001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8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8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8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8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8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8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8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8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8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8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8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3510" name="Check Box 22" hidden="1">
              <a:extLst>
                <a:ext uri="{63B3BB69-23CF-44E3-9099-C40C66FF867C}">
                  <a14:compatExt spid="_x0000_s63510"/>
                </a:ext>
                <a:ext uri="{FF2B5EF4-FFF2-40B4-BE49-F238E27FC236}">
                  <a16:creationId xmlns:a16="http://schemas.microsoft.com/office/drawing/2014/main" id="{00000000-0008-0000-1800-00001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3511" name="Check Box 23" hidden="1">
              <a:extLst>
                <a:ext uri="{63B3BB69-23CF-44E3-9099-C40C66FF867C}">
                  <a14:compatExt spid="_x0000_s63511"/>
                </a:ext>
                <a:ext uri="{FF2B5EF4-FFF2-40B4-BE49-F238E27FC236}">
                  <a16:creationId xmlns:a16="http://schemas.microsoft.com/office/drawing/2014/main" id="{00000000-0008-0000-1800-00001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3512" name="Check Box 24" hidden="1">
              <a:extLst>
                <a:ext uri="{63B3BB69-23CF-44E3-9099-C40C66FF867C}">
                  <a14:compatExt spid="_x0000_s63512"/>
                </a:ext>
                <a:ext uri="{FF2B5EF4-FFF2-40B4-BE49-F238E27FC236}">
                  <a16:creationId xmlns:a16="http://schemas.microsoft.com/office/drawing/2014/main" id="{00000000-0008-0000-1800-00001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3513" name="Check Box 25" hidden="1">
              <a:extLst>
                <a:ext uri="{63B3BB69-23CF-44E3-9099-C40C66FF867C}">
                  <a14:compatExt spid="_x0000_s63513"/>
                </a:ext>
                <a:ext uri="{FF2B5EF4-FFF2-40B4-BE49-F238E27FC236}">
                  <a16:creationId xmlns:a16="http://schemas.microsoft.com/office/drawing/2014/main" id="{00000000-0008-0000-1800-00001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3514" name="Check Box 26" hidden="1">
              <a:extLst>
                <a:ext uri="{63B3BB69-23CF-44E3-9099-C40C66FF867C}">
                  <a14:compatExt spid="_x0000_s63514"/>
                </a:ext>
                <a:ext uri="{FF2B5EF4-FFF2-40B4-BE49-F238E27FC236}">
                  <a16:creationId xmlns:a16="http://schemas.microsoft.com/office/drawing/2014/main" id="{00000000-0008-0000-1800-00001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3515" name="Check Box 27" hidden="1">
              <a:extLst>
                <a:ext uri="{63B3BB69-23CF-44E3-9099-C40C66FF867C}">
                  <a14:compatExt spid="_x0000_s63515"/>
                </a:ext>
                <a:ext uri="{FF2B5EF4-FFF2-40B4-BE49-F238E27FC236}">
                  <a16:creationId xmlns:a16="http://schemas.microsoft.com/office/drawing/2014/main" id="{00000000-0008-0000-1800-00001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3516" name="Check Box 28" descr="Yes" hidden="1">
              <a:extLst>
                <a:ext uri="{63B3BB69-23CF-44E3-9099-C40C66FF867C}">
                  <a14:compatExt spid="_x0000_s63516"/>
                </a:ext>
                <a:ext uri="{FF2B5EF4-FFF2-40B4-BE49-F238E27FC236}">
                  <a16:creationId xmlns:a16="http://schemas.microsoft.com/office/drawing/2014/main" id="{00000000-0008-0000-1800-00001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3517" name="Check Box 29" descr="Retain" hidden="1">
              <a:extLst>
                <a:ext uri="{63B3BB69-23CF-44E3-9099-C40C66FF867C}">
                  <a14:compatExt spid="_x0000_s63517"/>
                </a:ext>
                <a:ext uri="{FF2B5EF4-FFF2-40B4-BE49-F238E27FC236}">
                  <a16:creationId xmlns:a16="http://schemas.microsoft.com/office/drawing/2014/main" id="{00000000-0008-0000-1800-00001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3518" name="Check Box 30" hidden="1">
              <a:extLst>
                <a:ext uri="{63B3BB69-23CF-44E3-9099-C40C66FF867C}">
                  <a14:compatExt spid="_x0000_s63518"/>
                </a:ext>
                <a:ext uri="{FF2B5EF4-FFF2-40B4-BE49-F238E27FC236}">
                  <a16:creationId xmlns:a16="http://schemas.microsoft.com/office/drawing/2014/main" id="{00000000-0008-0000-1800-00001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3519" name="Check Box 31" hidden="1">
              <a:extLst>
                <a:ext uri="{63B3BB69-23CF-44E3-9099-C40C66FF867C}">
                  <a14:compatExt spid="_x0000_s63519"/>
                </a:ext>
                <a:ext uri="{FF2B5EF4-FFF2-40B4-BE49-F238E27FC236}">
                  <a16:creationId xmlns:a16="http://schemas.microsoft.com/office/drawing/2014/main" id="{00000000-0008-0000-1800-00001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3520" name="Check Box 32" hidden="1">
              <a:extLst>
                <a:ext uri="{63B3BB69-23CF-44E3-9099-C40C66FF867C}">
                  <a14:compatExt spid="_x0000_s63520"/>
                </a:ext>
                <a:ext uri="{FF2B5EF4-FFF2-40B4-BE49-F238E27FC236}">
                  <a16:creationId xmlns:a16="http://schemas.microsoft.com/office/drawing/2014/main" id="{00000000-0008-0000-1800-00002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3521" name="Check Box 33" hidden="1">
              <a:extLst>
                <a:ext uri="{63B3BB69-23CF-44E3-9099-C40C66FF867C}">
                  <a14:compatExt spid="_x0000_s63521"/>
                </a:ext>
                <a:ext uri="{FF2B5EF4-FFF2-40B4-BE49-F238E27FC236}">
                  <a16:creationId xmlns:a16="http://schemas.microsoft.com/office/drawing/2014/main" id="{00000000-0008-0000-1800-00002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3522" name="Check Box 34" hidden="1">
              <a:extLst>
                <a:ext uri="{63B3BB69-23CF-44E3-9099-C40C66FF867C}">
                  <a14:compatExt spid="_x0000_s63522"/>
                </a:ext>
                <a:ext uri="{FF2B5EF4-FFF2-40B4-BE49-F238E27FC236}">
                  <a16:creationId xmlns:a16="http://schemas.microsoft.com/office/drawing/2014/main" id="{00000000-0008-0000-1800-00002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3523" name="Check Box 35" hidden="1">
              <a:extLst>
                <a:ext uri="{63B3BB69-23CF-44E3-9099-C40C66FF867C}">
                  <a14:compatExt spid="_x0000_s63523"/>
                </a:ext>
                <a:ext uri="{FF2B5EF4-FFF2-40B4-BE49-F238E27FC236}">
                  <a16:creationId xmlns:a16="http://schemas.microsoft.com/office/drawing/2014/main" id="{00000000-0008-0000-1800-00002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3524" name="Check Box 36" hidden="1">
              <a:extLst>
                <a:ext uri="{63B3BB69-23CF-44E3-9099-C40C66FF867C}">
                  <a14:compatExt spid="_x0000_s63524"/>
                </a:ext>
                <a:ext uri="{FF2B5EF4-FFF2-40B4-BE49-F238E27FC236}">
                  <a16:creationId xmlns:a16="http://schemas.microsoft.com/office/drawing/2014/main" id="{00000000-0008-0000-1800-00002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3525" name="Check Box 37" hidden="1">
              <a:extLst>
                <a:ext uri="{63B3BB69-23CF-44E3-9099-C40C66FF867C}">
                  <a14:compatExt spid="_x0000_s63525"/>
                </a:ext>
                <a:ext uri="{FF2B5EF4-FFF2-40B4-BE49-F238E27FC236}">
                  <a16:creationId xmlns:a16="http://schemas.microsoft.com/office/drawing/2014/main" id="{00000000-0008-0000-1800-00002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3526" name="Check Box 38" hidden="1">
              <a:extLst>
                <a:ext uri="{63B3BB69-23CF-44E3-9099-C40C66FF867C}">
                  <a14:compatExt spid="_x0000_s63526"/>
                </a:ext>
                <a:ext uri="{FF2B5EF4-FFF2-40B4-BE49-F238E27FC236}">
                  <a16:creationId xmlns:a16="http://schemas.microsoft.com/office/drawing/2014/main" id="{00000000-0008-0000-1800-00002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3527" name="Check Box 39" hidden="1">
              <a:extLst>
                <a:ext uri="{63B3BB69-23CF-44E3-9099-C40C66FF867C}">
                  <a14:compatExt spid="_x0000_s63527"/>
                </a:ext>
                <a:ext uri="{FF2B5EF4-FFF2-40B4-BE49-F238E27FC236}">
                  <a16:creationId xmlns:a16="http://schemas.microsoft.com/office/drawing/2014/main" id="{00000000-0008-0000-1800-00002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3528" name="Check Box 40" hidden="1">
              <a:extLst>
                <a:ext uri="{63B3BB69-23CF-44E3-9099-C40C66FF867C}">
                  <a14:compatExt spid="_x0000_s63528"/>
                </a:ext>
                <a:ext uri="{FF2B5EF4-FFF2-40B4-BE49-F238E27FC236}">
                  <a16:creationId xmlns:a16="http://schemas.microsoft.com/office/drawing/2014/main" id="{00000000-0008-0000-1800-00002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3529" name="Check Box 41" hidden="1">
              <a:extLst>
                <a:ext uri="{63B3BB69-23CF-44E3-9099-C40C66FF867C}">
                  <a14:compatExt spid="_x0000_s63529"/>
                </a:ext>
                <a:ext uri="{FF2B5EF4-FFF2-40B4-BE49-F238E27FC236}">
                  <a16:creationId xmlns:a16="http://schemas.microsoft.com/office/drawing/2014/main" id="{00000000-0008-0000-1800-00002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3530" name="Check Box 42" hidden="1">
              <a:extLst>
                <a:ext uri="{63B3BB69-23CF-44E3-9099-C40C66FF867C}">
                  <a14:compatExt spid="_x0000_s63530"/>
                </a:ext>
                <a:ext uri="{FF2B5EF4-FFF2-40B4-BE49-F238E27FC236}">
                  <a16:creationId xmlns:a16="http://schemas.microsoft.com/office/drawing/2014/main" id="{00000000-0008-0000-1800-00002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3531" name="Check Box 43" hidden="1">
              <a:extLst>
                <a:ext uri="{63B3BB69-23CF-44E3-9099-C40C66FF867C}">
                  <a14:compatExt spid="_x0000_s63531"/>
                </a:ext>
                <a:ext uri="{FF2B5EF4-FFF2-40B4-BE49-F238E27FC236}">
                  <a16:creationId xmlns:a16="http://schemas.microsoft.com/office/drawing/2014/main" id="{00000000-0008-0000-1800-00002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3532" name="Check Box 44" hidden="1">
              <a:extLst>
                <a:ext uri="{63B3BB69-23CF-44E3-9099-C40C66FF867C}">
                  <a14:compatExt spid="_x0000_s63532"/>
                </a:ext>
                <a:ext uri="{FF2B5EF4-FFF2-40B4-BE49-F238E27FC236}">
                  <a16:creationId xmlns:a16="http://schemas.microsoft.com/office/drawing/2014/main" id="{00000000-0008-0000-1800-00002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3533" name="Check Box 45" hidden="1">
              <a:extLst>
                <a:ext uri="{63B3BB69-23CF-44E3-9099-C40C66FF867C}">
                  <a14:compatExt spid="_x0000_s63533"/>
                </a:ext>
                <a:ext uri="{FF2B5EF4-FFF2-40B4-BE49-F238E27FC236}">
                  <a16:creationId xmlns:a16="http://schemas.microsoft.com/office/drawing/2014/main" id="{00000000-0008-0000-1800-00002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3534" name="Check Box 46" hidden="1">
              <a:extLst>
                <a:ext uri="{63B3BB69-23CF-44E3-9099-C40C66FF867C}">
                  <a14:compatExt spid="_x0000_s63534"/>
                </a:ext>
                <a:ext uri="{FF2B5EF4-FFF2-40B4-BE49-F238E27FC236}">
                  <a16:creationId xmlns:a16="http://schemas.microsoft.com/office/drawing/2014/main" id="{00000000-0008-0000-1800-00002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3535" name="Check Box 47" hidden="1">
              <a:extLst>
                <a:ext uri="{63B3BB69-23CF-44E3-9099-C40C66FF867C}">
                  <a14:compatExt spid="_x0000_s63535"/>
                </a:ext>
                <a:ext uri="{FF2B5EF4-FFF2-40B4-BE49-F238E27FC236}">
                  <a16:creationId xmlns:a16="http://schemas.microsoft.com/office/drawing/2014/main" id="{00000000-0008-0000-1800-00002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3536" name="Check Box 48" hidden="1">
              <a:extLst>
                <a:ext uri="{63B3BB69-23CF-44E3-9099-C40C66FF867C}">
                  <a14:compatExt spid="_x0000_s63536"/>
                </a:ext>
                <a:ext uri="{FF2B5EF4-FFF2-40B4-BE49-F238E27FC236}">
                  <a16:creationId xmlns:a16="http://schemas.microsoft.com/office/drawing/2014/main" id="{00000000-0008-0000-1800-00003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3537" name="Check Box 49" hidden="1">
              <a:extLst>
                <a:ext uri="{63B3BB69-23CF-44E3-9099-C40C66FF867C}">
                  <a14:compatExt spid="_x0000_s63537"/>
                </a:ext>
                <a:ext uri="{FF2B5EF4-FFF2-40B4-BE49-F238E27FC236}">
                  <a16:creationId xmlns:a16="http://schemas.microsoft.com/office/drawing/2014/main" id="{00000000-0008-0000-1800-00003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3538" name="Check Box 50" hidden="1">
              <a:extLst>
                <a:ext uri="{63B3BB69-23CF-44E3-9099-C40C66FF867C}">
                  <a14:compatExt spid="_x0000_s63538"/>
                </a:ext>
                <a:ext uri="{FF2B5EF4-FFF2-40B4-BE49-F238E27FC236}">
                  <a16:creationId xmlns:a16="http://schemas.microsoft.com/office/drawing/2014/main" id="{00000000-0008-0000-1800-00003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3539" name="Check Box 51" hidden="1">
              <a:extLst>
                <a:ext uri="{63B3BB69-23CF-44E3-9099-C40C66FF867C}">
                  <a14:compatExt spid="_x0000_s63539"/>
                </a:ext>
                <a:ext uri="{FF2B5EF4-FFF2-40B4-BE49-F238E27FC236}">
                  <a16:creationId xmlns:a16="http://schemas.microsoft.com/office/drawing/2014/main" id="{00000000-0008-0000-1800-00003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3540" name="Check Box 52" hidden="1">
              <a:extLst>
                <a:ext uri="{63B3BB69-23CF-44E3-9099-C40C66FF867C}">
                  <a14:compatExt spid="_x0000_s63540"/>
                </a:ext>
                <a:ext uri="{FF2B5EF4-FFF2-40B4-BE49-F238E27FC236}">
                  <a16:creationId xmlns:a16="http://schemas.microsoft.com/office/drawing/2014/main" id="{00000000-0008-0000-1800-00003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3541" name="Check Box 53" hidden="1">
              <a:extLst>
                <a:ext uri="{63B3BB69-23CF-44E3-9099-C40C66FF867C}">
                  <a14:compatExt spid="_x0000_s63541"/>
                </a:ext>
                <a:ext uri="{FF2B5EF4-FFF2-40B4-BE49-F238E27FC236}">
                  <a16:creationId xmlns:a16="http://schemas.microsoft.com/office/drawing/2014/main" id="{00000000-0008-0000-1800-00003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3542" name="Check Box 54" hidden="1">
              <a:extLst>
                <a:ext uri="{63B3BB69-23CF-44E3-9099-C40C66FF867C}">
                  <a14:compatExt spid="_x0000_s63542"/>
                </a:ext>
                <a:ext uri="{FF2B5EF4-FFF2-40B4-BE49-F238E27FC236}">
                  <a16:creationId xmlns:a16="http://schemas.microsoft.com/office/drawing/2014/main" id="{00000000-0008-0000-1800-00003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3543" name="Check Box 55" hidden="1">
              <a:extLst>
                <a:ext uri="{63B3BB69-23CF-44E3-9099-C40C66FF867C}">
                  <a14:compatExt spid="_x0000_s63543"/>
                </a:ext>
                <a:ext uri="{FF2B5EF4-FFF2-40B4-BE49-F238E27FC236}">
                  <a16:creationId xmlns:a16="http://schemas.microsoft.com/office/drawing/2014/main" id="{00000000-0008-0000-1800-00003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3544" name="Check Box 56" hidden="1">
              <a:extLst>
                <a:ext uri="{63B3BB69-23CF-44E3-9099-C40C66FF867C}">
                  <a14:compatExt spid="_x0000_s63544"/>
                </a:ext>
                <a:ext uri="{FF2B5EF4-FFF2-40B4-BE49-F238E27FC236}">
                  <a16:creationId xmlns:a16="http://schemas.microsoft.com/office/drawing/2014/main" id="{00000000-0008-0000-1800-00003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3545" name="Check Box 57" hidden="1">
              <a:extLst>
                <a:ext uri="{63B3BB69-23CF-44E3-9099-C40C66FF867C}">
                  <a14:compatExt spid="_x0000_s63545"/>
                </a:ext>
                <a:ext uri="{FF2B5EF4-FFF2-40B4-BE49-F238E27FC236}">
                  <a16:creationId xmlns:a16="http://schemas.microsoft.com/office/drawing/2014/main" id="{00000000-0008-0000-1800-00003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3546" name="Check Box 58" hidden="1">
              <a:extLst>
                <a:ext uri="{63B3BB69-23CF-44E3-9099-C40C66FF867C}">
                  <a14:compatExt spid="_x0000_s63546"/>
                </a:ext>
                <a:ext uri="{FF2B5EF4-FFF2-40B4-BE49-F238E27FC236}">
                  <a16:creationId xmlns:a16="http://schemas.microsoft.com/office/drawing/2014/main" id="{00000000-0008-0000-1800-00003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3547" name="Check Box 59" hidden="1">
              <a:extLst>
                <a:ext uri="{63B3BB69-23CF-44E3-9099-C40C66FF867C}">
                  <a14:compatExt spid="_x0000_s63547"/>
                </a:ext>
                <a:ext uri="{FF2B5EF4-FFF2-40B4-BE49-F238E27FC236}">
                  <a16:creationId xmlns:a16="http://schemas.microsoft.com/office/drawing/2014/main" id="{00000000-0008-0000-1800-00003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3548" name="Check Box 60" hidden="1">
              <a:extLst>
                <a:ext uri="{63B3BB69-23CF-44E3-9099-C40C66FF867C}">
                  <a14:compatExt spid="_x0000_s63548"/>
                </a:ext>
                <a:ext uri="{FF2B5EF4-FFF2-40B4-BE49-F238E27FC236}">
                  <a16:creationId xmlns:a16="http://schemas.microsoft.com/office/drawing/2014/main" id="{00000000-0008-0000-1800-00003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3549" name="Check Box 61" hidden="1">
              <a:extLst>
                <a:ext uri="{63B3BB69-23CF-44E3-9099-C40C66FF867C}">
                  <a14:compatExt spid="_x0000_s63549"/>
                </a:ext>
                <a:ext uri="{FF2B5EF4-FFF2-40B4-BE49-F238E27FC236}">
                  <a16:creationId xmlns:a16="http://schemas.microsoft.com/office/drawing/2014/main" id="{00000000-0008-0000-1800-00003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3550" name="Check Box 62" hidden="1">
              <a:extLst>
                <a:ext uri="{63B3BB69-23CF-44E3-9099-C40C66FF867C}">
                  <a14:compatExt spid="_x0000_s63550"/>
                </a:ext>
                <a:ext uri="{FF2B5EF4-FFF2-40B4-BE49-F238E27FC236}">
                  <a16:creationId xmlns:a16="http://schemas.microsoft.com/office/drawing/2014/main" id="{00000000-0008-0000-1800-00003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3551" name="Check Box 63" hidden="1">
              <a:extLst>
                <a:ext uri="{63B3BB69-23CF-44E3-9099-C40C66FF867C}">
                  <a14:compatExt spid="_x0000_s63551"/>
                </a:ext>
                <a:ext uri="{FF2B5EF4-FFF2-40B4-BE49-F238E27FC236}">
                  <a16:creationId xmlns:a16="http://schemas.microsoft.com/office/drawing/2014/main" id="{00000000-0008-0000-1800-00003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3552" name="Check Box 64" hidden="1">
              <a:extLst>
                <a:ext uri="{63B3BB69-23CF-44E3-9099-C40C66FF867C}">
                  <a14:compatExt spid="_x0000_s63552"/>
                </a:ext>
                <a:ext uri="{FF2B5EF4-FFF2-40B4-BE49-F238E27FC236}">
                  <a16:creationId xmlns:a16="http://schemas.microsoft.com/office/drawing/2014/main" id="{00000000-0008-0000-1800-00004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3553" name="Check Box 65" hidden="1">
              <a:extLst>
                <a:ext uri="{63B3BB69-23CF-44E3-9099-C40C66FF867C}">
                  <a14:compatExt spid="_x0000_s63553"/>
                </a:ext>
                <a:ext uri="{FF2B5EF4-FFF2-40B4-BE49-F238E27FC236}">
                  <a16:creationId xmlns:a16="http://schemas.microsoft.com/office/drawing/2014/main" id="{00000000-0008-0000-1800-00004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8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1003300</xdr:colOff>
      <xdr:row>49</xdr:row>
      <xdr:rowOff>88900</xdr:rowOff>
    </xdr:to>
    <xdr:sp macro="" textlink="$AA$88">
      <xdr:nvSpPr>
        <xdr:cNvPr id="15" name="TextBox 14">
          <a:extLst>
            <a:ext uri="{FF2B5EF4-FFF2-40B4-BE49-F238E27FC236}">
              <a16:creationId xmlns:a16="http://schemas.microsoft.com/office/drawing/2014/main" id="{00000000-0008-0000-1800-00000F000000}"/>
            </a:ext>
          </a:extLst>
        </xdr:cNvPr>
        <xdr:cNvSpPr txBox="1"/>
      </xdr:nvSpPr>
      <xdr:spPr>
        <a:xfrm>
          <a:off x="12560300" y="11804650"/>
          <a:ext cx="4889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71%</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3554" name="Check Box 66" descr="Yes" hidden="1">
              <a:extLst>
                <a:ext uri="{63B3BB69-23CF-44E3-9099-C40C66FF867C}">
                  <a14:compatExt spid="_x0000_s63554"/>
                </a:ext>
                <a:ext uri="{FF2B5EF4-FFF2-40B4-BE49-F238E27FC236}">
                  <a16:creationId xmlns:a16="http://schemas.microsoft.com/office/drawing/2014/main" id="{00000000-0008-0000-1800-00004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3555" name="Check Box 67" descr="Yes" hidden="1">
              <a:extLst>
                <a:ext uri="{63B3BB69-23CF-44E3-9099-C40C66FF867C}">
                  <a14:compatExt spid="_x0000_s63555"/>
                </a:ext>
                <a:ext uri="{FF2B5EF4-FFF2-40B4-BE49-F238E27FC236}">
                  <a16:creationId xmlns:a16="http://schemas.microsoft.com/office/drawing/2014/main" id="{00000000-0008-0000-1800-00004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3556" name="Check Box 68" hidden="1">
              <a:extLst>
                <a:ext uri="{63B3BB69-23CF-44E3-9099-C40C66FF867C}">
                  <a14:compatExt spid="_x0000_s63556"/>
                </a:ext>
                <a:ext uri="{FF2B5EF4-FFF2-40B4-BE49-F238E27FC236}">
                  <a16:creationId xmlns:a16="http://schemas.microsoft.com/office/drawing/2014/main" id="{00000000-0008-0000-1800-00004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3557" name="Check Box 69" descr="Yes" hidden="1">
              <a:extLst>
                <a:ext uri="{63B3BB69-23CF-44E3-9099-C40C66FF867C}">
                  <a14:compatExt spid="_x0000_s63557"/>
                </a:ext>
                <a:ext uri="{FF2B5EF4-FFF2-40B4-BE49-F238E27FC236}">
                  <a16:creationId xmlns:a16="http://schemas.microsoft.com/office/drawing/2014/main" id="{00000000-0008-0000-1800-00004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3558" name="Check Box 70" descr="Yes" hidden="1">
              <a:extLst>
                <a:ext uri="{63B3BB69-23CF-44E3-9099-C40C66FF867C}">
                  <a14:compatExt spid="_x0000_s63558"/>
                </a:ext>
                <a:ext uri="{FF2B5EF4-FFF2-40B4-BE49-F238E27FC236}">
                  <a16:creationId xmlns:a16="http://schemas.microsoft.com/office/drawing/2014/main" id="{00000000-0008-0000-1800-00004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3559" name="Check Box 71" descr="Yes" hidden="1">
              <a:extLst>
                <a:ext uri="{63B3BB69-23CF-44E3-9099-C40C66FF867C}">
                  <a14:compatExt spid="_x0000_s63559"/>
                </a:ext>
                <a:ext uri="{FF2B5EF4-FFF2-40B4-BE49-F238E27FC236}">
                  <a16:creationId xmlns:a16="http://schemas.microsoft.com/office/drawing/2014/main" id="{00000000-0008-0000-1800-00004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3560" name="Check Box 72" descr="Yes" hidden="1">
              <a:extLst>
                <a:ext uri="{63B3BB69-23CF-44E3-9099-C40C66FF867C}">
                  <a14:compatExt spid="_x0000_s63560"/>
                </a:ext>
                <a:ext uri="{FF2B5EF4-FFF2-40B4-BE49-F238E27FC236}">
                  <a16:creationId xmlns:a16="http://schemas.microsoft.com/office/drawing/2014/main" id="{00000000-0008-0000-1800-00004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3561" name="Check Box 73" descr="Yes" hidden="1">
              <a:extLst>
                <a:ext uri="{63B3BB69-23CF-44E3-9099-C40C66FF867C}">
                  <a14:compatExt spid="_x0000_s63561"/>
                </a:ext>
                <a:ext uri="{FF2B5EF4-FFF2-40B4-BE49-F238E27FC236}">
                  <a16:creationId xmlns:a16="http://schemas.microsoft.com/office/drawing/2014/main" id="{00000000-0008-0000-1800-00004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3562" name="Check Box 74" descr="Yes" hidden="1">
              <a:extLst>
                <a:ext uri="{63B3BB69-23CF-44E3-9099-C40C66FF867C}">
                  <a14:compatExt spid="_x0000_s63562"/>
                </a:ext>
                <a:ext uri="{FF2B5EF4-FFF2-40B4-BE49-F238E27FC236}">
                  <a16:creationId xmlns:a16="http://schemas.microsoft.com/office/drawing/2014/main" id="{00000000-0008-0000-1800-00004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3563" name="Check Box 75" descr="Yes" hidden="1">
              <a:extLst>
                <a:ext uri="{63B3BB69-23CF-44E3-9099-C40C66FF867C}">
                  <a14:compatExt spid="_x0000_s63563"/>
                </a:ext>
                <a:ext uri="{FF2B5EF4-FFF2-40B4-BE49-F238E27FC236}">
                  <a16:creationId xmlns:a16="http://schemas.microsoft.com/office/drawing/2014/main" id="{00000000-0008-0000-1800-00004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3564" name="Check Box 76" descr="Yes" hidden="1">
              <a:extLst>
                <a:ext uri="{63B3BB69-23CF-44E3-9099-C40C66FF867C}">
                  <a14:compatExt spid="_x0000_s63564"/>
                </a:ext>
                <a:ext uri="{FF2B5EF4-FFF2-40B4-BE49-F238E27FC236}">
                  <a16:creationId xmlns:a16="http://schemas.microsoft.com/office/drawing/2014/main" id="{00000000-0008-0000-1800-00004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3565" name="Check Box 77" descr="Yes" hidden="1">
              <a:extLst>
                <a:ext uri="{63B3BB69-23CF-44E3-9099-C40C66FF867C}">
                  <a14:compatExt spid="_x0000_s63565"/>
                </a:ext>
                <a:ext uri="{FF2B5EF4-FFF2-40B4-BE49-F238E27FC236}">
                  <a16:creationId xmlns:a16="http://schemas.microsoft.com/office/drawing/2014/main" id="{00000000-0008-0000-1800-00004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3566" name="Check Box 78" descr="Yes" hidden="1">
              <a:extLst>
                <a:ext uri="{63B3BB69-23CF-44E3-9099-C40C66FF867C}">
                  <a14:compatExt spid="_x0000_s63566"/>
                </a:ext>
                <a:ext uri="{FF2B5EF4-FFF2-40B4-BE49-F238E27FC236}">
                  <a16:creationId xmlns:a16="http://schemas.microsoft.com/office/drawing/2014/main" id="{00000000-0008-0000-1800-00004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3567" name="Check Box 79" descr="Yes" hidden="1">
              <a:extLst>
                <a:ext uri="{63B3BB69-23CF-44E3-9099-C40C66FF867C}">
                  <a14:compatExt spid="_x0000_s63567"/>
                </a:ext>
                <a:ext uri="{FF2B5EF4-FFF2-40B4-BE49-F238E27FC236}">
                  <a16:creationId xmlns:a16="http://schemas.microsoft.com/office/drawing/2014/main" id="{00000000-0008-0000-1800-00004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3568" name="Check Box 80" descr="Yes" hidden="1">
              <a:extLst>
                <a:ext uri="{63B3BB69-23CF-44E3-9099-C40C66FF867C}">
                  <a14:compatExt spid="_x0000_s63568"/>
                </a:ext>
                <a:ext uri="{FF2B5EF4-FFF2-40B4-BE49-F238E27FC236}">
                  <a16:creationId xmlns:a16="http://schemas.microsoft.com/office/drawing/2014/main" id="{00000000-0008-0000-1800-00005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3569" name="Check Box 81" descr="Yes" hidden="1">
              <a:extLst>
                <a:ext uri="{63B3BB69-23CF-44E3-9099-C40C66FF867C}">
                  <a14:compatExt spid="_x0000_s63569"/>
                </a:ext>
                <a:ext uri="{FF2B5EF4-FFF2-40B4-BE49-F238E27FC236}">
                  <a16:creationId xmlns:a16="http://schemas.microsoft.com/office/drawing/2014/main" id="{00000000-0008-0000-1800-00005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3570" name="Check Box 82" hidden="1">
              <a:extLst>
                <a:ext uri="{63B3BB69-23CF-44E3-9099-C40C66FF867C}">
                  <a14:compatExt spid="_x0000_s63570"/>
                </a:ext>
                <a:ext uri="{FF2B5EF4-FFF2-40B4-BE49-F238E27FC236}">
                  <a16:creationId xmlns:a16="http://schemas.microsoft.com/office/drawing/2014/main" id="{00000000-0008-0000-1800-00005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3571" name="Check Box 83" hidden="1">
              <a:extLst>
                <a:ext uri="{63B3BB69-23CF-44E3-9099-C40C66FF867C}">
                  <a14:compatExt spid="_x0000_s63571"/>
                </a:ext>
                <a:ext uri="{FF2B5EF4-FFF2-40B4-BE49-F238E27FC236}">
                  <a16:creationId xmlns:a16="http://schemas.microsoft.com/office/drawing/2014/main" id="{00000000-0008-0000-1800-00005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3572" name="Check Box 84" descr="Yes" hidden="1">
              <a:extLst>
                <a:ext uri="{63B3BB69-23CF-44E3-9099-C40C66FF867C}">
                  <a14:compatExt spid="_x0000_s63572"/>
                </a:ext>
                <a:ext uri="{FF2B5EF4-FFF2-40B4-BE49-F238E27FC236}">
                  <a16:creationId xmlns:a16="http://schemas.microsoft.com/office/drawing/2014/main" id="{00000000-0008-0000-1800-00005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3573" name="Check Box 85" descr="Yes" hidden="1">
              <a:extLst>
                <a:ext uri="{63B3BB69-23CF-44E3-9099-C40C66FF867C}">
                  <a14:compatExt spid="_x0000_s63573"/>
                </a:ext>
                <a:ext uri="{FF2B5EF4-FFF2-40B4-BE49-F238E27FC236}">
                  <a16:creationId xmlns:a16="http://schemas.microsoft.com/office/drawing/2014/main" id="{00000000-0008-0000-1800-00005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3574" name="Check Box 86" descr="Yes" hidden="1">
              <a:extLst>
                <a:ext uri="{63B3BB69-23CF-44E3-9099-C40C66FF867C}">
                  <a14:compatExt spid="_x0000_s63574"/>
                </a:ext>
                <a:ext uri="{FF2B5EF4-FFF2-40B4-BE49-F238E27FC236}">
                  <a16:creationId xmlns:a16="http://schemas.microsoft.com/office/drawing/2014/main" id="{00000000-0008-0000-1800-000056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3575" name="Check Box 87" descr="Yes" hidden="1">
              <a:extLst>
                <a:ext uri="{63B3BB69-23CF-44E3-9099-C40C66FF867C}">
                  <a14:compatExt spid="_x0000_s63575"/>
                </a:ext>
                <a:ext uri="{FF2B5EF4-FFF2-40B4-BE49-F238E27FC236}">
                  <a16:creationId xmlns:a16="http://schemas.microsoft.com/office/drawing/2014/main" id="{00000000-0008-0000-1800-000057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1076325</xdr:colOff>
          <xdr:row>17</xdr:row>
          <xdr:rowOff>47625</xdr:rowOff>
        </xdr:to>
        <xdr:sp macro="" textlink="">
          <xdr:nvSpPr>
            <xdr:cNvPr id="63576" name="Check Box 88" hidden="1">
              <a:extLst>
                <a:ext uri="{63B3BB69-23CF-44E3-9099-C40C66FF867C}">
                  <a14:compatExt spid="_x0000_s63576"/>
                </a:ext>
                <a:ext uri="{FF2B5EF4-FFF2-40B4-BE49-F238E27FC236}">
                  <a16:creationId xmlns:a16="http://schemas.microsoft.com/office/drawing/2014/main" id="{00000000-0008-0000-1800-000058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63577" name="Check Box 89" hidden="1">
              <a:extLst>
                <a:ext uri="{63B3BB69-23CF-44E3-9099-C40C66FF867C}">
                  <a14:compatExt spid="_x0000_s63577"/>
                </a:ext>
                <a:ext uri="{FF2B5EF4-FFF2-40B4-BE49-F238E27FC236}">
                  <a16:creationId xmlns:a16="http://schemas.microsoft.com/office/drawing/2014/main" id="{00000000-0008-0000-1800-000059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1076325</xdr:colOff>
          <xdr:row>18</xdr:row>
          <xdr:rowOff>47625</xdr:rowOff>
        </xdr:to>
        <xdr:sp macro="" textlink="">
          <xdr:nvSpPr>
            <xdr:cNvPr id="63578" name="Check Box 90" hidden="1">
              <a:extLst>
                <a:ext uri="{63B3BB69-23CF-44E3-9099-C40C66FF867C}">
                  <a14:compatExt spid="_x0000_s63578"/>
                </a:ext>
                <a:ext uri="{FF2B5EF4-FFF2-40B4-BE49-F238E27FC236}">
                  <a16:creationId xmlns:a16="http://schemas.microsoft.com/office/drawing/2014/main" id="{00000000-0008-0000-1800-00005A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63579" name="Check Box 91" hidden="1">
              <a:extLst>
                <a:ext uri="{63B3BB69-23CF-44E3-9099-C40C66FF867C}">
                  <a14:compatExt spid="_x0000_s63579"/>
                </a:ext>
                <a:ext uri="{FF2B5EF4-FFF2-40B4-BE49-F238E27FC236}">
                  <a16:creationId xmlns:a16="http://schemas.microsoft.com/office/drawing/2014/main" id="{00000000-0008-0000-1800-00005B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1076325</xdr:colOff>
          <xdr:row>19</xdr:row>
          <xdr:rowOff>47625</xdr:rowOff>
        </xdr:to>
        <xdr:sp macro="" textlink="">
          <xdr:nvSpPr>
            <xdr:cNvPr id="63580" name="Check Box 92" hidden="1">
              <a:extLst>
                <a:ext uri="{63B3BB69-23CF-44E3-9099-C40C66FF867C}">
                  <a14:compatExt spid="_x0000_s63580"/>
                </a:ext>
                <a:ext uri="{FF2B5EF4-FFF2-40B4-BE49-F238E27FC236}">
                  <a16:creationId xmlns:a16="http://schemas.microsoft.com/office/drawing/2014/main" id="{00000000-0008-0000-1800-00005C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63581" name="Check Box 93" hidden="1">
              <a:extLst>
                <a:ext uri="{63B3BB69-23CF-44E3-9099-C40C66FF867C}">
                  <a14:compatExt spid="_x0000_s63581"/>
                </a:ext>
                <a:ext uri="{FF2B5EF4-FFF2-40B4-BE49-F238E27FC236}">
                  <a16:creationId xmlns:a16="http://schemas.microsoft.com/office/drawing/2014/main" id="{00000000-0008-0000-1800-00005D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3582" name="Check Box 94" hidden="1">
              <a:extLst>
                <a:ext uri="{63B3BB69-23CF-44E3-9099-C40C66FF867C}">
                  <a14:compatExt spid="_x0000_s63582"/>
                </a:ext>
                <a:ext uri="{FF2B5EF4-FFF2-40B4-BE49-F238E27FC236}">
                  <a16:creationId xmlns:a16="http://schemas.microsoft.com/office/drawing/2014/main" id="{00000000-0008-0000-1800-00005E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1076325</xdr:colOff>
          <xdr:row>20</xdr:row>
          <xdr:rowOff>47625</xdr:rowOff>
        </xdr:to>
        <xdr:sp macro="" textlink="">
          <xdr:nvSpPr>
            <xdr:cNvPr id="63583" name="Check Box 95" hidden="1">
              <a:extLst>
                <a:ext uri="{63B3BB69-23CF-44E3-9099-C40C66FF867C}">
                  <a14:compatExt spid="_x0000_s63583"/>
                </a:ext>
                <a:ext uri="{FF2B5EF4-FFF2-40B4-BE49-F238E27FC236}">
                  <a16:creationId xmlns:a16="http://schemas.microsoft.com/office/drawing/2014/main" id="{00000000-0008-0000-1800-00005F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3584" name="Check Box 96" hidden="1">
              <a:extLst>
                <a:ext uri="{63B3BB69-23CF-44E3-9099-C40C66FF867C}">
                  <a14:compatExt spid="_x0000_s63584"/>
                </a:ext>
                <a:ext uri="{FF2B5EF4-FFF2-40B4-BE49-F238E27FC236}">
                  <a16:creationId xmlns:a16="http://schemas.microsoft.com/office/drawing/2014/main" id="{00000000-0008-0000-1800-000060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3585" name="Check Box 97" hidden="1">
              <a:extLst>
                <a:ext uri="{63B3BB69-23CF-44E3-9099-C40C66FF867C}">
                  <a14:compatExt spid="_x0000_s63585"/>
                </a:ext>
                <a:ext uri="{FF2B5EF4-FFF2-40B4-BE49-F238E27FC236}">
                  <a16:creationId xmlns:a16="http://schemas.microsoft.com/office/drawing/2014/main" id="{00000000-0008-0000-1800-000061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1076325</xdr:colOff>
          <xdr:row>21</xdr:row>
          <xdr:rowOff>47625</xdr:rowOff>
        </xdr:to>
        <xdr:sp macro="" textlink="">
          <xdr:nvSpPr>
            <xdr:cNvPr id="63586" name="Check Box 98" hidden="1">
              <a:extLst>
                <a:ext uri="{63B3BB69-23CF-44E3-9099-C40C66FF867C}">
                  <a14:compatExt spid="_x0000_s63586"/>
                </a:ext>
                <a:ext uri="{FF2B5EF4-FFF2-40B4-BE49-F238E27FC236}">
                  <a16:creationId xmlns:a16="http://schemas.microsoft.com/office/drawing/2014/main" id="{00000000-0008-0000-1800-000062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3587" name="Check Box 99" hidden="1">
              <a:extLst>
                <a:ext uri="{63B3BB69-23CF-44E3-9099-C40C66FF867C}">
                  <a14:compatExt spid="_x0000_s63587"/>
                </a:ext>
                <a:ext uri="{FF2B5EF4-FFF2-40B4-BE49-F238E27FC236}">
                  <a16:creationId xmlns:a16="http://schemas.microsoft.com/office/drawing/2014/main" id="{00000000-0008-0000-1800-000063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63588" name="Check Box 100" hidden="1">
              <a:extLst>
                <a:ext uri="{63B3BB69-23CF-44E3-9099-C40C66FF867C}">
                  <a14:compatExt spid="_x0000_s63588"/>
                </a:ext>
                <a:ext uri="{FF2B5EF4-FFF2-40B4-BE49-F238E27FC236}">
                  <a16:creationId xmlns:a16="http://schemas.microsoft.com/office/drawing/2014/main" id="{00000000-0008-0000-1800-000064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1076325</xdr:colOff>
          <xdr:row>22</xdr:row>
          <xdr:rowOff>47625</xdr:rowOff>
        </xdr:to>
        <xdr:sp macro="" textlink="">
          <xdr:nvSpPr>
            <xdr:cNvPr id="63589" name="Check Box 101" hidden="1">
              <a:extLst>
                <a:ext uri="{63B3BB69-23CF-44E3-9099-C40C66FF867C}">
                  <a14:compatExt spid="_x0000_s63589"/>
                </a:ext>
                <a:ext uri="{FF2B5EF4-FFF2-40B4-BE49-F238E27FC236}">
                  <a16:creationId xmlns:a16="http://schemas.microsoft.com/office/drawing/2014/main" id="{00000000-0008-0000-1800-000065F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30.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4513" name="Check Box 1" hidden="1">
              <a:extLst>
                <a:ext uri="{63B3BB69-23CF-44E3-9099-C40C66FF867C}">
                  <a14:compatExt spid="_x0000_s64513"/>
                </a:ext>
                <a:ext uri="{FF2B5EF4-FFF2-40B4-BE49-F238E27FC236}">
                  <a16:creationId xmlns:a16="http://schemas.microsoft.com/office/drawing/2014/main" id="{00000000-0008-0000-1900-00000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4514" name="Check Box 2" hidden="1">
              <a:extLst>
                <a:ext uri="{63B3BB69-23CF-44E3-9099-C40C66FF867C}">
                  <a14:compatExt spid="_x0000_s64514"/>
                </a:ext>
                <a:ext uri="{FF2B5EF4-FFF2-40B4-BE49-F238E27FC236}">
                  <a16:creationId xmlns:a16="http://schemas.microsoft.com/office/drawing/2014/main" id="{00000000-0008-0000-1900-00000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4515" name="Check Box 3" hidden="1">
              <a:extLst>
                <a:ext uri="{63B3BB69-23CF-44E3-9099-C40C66FF867C}">
                  <a14:compatExt spid="_x0000_s64515"/>
                </a:ext>
                <a:ext uri="{FF2B5EF4-FFF2-40B4-BE49-F238E27FC236}">
                  <a16:creationId xmlns:a16="http://schemas.microsoft.com/office/drawing/2014/main" id="{00000000-0008-0000-1900-00000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4516" name="Check Box 4" hidden="1">
              <a:extLst>
                <a:ext uri="{63B3BB69-23CF-44E3-9099-C40C66FF867C}">
                  <a14:compatExt spid="_x0000_s64516"/>
                </a:ext>
                <a:ext uri="{FF2B5EF4-FFF2-40B4-BE49-F238E27FC236}">
                  <a16:creationId xmlns:a16="http://schemas.microsoft.com/office/drawing/2014/main" id="{00000000-0008-0000-1900-00000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4517" name="Check Box 5" hidden="1">
              <a:extLst>
                <a:ext uri="{63B3BB69-23CF-44E3-9099-C40C66FF867C}">
                  <a14:compatExt spid="_x0000_s64517"/>
                </a:ext>
                <a:ext uri="{FF2B5EF4-FFF2-40B4-BE49-F238E27FC236}">
                  <a16:creationId xmlns:a16="http://schemas.microsoft.com/office/drawing/2014/main" id="{00000000-0008-0000-1900-00000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4518" name="Check Box 6" hidden="1">
              <a:extLst>
                <a:ext uri="{63B3BB69-23CF-44E3-9099-C40C66FF867C}">
                  <a14:compatExt spid="_x0000_s64518"/>
                </a:ext>
                <a:ext uri="{FF2B5EF4-FFF2-40B4-BE49-F238E27FC236}">
                  <a16:creationId xmlns:a16="http://schemas.microsoft.com/office/drawing/2014/main" id="{00000000-0008-0000-1900-00000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4519" name="Check Box 7" hidden="1">
              <a:extLst>
                <a:ext uri="{63B3BB69-23CF-44E3-9099-C40C66FF867C}">
                  <a14:compatExt spid="_x0000_s64519"/>
                </a:ext>
                <a:ext uri="{FF2B5EF4-FFF2-40B4-BE49-F238E27FC236}">
                  <a16:creationId xmlns:a16="http://schemas.microsoft.com/office/drawing/2014/main" id="{00000000-0008-0000-1900-00000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4520" name="Check Box 8" hidden="1">
              <a:extLst>
                <a:ext uri="{63B3BB69-23CF-44E3-9099-C40C66FF867C}">
                  <a14:compatExt spid="_x0000_s64520"/>
                </a:ext>
                <a:ext uri="{FF2B5EF4-FFF2-40B4-BE49-F238E27FC236}">
                  <a16:creationId xmlns:a16="http://schemas.microsoft.com/office/drawing/2014/main" id="{00000000-0008-0000-1900-00000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4521" name="Check Box 9" hidden="1">
              <a:extLst>
                <a:ext uri="{63B3BB69-23CF-44E3-9099-C40C66FF867C}">
                  <a14:compatExt spid="_x0000_s64521"/>
                </a:ext>
                <a:ext uri="{FF2B5EF4-FFF2-40B4-BE49-F238E27FC236}">
                  <a16:creationId xmlns:a16="http://schemas.microsoft.com/office/drawing/2014/main" id="{00000000-0008-0000-1900-00000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4522" name="Check Box 10" hidden="1">
              <a:extLst>
                <a:ext uri="{63B3BB69-23CF-44E3-9099-C40C66FF867C}">
                  <a14:compatExt spid="_x0000_s64522"/>
                </a:ext>
                <a:ext uri="{FF2B5EF4-FFF2-40B4-BE49-F238E27FC236}">
                  <a16:creationId xmlns:a16="http://schemas.microsoft.com/office/drawing/2014/main" id="{00000000-0008-0000-1900-00000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4523" name="Check Box 11" hidden="1">
              <a:extLst>
                <a:ext uri="{63B3BB69-23CF-44E3-9099-C40C66FF867C}">
                  <a14:compatExt spid="_x0000_s64523"/>
                </a:ext>
                <a:ext uri="{FF2B5EF4-FFF2-40B4-BE49-F238E27FC236}">
                  <a16:creationId xmlns:a16="http://schemas.microsoft.com/office/drawing/2014/main" id="{00000000-0008-0000-1900-00000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4524" name="Check Box 12" hidden="1">
              <a:extLst>
                <a:ext uri="{63B3BB69-23CF-44E3-9099-C40C66FF867C}">
                  <a14:compatExt spid="_x0000_s64524"/>
                </a:ext>
                <a:ext uri="{FF2B5EF4-FFF2-40B4-BE49-F238E27FC236}">
                  <a16:creationId xmlns:a16="http://schemas.microsoft.com/office/drawing/2014/main" id="{00000000-0008-0000-1900-00000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4525" name="Check Box 13" hidden="1">
              <a:extLst>
                <a:ext uri="{63B3BB69-23CF-44E3-9099-C40C66FF867C}">
                  <a14:compatExt spid="_x0000_s64525"/>
                </a:ext>
                <a:ext uri="{FF2B5EF4-FFF2-40B4-BE49-F238E27FC236}">
                  <a16:creationId xmlns:a16="http://schemas.microsoft.com/office/drawing/2014/main" id="{00000000-0008-0000-1900-00000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4526" name="Check Box 14" hidden="1">
              <a:extLst>
                <a:ext uri="{63B3BB69-23CF-44E3-9099-C40C66FF867C}">
                  <a14:compatExt spid="_x0000_s64526"/>
                </a:ext>
                <a:ext uri="{FF2B5EF4-FFF2-40B4-BE49-F238E27FC236}">
                  <a16:creationId xmlns:a16="http://schemas.microsoft.com/office/drawing/2014/main" id="{00000000-0008-0000-1900-00000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4527" name="Check Box 15" hidden="1">
              <a:extLst>
                <a:ext uri="{63B3BB69-23CF-44E3-9099-C40C66FF867C}">
                  <a14:compatExt spid="_x0000_s64527"/>
                </a:ext>
                <a:ext uri="{FF2B5EF4-FFF2-40B4-BE49-F238E27FC236}">
                  <a16:creationId xmlns:a16="http://schemas.microsoft.com/office/drawing/2014/main" id="{00000000-0008-0000-1900-00000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4528" name="Check Box 16" hidden="1">
              <a:extLst>
                <a:ext uri="{63B3BB69-23CF-44E3-9099-C40C66FF867C}">
                  <a14:compatExt spid="_x0000_s64528"/>
                </a:ext>
                <a:ext uri="{FF2B5EF4-FFF2-40B4-BE49-F238E27FC236}">
                  <a16:creationId xmlns:a16="http://schemas.microsoft.com/office/drawing/2014/main" id="{00000000-0008-0000-1900-00001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4529" name="Check Box 17" hidden="1">
              <a:extLst>
                <a:ext uri="{63B3BB69-23CF-44E3-9099-C40C66FF867C}">
                  <a14:compatExt spid="_x0000_s64529"/>
                </a:ext>
                <a:ext uri="{FF2B5EF4-FFF2-40B4-BE49-F238E27FC236}">
                  <a16:creationId xmlns:a16="http://schemas.microsoft.com/office/drawing/2014/main" id="{00000000-0008-0000-1900-00001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4530" name="Check Box 18" hidden="1">
              <a:extLst>
                <a:ext uri="{63B3BB69-23CF-44E3-9099-C40C66FF867C}">
                  <a14:compatExt spid="_x0000_s64530"/>
                </a:ext>
                <a:ext uri="{FF2B5EF4-FFF2-40B4-BE49-F238E27FC236}">
                  <a16:creationId xmlns:a16="http://schemas.microsoft.com/office/drawing/2014/main" id="{00000000-0008-0000-1900-00001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4531" name="Check Box 19" hidden="1">
              <a:extLst>
                <a:ext uri="{63B3BB69-23CF-44E3-9099-C40C66FF867C}">
                  <a14:compatExt spid="_x0000_s64531"/>
                </a:ext>
                <a:ext uri="{FF2B5EF4-FFF2-40B4-BE49-F238E27FC236}">
                  <a16:creationId xmlns:a16="http://schemas.microsoft.com/office/drawing/2014/main" id="{00000000-0008-0000-1900-00001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4532" name="Check Box 20" hidden="1">
              <a:extLst>
                <a:ext uri="{63B3BB69-23CF-44E3-9099-C40C66FF867C}">
                  <a14:compatExt spid="_x0000_s64532"/>
                </a:ext>
                <a:ext uri="{FF2B5EF4-FFF2-40B4-BE49-F238E27FC236}">
                  <a16:creationId xmlns:a16="http://schemas.microsoft.com/office/drawing/2014/main" id="{00000000-0008-0000-1900-00001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4533" name="Check Box 21" hidden="1">
              <a:extLst>
                <a:ext uri="{63B3BB69-23CF-44E3-9099-C40C66FF867C}">
                  <a14:compatExt spid="_x0000_s64533"/>
                </a:ext>
                <a:ext uri="{FF2B5EF4-FFF2-40B4-BE49-F238E27FC236}">
                  <a16:creationId xmlns:a16="http://schemas.microsoft.com/office/drawing/2014/main" id="{00000000-0008-0000-1900-00001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9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9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9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9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9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9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9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9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9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9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9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4534" name="Check Box 22" hidden="1">
              <a:extLst>
                <a:ext uri="{63B3BB69-23CF-44E3-9099-C40C66FF867C}">
                  <a14:compatExt spid="_x0000_s64534"/>
                </a:ext>
                <a:ext uri="{FF2B5EF4-FFF2-40B4-BE49-F238E27FC236}">
                  <a16:creationId xmlns:a16="http://schemas.microsoft.com/office/drawing/2014/main" id="{00000000-0008-0000-1900-00001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4535" name="Check Box 23" hidden="1">
              <a:extLst>
                <a:ext uri="{63B3BB69-23CF-44E3-9099-C40C66FF867C}">
                  <a14:compatExt spid="_x0000_s64535"/>
                </a:ext>
                <a:ext uri="{FF2B5EF4-FFF2-40B4-BE49-F238E27FC236}">
                  <a16:creationId xmlns:a16="http://schemas.microsoft.com/office/drawing/2014/main" id="{00000000-0008-0000-1900-00001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4536" name="Check Box 24" hidden="1">
              <a:extLst>
                <a:ext uri="{63B3BB69-23CF-44E3-9099-C40C66FF867C}">
                  <a14:compatExt spid="_x0000_s64536"/>
                </a:ext>
                <a:ext uri="{FF2B5EF4-FFF2-40B4-BE49-F238E27FC236}">
                  <a16:creationId xmlns:a16="http://schemas.microsoft.com/office/drawing/2014/main" id="{00000000-0008-0000-1900-00001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4537" name="Check Box 25" hidden="1">
              <a:extLst>
                <a:ext uri="{63B3BB69-23CF-44E3-9099-C40C66FF867C}">
                  <a14:compatExt spid="_x0000_s64537"/>
                </a:ext>
                <a:ext uri="{FF2B5EF4-FFF2-40B4-BE49-F238E27FC236}">
                  <a16:creationId xmlns:a16="http://schemas.microsoft.com/office/drawing/2014/main" id="{00000000-0008-0000-1900-00001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4538" name="Check Box 26" hidden="1">
              <a:extLst>
                <a:ext uri="{63B3BB69-23CF-44E3-9099-C40C66FF867C}">
                  <a14:compatExt spid="_x0000_s64538"/>
                </a:ext>
                <a:ext uri="{FF2B5EF4-FFF2-40B4-BE49-F238E27FC236}">
                  <a16:creationId xmlns:a16="http://schemas.microsoft.com/office/drawing/2014/main" id="{00000000-0008-0000-1900-00001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4539" name="Check Box 27" hidden="1">
              <a:extLst>
                <a:ext uri="{63B3BB69-23CF-44E3-9099-C40C66FF867C}">
                  <a14:compatExt spid="_x0000_s64539"/>
                </a:ext>
                <a:ext uri="{FF2B5EF4-FFF2-40B4-BE49-F238E27FC236}">
                  <a16:creationId xmlns:a16="http://schemas.microsoft.com/office/drawing/2014/main" id="{00000000-0008-0000-1900-00001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4540" name="Check Box 28" descr="Yes" hidden="1">
              <a:extLst>
                <a:ext uri="{63B3BB69-23CF-44E3-9099-C40C66FF867C}">
                  <a14:compatExt spid="_x0000_s64540"/>
                </a:ext>
                <a:ext uri="{FF2B5EF4-FFF2-40B4-BE49-F238E27FC236}">
                  <a16:creationId xmlns:a16="http://schemas.microsoft.com/office/drawing/2014/main" id="{00000000-0008-0000-1900-00001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4541" name="Check Box 29" descr="Retain" hidden="1">
              <a:extLst>
                <a:ext uri="{63B3BB69-23CF-44E3-9099-C40C66FF867C}">
                  <a14:compatExt spid="_x0000_s64541"/>
                </a:ext>
                <a:ext uri="{FF2B5EF4-FFF2-40B4-BE49-F238E27FC236}">
                  <a16:creationId xmlns:a16="http://schemas.microsoft.com/office/drawing/2014/main" id="{00000000-0008-0000-1900-00001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4542" name="Check Box 30" hidden="1">
              <a:extLst>
                <a:ext uri="{63B3BB69-23CF-44E3-9099-C40C66FF867C}">
                  <a14:compatExt spid="_x0000_s64542"/>
                </a:ext>
                <a:ext uri="{FF2B5EF4-FFF2-40B4-BE49-F238E27FC236}">
                  <a16:creationId xmlns:a16="http://schemas.microsoft.com/office/drawing/2014/main" id="{00000000-0008-0000-1900-00001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4543" name="Check Box 31" hidden="1">
              <a:extLst>
                <a:ext uri="{63B3BB69-23CF-44E3-9099-C40C66FF867C}">
                  <a14:compatExt spid="_x0000_s64543"/>
                </a:ext>
                <a:ext uri="{FF2B5EF4-FFF2-40B4-BE49-F238E27FC236}">
                  <a16:creationId xmlns:a16="http://schemas.microsoft.com/office/drawing/2014/main" id="{00000000-0008-0000-1900-00001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4544" name="Check Box 32" hidden="1">
              <a:extLst>
                <a:ext uri="{63B3BB69-23CF-44E3-9099-C40C66FF867C}">
                  <a14:compatExt spid="_x0000_s64544"/>
                </a:ext>
                <a:ext uri="{FF2B5EF4-FFF2-40B4-BE49-F238E27FC236}">
                  <a16:creationId xmlns:a16="http://schemas.microsoft.com/office/drawing/2014/main" id="{00000000-0008-0000-1900-00002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4545" name="Check Box 33" hidden="1">
              <a:extLst>
                <a:ext uri="{63B3BB69-23CF-44E3-9099-C40C66FF867C}">
                  <a14:compatExt spid="_x0000_s64545"/>
                </a:ext>
                <a:ext uri="{FF2B5EF4-FFF2-40B4-BE49-F238E27FC236}">
                  <a16:creationId xmlns:a16="http://schemas.microsoft.com/office/drawing/2014/main" id="{00000000-0008-0000-1900-00002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4546" name="Check Box 34" hidden="1">
              <a:extLst>
                <a:ext uri="{63B3BB69-23CF-44E3-9099-C40C66FF867C}">
                  <a14:compatExt spid="_x0000_s64546"/>
                </a:ext>
                <a:ext uri="{FF2B5EF4-FFF2-40B4-BE49-F238E27FC236}">
                  <a16:creationId xmlns:a16="http://schemas.microsoft.com/office/drawing/2014/main" id="{00000000-0008-0000-1900-00002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4547" name="Check Box 35" hidden="1">
              <a:extLst>
                <a:ext uri="{63B3BB69-23CF-44E3-9099-C40C66FF867C}">
                  <a14:compatExt spid="_x0000_s64547"/>
                </a:ext>
                <a:ext uri="{FF2B5EF4-FFF2-40B4-BE49-F238E27FC236}">
                  <a16:creationId xmlns:a16="http://schemas.microsoft.com/office/drawing/2014/main" id="{00000000-0008-0000-1900-00002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4548" name="Check Box 36" hidden="1">
              <a:extLst>
                <a:ext uri="{63B3BB69-23CF-44E3-9099-C40C66FF867C}">
                  <a14:compatExt spid="_x0000_s64548"/>
                </a:ext>
                <a:ext uri="{FF2B5EF4-FFF2-40B4-BE49-F238E27FC236}">
                  <a16:creationId xmlns:a16="http://schemas.microsoft.com/office/drawing/2014/main" id="{00000000-0008-0000-1900-00002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4549" name="Check Box 37" hidden="1">
              <a:extLst>
                <a:ext uri="{63B3BB69-23CF-44E3-9099-C40C66FF867C}">
                  <a14:compatExt spid="_x0000_s64549"/>
                </a:ext>
                <a:ext uri="{FF2B5EF4-FFF2-40B4-BE49-F238E27FC236}">
                  <a16:creationId xmlns:a16="http://schemas.microsoft.com/office/drawing/2014/main" id="{00000000-0008-0000-1900-00002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4550" name="Check Box 38" hidden="1">
              <a:extLst>
                <a:ext uri="{63B3BB69-23CF-44E3-9099-C40C66FF867C}">
                  <a14:compatExt spid="_x0000_s64550"/>
                </a:ext>
                <a:ext uri="{FF2B5EF4-FFF2-40B4-BE49-F238E27FC236}">
                  <a16:creationId xmlns:a16="http://schemas.microsoft.com/office/drawing/2014/main" id="{00000000-0008-0000-1900-00002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4551" name="Check Box 39" hidden="1">
              <a:extLst>
                <a:ext uri="{63B3BB69-23CF-44E3-9099-C40C66FF867C}">
                  <a14:compatExt spid="_x0000_s64551"/>
                </a:ext>
                <a:ext uri="{FF2B5EF4-FFF2-40B4-BE49-F238E27FC236}">
                  <a16:creationId xmlns:a16="http://schemas.microsoft.com/office/drawing/2014/main" id="{00000000-0008-0000-1900-00002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4552" name="Check Box 40" hidden="1">
              <a:extLst>
                <a:ext uri="{63B3BB69-23CF-44E3-9099-C40C66FF867C}">
                  <a14:compatExt spid="_x0000_s64552"/>
                </a:ext>
                <a:ext uri="{FF2B5EF4-FFF2-40B4-BE49-F238E27FC236}">
                  <a16:creationId xmlns:a16="http://schemas.microsoft.com/office/drawing/2014/main" id="{00000000-0008-0000-1900-00002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4553" name="Check Box 41" hidden="1">
              <a:extLst>
                <a:ext uri="{63B3BB69-23CF-44E3-9099-C40C66FF867C}">
                  <a14:compatExt spid="_x0000_s64553"/>
                </a:ext>
                <a:ext uri="{FF2B5EF4-FFF2-40B4-BE49-F238E27FC236}">
                  <a16:creationId xmlns:a16="http://schemas.microsoft.com/office/drawing/2014/main" id="{00000000-0008-0000-1900-00002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4554" name="Check Box 42" hidden="1">
              <a:extLst>
                <a:ext uri="{63B3BB69-23CF-44E3-9099-C40C66FF867C}">
                  <a14:compatExt spid="_x0000_s64554"/>
                </a:ext>
                <a:ext uri="{FF2B5EF4-FFF2-40B4-BE49-F238E27FC236}">
                  <a16:creationId xmlns:a16="http://schemas.microsoft.com/office/drawing/2014/main" id="{00000000-0008-0000-1900-00002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4555" name="Check Box 43" hidden="1">
              <a:extLst>
                <a:ext uri="{63B3BB69-23CF-44E3-9099-C40C66FF867C}">
                  <a14:compatExt spid="_x0000_s64555"/>
                </a:ext>
                <a:ext uri="{FF2B5EF4-FFF2-40B4-BE49-F238E27FC236}">
                  <a16:creationId xmlns:a16="http://schemas.microsoft.com/office/drawing/2014/main" id="{00000000-0008-0000-1900-00002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4556" name="Check Box 44" hidden="1">
              <a:extLst>
                <a:ext uri="{63B3BB69-23CF-44E3-9099-C40C66FF867C}">
                  <a14:compatExt spid="_x0000_s64556"/>
                </a:ext>
                <a:ext uri="{FF2B5EF4-FFF2-40B4-BE49-F238E27FC236}">
                  <a16:creationId xmlns:a16="http://schemas.microsoft.com/office/drawing/2014/main" id="{00000000-0008-0000-1900-00002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4557" name="Check Box 45" hidden="1">
              <a:extLst>
                <a:ext uri="{63B3BB69-23CF-44E3-9099-C40C66FF867C}">
                  <a14:compatExt spid="_x0000_s64557"/>
                </a:ext>
                <a:ext uri="{FF2B5EF4-FFF2-40B4-BE49-F238E27FC236}">
                  <a16:creationId xmlns:a16="http://schemas.microsoft.com/office/drawing/2014/main" id="{00000000-0008-0000-1900-00002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4558" name="Check Box 46" hidden="1">
              <a:extLst>
                <a:ext uri="{63B3BB69-23CF-44E3-9099-C40C66FF867C}">
                  <a14:compatExt spid="_x0000_s64558"/>
                </a:ext>
                <a:ext uri="{FF2B5EF4-FFF2-40B4-BE49-F238E27FC236}">
                  <a16:creationId xmlns:a16="http://schemas.microsoft.com/office/drawing/2014/main" id="{00000000-0008-0000-1900-00002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4559" name="Check Box 47" hidden="1">
              <a:extLst>
                <a:ext uri="{63B3BB69-23CF-44E3-9099-C40C66FF867C}">
                  <a14:compatExt spid="_x0000_s64559"/>
                </a:ext>
                <a:ext uri="{FF2B5EF4-FFF2-40B4-BE49-F238E27FC236}">
                  <a16:creationId xmlns:a16="http://schemas.microsoft.com/office/drawing/2014/main" id="{00000000-0008-0000-1900-00002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4560" name="Check Box 48" hidden="1">
              <a:extLst>
                <a:ext uri="{63B3BB69-23CF-44E3-9099-C40C66FF867C}">
                  <a14:compatExt spid="_x0000_s64560"/>
                </a:ext>
                <a:ext uri="{FF2B5EF4-FFF2-40B4-BE49-F238E27FC236}">
                  <a16:creationId xmlns:a16="http://schemas.microsoft.com/office/drawing/2014/main" id="{00000000-0008-0000-1900-00003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4561" name="Check Box 49" hidden="1">
              <a:extLst>
                <a:ext uri="{63B3BB69-23CF-44E3-9099-C40C66FF867C}">
                  <a14:compatExt spid="_x0000_s64561"/>
                </a:ext>
                <a:ext uri="{FF2B5EF4-FFF2-40B4-BE49-F238E27FC236}">
                  <a16:creationId xmlns:a16="http://schemas.microsoft.com/office/drawing/2014/main" id="{00000000-0008-0000-1900-00003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4562" name="Check Box 50" hidden="1">
              <a:extLst>
                <a:ext uri="{63B3BB69-23CF-44E3-9099-C40C66FF867C}">
                  <a14:compatExt spid="_x0000_s64562"/>
                </a:ext>
                <a:ext uri="{FF2B5EF4-FFF2-40B4-BE49-F238E27FC236}">
                  <a16:creationId xmlns:a16="http://schemas.microsoft.com/office/drawing/2014/main" id="{00000000-0008-0000-1900-00003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4563" name="Check Box 51" hidden="1">
              <a:extLst>
                <a:ext uri="{63B3BB69-23CF-44E3-9099-C40C66FF867C}">
                  <a14:compatExt spid="_x0000_s64563"/>
                </a:ext>
                <a:ext uri="{FF2B5EF4-FFF2-40B4-BE49-F238E27FC236}">
                  <a16:creationId xmlns:a16="http://schemas.microsoft.com/office/drawing/2014/main" id="{00000000-0008-0000-1900-00003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4564" name="Check Box 52" hidden="1">
              <a:extLst>
                <a:ext uri="{63B3BB69-23CF-44E3-9099-C40C66FF867C}">
                  <a14:compatExt spid="_x0000_s64564"/>
                </a:ext>
                <a:ext uri="{FF2B5EF4-FFF2-40B4-BE49-F238E27FC236}">
                  <a16:creationId xmlns:a16="http://schemas.microsoft.com/office/drawing/2014/main" id="{00000000-0008-0000-1900-00003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4565" name="Check Box 53" hidden="1">
              <a:extLst>
                <a:ext uri="{63B3BB69-23CF-44E3-9099-C40C66FF867C}">
                  <a14:compatExt spid="_x0000_s64565"/>
                </a:ext>
                <a:ext uri="{FF2B5EF4-FFF2-40B4-BE49-F238E27FC236}">
                  <a16:creationId xmlns:a16="http://schemas.microsoft.com/office/drawing/2014/main" id="{00000000-0008-0000-1900-00003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4566" name="Check Box 54" hidden="1">
              <a:extLst>
                <a:ext uri="{63B3BB69-23CF-44E3-9099-C40C66FF867C}">
                  <a14:compatExt spid="_x0000_s64566"/>
                </a:ext>
                <a:ext uri="{FF2B5EF4-FFF2-40B4-BE49-F238E27FC236}">
                  <a16:creationId xmlns:a16="http://schemas.microsoft.com/office/drawing/2014/main" id="{00000000-0008-0000-1900-00003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4567" name="Check Box 55" hidden="1">
              <a:extLst>
                <a:ext uri="{63B3BB69-23CF-44E3-9099-C40C66FF867C}">
                  <a14:compatExt spid="_x0000_s64567"/>
                </a:ext>
                <a:ext uri="{FF2B5EF4-FFF2-40B4-BE49-F238E27FC236}">
                  <a16:creationId xmlns:a16="http://schemas.microsoft.com/office/drawing/2014/main" id="{00000000-0008-0000-1900-00003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4568" name="Check Box 56" hidden="1">
              <a:extLst>
                <a:ext uri="{63B3BB69-23CF-44E3-9099-C40C66FF867C}">
                  <a14:compatExt spid="_x0000_s64568"/>
                </a:ext>
                <a:ext uri="{FF2B5EF4-FFF2-40B4-BE49-F238E27FC236}">
                  <a16:creationId xmlns:a16="http://schemas.microsoft.com/office/drawing/2014/main" id="{00000000-0008-0000-1900-00003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4569" name="Check Box 57" hidden="1">
              <a:extLst>
                <a:ext uri="{63B3BB69-23CF-44E3-9099-C40C66FF867C}">
                  <a14:compatExt spid="_x0000_s64569"/>
                </a:ext>
                <a:ext uri="{FF2B5EF4-FFF2-40B4-BE49-F238E27FC236}">
                  <a16:creationId xmlns:a16="http://schemas.microsoft.com/office/drawing/2014/main" id="{00000000-0008-0000-1900-00003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4570" name="Check Box 58" hidden="1">
              <a:extLst>
                <a:ext uri="{63B3BB69-23CF-44E3-9099-C40C66FF867C}">
                  <a14:compatExt spid="_x0000_s64570"/>
                </a:ext>
                <a:ext uri="{FF2B5EF4-FFF2-40B4-BE49-F238E27FC236}">
                  <a16:creationId xmlns:a16="http://schemas.microsoft.com/office/drawing/2014/main" id="{00000000-0008-0000-1900-00003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4571" name="Check Box 59" hidden="1">
              <a:extLst>
                <a:ext uri="{63B3BB69-23CF-44E3-9099-C40C66FF867C}">
                  <a14:compatExt spid="_x0000_s64571"/>
                </a:ext>
                <a:ext uri="{FF2B5EF4-FFF2-40B4-BE49-F238E27FC236}">
                  <a16:creationId xmlns:a16="http://schemas.microsoft.com/office/drawing/2014/main" id="{00000000-0008-0000-1900-00003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4572" name="Check Box 60" hidden="1">
              <a:extLst>
                <a:ext uri="{63B3BB69-23CF-44E3-9099-C40C66FF867C}">
                  <a14:compatExt spid="_x0000_s64572"/>
                </a:ext>
                <a:ext uri="{FF2B5EF4-FFF2-40B4-BE49-F238E27FC236}">
                  <a16:creationId xmlns:a16="http://schemas.microsoft.com/office/drawing/2014/main" id="{00000000-0008-0000-1900-00003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4573" name="Check Box 61" hidden="1">
              <a:extLst>
                <a:ext uri="{63B3BB69-23CF-44E3-9099-C40C66FF867C}">
                  <a14:compatExt spid="_x0000_s64573"/>
                </a:ext>
                <a:ext uri="{FF2B5EF4-FFF2-40B4-BE49-F238E27FC236}">
                  <a16:creationId xmlns:a16="http://schemas.microsoft.com/office/drawing/2014/main" id="{00000000-0008-0000-1900-00003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4574" name="Check Box 62" hidden="1">
              <a:extLst>
                <a:ext uri="{63B3BB69-23CF-44E3-9099-C40C66FF867C}">
                  <a14:compatExt spid="_x0000_s64574"/>
                </a:ext>
                <a:ext uri="{FF2B5EF4-FFF2-40B4-BE49-F238E27FC236}">
                  <a16:creationId xmlns:a16="http://schemas.microsoft.com/office/drawing/2014/main" id="{00000000-0008-0000-1900-00003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4575" name="Check Box 63" hidden="1">
              <a:extLst>
                <a:ext uri="{63B3BB69-23CF-44E3-9099-C40C66FF867C}">
                  <a14:compatExt spid="_x0000_s64575"/>
                </a:ext>
                <a:ext uri="{FF2B5EF4-FFF2-40B4-BE49-F238E27FC236}">
                  <a16:creationId xmlns:a16="http://schemas.microsoft.com/office/drawing/2014/main" id="{00000000-0008-0000-1900-00003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4576" name="Check Box 64" hidden="1">
              <a:extLst>
                <a:ext uri="{63B3BB69-23CF-44E3-9099-C40C66FF867C}">
                  <a14:compatExt spid="_x0000_s64576"/>
                </a:ext>
                <a:ext uri="{FF2B5EF4-FFF2-40B4-BE49-F238E27FC236}">
                  <a16:creationId xmlns:a16="http://schemas.microsoft.com/office/drawing/2014/main" id="{00000000-0008-0000-1900-00004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4577" name="Check Box 65" hidden="1">
              <a:extLst>
                <a:ext uri="{63B3BB69-23CF-44E3-9099-C40C66FF867C}">
                  <a14:compatExt spid="_x0000_s64577"/>
                </a:ext>
                <a:ext uri="{FF2B5EF4-FFF2-40B4-BE49-F238E27FC236}">
                  <a16:creationId xmlns:a16="http://schemas.microsoft.com/office/drawing/2014/main" id="{00000000-0008-0000-1900-00004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9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9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98%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4578" name="Check Box 66" descr="Yes" hidden="1">
              <a:extLst>
                <a:ext uri="{63B3BB69-23CF-44E3-9099-C40C66FF867C}">
                  <a14:compatExt spid="_x0000_s64578"/>
                </a:ext>
                <a:ext uri="{FF2B5EF4-FFF2-40B4-BE49-F238E27FC236}">
                  <a16:creationId xmlns:a16="http://schemas.microsoft.com/office/drawing/2014/main" id="{00000000-0008-0000-1900-00004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4579" name="Check Box 67" descr="Yes" hidden="1">
              <a:extLst>
                <a:ext uri="{63B3BB69-23CF-44E3-9099-C40C66FF867C}">
                  <a14:compatExt spid="_x0000_s64579"/>
                </a:ext>
                <a:ext uri="{FF2B5EF4-FFF2-40B4-BE49-F238E27FC236}">
                  <a16:creationId xmlns:a16="http://schemas.microsoft.com/office/drawing/2014/main" id="{00000000-0008-0000-1900-00004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4580" name="Check Box 68" hidden="1">
              <a:extLst>
                <a:ext uri="{63B3BB69-23CF-44E3-9099-C40C66FF867C}">
                  <a14:compatExt spid="_x0000_s64580"/>
                </a:ext>
                <a:ext uri="{FF2B5EF4-FFF2-40B4-BE49-F238E27FC236}">
                  <a16:creationId xmlns:a16="http://schemas.microsoft.com/office/drawing/2014/main" id="{00000000-0008-0000-1900-00004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4581" name="Check Box 69" descr="Yes" hidden="1">
              <a:extLst>
                <a:ext uri="{63B3BB69-23CF-44E3-9099-C40C66FF867C}">
                  <a14:compatExt spid="_x0000_s64581"/>
                </a:ext>
                <a:ext uri="{FF2B5EF4-FFF2-40B4-BE49-F238E27FC236}">
                  <a16:creationId xmlns:a16="http://schemas.microsoft.com/office/drawing/2014/main" id="{00000000-0008-0000-1900-00004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4582" name="Check Box 70" descr="Yes" hidden="1">
              <a:extLst>
                <a:ext uri="{63B3BB69-23CF-44E3-9099-C40C66FF867C}">
                  <a14:compatExt spid="_x0000_s64582"/>
                </a:ext>
                <a:ext uri="{FF2B5EF4-FFF2-40B4-BE49-F238E27FC236}">
                  <a16:creationId xmlns:a16="http://schemas.microsoft.com/office/drawing/2014/main" id="{00000000-0008-0000-1900-00004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4583" name="Check Box 71" descr="Yes" hidden="1">
              <a:extLst>
                <a:ext uri="{63B3BB69-23CF-44E3-9099-C40C66FF867C}">
                  <a14:compatExt spid="_x0000_s64583"/>
                </a:ext>
                <a:ext uri="{FF2B5EF4-FFF2-40B4-BE49-F238E27FC236}">
                  <a16:creationId xmlns:a16="http://schemas.microsoft.com/office/drawing/2014/main" id="{00000000-0008-0000-1900-00004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4584" name="Check Box 72" descr="Yes" hidden="1">
              <a:extLst>
                <a:ext uri="{63B3BB69-23CF-44E3-9099-C40C66FF867C}">
                  <a14:compatExt spid="_x0000_s64584"/>
                </a:ext>
                <a:ext uri="{FF2B5EF4-FFF2-40B4-BE49-F238E27FC236}">
                  <a16:creationId xmlns:a16="http://schemas.microsoft.com/office/drawing/2014/main" id="{00000000-0008-0000-1900-00004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4585" name="Check Box 73" descr="Yes" hidden="1">
              <a:extLst>
                <a:ext uri="{63B3BB69-23CF-44E3-9099-C40C66FF867C}">
                  <a14:compatExt spid="_x0000_s64585"/>
                </a:ext>
                <a:ext uri="{FF2B5EF4-FFF2-40B4-BE49-F238E27FC236}">
                  <a16:creationId xmlns:a16="http://schemas.microsoft.com/office/drawing/2014/main" id="{00000000-0008-0000-1900-00004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4586" name="Check Box 74" descr="Yes" hidden="1">
              <a:extLst>
                <a:ext uri="{63B3BB69-23CF-44E3-9099-C40C66FF867C}">
                  <a14:compatExt spid="_x0000_s64586"/>
                </a:ext>
                <a:ext uri="{FF2B5EF4-FFF2-40B4-BE49-F238E27FC236}">
                  <a16:creationId xmlns:a16="http://schemas.microsoft.com/office/drawing/2014/main" id="{00000000-0008-0000-1900-00004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4587" name="Check Box 75" descr="Yes" hidden="1">
              <a:extLst>
                <a:ext uri="{63B3BB69-23CF-44E3-9099-C40C66FF867C}">
                  <a14:compatExt spid="_x0000_s64587"/>
                </a:ext>
                <a:ext uri="{FF2B5EF4-FFF2-40B4-BE49-F238E27FC236}">
                  <a16:creationId xmlns:a16="http://schemas.microsoft.com/office/drawing/2014/main" id="{00000000-0008-0000-1900-00004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4588" name="Check Box 76" descr="Yes" hidden="1">
              <a:extLst>
                <a:ext uri="{63B3BB69-23CF-44E3-9099-C40C66FF867C}">
                  <a14:compatExt spid="_x0000_s64588"/>
                </a:ext>
                <a:ext uri="{FF2B5EF4-FFF2-40B4-BE49-F238E27FC236}">
                  <a16:creationId xmlns:a16="http://schemas.microsoft.com/office/drawing/2014/main" id="{00000000-0008-0000-1900-00004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4589" name="Check Box 77" descr="Yes" hidden="1">
              <a:extLst>
                <a:ext uri="{63B3BB69-23CF-44E3-9099-C40C66FF867C}">
                  <a14:compatExt spid="_x0000_s64589"/>
                </a:ext>
                <a:ext uri="{FF2B5EF4-FFF2-40B4-BE49-F238E27FC236}">
                  <a16:creationId xmlns:a16="http://schemas.microsoft.com/office/drawing/2014/main" id="{00000000-0008-0000-1900-00004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4590" name="Check Box 78" descr="Yes" hidden="1">
              <a:extLst>
                <a:ext uri="{63B3BB69-23CF-44E3-9099-C40C66FF867C}">
                  <a14:compatExt spid="_x0000_s64590"/>
                </a:ext>
                <a:ext uri="{FF2B5EF4-FFF2-40B4-BE49-F238E27FC236}">
                  <a16:creationId xmlns:a16="http://schemas.microsoft.com/office/drawing/2014/main" id="{00000000-0008-0000-1900-00004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4591" name="Check Box 79" descr="Yes" hidden="1">
              <a:extLst>
                <a:ext uri="{63B3BB69-23CF-44E3-9099-C40C66FF867C}">
                  <a14:compatExt spid="_x0000_s64591"/>
                </a:ext>
                <a:ext uri="{FF2B5EF4-FFF2-40B4-BE49-F238E27FC236}">
                  <a16:creationId xmlns:a16="http://schemas.microsoft.com/office/drawing/2014/main" id="{00000000-0008-0000-1900-00004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4592" name="Check Box 80" descr="Yes" hidden="1">
              <a:extLst>
                <a:ext uri="{63B3BB69-23CF-44E3-9099-C40C66FF867C}">
                  <a14:compatExt spid="_x0000_s64592"/>
                </a:ext>
                <a:ext uri="{FF2B5EF4-FFF2-40B4-BE49-F238E27FC236}">
                  <a16:creationId xmlns:a16="http://schemas.microsoft.com/office/drawing/2014/main" id="{00000000-0008-0000-1900-00005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4593" name="Check Box 81" descr="Yes" hidden="1">
              <a:extLst>
                <a:ext uri="{63B3BB69-23CF-44E3-9099-C40C66FF867C}">
                  <a14:compatExt spid="_x0000_s64593"/>
                </a:ext>
                <a:ext uri="{FF2B5EF4-FFF2-40B4-BE49-F238E27FC236}">
                  <a16:creationId xmlns:a16="http://schemas.microsoft.com/office/drawing/2014/main" id="{00000000-0008-0000-1900-00005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4594" name="Check Box 82" hidden="1">
              <a:extLst>
                <a:ext uri="{63B3BB69-23CF-44E3-9099-C40C66FF867C}">
                  <a14:compatExt spid="_x0000_s64594"/>
                </a:ext>
                <a:ext uri="{FF2B5EF4-FFF2-40B4-BE49-F238E27FC236}">
                  <a16:creationId xmlns:a16="http://schemas.microsoft.com/office/drawing/2014/main" id="{00000000-0008-0000-1900-00005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4595" name="Check Box 83" hidden="1">
              <a:extLst>
                <a:ext uri="{63B3BB69-23CF-44E3-9099-C40C66FF867C}">
                  <a14:compatExt spid="_x0000_s64595"/>
                </a:ext>
                <a:ext uri="{FF2B5EF4-FFF2-40B4-BE49-F238E27FC236}">
                  <a16:creationId xmlns:a16="http://schemas.microsoft.com/office/drawing/2014/main" id="{00000000-0008-0000-1900-00005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4596" name="Check Box 84" descr="Yes" hidden="1">
              <a:extLst>
                <a:ext uri="{63B3BB69-23CF-44E3-9099-C40C66FF867C}">
                  <a14:compatExt spid="_x0000_s64596"/>
                </a:ext>
                <a:ext uri="{FF2B5EF4-FFF2-40B4-BE49-F238E27FC236}">
                  <a16:creationId xmlns:a16="http://schemas.microsoft.com/office/drawing/2014/main" id="{00000000-0008-0000-1900-00005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4597" name="Check Box 85" descr="Yes" hidden="1">
              <a:extLst>
                <a:ext uri="{63B3BB69-23CF-44E3-9099-C40C66FF867C}">
                  <a14:compatExt spid="_x0000_s64597"/>
                </a:ext>
                <a:ext uri="{FF2B5EF4-FFF2-40B4-BE49-F238E27FC236}">
                  <a16:creationId xmlns:a16="http://schemas.microsoft.com/office/drawing/2014/main" id="{00000000-0008-0000-1900-00005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4598" name="Check Box 86" descr="Yes" hidden="1">
              <a:extLst>
                <a:ext uri="{63B3BB69-23CF-44E3-9099-C40C66FF867C}">
                  <a14:compatExt spid="_x0000_s64598"/>
                </a:ext>
                <a:ext uri="{FF2B5EF4-FFF2-40B4-BE49-F238E27FC236}">
                  <a16:creationId xmlns:a16="http://schemas.microsoft.com/office/drawing/2014/main" id="{00000000-0008-0000-1900-000056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4599" name="Check Box 87" descr="Yes" hidden="1">
              <a:extLst>
                <a:ext uri="{63B3BB69-23CF-44E3-9099-C40C66FF867C}">
                  <a14:compatExt spid="_x0000_s64599"/>
                </a:ext>
                <a:ext uri="{FF2B5EF4-FFF2-40B4-BE49-F238E27FC236}">
                  <a16:creationId xmlns:a16="http://schemas.microsoft.com/office/drawing/2014/main" id="{00000000-0008-0000-1900-000057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64600" name="Check Box 88" hidden="1">
              <a:extLst>
                <a:ext uri="{63B3BB69-23CF-44E3-9099-C40C66FF867C}">
                  <a14:compatExt spid="_x0000_s64600"/>
                </a:ext>
                <a:ext uri="{FF2B5EF4-FFF2-40B4-BE49-F238E27FC236}">
                  <a16:creationId xmlns:a16="http://schemas.microsoft.com/office/drawing/2014/main" id="{00000000-0008-0000-1900-000058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4601" name="Check Box 89" hidden="1">
              <a:extLst>
                <a:ext uri="{63B3BB69-23CF-44E3-9099-C40C66FF867C}">
                  <a14:compatExt spid="_x0000_s64601"/>
                </a:ext>
                <a:ext uri="{FF2B5EF4-FFF2-40B4-BE49-F238E27FC236}">
                  <a16:creationId xmlns:a16="http://schemas.microsoft.com/office/drawing/2014/main" id="{00000000-0008-0000-1900-000059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64602" name="Check Box 90" hidden="1">
              <a:extLst>
                <a:ext uri="{63B3BB69-23CF-44E3-9099-C40C66FF867C}">
                  <a14:compatExt spid="_x0000_s64602"/>
                </a:ext>
                <a:ext uri="{FF2B5EF4-FFF2-40B4-BE49-F238E27FC236}">
                  <a16:creationId xmlns:a16="http://schemas.microsoft.com/office/drawing/2014/main" id="{00000000-0008-0000-1900-00005A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4603" name="Check Box 91" hidden="1">
              <a:extLst>
                <a:ext uri="{63B3BB69-23CF-44E3-9099-C40C66FF867C}">
                  <a14:compatExt spid="_x0000_s64603"/>
                </a:ext>
                <a:ext uri="{FF2B5EF4-FFF2-40B4-BE49-F238E27FC236}">
                  <a16:creationId xmlns:a16="http://schemas.microsoft.com/office/drawing/2014/main" id="{00000000-0008-0000-1900-00005B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64604" name="Check Box 92" hidden="1">
              <a:extLst>
                <a:ext uri="{63B3BB69-23CF-44E3-9099-C40C66FF867C}">
                  <a14:compatExt spid="_x0000_s64604"/>
                </a:ext>
                <a:ext uri="{FF2B5EF4-FFF2-40B4-BE49-F238E27FC236}">
                  <a16:creationId xmlns:a16="http://schemas.microsoft.com/office/drawing/2014/main" id="{00000000-0008-0000-1900-00005C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4605" name="Check Box 93" hidden="1">
              <a:extLst>
                <a:ext uri="{63B3BB69-23CF-44E3-9099-C40C66FF867C}">
                  <a14:compatExt spid="_x0000_s64605"/>
                </a:ext>
                <a:ext uri="{FF2B5EF4-FFF2-40B4-BE49-F238E27FC236}">
                  <a16:creationId xmlns:a16="http://schemas.microsoft.com/office/drawing/2014/main" id="{00000000-0008-0000-1900-00005D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4606" name="Check Box 94" hidden="1">
              <a:extLst>
                <a:ext uri="{63B3BB69-23CF-44E3-9099-C40C66FF867C}">
                  <a14:compatExt spid="_x0000_s64606"/>
                </a:ext>
                <a:ext uri="{FF2B5EF4-FFF2-40B4-BE49-F238E27FC236}">
                  <a16:creationId xmlns:a16="http://schemas.microsoft.com/office/drawing/2014/main" id="{00000000-0008-0000-1900-00005E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64607" name="Check Box 95" hidden="1">
              <a:extLst>
                <a:ext uri="{63B3BB69-23CF-44E3-9099-C40C66FF867C}">
                  <a14:compatExt spid="_x0000_s64607"/>
                </a:ext>
                <a:ext uri="{FF2B5EF4-FFF2-40B4-BE49-F238E27FC236}">
                  <a16:creationId xmlns:a16="http://schemas.microsoft.com/office/drawing/2014/main" id="{00000000-0008-0000-1900-00005F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4608" name="Check Box 96" hidden="1">
              <a:extLst>
                <a:ext uri="{63B3BB69-23CF-44E3-9099-C40C66FF867C}">
                  <a14:compatExt spid="_x0000_s64608"/>
                </a:ext>
                <a:ext uri="{FF2B5EF4-FFF2-40B4-BE49-F238E27FC236}">
                  <a16:creationId xmlns:a16="http://schemas.microsoft.com/office/drawing/2014/main" id="{00000000-0008-0000-1900-000060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4609" name="Check Box 97" hidden="1">
              <a:extLst>
                <a:ext uri="{63B3BB69-23CF-44E3-9099-C40C66FF867C}">
                  <a14:compatExt spid="_x0000_s64609"/>
                </a:ext>
                <a:ext uri="{FF2B5EF4-FFF2-40B4-BE49-F238E27FC236}">
                  <a16:creationId xmlns:a16="http://schemas.microsoft.com/office/drawing/2014/main" id="{00000000-0008-0000-1900-000061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64610" name="Check Box 98" hidden="1">
              <a:extLst>
                <a:ext uri="{63B3BB69-23CF-44E3-9099-C40C66FF867C}">
                  <a14:compatExt spid="_x0000_s64610"/>
                </a:ext>
                <a:ext uri="{FF2B5EF4-FFF2-40B4-BE49-F238E27FC236}">
                  <a16:creationId xmlns:a16="http://schemas.microsoft.com/office/drawing/2014/main" id="{00000000-0008-0000-1900-000062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4611" name="Check Box 99" hidden="1">
              <a:extLst>
                <a:ext uri="{63B3BB69-23CF-44E3-9099-C40C66FF867C}">
                  <a14:compatExt spid="_x0000_s64611"/>
                </a:ext>
                <a:ext uri="{FF2B5EF4-FFF2-40B4-BE49-F238E27FC236}">
                  <a16:creationId xmlns:a16="http://schemas.microsoft.com/office/drawing/2014/main" id="{00000000-0008-0000-1900-000063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4612" name="Check Box 100" hidden="1">
              <a:extLst>
                <a:ext uri="{63B3BB69-23CF-44E3-9099-C40C66FF867C}">
                  <a14:compatExt spid="_x0000_s64612"/>
                </a:ext>
                <a:ext uri="{FF2B5EF4-FFF2-40B4-BE49-F238E27FC236}">
                  <a16:creationId xmlns:a16="http://schemas.microsoft.com/office/drawing/2014/main" id="{00000000-0008-0000-1900-000064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64613" name="Check Box 101" hidden="1">
              <a:extLst>
                <a:ext uri="{63B3BB69-23CF-44E3-9099-C40C66FF867C}">
                  <a14:compatExt spid="_x0000_s64613"/>
                </a:ext>
                <a:ext uri="{FF2B5EF4-FFF2-40B4-BE49-F238E27FC236}">
                  <a16:creationId xmlns:a16="http://schemas.microsoft.com/office/drawing/2014/main" id="{00000000-0008-0000-1900-000065F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32.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5537" name="Check Box 1" hidden="1">
              <a:extLst>
                <a:ext uri="{63B3BB69-23CF-44E3-9099-C40C66FF867C}">
                  <a14:compatExt spid="_x0000_s65537"/>
                </a:ext>
                <a:ext uri="{FF2B5EF4-FFF2-40B4-BE49-F238E27FC236}">
                  <a16:creationId xmlns:a16="http://schemas.microsoft.com/office/drawing/2014/main" id="{00000000-0008-0000-1A00-00000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5538" name="Check Box 2" hidden="1">
              <a:extLst>
                <a:ext uri="{63B3BB69-23CF-44E3-9099-C40C66FF867C}">
                  <a14:compatExt spid="_x0000_s65538"/>
                </a:ext>
                <a:ext uri="{FF2B5EF4-FFF2-40B4-BE49-F238E27FC236}">
                  <a16:creationId xmlns:a16="http://schemas.microsoft.com/office/drawing/2014/main" id="{00000000-0008-0000-1A00-00000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5539" name="Check Box 3" hidden="1">
              <a:extLst>
                <a:ext uri="{63B3BB69-23CF-44E3-9099-C40C66FF867C}">
                  <a14:compatExt spid="_x0000_s65539"/>
                </a:ext>
                <a:ext uri="{FF2B5EF4-FFF2-40B4-BE49-F238E27FC236}">
                  <a16:creationId xmlns:a16="http://schemas.microsoft.com/office/drawing/2014/main" id="{00000000-0008-0000-1A00-00000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5540" name="Check Box 4" hidden="1">
              <a:extLst>
                <a:ext uri="{63B3BB69-23CF-44E3-9099-C40C66FF867C}">
                  <a14:compatExt spid="_x0000_s65540"/>
                </a:ext>
                <a:ext uri="{FF2B5EF4-FFF2-40B4-BE49-F238E27FC236}">
                  <a16:creationId xmlns:a16="http://schemas.microsoft.com/office/drawing/2014/main" id="{00000000-0008-0000-1A00-00000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5541" name="Check Box 5" hidden="1">
              <a:extLst>
                <a:ext uri="{63B3BB69-23CF-44E3-9099-C40C66FF867C}">
                  <a14:compatExt spid="_x0000_s65541"/>
                </a:ext>
                <a:ext uri="{FF2B5EF4-FFF2-40B4-BE49-F238E27FC236}">
                  <a16:creationId xmlns:a16="http://schemas.microsoft.com/office/drawing/2014/main" id="{00000000-0008-0000-1A00-00000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5542" name="Check Box 6" hidden="1">
              <a:extLst>
                <a:ext uri="{63B3BB69-23CF-44E3-9099-C40C66FF867C}">
                  <a14:compatExt spid="_x0000_s65542"/>
                </a:ext>
                <a:ext uri="{FF2B5EF4-FFF2-40B4-BE49-F238E27FC236}">
                  <a16:creationId xmlns:a16="http://schemas.microsoft.com/office/drawing/2014/main" id="{00000000-0008-0000-1A00-00000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5543" name="Check Box 7" hidden="1">
              <a:extLst>
                <a:ext uri="{63B3BB69-23CF-44E3-9099-C40C66FF867C}">
                  <a14:compatExt spid="_x0000_s65543"/>
                </a:ext>
                <a:ext uri="{FF2B5EF4-FFF2-40B4-BE49-F238E27FC236}">
                  <a16:creationId xmlns:a16="http://schemas.microsoft.com/office/drawing/2014/main" id="{00000000-0008-0000-1A00-00000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5544" name="Check Box 8" hidden="1">
              <a:extLst>
                <a:ext uri="{63B3BB69-23CF-44E3-9099-C40C66FF867C}">
                  <a14:compatExt spid="_x0000_s65544"/>
                </a:ext>
                <a:ext uri="{FF2B5EF4-FFF2-40B4-BE49-F238E27FC236}">
                  <a16:creationId xmlns:a16="http://schemas.microsoft.com/office/drawing/2014/main" id="{00000000-0008-0000-1A00-00000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5545" name="Check Box 9" hidden="1">
              <a:extLst>
                <a:ext uri="{63B3BB69-23CF-44E3-9099-C40C66FF867C}">
                  <a14:compatExt spid="_x0000_s65545"/>
                </a:ext>
                <a:ext uri="{FF2B5EF4-FFF2-40B4-BE49-F238E27FC236}">
                  <a16:creationId xmlns:a16="http://schemas.microsoft.com/office/drawing/2014/main" id="{00000000-0008-0000-1A00-00000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5546" name="Check Box 10" hidden="1">
              <a:extLst>
                <a:ext uri="{63B3BB69-23CF-44E3-9099-C40C66FF867C}">
                  <a14:compatExt spid="_x0000_s65546"/>
                </a:ext>
                <a:ext uri="{FF2B5EF4-FFF2-40B4-BE49-F238E27FC236}">
                  <a16:creationId xmlns:a16="http://schemas.microsoft.com/office/drawing/2014/main" id="{00000000-0008-0000-1A00-00000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5547" name="Check Box 11" hidden="1">
              <a:extLst>
                <a:ext uri="{63B3BB69-23CF-44E3-9099-C40C66FF867C}">
                  <a14:compatExt spid="_x0000_s65547"/>
                </a:ext>
                <a:ext uri="{FF2B5EF4-FFF2-40B4-BE49-F238E27FC236}">
                  <a16:creationId xmlns:a16="http://schemas.microsoft.com/office/drawing/2014/main" id="{00000000-0008-0000-1A00-00000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5548" name="Check Box 12" hidden="1">
              <a:extLst>
                <a:ext uri="{63B3BB69-23CF-44E3-9099-C40C66FF867C}">
                  <a14:compatExt spid="_x0000_s65548"/>
                </a:ext>
                <a:ext uri="{FF2B5EF4-FFF2-40B4-BE49-F238E27FC236}">
                  <a16:creationId xmlns:a16="http://schemas.microsoft.com/office/drawing/2014/main" id="{00000000-0008-0000-1A00-00000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5549" name="Check Box 13" hidden="1">
              <a:extLst>
                <a:ext uri="{63B3BB69-23CF-44E3-9099-C40C66FF867C}">
                  <a14:compatExt spid="_x0000_s65549"/>
                </a:ext>
                <a:ext uri="{FF2B5EF4-FFF2-40B4-BE49-F238E27FC236}">
                  <a16:creationId xmlns:a16="http://schemas.microsoft.com/office/drawing/2014/main" id="{00000000-0008-0000-1A00-00000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5550" name="Check Box 14" hidden="1">
              <a:extLst>
                <a:ext uri="{63B3BB69-23CF-44E3-9099-C40C66FF867C}">
                  <a14:compatExt spid="_x0000_s65550"/>
                </a:ext>
                <a:ext uri="{FF2B5EF4-FFF2-40B4-BE49-F238E27FC236}">
                  <a16:creationId xmlns:a16="http://schemas.microsoft.com/office/drawing/2014/main" id="{00000000-0008-0000-1A00-00000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5551" name="Check Box 15" hidden="1">
              <a:extLst>
                <a:ext uri="{63B3BB69-23CF-44E3-9099-C40C66FF867C}">
                  <a14:compatExt spid="_x0000_s65551"/>
                </a:ext>
                <a:ext uri="{FF2B5EF4-FFF2-40B4-BE49-F238E27FC236}">
                  <a16:creationId xmlns:a16="http://schemas.microsoft.com/office/drawing/2014/main" id="{00000000-0008-0000-1A00-00000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5552" name="Check Box 16" hidden="1">
              <a:extLst>
                <a:ext uri="{63B3BB69-23CF-44E3-9099-C40C66FF867C}">
                  <a14:compatExt spid="_x0000_s65552"/>
                </a:ext>
                <a:ext uri="{FF2B5EF4-FFF2-40B4-BE49-F238E27FC236}">
                  <a16:creationId xmlns:a16="http://schemas.microsoft.com/office/drawing/2014/main" id="{00000000-0008-0000-1A00-00001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5553" name="Check Box 17" hidden="1">
              <a:extLst>
                <a:ext uri="{63B3BB69-23CF-44E3-9099-C40C66FF867C}">
                  <a14:compatExt spid="_x0000_s65553"/>
                </a:ext>
                <a:ext uri="{FF2B5EF4-FFF2-40B4-BE49-F238E27FC236}">
                  <a16:creationId xmlns:a16="http://schemas.microsoft.com/office/drawing/2014/main" id="{00000000-0008-0000-1A00-00001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5554" name="Check Box 18" hidden="1">
              <a:extLst>
                <a:ext uri="{63B3BB69-23CF-44E3-9099-C40C66FF867C}">
                  <a14:compatExt spid="_x0000_s65554"/>
                </a:ext>
                <a:ext uri="{FF2B5EF4-FFF2-40B4-BE49-F238E27FC236}">
                  <a16:creationId xmlns:a16="http://schemas.microsoft.com/office/drawing/2014/main" id="{00000000-0008-0000-1A00-00001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5555" name="Check Box 19" hidden="1">
              <a:extLst>
                <a:ext uri="{63B3BB69-23CF-44E3-9099-C40C66FF867C}">
                  <a14:compatExt spid="_x0000_s65555"/>
                </a:ext>
                <a:ext uri="{FF2B5EF4-FFF2-40B4-BE49-F238E27FC236}">
                  <a16:creationId xmlns:a16="http://schemas.microsoft.com/office/drawing/2014/main" id="{00000000-0008-0000-1A00-00001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5556" name="Check Box 20" hidden="1">
              <a:extLst>
                <a:ext uri="{63B3BB69-23CF-44E3-9099-C40C66FF867C}">
                  <a14:compatExt spid="_x0000_s65556"/>
                </a:ext>
                <a:ext uri="{FF2B5EF4-FFF2-40B4-BE49-F238E27FC236}">
                  <a16:creationId xmlns:a16="http://schemas.microsoft.com/office/drawing/2014/main" id="{00000000-0008-0000-1A00-00001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5557" name="Check Box 21" hidden="1">
              <a:extLst>
                <a:ext uri="{63B3BB69-23CF-44E3-9099-C40C66FF867C}">
                  <a14:compatExt spid="_x0000_s65557"/>
                </a:ext>
                <a:ext uri="{FF2B5EF4-FFF2-40B4-BE49-F238E27FC236}">
                  <a16:creationId xmlns:a16="http://schemas.microsoft.com/office/drawing/2014/main" id="{00000000-0008-0000-1A00-00001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A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A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5558" name="Check Box 22" hidden="1">
              <a:extLst>
                <a:ext uri="{63B3BB69-23CF-44E3-9099-C40C66FF867C}">
                  <a14:compatExt spid="_x0000_s65558"/>
                </a:ext>
                <a:ext uri="{FF2B5EF4-FFF2-40B4-BE49-F238E27FC236}">
                  <a16:creationId xmlns:a16="http://schemas.microsoft.com/office/drawing/2014/main" id="{00000000-0008-0000-1A00-00001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5559" name="Check Box 23" hidden="1">
              <a:extLst>
                <a:ext uri="{63B3BB69-23CF-44E3-9099-C40C66FF867C}">
                  <a14:compatExt spid="_x0000_s65559"/>
                </a:ext>
                <a:ext uri="{FF2B5EF4-FFF2-40B4-BE49-F238E27FC236}">
                  <a16:creationId xmlns:a16="http://schemas.microsoft.com/office/drawing/2014/main" id="{00000000-0008-0000-1A00-00001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5560" name="Check Box 24" hidden="1">
              <a:extLst>
                <a:ext uri="{63B3BB69-23CF-44E3-9099-C40C66FF867C}">
                  <a14:compatExt spid="_x0000_s65560"/>
                </a:ext>
                <a:ext uri="{FF2B5EF4-FFF2-40B4-BE49-F238E27FC236}">
                  <a16:creationId xmlns:a16="http://schemas.microsoft.com/office/drawing/2014/main" id="{00000000-0008-0000-1A00-00001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5561" name="Check Box 25" hidden="1">
              <a:extLst>
                <a:ext uri="{63B3BB69-23CF-44E3-9099-C40C66FF867C}">
                  <a14:compatExt spid="_x0000_s65561"/>
                </a:ext>
                <a:ext uri="{FF2B5EF4-FFF2-40B4-BE49-F238E27FC236}">
                  <a16:creationId xmlns:a16="http://schemas.microsoft.com/office/drawing/2014/main" id="{00000000-0008-0000-1A00-00001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5562" name="Check Box 26" hidden="1">
              <a:extLst>
                <a:ext uri="{63B3BB69-23CF-44E3-9099-C40C66FF867C}">
                  <a14:compatExt spid="_x0000_s65562"/>
                </a:ext>
                <a:ext uri="{FF2B5EF4-FFF2-40B4-BE49-F238E27FC236}">
                  <a16:creationId xmlns:a16="http://schemas.microsoft.com/office/drawing/2014/main" id="{00000000-0008-0000-1A00-00001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5563" name="Check Box 27" hidden="1">
              <a:extLst>
                <a:ext uri="{63B3BB69-23CF-44E3-9099-C40C66FF867C}">
                  <a14:compatExt spid="_x0000_s65563"/>
                </a:ext>
                <a:ext uri="{FF2B5EF4-FFF2-40B4-BE49-F238E27FC236}">
                  <a16:creationId xmlns:a16="http://schemas.microsoft.com/office/drawing/2014/main" id="{00000000-0008-0000-1A00-00001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5564" name="Check Box 28" descr="Yes" hidden="1">
              <a:extLst>
                <a:ext uri="{63B3BB69-23CF-44E3-9099-C40C66FF867C}">
                  <a14:compatExt spid="_x0000_s65564"/>
                </a:ext>
                <a:ext uri="{FF2B5EF4-FFF2-40B4-BE49-F238E27FC236}">
                  <a16:creationId xmlns:a16="http://schemas.microsoft.com/office/drawing/2014/main" id="{00000000-0008-0000-1A00-00001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5565" name="Check Box 29" descr="Retain" hidden="1">
              <a:extLst>
                <a:ext uri="{63B3BB69-23CF-44E3-9099-C40C66FF867C}">
                  <a14:compatExt spid="_x0000_s65565"/>
                </a:ext>
                <a:ext uri="{FF2B5EF4-FFF2-40B4-BE49-F238E27FC236}">
                  <a16:creationId xmlns:a16="http://schemas.microsoft.com/office/drawing/2014/main" id="{00000000-0008-0000-1A00-00001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5566" name="Check Box 30" hidden="1">
              <a:extLst>
                <a:ext uri="{63B3BB69-23CF-44E3-9099-C40C66FF867C}">
                  <a14:compatExt spid="_x0000_s65566"/>
                </a:ext>
                <a:ext uri="{FF2B5EF4-FFF2-40B4-BE49-F238E27FC236}">
                  <a16:creationId xmlns:a16="http://schemas.microsoft.com/office/drawing/2014/main" id="{00000000-0008-0000-1A00-00001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5567" name="Check Box 31" hidden="1">
              <a:extLst>
                <a:ext uri="{63B3BB69-23CF-44E3-9099-C40C66FF867C}">
                  <a14:compatExt spid="_x0000_s65567"/>
                </a:ext>
                <a:ext uri="{FF2B5EF4-FFF2-40B4-BE49-F238E27FC236}">
                  <a16:creationId xmlns:a16="http://schemas.microsoft.com/office/drawing/2014/main" id="{00000000-0008-0000-1A00-00001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5568" name="Check Box 32" hidden="1">
              <a:extLst>
                <a:ext uri="{63B3BB69-23CF-44E3-9099-C40C66FF867C}">
                  <a14:compatExt spid="_x0000_s65568"/>
                </a:ext>
                <a:ext uri="{FF2B5EF4-FFF2-40B4-BE49-F238E27FC236}">
                  <a16:creationId xmlns:a16="http://schemas.microsoft.com/office/drawing/2014/main" id="{00000000-0008-0000-1A00-00002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5569" name="Check Box 33" hidden="1">
              <a:extLst>
                <a:ext uri="{63B3BB69-23CF-44E3-9099-C40C66FF867C}">
                  <a14:compatExt spid="_x0000_s65569"/>
                </a:ext>
                <a:ext uri="{FF2B5EF4-FFF2-40B4-BE49-F238E27FC236}">
                  <a16:creationId xmlns:a16="http://schemas.microsoft.com/office/drawing/2014/main" id="{00000000-0008-0000-1A00-00002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5570" name="Check Box 34" hidden="1">
              <a:extLst>
                <a:ext uri="{63B3BB69-23CF-44E3-9099-C40C66FF867C}">
                  <a14:compatExt spid="_x0000_s65570"/>
                </a:ext>
                <a:ext uri="{FF2B5EF4-FFF2-40B4-BE49-F238E27FC236}">
                  <a16:creationId xmlns:a16="http://schemas.microsoft.com/office/drawing/2014/main" id="{00000000-0008-0000-1A00-00002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5571" name="Check Box 35" hidden="1">
              <a:extLst>
                <a:ext uri="{63B3BB69-23CF-44E3-9099-C40C66FF867C}">
                  <a14:compatExt spid="_x0000_s65571"/>
                </a:ext>
                <a:ext uri="{FF2B5EF4-FFF2-40B4-BE49-F238E27FC236}">
                  <a16:creationId xmlns:a16="http://schemas.microsoft.com/office/drawing/2014/main" id="{00000000-0008-0000-1A00-00002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5572" name="Check Box 36" hidden="1">
              <a:extLst>
                <a:ext uri="{63B3BB69-23CF-44E3-9099-C40C66FF867C}">
                  <a14:compatExt spid="_x0000_s65572"/>
                </a:ext>
                <a:ext uri="{FF2B5EF4-FFF2-40B4-BE49-F238E27FC236}">
                  <a16:creationId xmlns:a16="http://schemas.microsoft.com/office/drawing/2014/main" id="{00000000-0008-0000-1A00-00002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5573" name="Check Box 37" hidden="1">
              <a:extLst>
                <a:ext uri="{63B3BB69-23CF-44E3-9099-C40C66FF867C}">
                  <a14:compatExt spid="_x0000_s65573"/>
                </a:ext>
                <a:ext uri="{FF2B5EF4-FFF2-40B4-BE49-F238E27FC236}">
                  <a16:creationId xmlns:a16="http://schemas.microsoft.com/office/drawing/2014/main" id="{00000000-0008-0000-1A00-00002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5574" name="Check Box 38" hidden="1">
              <a:extLst>
                <a:ext uri="{63B3BB69-23CF-44E3-9099-C40C66FF867C}">
                  <a14:compatExt spid="_x0000_s65574"/>
                </a:ext>
                <a:ext uri="{FF2B5EF4-FFF2-40B4-BE49-F238E27FC236}">
                  <a16:creationId xmlns:a16="http://schemas.microsoft.com/office/drawing/2014/main" id="{00000000-0008-0000-1A00-00002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5575" name="Check Box 39" hidden="1">
              <a:extLst>
                <a:ext uri="{63B3BB69-23CF-44E3-9099-C40C66FF867C}">
                  <a14:compatExt spid="_x0000_s65575"/>
                </a:ext>
                <a:ext uri="{FF2B5EF4-FFF2-40B4-BE49-F238E27FC236}">
                  <a16:creationId xmlns:a16="http://schemas.microsoft.com/office/drawing/2014/main" id="{00000000-0008-0000-1A00-00002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5576" name="Check Box 40" hidden="1">
              <a:extLst>
                <a:ext uri="{63B3BB69-23CF-44E3-9099-C40C66FF867C}">
                  <a14:compatExt spid="_x0000_s65576"/>
                </a:ext>
                <a:ext uri="{FF2B5EF4-FFF2-40B4-BE49-F238E27FC236}">
                  <a16:creationId xmlns:a16="http://schemas.microsoft.com/office/drawing/2014/main" id="{00000000-0008-0000-1A00-00002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5577" name="Check Box 41" hidden="1">
              <a:extLst>
                <a:ext uri="{63B3BB69-23CF-44E3-9099-C40C66FF867C}">
                  <a14:compatExt spid="_x0000_s65577"/>
                </a:ext>
                <a:ext uri="{FF2B5EF4-FFF2-40B4-BE49-F238E27FC236}">
                  <a16:creationId xmlns:a16="http://schemas.microsoft.com/office/drawing/2014/main" id="{00000000-0008-0000-1A00-00002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5578" name="Check Box 42" hidden="1">
              <a:extLst>
                <a:ext uri="{63B3BB69-23CF-44E3-9099-C40C66FF867C}">
                  <a14:compatExt spid="_x0000_s65578"/>
                </a:ext>
                <a:ext uri="{FF2B5EF4-FFF2-40B4-BE49-F238E27FC236}">
                  <a16:creationId xmlns:a16="http://schemas.microsoft.com/office/drawing/2014/main" id="{00000000-0008-0000-1A00-00002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5579" name="Check Box 43" hidden="1">
              <a:extLst>
                <a:ext uri="{63B3BB69-23CF-44E3-9099-C40C66FF867C}">
                  <a14:compatExt spid="_x0000_s65579"/>
                </a:ext>
                <a:ext uri="{FF2B5EF4-FFF2-40B4-BE49-F238E27FC236}">
                  <a16:creationId xmlns:a16="http://schemas.microsoft.com/office/drawing/2014/main" id="{00000000-0008-0000-1A00-00002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5580" name="Check Box 44" hidden="1">
              <a:extLst>
                <a:ext uri="{63B3BB69-23CF-44E3-9099-C40C66FF867C}">
                  <a14:compatExt spid="_x0000_s65580"/>
                </a:ext>
                <a:ext uri="{FF2B5EF4-FFF2-40B4-BE49-F238E27FC236}">
                  <a16:creationId xmlns:a16="http://schemas.microsoft.com/office/drawing/2014/main" id="{00000000-0008-0000-1A00-00002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5581" name="Check Box 45" hidden="1">
              <a:extLst>
                <a:ext uri="{63B3BB69-23CF-44E3-9099-C40C66FF867C}">
                  <a14:compatExt spid="_x0000_s65581"/>
                </a:ext>
                <a:ext uri="{FF2B5EF4-FFF2-40B4-BE49-F238E27FC236}">
                  <a16:creationId xmlns:a16="http://schemas.microsoft.com/office/drawing/2014/main" id="{00000000-0008-0000-1A00-00002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5582" name="Check Box 46" hidden="1">
              <a:extLst>
                <a:ext uri="{63B3BB69-23CF-44E3-9099-C40C66FF867C}">
                  <a14:compatExt spid="_x0000_s65582"/>
                </a:ext>
                <a:ext uri="{FF2B5EF4-FFF2-40B4-BE49-F238E27FC236}">
                  <a16:creationId xmlns:a16="http://schemas.microsoft.com/office/drawing/2014/main" id="{00000000-0008-0000-1A00-00002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5583" name="Check Box 47" hidden="1">
              <a:extLst>
                <a:ext uri="{63B3BB69-23CF-44E3-9099-C40C66FF867C}">
                  <a14:compatExt spid="_x0000_s65583"/>
                </a:ext>
                <a:ext uri="{FF2B5EF4-FFF2-40B4-BE49-F238E27FC236}">
                  <a16:creationId xmlns:a16="http://schemas.microsoft.com/office/drawing/2014/main" id="{00000000-0008-0000-1A00-00002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5584" name="Check Box 48" hidden="1">
              <a:extLst>
                <a:ext uri="{63B3BB69-23CF-44E3-9099-C40C66FF867C}">
                  <a14:compatExt spid="_x0000_s65584"/>
                </a:ext>
                <a:ext uri="{FF2B5EF4-FFF2-40B4-BE49-F238E27FC236}">
                  <a16:creationId xmlns:a16="http://schemas.microsoft.com/office/drawing/2014/main" id="{00000000-0008-0000-1A00-00003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5585" name="Check Box 49" hidden="1">
              <a:extLst>
                <a:ext uri="{63B3BB69-23CF-44E3-9099-C40C66FF867C}">
                  <a14:compatExt spid="_x0000_s65585"/>
                </a:ext>
                <a:ext uri="{FF2B5EF4-FFF2-40B4-BE49-F238E27FC236}">
                  <a16:creationId xmlns:a16="http://schemas.microsoft.com/office/drawing/2014/main" id="{00000000-0008-0000-1A00-00003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5586" name="Check Box 50" hidden="1">
              <a:extLst>
                <a:ext uri="{63B3BB69-23CF-44E3-9099-C40C66FF867C}">
                  <a14:compatExt spid="_x0000_s65586"/>
                </a:ext>
                <a:ext uri="{FF2B5EF4-FFF2-40B4-BE49-F238E27FC236}">
                  <a16:creationId xmlns:a16="http://schemas.microsoft.com/office/drawing/2014/main" id="{00000000-0008-0000-1A00-00003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5587" name="Check Box 51" hidden="1">
              <a:extLst>
                <a:ext uri="{63B3BB69-23CF-44E3-9099-C40C66FF867C}">
                  <a14:compatExt spid="_x0000_s65587"/>
                </a:ext>
                <a:ext uri="{FF2B5EF4-FFF2-40B4-BE49-F238E27FC236}">
                  <a16:creationId xmlns:a16="http://schemas.microsoft.com/office/drawing/2014/main" id="{00000000-0008-0000-1A00-00003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5588" name="Check Box 52" hidden="1">
              <a:extLst>
                <a:ext uri="{63B3BB69-23CF-44E3-9099-C40C66FF867C}">
                  <a14:compatExt spid="_x0000_s65588"/>
                </a:ext>
                <a:ext uri="{FF2B5EF4-FFF2-40B4-BE49-F238E27FC236}">
                  <a16:creationId xmlns:a16="http://schemas.microsoft.com/office/drawing/2014/main" id="{00000000-0008-0000-1A00-00003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5589" name="Check Box 53" hidden="1">
              <a:extLst>
                <a:ext uri="{63B3BB69-23CF-44E3-9099-C40C66FF867C}">
                  <a14:compatExt spid="_x0000_s65589"/>
                </a:ext>
                <a:ext uri="{FF2B5EF4-FFF2-40B4-BE49-F238E27FC236}">
                  <a16:creationId xmlns:a16="http://schemas.microsoft.com/office/drawing/2014/main" id="{00000000-0008-0000-1A00-00003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5590" name="Check Box 54" hidden="1">
              <a:extLst>
                <a:ext uri="{63B3BB69-23CF-44E3-9099-C40C66FF867C}">
                  <a14:compatExt spid="_x0000_s65590"/>
                </a:ext>
                <a:ext uri="{FF2B5EF4-FFF2-40B4-BE49-F238E27FC236}">
                  <a16:creationId xmlns:a16="http://schemas.microsoft.com/office/drawing/2014/main" id="{00000000-0008-0000-1A00-00003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5591" name="Check Box 55" hidden="1">
              <a:extLst>
                <a:ext uri="{63B3BB69-23CF-44E3-9099-C40C66FF867C}">
                  <a14:compatExt spid="_x0000_s65591"/>
                </a:ext>
                <a:ext uri="{FF2B5EF4-FFF2-40B4-BE49-F238E27FC236}">
                  <a16:creationId xmlns:a16="http://schemas.microsoft.com/office/drawing/2014/main" id="{00000000-0008-0000-1A00-00003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5592" name="Check Box 56" hidden="1">
              <a:extLst>
                <a:ext uri="{63B3BB69-23CF-44E3-9099-C40C66FF867C}">
                  <a14:compatExt spid="_x0000_s65592"/>
                </a:ext>
                <a:ext uri="{FF2B5EF4-FFF2-40B4-BE49-F238E27FC236}">
                  <a16:creationId xmlns:a16="http://schemas.microsoft.com/office/drawing/2014/main" id="{00000000-0008-0000-1A00-00003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5593" name="Check Box 57" hidden="1">
              <a:extLst>
                <a:ext uri="{63B3BB69-23CF-44E3-9099-C40C66FF867C}">
                  <a14:compatExt spid="_x0000_s65593"/>
                </a:ext>
                <a:ext uri="{FF2B5EF4-FFF2-40B4-BE49-F238E27FC236}">
                  <a16:creationId xmlns:a16="http://schemas.microsoft.com/office/drawing/2014/main" id="{00000000-0008-0000-1A00-00003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5594" name="Check Box 58" hidden="1">
              <a:extLst>
                <a:ext uri="{63B3BB69-23CF-44E3-9099-C40C66FF867C}">
                  <a14:compatExt spid="_x0000_s65594"/>
                </a:ext>
                <a:ext uri="{FF2B5EF4-FFF2-40B4-BE49-F238E27FC236}">
                  <a16:creationId xmlns:a16="http://schemas.microsoft.com/office/drawing/2014/main" id="{00000000-0008-0000-1A00-00003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5595" name="Check Box 59" hidden="1">
              <a:extLst>
                <a:ext uri="{63B3BB69-23CF-44E3-9099-C40C66FF867C}">
                  <a14:compatExt spid="_x0000_s65595"/>
                </a:ext>
                <a:ext uri="{FF2B5EF4-FFF2-40B4-BE49-F238E27FC236}">
                  <a16:creationId xmlns:a16="http://schemas.microsoft.com/office/drawing/2014/main" id="{00000000-0008-0000-1A00-00003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5596" name="Check Box 60" hidden="1">
              <a:extLst>
                <a:ext uri="{63B3BB69-23CF-44E3-9099-C40C66FF867C}">
                  <a14:compatExt spid="_x0000_s65596"/>
                </a:ext>
                <a:ext uri="{FF2B5EF4-FFF2-40B4-BE49-F238E27FC236}">
                  <a16:creationId xmlns:a16="http://schemas.microsoft.com/office/drawing/2014/main" id="{00000000-0008-0000-1A00-00003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5597" name="Check Box 61" hidden="1">
              <a:extLst>
                <a:ext uri="{63B3BB69-23CF-44E3-9099-C40C66FF867C}">
                  <a14:compatExt spid="_x0000_s65597"/>
                </a:ext>
                <a:ext uri="{FF2B5EF4-FFF2-40B4-BE49-F238E27FC236}">
                  <a16:creationId xmlns:a16="http://schemas.microsoft.com/office/drawing/2014/main" id="{00000000-0008-0000-1A00-00003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5598" name="Check Box 62" hidden="1">
              <a:extLst>
                <a:ext uri="{63B3BB69-23CF-44E3-9099-C40C66FF867C}">
                  <a14:compatExt spid="_x0000_s65598"/>
                </a:ext>
                <a:ext uri="{FF2B5EF4-FFF2-40B4-BE49-F238E27FC236}">
                  <a16:creationId xmlns:a16="http://schemas.microsoft.com/office/drawing/2014/main" id="{00000000-0008-0000-1A00-00003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5599" name="Check Box 63" hidden="1">
              <a:extLst>
                <a:ext uri="{63B3BB69-23CF-44E3-9099-C40C66FF867C}">
                  <a14:compatExt spid="_x0000_s65599"/>
                </a:ext>
                <a:ext uri="{FF2B5EF4-FFF2-40B4-BE49-F238E27FC236}">
                  <a16:creationId xmlns:a16="http://schemas.microsoft.com/office/drawing/2014/main" id="{00000000-0008-0000-1A00-00003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5600" name="Check Box 64" hidden="1">
              <a:extLst>
                <a:ext uri="{63B3BB69-23CF-44E3-9099-C40C66FF867C}">
                  <a14:compatExt spid="_x0000_s65600"/>
                </a:ext>
                <a:ext uri="{FF2B5EF4-FFF2-40B4-BE49-F238E27FC236}">
                  <a16:creationId xmlns:a16="http://schemas.microsoft.com/office/drawing/2014/main" id="{00000000-0008-0000-1A00-00004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5601" name="Check Box 65" hidden="1">
              <a:extLst>
                <a:ext uri="{63B3BB69-23CF-44E3-9099-C40C66FF867C}">
                  <a14:compatExt spid="_x0000_s65601"/>
                </a:ext>
                <a:ext uri="{FF2B5EF4-FFF2-40B4-BE49-F238E27FC236}">
                  <a16:creationId xmlns:a16="http://schemas.microsoft.com/office/drawing/2014/main" id="{00000000-0008-0000-1A00-00004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A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A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A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98%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5602" name="Check Box 66" descr="Yes" hidden="1">
              <a:extLst>
                <a:ext uri="{63B3BB69-23CF-44E3-9099-C40C66FF867C}">
                  <a14:compatExt spid="_x0000_s65602"/>
                </a:ext>
                <a:ext uri="{FF2B5EF4-FFF2-40B4-BE49-F238E27FC236}">
                  <a16:creationId xmlns:a16="http://schemas.microsoft.com/office/drawing/2014/main" id="{00000000-0008-0000-1A00-00004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5603" name="Check Box 67" descr="Yes" hidden="1">
              <a:extLst>
                <a:ext uri="{63B3BB69-23CF-44E3-9099-C40C66FF867C}">
                  <a14:compatExt spid="_x0000_s65603"/>
                </a:ext>
                <a:ext uri="{FF2B5EF4-FFF2-40B4-BE49-F238E27FC236}">
                  <a16:creationId xmlns:a16="http://schemas.microsoft.com/office/drawing/2014/main" id="{00000000-0008-0000-1A00-00004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5604" name="Check Box 68" hidden="1">
              <a:extLst>
                <a:ext uri="{63B3BB69-23CF-44E3-9099-C40C66FF867C}">
                  <a14:compatExt spid="_x0000_s65604"/>
                </a:ext>
                <a:ext uri="{FF2B5EF4-FFF2-40B4-BE49-F238E27FC236}">
                  <a16:creationId xmlns:a16="http://schemas.microsoft.com/office/drawing/2014/main" id="{00000000-0008-0000-1A00-00004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5605" name="Check Box 69" descr="Yes" hidden="1">
              <a:extLst>
                <a:ext uri="{63B3BB69-23CF-44E3-9099-C40C66FF867C}">
                  <a14:compatExt spid="_x0000_s65605"/>
                </a:ext>
                <a:ext uri="{FF2B5EF4-FFF2-40B4-BE49-F238E27FC236}">
                  <a16:creationId xmlns:a16="http://schemas.microsoft.com/office/drawing/2014/main" id="{00000000-0008-0000-1A00-00004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5606" name="Check Box 70" descr="Yes" hidden="1">
              <a:extLst>
                <a:ext uri="{63B3BB69-23CF-44E3-9099-C40C66FF867C}">
                  <a14:compatExt spid="_x0000_s65606"/>
                </a:ext>
                <a:ext uri="{FF2B5EF4-FFF2-40B4-BE49-F238E27FC236}">
                  <a16:creationId xmlns:a16="http://schemas.microsoft.com/office/drawing/2014/main" id="{00000000-0008-0000-1A00-00004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5607" name="Check Box 71" descr="Yes" hidden="1">
              <a:extLst>
                <a:ext uri="{63B3BB69-23CF-44E3-9099-C40C66FF867C}">
                  <a14:compatExt spid="_x0000_s65607"/>
                </a:ext>
                <a:ext uri="{FF2B5EF4-FFF2-40B4-BE49-F238E27FC236}">
                  <a16:creationId xmlns:a16="http://schemas.microsoft.com/office/drawing/2014/main" id="{00000000-0008-0000-1A00-00004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5608" name="Check Box 72" descr="Yes" hidden="1">
              <a:extLst>
                <a:ext uri="{63B3BB69-23CF-44E3-9099-C40C66FF867C}">
                  <a14:compatExt spid="_x0000_s65608"/>
                </a:ext>
                <a:ext uri="{FF2B5EF4-FFF2-40B4-BE49-F238E27FC236}">
                  <a16:creationId xmlns:a16="http://schemas.microsoft.com/office/drawing/2014/main" id="{00000000-0008-0000-1A00-00004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5609" name="Check Box 73" descr="Yes" hidden="1">
              <a:extLst>
                <a:ext uri="{63B3BB69-23CF-44E3-9099-C40C66FF867C}">
                  <a14:compatExt spid="_x0000_s65609"/>
                </a:ext>
                <a:ext uri="{FF2B5EF4-FFF2-40B4-BE49-F238E27FC236}">
                  <a16:creationId xmlns:a16="http://schemas.microsoft.com/office/drawing/2014/main" id="{00000000-0008-0000-1A00-00004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5610" name="Check Box 74" descr="Yes" hidden="1">
              <a:extLst>
                <a:ext uri="{63B3BB69-23CF-44E3-9099-C40C66FF867C}">
                  <a14:compatExt spid="_x0000_s65610"/>
                </a:ext>
                <a:ext uri="{FF2B5EF4-FFF2-40B4-BE49-F238E27FC236}">
                  <a16:creationId xmlns:a16="http://schemas.microsoft.com/office/drawing/2014/main" id="{00000000-0008-0000-1A00-00004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5611" name="Check Box 75" descr="Yes" hidden="1">
              <a:extLst>
                <a:ext uri="{63B3BB69-23CF-44E3-9099-C40C66FF867C}">
                  <a14:compatExt spid="_x0000_s65611"/>
                </a:ext>
                <a:ext uri="{FF2B5EF4-FFF2-40B4-BE49-F238E27FC236}">
                  <a16:creationId xmlns:a16="http://schemas.microsoft.com/office/drawing/2014/main" id="{00000000-0008-0000-1A00-00004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5612" name="Check Box 76" descr="Yes" hidden="1">
              <a:extLst>
                <a:ext uri="{63B3BB69-23CF-44E3-9099-C40C66FF867C}">
                  <a14:compatExt spid="_x0000_s65612"/>
                </a:ext>
                <a:ext uri="{FF2B5EF4-FFF2-40B4-BE49-F238E27FC236}">
                  <a16:creationId xmlns:a16="http://schemas.microsoft.com/office/drawing/2014/main" id="{00000000-0008-0000-1A00-00004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5613" name="Check Box 77" descr="Yes" hidden="1">
              <a:extLst>
                <a:ext uri="{63B3BB69-23CF-44E3-9099-C40C66FF867C}">
                  <a14:compatExt spid="_x0000_s65613"/>
                </a:ext>
                <a:ext uri="{FF2B5EF4-FFF2-40B4-BE49-F238E27FC236}">
                  <a16:creationId xmlns:a16="http://schemas.microsoft.com/office/drawing/2014/main" id="{00000000-0008-0000-1A00-00004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5614" name="Check Box 78" descr="Yes" hidden="1">
              <a:extLst>
                <a:ext uri="{63B3BB69-23CF-44E3-9099-C40C66FF867C}">
                  <a14:compatExt spid="_x0000_s65614"/>
                </a:ext>
                <a:ext uri="{FF2B5EF4-FFF2-40B4-BE49-F238E27FC236}">
                  <a16:creationId xmlns:a16="http://schemas.microsoft.com/office/drawing/2014/main" id="{00000000-0008-0000-1A00-00004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5615" name="Check Box 79" descr="Yes" hidden="1">
              <a:extLst>
                <a:ext uri="{63B3BB69-23CF-44E3-9099-C40C66FF867C}">
                  <a14:compatExt spid="_x0000_s65615"/>
                </a:ext>
                <a:ext uri="{FF2B5EF4-FFF2-40B4-BE49-F238E27FC236}">
                  <a16:creationId xmlns:a16="http://schemas.microsoft.com/office/drawing/2014/main" id="{00000000-0008-0000-1A00-00004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5616" name="Check Box 80" descr="Yes" hidden="1">
              <a:extLst>
                <a:ext uri="{63B3BB69-23CF-44E3-9099-C40C66FF867C}">
                  <a14:compatExt spid="_x0000_s65616"/>
                </a:ext>
                <a:ext uri="{FF2B5EF4-FFF2-40B4-BE49-F238E27FC236}">
                  <a16:creationId xmlns:a16="http://schemas.microsoft.com/office/drawing/2014/main" id="{00000000-0008-0000-1A00-00005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5617" name="Check Box 81" descr="Yes" hidden="1">
              <a:extLst>
                <a:ext uri="{63B3BB69-23CF-44E3-9099-C40C66FF867C}">
                  <a14:compatExt spid="_x0000_s65617"/>
                </a:ext>
                <a:ext uri="{FF2B5EF4-FFF2-40B4-BE49-F238E27FC236}">
                  <a16:creationId xmlns:a16="http://schemas.microsoft.com/office/drawing/2014/main" id="{00000000-0008-0000-1A00-00005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5618" name="Check Box 82" hidden="1">
              <a:extLst>
                <a:ext uri="{63B3BB69-23CF-44E3-9099-C40C66FF867C}">
                  <a14:compatExt spid="_x0000_s65618"/>
                </a:ext>
                <a:ext uri="{FF2B5EF4-FFF2-40B4-BE49-F238E27FC236}">
                  <a16:creationId xmlns:a16="http://schemas.microsoft.com/office/drawing/2014/main" id="{00000000-0008-0000-1A00-00005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5619" name="Check Box 83" hidden="1">
              <a:extLst>
                <a:ext uri="{63B3BB69-23CF-44E3-9099-C40C66FF867C}">
                  <a14:compatExt spid="_x0000_s65619"/>
                </a:ext>
                <a:ext uri="{FF2B5EF4-FFF2-40B4-BE49-F238E27FC236}">
                  <a16:creationId xmlns:a16="http://schemas.microsoft.com/office/drawing/2014/main" id="{00000000-0008-0000-1A00-00005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5620" name="Check Box 84" descr="Yes" hidden="1">
              <a:extLst>
                <a:ext uri="{63B3BB69-23CF-44E3-9099-C40C66FF867C}">
                  <a14:compatExt spid="_x0000_s65620"/>
                </a:ext>
                <a:ext uri="{FF2B5EF4-FFF2-40B4-BE49-F238E27FC236}">
                  <a16:creationId xmlns:a16="http://schemas.microsoft.com/office/drawing/2014/main" id="{00000000-0008-0000-1A00-00005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5621" name="Check Box 85" descr="Yes" hidden="1">
              <a:extLst>
                <a:ext uri="{63B3BB69-23CF-44E3-9099-C40C66FF867C}">
                  <a14:compatExt spid="_x0000_s65621"/>
                </a:ext>
                <a:ext uri="{FF2B5EF4-FFF2-40B4-BE49-F238E27FC236}">
                  <a16:creationId xmlns:a16="http://schemas.microsoft.com/office/drawing/2014/main" id="{00000000-0008-0000-1A00-00005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5622" name="Check Box 86" descr="Yes" hidden="1">
              <a:extLst>
                <a:ext uri="{63B3BB69-23CF-44E3-9099-C40C66FF867C}">
                  <a14:compatExt spid="_x0000_s65622"/>
                </a:ext>
                <a:ext uri="{FF2B5EF4-FFF2-40B4-BE49-F238E27FC236}">
                  <a16:creationId xmlns:a16="http://schemas.microsoft.com/office/drawing/2014/main" id="{00000000-0008-0000-1A00-00005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5623" name="Check Box 87" descr="Yes" hidden="1">
              <a:extLst>
                <a:ext uri="{63B3BB69-23CF-44E3-9099-C40C66FF867C}">
                  <a14:compatExt spid="_x0000_s65623"/>
                </a:ext>
                <a:ext uri="{FF2B5EF4-FFF2-40B4-BE49-F238E27FC236}">
                  <a16:creationId xmlns:a16="http://schemas.microsoft.com/office/drawing/2014/main" id="{00000000-0008-0000-1A00-00005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1123950</xdr:colOff>
          <xdr:row>17</xdr:row>
          <xdr:rowOff>47625</xdr:rowOff>
        </xdr:to>
        <xdr:sp macro="" textlink="">
          <xdr:nvSpPr>
            <xdr:cNvPr id="65624" name="Check Box 88" hidden="1">
              <a:extLst>
                <a:ext uri="{63B3BB69-23CF-44E3-9099-C40C66FF867C}">
                  <a14:compatExt spid="_x0000_s65624"/>
                </a:ext>
                <a:ext uri="{FF2B5EF4-FFF2-40B4-BE49-F238E27FC236}">
                  <a16:creationId xmlns:a16="http://schemas.microsoft.com/office/drawing/2014/main" id="{00000000-0008-0000-1A00-00005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5625" name="Check Box 89" hidden="1">
              <a:extLst>
                <a:ext uri="{63B3BB69-23CF-44E3-9099-C40C66FF867C}">
                  <a14:compatExt spid="_x0000_s65625"/>
                </a:ext>
                <a:ext uri="{FF2B5EF4-FFF2-40B4-BE49-F238E27FC236}">
                  <a16:creationId xmlns:a16="http://schemas.microsoft.com/office/drawing/2014/main" id="{00000000-0008-0000-1A00-00005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1123950</xdr:colOff>
          <xdr:row>18</xdr:row>
          <xdr:rowOff>47625</xdr:rowOff>
        </xdr:to>
        <xdr:sp macro="" textlink="">
          <xdr:nvSpPr>
            <xdr:cNvPr id="65626" name="Check Box 90" hidden="1">
              <a:extLst>
                <a:ext uri="{63B3BB69-23CF-44E3-9099-C40C66FF867C}">
                  <a14:compatExt spid="_x0000_s65626"/>
                </a:ext>
                <a:ext uri="{FF2B5EF4-FFF2-40B4-BE49-F238E27FC236}">
                  <a16:creationId xmlns:a16="http://schemas.microsoft.com/office/drawing/2014/main" id="{00000000-0008-0000-1A00-00005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5627" name="Check Box 91" hidden="1">
              <a:extLst>
                <a:ext uri="{63B3BB69-23CF-44E3-9099-C40C66FF867C}">
                  <a14:compatExt spid="_x0000_s65627"/>
                </a:ext>
                <a:ext uri="{FF2B5EF4-FFF2-40B4-BE49-F238E27FC236}">
                  <a16:creationId xmlns:a16="http://schemas.microsoft.com/office/drawing/2014/main" id="{00000000-0008-0000-1A00-00005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1123950</xdr:colOff>
          <xdr:row>19</xdr:row>
          <xdr:rowOff>47625</xdr:rowOff>
        </xdr:to>
        <xdr:sp macro="" textlink="">
          <xdr:nvSpPr>
            <xdr:cNvPr id="65628" name="Check Box 92" hidden="1">
              <a:extLst>
                <a:ext uri="{63B3BB69-23CF-44E3-9099-C40C66FF867C}">
                  <a14:compatExt spid="_x0000_s65628"/>
                </a:ext>
                <a:ext uri="{FF2B5EF4-FFF2-40B4-BE49-F238E27FC236}">
                  <a16:creationId xmlns:a16="http://schemas.microsoft.com/office/drawing/2014/main" id="{00000000-0008-0000-1A00-00005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5629" name="Check Box 93" hidden="1">
              <a:extLst>
                <a:ext uri="{63B3BB69-23CF-44E3-9099-C40C66FF867C}">
                  <a14:compatExt spid="_x0000_s65629"/>
                </a:ext>
                <a:ext uri="{FF2B5EF4-FFF2-40B4-BE49-F238E27FC236}">
                  <a16:creationId xmlns:a16="http://schemas.microsoft.com/office/drawing/2014/main" id="{00000000-0008-0000-1A00-00005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5630" name="Check Box 94" hidden="1">
              <a:extLst>
                <a:ext uri="{63B3BB69-23CF-44E3-9099-C40C66FF867C}">
                  <a14:compatExt spid="_x0000_s65630"/>
                </a:ext>
                <a:ext uri="{FF2B5EF4-FFF2-40B4-BE49-F238E27FC236}">
                  <a16:creationId xmlns:a16="http://schemas.microsoft.com/office/drawing/2014/main" id="{00000000-0008-0000-1A00-00005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1123950</xdr:colOff>
          <xdr:row>20</xdr:row>
          <xdr:rowOff>47625</xdr:rowOff>
        </xdr:to>
        <xdr:sp macro="" textlink="">
          <xdr:nvSpPr>
            <xdr:cNvPr id="65631" name="Check Box 95" hidden="1">
              <a:extLst>
                <a:ext uri="{63B3BB69-23CF-44E3-9099-C40C66FF867C}">
                  <a14:compatExt spid="_x0000_s65631"/>
                </a:ext>
                <a:ext uri="{FF2B5EF4-FFF2-40B4-BE49-F238E27FC236}">
                  <a16:creationId xmlns:a16="http://schemas.microsoft.com/office/drawing/2014/main" id="{00000000-0008-0000-1A00-00005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5632" name="Check Box 96" hidden="1">
              <a:extLst>
                <a:ext uri="{63B3BB69-23CF-44E3-9099-C40C66FF867C}">
                  <a14:compatExt spid="_x0000_s65632"/>
                </a:ext>
                <a:ext uri="{FF2B5EF4-FFF2-40B4-BE49-F238E27FC236}">
                  <a16:creationId xmlns:a16="http://schemas.microsoft.com/office/drawing/2014/main" id="{00000000-0008-0000-1A00-00006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5633" name="Check Box 97" hidden="1">
              <a:extLst>
                <a:ext uri="{63B3BB69-23CF-44E3-9099-C40C66FF867C}">
                  <a14:compatExt spid="_x0000_s65633"/>
                </a:ext>
                <a:ext uri="{FF2B5EF4-FFF2-40B4-BE49-F238E27FC236}">
                  <a16:creationId xmlns:a16="http://schemas.microsoft.com/office/drawing/2014/main" id="{00000000-0008-0000-1A00-00006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1123950</xdr:colOff>
          <xdr:row>21</xdr:row>
          <xdr:rowOff>47625</xdr:rowOff>
        </xdr:to>
        <xdr:sp macro="" textlink="">
          <xdr:nvSpPr>
            <xdr:cNvPr id="65634" name="Check Box 98" hidden="1">
              <a:extLst>
                <a:ext uri="{63B3BB69-23CF-44E3-9099-C40C66FF867C}">
                  <a14:compatExt spid="_x0000_s65634"/>
                </a:ext>
                <a:ext uri="{FF2B5EF4-FFF2-40B4-BE49-F238E27FC236}">
                  <a16:creationId xmlns:a16="http://schemas.microsoft.com/office/drawing/2014/main" id="{00000000-0008-0000-1A00-00006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5635" name="Check Box 99" hidden="1">
              <a:extLst>
                <a:ext uri="{63B3BB69-23CF-44E3-9099-C40C66FF867C}">
                  <a14:compatExt spid="_x0000_s65635"/>
                </a:ext>
                <a:ext uri="{FF2B5EF4-FFF2-40B4-BE49-F238E27FC236}">
                  <a16:creationId xmlns:a16="http://schemas.microsoft.com/office/drawing/2014/main" id="{00000000-0008-0000-1A00-00006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5636" name="Check Box 100" hidden="1">
              <a:extLst>
                <a:ext uri="{63B3BB69-23CF-44E3-9099-C40C66FF867C}">
                  <a14:compatExt spid="_x0000_s65636"/>
                </a:ext>
                <a:ext uri="{FF2B5EF4-FFF2-40B4-BE49-F238E27FC236}">
                  <a16:creationId xmlns:a16="http://schemas.microsoft.com/office/drawing/2014/main" id="{00000000-0008-0000-1A00-00006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1123950</xdr:colOff>
          <xdr:row>22</xdr:row>
          <xdr:rowOff>47625</xdr:rowOff>
        </xdr:to>
        <xdr:sp macro="" textlink="">
          <xdr:nvSpPr>
            <xdr:cNvPr id="65637" name="Check Box 101" hidden="1">
              <a:extLst>
                <a:ext uri="{63B3BB69-23CF-44E3-9099-C40C66FF867C}">
                  <a14:compatExt spid="_x0000_s65637"/>
                </a:ext>
                <a:ext uri="{FF2B5EF4-FFF2-40B4-BE49-F238E27FC236}">
                  <a16:creationId xmlns:a16="http://schemas.microsoft.com/office/drawing/2014/main" id="{00000000-0008-0000-1A00-00006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34.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6561" name="Check Box 1" hidden="1">
              <a:extLst>
                <a:ext uri="{63B3BB69-23CF-44E3-9099-C40C66FF867C}">
                  <a14:compatExt spid="_x0000_s66561"/>
                </a:ext>
                <a:ext uri="{FF2B5EF4-FFF2-40B4-BE49-F238E27FC236}">
                  <a16:creationId xmlns:a16="http://schemas.microsoft.com/office/drawing/2014/main" id="{00000000-0008-0000-1B00-00000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6562" name="Check Box 2" hidden="1">
              <a:extLst>
                <a:ext uri="{63B3BB69-23CF-44E3-9099-C40C66FF867C}">
                  <a14:compatExt spid="_x0000_s66562"/>
                </a:ext>
                <a:ext uri="{FF2B5EF4-FFF2-40B4-BE49-F238E27FC236}">
                  <a16:creationId xmlns:a16="http://schemas.microsoft.com/office/drawing/2014/main" id="{00000000-0008-0000-1B00-00000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6563" name="Check Box 3" hidden="1">
              <a:extLst>
                <a:ext uri="{63B3BB69-23CF-44E3-9099-C40C66FF867C}">
                  <a14:compatExt spid="_x0000_s66563"/>
                </a:ext>
                <a:ext uri="{FF2B5EF4-FFF2-40B4-BE49-F238E27FC236}">
                  <a16:creationId xmlns:a16="http://schemas.microsoft.com/office/drawing/2014/main" id="{00000000-0008-0000-1B00-00000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6564" name="Check Box 4" hidden="1">
              <a:extLst>
                <a:ext uri="{63B3BB69-23CF-44E3-9099-C40C66FF867C}">
                  <a14:compatExt spid="_x0000_s66564"/>
                </a:ext>
                <a:ext uri="{FF2B5EF4-FFF2-40B4-BE49-F238E27FC236}">
                  <a16:creationId xmlns:a16="http://schemas.microsoft.com/office/drawing/2014/main" id="{00000000-0008-0000-1B00-00000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6565" name="Check Box 5" hidden="1">
              <a:extLst>
                <a:ext uri="{63B3BB69-23CF-44E3-9099-C40C66FF867C}">
                  <a14:compatExt spid="_x0000_s66565"/>
                </a:ext>
                <a:ext uri="{FF2B5EF4-FFF2-40B4-BE49-F238E27FC236}">
                  <a16:creationId xmlns:a16="http://schemas.microsoft.com/office/drawing/2014/main" id="{00000000-0008-0000-1B00-00000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6566" name="Check Box 6" hidden="1">
              <a:extLst>
                <a:ext uri="{63B3BB69-23CF-44E3-9099-C40C66FF867C}">
                  <a14:compatExt spid="_x0000_s66566"/>
                </a:ext>
                <a:ext uri="{FF2B5EF4-FFF2-40B4-BE49-F238E27FC236}">
                  <a16:creationId xmlns:a16="http://schemas.microsoft.com/office/drawing/2014/main" id="{00000000-0008-0000-1B00-00000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6567" name="Check Box 7" hidden="1">
              <a:extLst>
                <a:ext uri="{63B3BB69-23CF-44E3-9099-C40C66FF867C}">
                  <a14:compatExt spid="_x0000_s66567"/>
                </a:ext>
                <a:ext uri="{FF2B5EF4-FFF2-40B4-BE49-F238E27FC236}">
                  <a16:creationId xmlns:a16="http://schemas.microsoft.com/office/drawing/2014/main" id="{00000000-0008-0000-1B00-00000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6568" name="Check Box 8" hidden="1">
              <a:extLst>
                <a:ext uri="{63B3BB69-23CF-44E3-9099-C40C66FF867C}">
                  <a14:compatExt spid="_x0000_s66568"/>
                </a:ext>
                <a:ext uri="{FF2B5EF4-FFF2-40B4-BE49-F238E27FC236}">
                  <a16:creationId xmlns:a16="http://schemas.microsoft.com/office/drawing/2014/main" id="{00000000-0008-0000-1B00-00000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6569" name="Check Box 9" hidden="1">
              <a:extLst>
                <a:ext uri="{63B3BB69-23CF-44E3-9099-C40C66FF867C}">
                  <a14:compatExt spid="_x0000_s66569"/>
                </a:ext>
                <a:ext uri="{FF2B5EF4-FFF2-40B4-BE49-F238E27FC236}">
                  <a16:creationId xmlns:a16="http://schemas.microsoft.com/office/drawing/2014/main" id="{00000000-0008-0000-1B00-00000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6570" name="Check Box 10" hidden="1">
              <a:extLst>
                <a:ext uri="{63B3BB69-23CF-44E3-9099-C40C66FF867C}">
                  <a14:compatExt spid="_x0000_s66570"/>
                </a:ext>
                <a:ext uri="{FF2B5EF4-FFF2-40B4-BE49-F238E27FC236}">
                  <a16:creationId xmlns:a16="http://schemas.microsoft.com/office/drawing/2014/main" id="{00000000-0008-0000-1B00-00000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6571" name="Check Box 11" hidden="1">
              <a:extLst>
                <a:ext uri="{63B3BB69-23CF-44E3-9099-C40C66FF867C}">
                  <a14:compatExt spid="_x0000_s66571"/>
                </a:ext>
                <a:ext uri="{FF2B5EF4-FFF2-40B4-BE49-F238E27FC236}">
                  <a16:creationId xmlns:a16="http://schemas.microsoft.com/office/drawing/2014/main" id="{00000000-0008-0000-1B00-00000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6572" name="Check Box 12" hidden="1">
              <a:extLst>
                <a:ext uri="{63B3BB69-23CF-44E3-9099-C40C66FF867C}">
                  <a14:compatExt spid="_x0000_s66572"/>
                </a:ext>
                <a:ext uri="{FF2B5EF4-FFF2-40B4-BE49-F238E27FC236}">
                  <a16:creationId xmlns:a16="http://schemas.microsoft.com/office/drawing/2014/main" id="{00000000-0008-0000-1B00-00000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6573" name="Check Box 13" hidden="1">
              <a:extLst>
                <a:ext uri="{63B3BB69-23CF-44E3-9099-C40C66FF867C}">
                  <a14:compatExt spid="_x0000_s66573"/>
                </a:ext>
                <a:ext uri="{FF2B5EF4-FFF2-40B4-BE49-F238E27FC236}">
                  <a16:creationId xmlns:a16="http://schemas.microsoft.com/office/drawing/2014/main" id="{00000000-0008-0000-1B00-00000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6574" name="Check Box 14" hidden="1">
              <a:extLst>
                <a:ext uri="{63B3BB69-23CF-44E3-9099-C40C66FF867C}">
                  <a14:compatExt spid="_x0000_s66574"/>
                </a:ext>
                <a:ext uri="{FF2B5EF4-FFF2-40B4-BE49-F238E27FC236}">
                  <a16:creationId xmlns:a16="http://schemas.microsoft.com/office/drawing/2014/main" id="{00000000-0008-0000-1B00-00000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6575" name="Check Box 15" hidden="1">
              <a:extLst>
                <a:ext uri="{63B3BB69-23CF-44E3-9099-C40C66FF867C}">
                  <a14:compatExt spid="_x0000_s66575"/>
                </a:ext>
                <a:ext uri="{FF2B5EF4-FFF2-40B4-BE49-F238E27FC236}">
                  <a16:creationId xmlns:a16="http://schemas.microsoft.com/office/drawing/2014/main" id="{00000000-0008-0000-1B00-00000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6576" name="Check Box 16" hidden="1">
              <a:extLst>
                <a:ext uri="{63B3BB69-23CF-44E3-9099-C40C66FF867C}">
                  <a14:compatExt spid="_x0000_s66576"/>
                </a:ext>
                <a:ext uri="{FF2B5EF4-FFF2-40B4-BE49-F238E27FC236}">
                  <a16:creationId xmlns:a16="http://schemas.microsoft.com/office/drawing/2014/main" id="{00000000-0008-0000-1B00-00001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6577" name="Check Box 17" hidden="1">
              <a:extLst>
                <a:ext uri="{63B3BB69-23CF-44E3-9099-C40C66FF867C}">
                  <a14:compatExt spid="_x0000_s66577"/>
                </a:ext>
                <a:ext uri="{FF2B5EF4-FFF2-40B4-BE49-F238E27FC236}">
                  <a16:creationId xmlns:a16="http://schemas.microsoft.com/office/drawing/2014/main" id="{00000000-0008-0000-1B00-00001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6578" name="Check Box 18" hidden="1">
              <a:extLst>
                <a:ext uri="{63B3BB69-23CF-44E3-9099-C40C66FF867C}">
                  <a14:compatExt spid="_x0000_s66578"/>
                </a:ext>
                <a:ext uri="{FF2B5EF4-FFF2-40B4-BE49-F238E27FC236}">
                  <a16:creationId xmlns:a16="http://schemas.microsoft.com/office/drawing/2014/main" id="{00000000-0008-0000-1B00-00001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6579" name="Check Box 19" hidden="1">
              <a:extLst>
                <a:ext uri="{63B3BB69-23CF-44E3-9099-C40C66FF867C}">
                  <a14:compatExt spid="_x0000_s66579"/>
                </a:ext>
                <a:ext uri="{FF2B5EF4-FFF2-40B4-BE49-F238E27FC236}">
                  <a16:creationId xmlns:a16="http://schemas.microsoft.com/office/drawing/2014/main" id="{00000000-0008-0000-1B00-00001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6580" name="Check Box 20" hidden="1">
              <a:extLst>
                <a:ext uri="{63B3BB69-23CF-44E3-9099-C40C66FF867C}">
                  <a14:compatExt spid="_x0000_s66580"/>
                </a:ext>
                <a:ext uri="{FF2B5EF4-FFF2-40B4-BE49-F238E27FC236}">
                  <a16:creationId xmlns:a16="http://schemas.microsoft.com/office/drawing/2014/main" id="{00000000-0008-0000-1B00-00001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6581" name="Check Box 21" hidden="1">
              <a:extLst>
                <a:ext uri="{63B3BB69-23CF-44E3-9099-C40C66FF867C}">
                  <a14:compatExt spid="_x0000_s66581"/>
                </a:ext>
                <a:ext uri="{FF2B5EF4-FFF2-40B4-BE49-F238E27FC236}">
                  <a16:creationId xmlns:a16="http://schemas.microsoft.com/office/drawing/2014/main" id="{00000000-0008-0000-1B00-00001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B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B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B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B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B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B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B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B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B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B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B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6582" name="Check Box 22" hidden="1">
              <a:extLst>
                <a:ext uri="{63B3BB69-23CF-44E3-9099-C40C66FF867C}">
                  <a14:compatExt spid="_x0000_s66582"/>
                </a:ext>
                <a:ext uri="{FF2B5EF4-FFF2-40B4-BE49-F238E27FC236}">
                  <a16:creationId xmlns:a16="http://schemas.microsoft.com/office/drawing/2014/main" id="{00000000-0008-0000-1B00-00001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6583" name="Check Box 23" hidden="1">
              <a:extLst>
                <a:ext uri="{63B3BB69-23CF-44E3-9099-C40C66FF867C}">
                  <a14:compatExt spid="_x0000_s66583"/>
                </a:ext>
                <a:ext uri="{FF2B5EF4-FFF2-40B4-BE49-F238E27FC236}">
                  <a16:creationId xmlns:a16="http://schemas.microsoft.com/office/drawing/2014/main" id="{00000000-0008-0000-1B00-00001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6584" name="Check Box 24" hidden="1">
              <a:extLst>
                <a:ext uri="{63B3BB69-23CF-44E3-9099-C40C66FF867C}">
                  <a14:compatExt spid="_x0000_s66584"/>
                </a:ext>
                <a:ext uri="{FF2B5EF4-FFF2-40B4-BE49-F238E27FC236}">
                  <a16:creationId xmlns:a16="http://schemas.microsoft.com/office/drawing/2014/main" id="{00000000-0008-0000-1B00-00001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6585" name="Check Box 25" hidden="1">
              <a:extLst>
                <a:ext uri="{63B3BB69-23CF-44E3-9099-C40C66FF867C}">
                  <a14:compatExt spid="_x0000_s66585"/>
                </a:ext>
                <a:ext uri="{FF2B5EF4-FFF2-40B4-BE49-F238E27FC236}">
                  <a16:creationId xmlns:a16="http://schemas.microsoft.com/office/drawing/2014/main" id="{00000000-0008-0000-1B00-00001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6586" name="Check Box 26" hidden="1">
              <a:extLst>
                <a:ext uri="{63B3BB69-23CF-44E3-9099-C40C66FF867C}">
                  <a14:compatExt spid="_x0000_s66586"/>
                </a:ext>
                <a:ext uri="{FF2B5EF4-FFF2-40B4-BE49-F238E27FC236}">
                  <a16:creationId xmlns:a16="http://schemas.microsoft.com/office/drawing/2014/main" id="{00000000-0008-0000-1B00-00001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6587" name="Check Box 27" hidden="1">
              <a:extLst>
                <a:ext uri="{63B3BB69-23CF-44E3-9099-C40C66FF867C}">
                  <a14:compatExt spid="_x0000_s66587"/>
                </a:ext>
                <a:ext uri="{FF2B5EF4-FFF2-40B4-BE49-F238E27FC236}">
                  <a16:creationId xmlns:a16="http://schemas.microsoft.com/office/drawing/2014/main" id="{00000000-0008-0000-1B00-00001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6588" name="Check Box 28" descr="Yes" hidden="1">
              <a:extLst>
                <a:ext uri="{63B3BB69-23CF-44E3-9099-C40C66FF867C}">
                  <a14:compatExt spid="_x0000_s66588"/>
                </a:ext>
                <a:ext uri="{FF2B5EF4-FFF2-40B4-BE49-F238E27FC236}">
                  <a16:creationId xmlns:a16="http://schemas.microsoft.com/office/drawing/2014/main" id="{00000000-0008-0000-1B00-00001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6589" name="Check Box 29" descr="Retain" hidden="1">
              <a:extLst>
                <a:ext uri="{63B3BB69-23CF-44E3-9099-C40C66FF867C}">
                  <a14:compatExt spid="_x0000_s66589"/>
                </a:ext>
                <a:ext uri="{FF2B5EF4-FFF2-40B4-BE49-F238E27FC236}">
                  <a16:creationId xmlns:a16="http://schemas.microsoft.com/office/drawing/2014/main" id="{00000000-0008-0000-1B00-00001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6590" name="Check Box 30" hidden="1">
              <a:extLst>
                <a:ext uri="{63B3BB69-23CF-44E3-9099-C40C66FF867C}">
                  <a14:compatExt spid="_x0000_s66590"/>
                </a:ext>
                <a:ext uri="{FF2B5EF4-FFF2-40B4-BE49-F238E27FC236}">
                  <a16:creationId xmlns:a16="http://schemas.microsoft.com/office/drawing/2014/main" id="{00000000-0008-0000-1B00-00001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6591" name="Check Box 31" hidden="1">
              <a:extLst>
                <a:ext uri="{63B3BB69-23CF-44E3-9099-C40C66FF867C}">
                  <a14:compatExt spid="_x0000_s66591"/>
                </a:ext>
                <a:ext uri="{FF2B5EF4-FFF2-40B4-BE49-F238E27FC236}">
                  <a16:creationId xmlns:a16="http://schemas.microsoft.com/office/drawing/2014/main" id="{00000000-0008-0000-1B00-00001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6592" name="Check Box 32" hidden="1">
              <a:extLst>
                <a:ext uri="{63B3BB69-23CF-44E3-9099-C40C66FF867C}">
                  <a14:compatExt spid="_x0000_s66592"/>
                </a:ext>
                <a:ext uri="{FF2B5EF4-FFF2-40B4-BE49-F238E27FC236}">
                  <a16:creationId xmlns:a16="http://schemas.microsoft.com/office/drawing/2014/main" id="{00000000-0008-0000-1B00-00002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6593" name="Check Box 33" hidden="1">
              <a:extLst>
                <a:ext uri="{63B3BB69-23CF-44E3-9099-C40C66FF867C}">
                  <a14:compatExt spid="_x0000_s66593"/>
                </a:ext>
                <a:ext uri="{FF2B5EF4-FFF2-40B4-BE49-F238E27FC236}">
                  <a16:creationId xmlns:a16="http://schemas.microsoft.com/office/drawing/2014/main" id="{00000000-0008-0000-1B00-00002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6594" name="Check Box 34" hidden="1">
              <a:extLst>
                <a:ext uri="{63B3BB69-23CF-44E3-9099-C40C66FF867C}">
                  <a14:compatExt spid="_x0000_s66594"/>
                </a:ext>
                <a:ext uri="{FF2B5EF4-FFF2-40B4-BE49-F238E27FC236}">
                  <a16:creationId xmlns:a16="http://schemas.microsoft.com/office/drawing/2014/main" id="{00000000-0008-0000-1B00-00002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6595" name="Check Box 35" hidden="1">
              <a:extLst>
                <a:ext uri="{63B3BB69-23CF-44E3-9099-C40C66FF867C}">
                  <a14:compatExt spid="_x0000_s66595"/>
                </a:ext>
                <a:ext uri="{FF2B5EF4-FFF2-40B4-BE49-F238E27FC236}">
                  <a16:creationId xmlns:a16="http://schemas.microsoft.com/office/drawing/2014/main" id="{00000000-0008-0000-1B00-00002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6596" name="Check Box 36" hidden="1">
              <a:extLst>
                <a:ext uri="{63B3BB69-23CF-44E3-9099-C40C66FF867C}">
                  <a14:compatExt spid="_x0000_s66596"/>
                </a:ext>
                <a:ext uri="{FF2B5EF4-FFF2-40B4-BE49-F238E27FC236}">
                  <a16:creationId xmlns:a16="http://schemas.microsoft.com/office/drawing/2014/main" id="{00000000-0008-0000-1B00-00002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6597" name="Check Box 37" hidden="1">
              <a:extLst>
                <a:ext uri="{63B3BB69-23CF-44E3-9099-C40C66FF867C}">
                  <a14:compatExt spid="_x0000_s66597"/>
                </a:ext>
                <a:ext uri="{FF2B5EF4-FFF2-40B4-BE49-F238E27FC236}">
                  <a16:creationId xmlns:a16="http://schemas.microsoft.com/office/drawing/2014/main" id="{00000000-0008-0000-1B00-00002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6598" name="Check Box 38" hidden="1">
              <a:extLst>
                <a:ext uri="{63B3BB69-23CF-44E3-9099-C40C66FF867C}">
                  <a14:compatExt spid="_x0000_s66598"/>
                </a:ext>
                <a:ext uri="{FF2B5EF4-FFF2-40B4-BE49-F238E27FC236}">
                  <a16:creationId xmlns:a16="http://schemas.microsoft.com/office/drawing/2014/main" id="{00000000-0008-0000-1B00-00002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6599" name="Check Box 39" hidden="1">
              <a:extLst>
                <a:ext uri="{63B3BB69-23CF-44E3-9099-C40C66FF867C}">
                  <a14:compatExt spid="_x0000_s66599"/>
                </a:ext>
                <a:ext uri="{FF2B5EF4-FFF2-40B4-BE49-F238E27FC236}">
                  <a16:creationId xmlns:a16="http://schemas.microsoft.com/office/drawing/2014/main" id="{00000000-0008-0000-1B00-00002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6600" name="Check Box 40" hidden="1">
              <a:extLst>
                <a:ext uri="{63B3BB69-23CF-44E3-9099-C40C66FF867C}">
                  <a14:compatExt spid="_x0000_s66600"/>
                </a:ext>
                <a:ext uri="{FF2B5EF4-FFF2-40B4-BE49-F238E27FC236}">
                  <a16:creationId xmlns:a16="http://schemas.microsoft.com/office/drawing/2014/main" id="{00000000-0008-0000-1B00-00002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6601" name="Check Box 41" hidden="1">
              <a:extLst>
                <a:ext uri="{63B3BB69-23CF-44E3-9099-C40C66FF867C}">
                  <a14:compatExt spid="_x0000_s66601"/>
                </a:ext>
                <a:ext uri="{FF2B5EF4-FFF2-40B4-BE49-F238E27FC236}">
                  <a16:creationId xmlns:a16="http://schemas.microsoft.com/office/drawing/2014/main" id="{00000000-0008-0000-1B00-00002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6602" name="Check Box 42" hidden="1">
              <a:extLst>
                <a:ext uri="{63B3BB69-23CF-44E3-9099-C40C66FF867C}">
                  <a14:compatExt spid="_x0000_s66602"/>
                </a:ext>
                <a:ext uri="{FF2B5EF4-FFF2-40B4-BE49-F238E27FC236}">
                  <a16:creationId xmlns:a16="http://schemas.microsoft.com/office/drawing/2014/main" id="{00000000-0008-0000-1B00-00002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6603" name="Check Box 43" hidden="1">
              <a:extLst>
                <a:ext uri="{63B3BB69-23CF-44E3-9099-C40C66FF867C}">
                  <a14:compatExt spid="_x0000_s66603"/>
                </a:ext>
                <a:ext uri="{FF2B5EF4-FFF2-40B4-BE49-F238E27FC236}">
                  <a16:creationId xmlns:a16="http://schemas.microsoft.com/office/drawing/2014/main" id="{00000000-0008-0000-1B00-00002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6604" name="Check Box 44" hidden="1">
              <a:extLst>
                <a:ext uri="{63B3BB69-23CF-44E3-9099-C40C66FF867C}">
                  <a14:compatExt spid="_x0000_s66604"/>
                </a:ext>
                <a:ext uri="{FF2B5EF4-FFF2-40B4-BE49-F238E27FC236}">
                  <a16:creationId xmlns:a16="http://schemas.microsoft.com/office/drawing/2014/main" id="{00000000-0008-0000-1B00-00002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6605" name="Check Box 45" hidden="1">
              <a:extLst>
                <a:ext uri="{63B3BB69-23CF-44E3-9099-C40C66FF867C}">
                  <a14:compatExt spid="_x0000_s66605"/>
                </a:ext>
                <a:ext uri="{FF2B5EF4-FFF2-40B4-BE49-F238E27FC236}">
                  <a16:creationId xmlns:a16="http://schemas.microsoft.com/office/drawing/2014/main" id="{00000000-0008-0000-1B00-00002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6606" name="Check Box 46" hidden="1">
              <a:extLst>
                <a:ext uri="{63B3BB69-23CF-44E3-9099-C40C66FF867C}">
                  <a14:compatExt spid="_x0000_s66606"/>
                </a:ext>
                <a:ext uri="{FF2B5EF4-FFF2-40B4-BE49-F238E27FC236}">
                  <a16:creationId xmlns:a16="http://schemas.microsoft.com/office/drawing/2014/main" id="{00000000-0008-0000-1B00-00002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6607" name="Check Box 47" hidden="1">
              <a:extLst>
                <a:ext uri="{63B3BB69-23CF-44E3-9099-C40C66FF867C}">
                  <a14:compatExt spid="_x0000_s66607"/>
                </a:ext>
                <a:ext uri="{FF2B5EF4-FFF2-40B4-BE49-F238E27FC236}">
                  <a16:creationId xmlns:a16="http://schemas.microsoft.com/office/drawing/2014/main" id="{00000000-0008-0000-1B00-00002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6608" name="Check Box 48" hidden="1">
              <a:extLst>
                <a:ext uri="{63B3BB69-23CF-44E3-9099-C40C66FF867C}">
                  <a14:compatExt spid="_x0000_s66608"/>
                </a:ext>
                <a:ext uri="{FF2B5EF4-FFF2-40B4-BE49-F238E27FC236}">
                  <a16:creationId xmlns:a16="http://schemas.microsoft.com/office/drawing/2014/main" id="{00000000-0008-0000-1B00-00003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6609" name="Check Box 49" hidden="1">
              <a:extLst>
                <a:ext uri="{63B3BB69-23CF-44E3-9099-C40C66FF867C}">
                  <a14:compatExt spid="_x0000_s66609"/>
                </a:ext>
                <a:ext uri="{FF2B5EF4-FFF2-40B4-BE49-F238E27FC236}">
                  <a16:creationId xmlns:a16="http://schemas.microsoft.com/office/drawing/2014/main" id="{00000000-0008-0000-1B00-00003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6610" name="Check Box 50" hidden="1">
              <a:extLst>
                <a:ext uri="{63B3BB69-23CF-44E3-9099-C40C66FF867C}">
                  <a14:compatExt spid="_x0000_s66610"/>
                </a:ext>
                <a:ext uri="{FF2B5EF4-FFF2-40B4-BE49-F238E27FC236}">
                  <a16:creationId xmlns:a16="http://schemas.microsoft.com/office/drawing/2014/main" id="{00000000-0008-0000-1B00-00003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6611" name="Check Box 51" hidden="1">
              <a:extLst>
                <a:ext uri="{63B3BB69-23CF-44E3-9099-C40C66FF867C}">
                  <a14:compatExt spid="_x0000_s66611"/>
                </a:ext>
                <a:ext uri="{FF2B5EF4-FFF2-40B4-BE49-F238E27FC236}">
                  <a16:creationId xmlns:a16="http://schemas.microsoft.com/office/drawing/2014/main" id="{00000000-0008-0000-1B00-00003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6612" name="Check Box 52" hidden="1">
              <a:extLst>
                <a:ext uri="{63B3BB69-23CF-44E3-9099-C40C66FF867C}">
                  <a14:compatExt spid="_x0000_s66612"/>
                </a:ext>
                <a:ext uri="{FF2B5EF4-FFF2-40B4-BE49-F238E27FC236}">
                  <a16:creationId xmlns:a16="http://schemas.microsoft.com/office/drawing/2014/main" id="{00000000-0008-0000-1B00-00003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6613" name="Check Box 53" hidden="1">
              <a:extLst>
                <a:ext uri="{63B3BB69-23CF-44E3-9099-C40C66FF867C}">
                  <a14:compatExt spid="_x0000_s66613"/>
                </a:ext>
                <a:ext uri="{FF2B5EF4-FFF2-40B4-BE49-F238E27FC236}">
                  <a16:creationId xmlns:a16="http://schemas.microsoft.com/office/drawing/2014/main" id="{00000000-0008-0000-1B00-00003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6614" name="Check Box 54" hidden="1">
              <a:extLst>
                <a:ext uri="{63B3BB69-23CF-44E3-9099-C40C66FF867C}">
                  <a14:compatExt spid="_x0000_s66614"/>
                </a:ext>
                <a:ext uri="{FF2B5EF4-FFF2-40B4-BE49-F238E27FC236}">
                  <a16:creationId xmlns:a16="http://schemas.microsoft.com/office/drawing/2014/main" id="{00000000-0008-0000-1B00-00003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6615" name="Check Box 55" hidden="1">
              <a:extLst>
                <a:ext uri="{63B3BB69-23CF-44E3-9099-C40C66FF867C}">
                  <a14:compatExt spid="_x0000_s66615"/>
                </a:ext>
                <a:ext uri="{FF2B5EF4-FFF2-40B4-BE49-F238E27FC236}">
                  <a16:creationId xmlns:a16="http://schemas.microsoft.com/office/drawing/2014/main" id="{00000000-0008-0000-1B00-00003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6616" name="Check Box 56" hidden="1">
              <a:extLst>
                <a:ext uri="{63B3BB69-23CF-44E3-9099-C40C66FF867C}">
                  <a14:compatExt spid="_x0000_s66616"/>
                </a:ext>
                <a:ext uri="{FF2B5EF4-FFF2-40B4-BE49-F238E27FC236}">
                  <a16:creationId xmlns:a16="http://schemas.microsoft.com/office/drawing/2014/main" id="{00000000-0008-0000-1B00-00003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6617" name="Check Box 57" hidden="1">
              <a:extLst>
                <a:ext uri="{63B3BB69-23CF-44E3-9099-C40C66FF867C}">
                  <a14:compatExt spid="_x0000_s66617"/>
                </a:ext>
                <a:ext uri="{FF2B5EF4-FFF2-40B4-BE49-F238E27FC236}">
                  <a16:creationId xmlns:a16="http://schemas.microsoft.com/office/drawing/2014/main" id="{00000000-0008-0000-1B00-00003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6618" name="Check Box 58" hidden="1">
              <a:extLst>
                <a:ext uri="{63B3BB69-23CF-44E3-9099-C40C66FF867C}">
                  <a14:compatExt spid="_x0000_s66618"/>
                </a:ext>
                <a:ext uri="{FF2B5EF4-FFF2-40B4-BE49-F238E27FC236}">
                  <a16:creationId xmlns:a16="http://schemas.microsoft.com/office/drawing/2014/main" id="{00000000-0008-0000-1B00-00003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6619" name="Check Box 59" hidden="1">
              <a:extLst>
                <a:ext uri="{63B3BB69-23CF-44E3-9099-C40C66FF867C}">
                  <a14:compatExt spid="_x0000_s66619"/>
                </a:ext>
                <a:ext uri="{FF2B5EF4-FFF2-40B4-BE49-F238E27FC236}">
                  <a16:creationId xmlns:a16="http://schemas.microsoft.com/office/drawing/2014/main" id="{00000000-0008-0000-1B00-00003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6620" name="Check Box 60" hidden="1">
              <a:extLst>
                <a:ext uri="{63B3BB69-23CF-44E3-9099-C40C66FF867C}">
                  <a14:compatExt spid="_x0000_s66620"/>
                </a:ext>
                <a:ext uri="{FF2B5EF4-FFF2-40B4-BE49-F238E27FC236}">
                  <a16:creationId xmlns:a16="http://schemas.microsoft.com/office/drawing/2014/main" id="{00000000-0008-0000-1B00-00003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6621" name="Check Box 61" hidden="1">
              <a:extLst>
                <a:ext uri="{63B3BB69-23CF-44E3-9099-C40C66FF867C}">
                  <a14:compatExt spid="_x0000_s66621"/>
                </a:ext>
                <a:ext uri="{FF2B5EF4-FFF2-40B4-BE49-F238E27FC236}">
                  <a16:creationId xmlns:a16="http://schemas.microsoft.com/office/drawing/2014/main" id="{00000000-0008-0000-1B00-00003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6622" name="Check Box 62" hidden="1">
              <a:extLst>
                <a:ext uri="{63B3BB69-23CF-44E3-9099-C40C66FF867C}">
                  <a14:compatExt spid="_x0000_s66622"/>
                </a:ext>
                <a:ext uri="{FF2B5EF4-FFF2-40B4-BE49-F238E27FC236}">
                  <a16:creationId xmlns:a16="http://schemas.microsoft.com/office/drawing/2014/main" id="{00000000-0008-0000-1B00-00003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6623" name="Check Box 63" hidden="1">
              <a:extLst>
                <a:ext uri="{63B3BB69-23CF-44E3-9099-C40C66FF867C}">
                  <a14:compatExt spid="_x0000_s66623"/>
                </a:ext>
                <a:ext uri="{FF2B5EF4-FFF2-40B4-BE49-F238E27FC236}">
                  <a16:creationId xmlns:a16="http://schemas.microsoft.com/office/drawing/2014/main" id="{00000000-0008-0000-1B00-00003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6624" name="Check Box 64" hidden="1">
              <a:extLst>
                <a:ext uri="{63B3BB69-23CF-44E3-9099-C40C66FF867C}">
                  <a14:compatExt spid="_x0000_s66624"/>
                </a:ext>
                <a:ext uri="{FF2B5EF4-FFF2-40B4-BE49-F238E27FC236}">
                  <a16:creationId xmlns:a16="http://schemas.microsoft.com/office/drawing/2014/main" id="{00000000-0008-0000-1B00-00004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6625" name="Check Box 65" hidden="1">
              <a:extLst>
                <a:ext uri="{63B3BB69-23CF-44E3-9099-C40C66FF867C}">
                  <a14:compatExt spid="_x0000_s66625"/>
                </a:ext>
                <a:ext uri="{FF2B5EF4-FFF2-40B4-BE49-F238E27FC236}">
                  <a16:creationId xmlns:a16="http://schemas.microsoft.com/office/drawing/2014/main" id="{00000000-0008-0000-1B00-00004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B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B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B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85%</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6626" name="Check Box 66" descr="Yes" hidden="1">
              <a:extLst>
                <a:ext uri="{63B3BB69-23CF-44E3-9099-C40C66FF867C}">
                  <a14:compatExt spid="_x0000_s66626"/>
                </a:ext>
                <a:ext uri="{FF2B5EF4-FFF2-40B4-BE49-F238E27FC236}">
                  <a16:creationId xmlns:a16="http://schemas.microsoft.com/office/drawing/2014/main" id="{00000000-0008-0000-1B00-00004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6627" name="Check Box 67" descr="Yes" hidden="1">
              <a:extLst>
                <a:ext uri="{63B3BB69-23CF-44E3-9099-C40C66FF867C}">
                  <a14:compatExt spid="_x0000_s66627"/>
                </a:ext>
                <a:ext uri="{FF2B5EF4-FFF2-40B4-BE49-F238E27FC236}">
                  <a16:creationId xmlns:a16="http://schemas.microsoft.com/office/drawing/2014/main" id="{00000000-0008-0000-1B00-00004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6628" name="Check Box 68" hidden="1">
              <a:extLst>
                <a:ext uri="{63B3BB69-23CF-44E3-9099-C40C66FF867C}">
                  <a14:compatExt spid="_x0000_s66628"/>
                </a:ext>
                <a:ext uri="{FF2B5EF4-FFF2-40B4-BE49-F238E27FC236}">
                  <a16:creationId xmlns:a16="http://schemas.microsoft.com/office/drawing/2014/main" id="{00000000-0008-0000-1B00-00004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6629" name="Check Box 69" descr="Yes" hidden="1">
              <a:extLst>
                <a:ext uri="{63B3BB69-23CF-44E3-9099-C40C66FF867C}">
                  <a14:compatExt spid="_x0000_s66629"/>
                </a:ext>
                <a:ext uri="{FF2B5EF4-FFF2-40B4-BE49-F238E27FC236}">
                  <a16:creationId xmlns:a16="http://schemas.microsoft.com/office/drawing/2014/main" id="{00000000-0008-0000-1B00-00004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6630" name="Check Box 70" descr="Yes" hidden="1">
              <a:extLst>
                <a:ext uri="{63B3BB69-23CF-44E3-9099-C40C66FF867C}">
                  <a14:compatExt spid="_x0000_s66630"/>
                </a:ext>
                <a:ext uri="{FF2B5EF4-FFF2-40B4-BE49-F238E27FC236}">
                  <a16:creationId xmlns:a16="http://schemas.microsoft.com/office/drawing/2014/main" id="{00000000-0008-0000-1B00-00004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6631" name="Check Box 71" descr="Yes" hidden="1">
              <a:extLst>
                <a:ext uri="{63B3BB69-23CF-44E3-9099-C40C66FF867C}">
                  <a14:compatExt spid="_x0000_s66631"/>
                </a:ext>
                <a:ext uri="{FF2B5EF4-FFF2-40B4-BE49-F238E27FC236}">
                  <a16:creationId xmlns:a16="http://schemas.microsoft.com/office/drawing/2014/main" id="{00000000-0008-0000-1B00-00004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6632" name="Check Box 72" descr="Yes" hidden="1">
              <a:extLst>
                <a:ext uri="{63B3BB69-23CF-44E3-9099-C40C66FF867C}">
                  <a14:compatExt spid="_x0000_s66632"/>
                </a:ext>
                <a:ext uri="{FF2B5EF4-FFF2-40B4-BE49-F238E27FC236}">
                  <a16:creationId xmlns:a16="http://schemas.microsoft.com/office/drawing/2014/main" id="{00000000-0008-0000-1B00-00004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6633" name="Check Box 73" descr="Yes" hidden="1">
              <a:extLst>
                <a:ext uri="{63B3BB69-23CF-44E3-9099-C40C66FF867C}">
                  <a14:compatExt spid="_x0000_s66633"/>
                </a:ext>
                <a:ext uri="{FF2B5EF4-FFF2-40B4-BE49-F238E27FC236}">
                  <a16:creationId xmlns:a16="http://schemas.microsoft.com/office/drawing/2014/main" id="{00000000-0008-0000-1B00-00004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6634" name="Check Box 74" descr="Yes" hidden="1">
              <a:extLst>
                <a:ext uri="{63B3BB69-23CF-44E3-9099-C40C66FF867C}">
                  <a14:compatExt spid="_x0000_s66634"/>
                </a:ext>
                <a:ext uri="{FF2B5EF4-FFF2-40B4-BE49-F238E27FC236}">
                  <a16:creationId xmlns:a16="http://schemas.microsoft.com/office/drawing/2014/main" id="{00000000-0008-0000-1B00-00004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6635" name="Check Box 75" descr="Yes" hidden="1">
              <a:extLst>
                <a:ext uri="{63B3BB69-23CF-44E3-9099-C40C66FF867C}">
                  <a14:compatExt spid="_x0000_s66635"/>
                </a:ext>
                <a:ext uri="{FF2B5EF4-FFF2-40B4-BE49-F238E27FC236}">
                  <a16:creationId xmlns:a16="http://schemas.microsoft.com/office/drawing/2014/main" id="{00000000-0008-0000-1B00-00004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6636" name="Check Box 76" descr="Yes" hidden="1">
              <a:extLst>
                <a:ext uri="{63B3BB69-23CF-44E3-9099-C40C66FF867C}">
                  <a14:compatExt spid="_x0000_s66636"/>
                </a:ext>
                <a:ext uri="{FF2B5EF4-FFF2-40B4-BE49-F238E27FC236}">
                  <a16:creationId xmlns:a16="http://schemas.microsoft.com/office/drawing/2014/main" id="{00000000-0008-0000-1B00-00004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6637" name="Check Box 77" descr="Yes" hidden="1">
              <a:extLst>
                <a:ext uri="{63B3BB69-23CF-44E3-9099-C40C66FF867C}">
                  <a14:compatExt spid="_x0000_s66637"/>
                </a:ext>
                <a:ext uri="{FF2B5EF4-FFF2-40B4-BE49-F238E27FC236}">
                  <a16:creationId xmlns:a16="http://schemas.microsoft.com/office/drawing/2014/main" id="{00000000-0008-0000-1B00-00004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6638" name="Check Box 78" descr="Yes" hidden="1">
              <a:extLst>
                <a:ext uri="{63B3BB69-23CF-44E3-9099-C40C66FF867C}">
                  <a14:compatExt spid="_x0000_s66638"/>
                </a:ext>
                <a:ext uri="{FF2B5EF4-FFF2-40B4-BE49-F238E27FC236}">
                  <a16:creationId xmlns:a16="http://schemas.microsoft.com/office/drawing/2014/main" id="{00000000-0008-0000-1B00-00004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6639" name="Check Box 79" descr="Yes" hidden="1">
              <a:extLst>
                <a:ext uri="{63B3BB69-23CF-44E3-9099-C40C66FF867C}">
                  <a14:compatExt spid="_x0000_s66639"/>
                </a:ext>
                <a:ext uri="{FF2B5EF4-FFF2-40B4-BE49-F238E27FC236}">
                  <a16:creationId xmlns:a16="http://schemas.microsoft.com/office/drawing/2014/main" id="{00000000-0008-0000-1B00-00004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6640" name="Check Box 80" descr="Yes" hidden="1">
              <a:extLst>
                <a:ext uri="{63B3BB69-23CF-44E3-9099-C40C66FF867C}">
                  <a14:compatExt spid="_x0000_s66640"/>
                </a:ext>
                <a:ext uri="{FF2B5EF4-FFF2-40B4-BE49-F238E27FC236}">
                  <a16:creationId xmlns:a16="http://schemas.microsoft.com/office/drawing/2014/main" id="{00000000-0008-0000-1B00-00005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6641" name="Check Box 81" descr="Yes" hidden="1">
              <a:extLst>
                <a:ext uri="{63B3BB69-23CF-44E3-9099-C40C66FF867C}">
                  <a14:compatExt spid="_x0000_s66641"/>
                </a:ext>
                <a:ext uri="{FF2B5EF4-FFF2-40B4-BE49-F238E27FC236}">
                  <a16:creationId xmlns:a16="http://schemas.microsoft.com/office/drawing/2014/main" id="{00000000-0008-0000-1B00-00005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6642" name="Check Box 82" hidden="1">
              <a:extLst>
                <a:ext uri="{63B3BB69-23CF-44E3-9099-C40C66FF867C}">
                  <a14:compatExt spid="_x0000_s66642"/>
                </a:ext>
                <a:ext uri="{FF2B5EF4-FFF2-40B4-BE49-F238E27FC236}">
                  <a16:creationId xmlns:a16="http://schemas.microsoft.com/office/drawing/2014/main" id="{00000000-0008-0000-1B00-00005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6643" name="Check Box 83" hidden="1">
              <a:extLst>
                <a:ext uri="{63B3BB69-23CF-44E3-9099-C40C66FF867C}">
                  <a14:compatExt spid="_x0000_s66643"/>
                </a:ext>
                <a:ext uri="{FF2B5EF4-FFF2-40B4-BE49-F238E27FC236}">
                  <a16:creationId xmlns:a16="http://schemas.microsoft.com/office/drawing/2014/main" id="{00000000-0008-0000-1B00-00005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6644" name="Check Box 84" descr="Yes" hidden="1">
              <a:extLst>
                <a:ext uri="{63B3BB69-23CF-44E3-9099-C40C66FF867C}">
                  <a14:compatExt spid="_x0000_s66644"/>
                </a:ext>
                <a:ext uri="{FF2B5EF4-FFF2-40B4-BE49-F238E27FC236}">
                  <a16:creationId xmlns:a16="http://schemas.microsoft.com/office/drawing/2014/main" id="{00000000-0008-0000-1B00-00005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6645" name="Check Box 85" descr="Yes" hidden="1">
              <a:extLst>
                <a:ext uri="{63B3BB69-23CF-44E3-9099-C40C66FF867C}">
                  <a14:compatExt spid="_x0000_s66645"/>
                </a:ext>
                <a:ext uri="{FF2B5EF4-FFF2-40B4-BE49-F238E27FC236}">
                  <a16:creationId xmlns:a16="http://schemas.microsoft.com/office/drawing/2014/main" id="{00000000-0008-0000-1B00-00005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6646" name="Check Box 86" descr="Yes" hidden="1">
              <a:extLst>
                <a:ext uri="{63B3BB69-23CF-44E3-9099-C40C66FF867C}">
                  <a14:compatExt spid="_x0000_s66646"/>
                </a:ext>
                <a:ext uri="{FF2B5EF4-FFF2-40B4-BE49-F238E27FC236}">
                  <a16:creationId xmlns:a16="http://schemas.microsoft.com/office/drawing/2014/main" id="{00000000-0008-0000-1B00-000056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6647" name="Check Box 87" descr="Yes" hidden="1">
              <a:extLst>
                <a:ext uri="{63B3BB69-23CF-44E3-9099-C40C66FF867C}">
                  <a14:compatExt spid="_x0000_s66647"/>
                </a:ext>
                <a:ext uri="{FF2B5EF4-FFF2-40B4-BE49-F238E27FC236}">
                  <a16:creationId xmlns:a16="http://schemas.microsoft.com/office/drawing/2014/main" id="{00000000-0008-0000-1B00-000057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1085850</xdr:colOff>
          <xdr:row>17</xdr:row>
          <xdr:rowOff>47625</xdr:rowOff>
        </xdr:to>
        <xdr:sp macro="" textlink="">
          <xdr:nvSpPr>
            <xdr:cNvPr id="66648" name="Check Box 88" hidden="1">
              <a:extLst>
                <a:ext uri="{63B3BB69-23CF-44E3-9099-C40C66FF867C}">
                  <a14:compatExt spid="_x0000_s66648"/>
                </a:ext>
                <a:ext uri="{FF2B5EF4-FFF2-40B4-BE49-F238E27FC236}">
                  <a16:creationId xmlns:a16="http://schemas.microsoft.com/office/drawing/2014/main" id="{00000000-0008-0000-1B00-000058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66649" name="Check Box 89" hidden="1">
              <a:extLst>
                <a:ext uri="{63B3BB69-23CF-44E3-9099-C40C66FF867C}">
                  <a14:compatExt spid="_x0000_s66649"/>
                </a:ext>
                <a:ext uri="{FF2B5EF4-FFF2-40B4-BE49-F238E27FC236}">
                  <a16:creationId xmlns:a16="http://schemas.microsoft.com/office/drawing/2014/main" id="{00000000-0008-0000-1B00-000059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1085850</xdr:colOff>
          <xdr:row>18</xdr:row>
          <xdr:rowOff>47625</xdr:rowOff>
        </xdr:to>
        <xdr:sp macro="" textlink="">
          <xdr:nvSpPr>
            <xdr:cNvPr id="66650" name="Check Box 90" hidden="1">
              <a:extLst>
                <a:ext uri="{63B3BB69-23CF-44E3-9099-C40C66FF867C}">
                  <a14:compatExt spid="_x0000_s66650"/>
                </a:ext>
                <a:ext uri="{FF2B5EF4-FFF2-40B4-BE49-F238E27FC236}">
                  <a16:creationId xmlns:a16="http://schemas.microsoft.com/office/drawing/2014/main" id="{00000000-0008-0000-1B00-00005A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66651" name="Check Box 91" hidden="1">
              <a:extLst>
                <a:ext uri="{63B3BB69-23CF-44E3-9099-C40C66FF867C}">
                  <a14:compatExt spid="_x0000_s66651"/>
                </a:ext>
                <a:ext uri="{FF2B5EF4-FFF2-40B4-BE49-F238E27FC236}">
                  <a16:creationId xmlns:a16="http://schemas.microsoft.com/office/drawing/2014/main" id="{00000000-0008-0000-1B00-00005B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1085850</xdr:colOff>
          <xdr:row>19</xdr:row>
          <xdr:rowOff>47625</xdr:rowOff>
        </xdr:to>
        <xdr:sp macro="" textlink="">
          <xdr:nvSpPr>
            <xdr:cNvPr id="66652" name="Check Box 92" hidden="1">
              <a:extLst>
                <a:ext uri="{63B3BB69-23CF-44E3-9099-C40C66FF867C}">
                  <a14:compatExt spid="_x0000_s66652"/>
                </a:ext>
                <a:ext uri="{FF2B5EF4-FFF2-40B4-BE49-F238E27FC236}">
                  <a16:creationId xmlns:a16="http://schemas.microsoft.com/office/drawing/2014/main" id="{00000000-0008-0000-1B00-00005C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66653" name="Check Box 93" hidden="1">
              <a:extLst>
                <a:ext uri="{63B3BB69-23CF-44E3-9099-C40C66FF867C}">
                  <a14:compatExt spid="_x0000_s66653"/>
                </a:ext>
                <a:ext uri="{FF2B5EF4-FFF2-40B4-BE49-F238E27FC236}">
                  <a16:creationId xmlns:a16="http://schemas.microsoft.com/office/drawing/2014/main" id="{00000000-0008-0000-1B00-00005D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6654" name="Check Box 94" hidden="1">
              <a:extLst>
                <a:ext uri="{63B3BB69-23CF-44E3-9099-C40C66FF867C}">
                  <a14:compatExt spid="_x0000_s66654"/>
                </a:ext>
                <a:ext uri="{FF2B5EF4-FFF2-40B4-BE49-F238E27FC236}">
                  <a16:creationId xmlns:a16="http://schemas.microsoft.com/office/drawing/2014/main" id="{00000000-0008-0000-1B00-00005E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1085850</xdr:colOff>
          <xdr:row>20</xdr:row>
          <xdr:rowOff>47625</xdr:rowOff>
        </xdr:to>
        <xdr:sp macro="" textlink="">
          <xdr:nvSpPr>
            <xdr:cNvPr id="66655" name="Check Box 95" hidden="1">
              <a:extLst>
                <a:ext uri="{63B3BB69-23CF-44E3-9099-C40C66FF867C}">
                  <a14:compatExt spid="_x0000_s66655"/>
                </a:ext>
                <a:ext uri="{FF2B5EF4-FFF2-40B4-BE49-F238E27FC236}">
                  <a16:creationId xmlns:a16="http://schemas.microsoft.com/office/drawing/2014/main" id="{00000000-0008-0000-1B00-00005F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6656" name="Check Box 96" hidden="1">
              <a:extLst>
                <a:ext uri="{63B3BB69-23CF-44E3-9099-C40C66FF867C}">
                  <a14:compatExt spid="_x0000_s66656"/>
                </a:ext>
                <a:ext uri="{FF2B5EF4-FFF2-40B4-BE49-F238E27FC236}">
                  <a16:creationId xmlns:a16="http://schemas.microsoft.com/office/drawing/2014/main" id="{00000000-0008-0000-1B00-000060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6657" name="Check Box 97" hidden="1">
              <a:extLst>
                <a:ext uri="{63B3BB69-23CF-44E3-9099-C40C66FF867C}">
                  <a14:compatExt spid="_x0000_s66657"/>
                </a:ext>
                <a:ext uri="{FF2B5EF4-FFF2-40B4-BE49-F238E27FC236}">
                  <a16:creationId xmlns:a16="http://schemas.microsoft.com/office/drawing/2014/main" id="{00000000-0008-0000-1B00-000061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1085850</xdr:colOff>
          <xdr:row>21</xdr:row>
          <xdr:rowOff>47625</xdr:rowOff>
        </xdr:to>
        <xdr:sp macro="" textlink="">
          <xdr:nvSpPr>
            <xdr:cNvPr id="66658" name="Check Box 98" hidden="1">
              <a:extLst>
                <a:ext uri="{63B3BB69-23CF-44E3-9099-C40C66FF867C}">
                  <a14:compatExt spid="_x0000_s66658"/>
                </a:ext>
                <a:ext uri="{FF2B5EF4-FFF2-40B4-BE49-F238E27FC236}">
                  <a16:creationId xmlns:a16="http://schemas.microsoft.com/office/drawing/2014/main" id="{00000000-0008-0000-1B00-000062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6659" name="Check Box 99" hidden="1">
              <a:extLst>
                <a:ext uri="{63B3BB69-23CF-44E3-9099-C40C66FF867C}">
                  <a14:compatExt spid="_x0000_s66659"/>
                </a:ext>
                <a:ext uri="{FF2B5EF4-FFF2-40B4-BE49-F238E27FC236}">
                  <a16:creationId xmlns:a16="http://schemas.microsoft.com/office/drawing/2014/main" id="{00000000-0008-0000-1B00-000063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66660" name="Check Box 100" hidden="1">
              <a:extLst>
                <a:ext uri="{63B3BB69-23CF-44E3-9099-C40C66FF867C}">
                  <a14:compatExt spid="_x0000_s66660"/>
                </a:ext>
                <a:ext uri="{FF2B5EF4-FFF2-40B4-BE49-F238E27FC236}">
                  <a16:creationId xmlns:a16="http://schemas.microsoft.com/office/drawing/2014/main" id="{00000000-0008-0000-1B00-000064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1085850</xdr:colOff>
          <xdr:row>22</xdr:row>
          <xdr:rowOff>47625</xdr:rowOff>
        </xdr:to>
        <xdr:sp macro="" textlink="">
          <xdr:nvSpPr>
            <xdr:cNvPr id="66661" name="Check Box 101" hidden="1">
              <a:extLst>
                <a:ext uri="{63B3BB69-23CF-44E3-9099-C40C66FF867C}">
                  <a14:compatExt spid="_x0000_s66661"/>
                </a:ext>
                <a:ext uri="{FF2B5EF4-FFF2-40B4-BE49-F238E27FC236}">
                  <a16:creationId xmlns:a16="http://schemas.microsoft.com/office/drawing/2014/main" id="{00000000-0008-0000-1B00-0000650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36.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7585" name="Check Box 1" hidden="1">
              <a:extLst>
                <a:ext uri="{63B3BB69-23CF-44E3-9099-C40C66FF867C}">
                  <a14:compatExt spid="_x0000_s67585"/>
                </a:ext>
                <a:ext uri="{FF2B5EF4-FFF2-40B4-BE49-F238E27FC236}">
                  <a16:creationId xmlns:a16="http://schemas.microsoft.com/office/drawing/2014/main" id="{00000000-0008-0000-1C00-00000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7586" name="Check Box 2" hidden="1">
              <a:extLst>
                <a:ext uri="{63B3BB69-23CF-44E3-9099-C40C66FF867C}">
                  <a14:compatExt spid="_x0000_s67586"/>
                </a:ext>
                <a:ext uri="{FF2B5EF4-FFF2-40B4-BE49-F238E27FC236}">
                  <a16:creationId xmlns:a16="http://schemas.microsoft.com/office/drawing/2014/main" id="{00000000-0008-0000-1C00-00000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7587" name="Check Box 3" hidden="1">
              <a:extLst>
                <a:ext uri="{63B3BB69-23CF-44E3-9099-C40C66FF867C}">
                  <a14:compatExt spid="_x0000_s67587"/>
                </a:ext>
                <a:ext uri="{FF2B5EF4-FFF2-40B4-BE49-F238E27FC236}">
                  <a16:creationId xmlns:a16="http://schemas.microsoft.com/office/drawing/2014/main" id="{00000000-0008-0000-1C00-00000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7588" name="Check Box 4" hidden="1">
              <a:extLst>
                <a:ext uri="{63B3BB69-23CF-44E3-9099-C40C66FF867C}">
                  <a14:compatExt spid="_x0000_s67588"/>
                </a:ext>
                <a:ext uri="{FF2B5EF4-FFF2-40B4-BE49-F238E27FC236}">
                  <a16:creationId xmlns:a16="http://schemas.microsoft.com/office/drawing/2014/main" id="{00000000-0008-0000-1C00-00000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7589" name="Check Box 5" hidden="1">
              <a:extLst>
                <a:ext uri="{63B3BB69-23CF-44E3-9099-C40C66FF867C}">
                  <a14:compatExt spid="_x0000_s67589"/>
                </a:ext>
                <a:ext uri="{FF2B5EF4-FFF2-40B4-BE49-F238E27FC236}">
                  <a16:creationId xmlns:a16="http://schemas.microsoft.com/office/drawing/2014/main" id="{00000000-0008-0000-1C00-00000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7590" name="Check Box 6" hidden="1">
              <a:extLst>
                <a:ext uri="{63B3BB69-23CF-44E3-9099-C40C66FF867C}">
                  <a14:compatExt spid="_x0000_s67590"/>
                </a:ext>
                <a:ext uri="{FF2B5EF4-FFF2-40B4-BE49-F238E27FC236}">
                  <a16:creationId xmlns:a16="http://schemas.microsoft.com/office/drawing/2014/main" id="{00000000-0008-0000-1C00-00000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7591" name="Check Box 7" hidden="1">
              <a:extLst>
                <a:ext uri="{63B3BB69-23CF-44E3-9099-C40C66FF867C}">
                  <a14:compatExt spid="_x0000_s67591"/>
                </a:ext>
                <a:ext uri="{FF2B5EF4-FFF2-40B4-BE49-F238E27FC236}">
                  <a16:creationId xmlns:a16="http://schemas.microsoft.com/office/drawing/2014/main" id="{00000000-0008-0000-1C00-00000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7592" name="Check Box 8" hidden="1">
              <a:extLst>
                <a:ext uri="{63B3BB69-23CF-44E3-9099-C40C66FF867C}">
                  <a14:compatExt spid="_x0000_s67592"/>
                </a:ext>
                <a:ext uri="{FF2B5EF4-FFF2-40B4-BE49-F238E27FC236}">
                  <a16:creationId xmlns:a16="http://schemas.microsoft.com/office/drawing/2014/main" id="{00000000-0008-0000-1C00-00000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7593" name="Check Box 9" hidden="1">
              <a:extLst>
                <a:ext uri="{63B3BB69-23CF-44E3-9099-C40C66FF867C}">
                  <a14:compatExt spid="_x0000_s67593"/>
                </a:ext>
                <a:ext uri="{FF2B5EF4-FFF2-40B4-BE49-F238E27FC236}">
                  <a16:creationId xmlns:a16="http://schemas.microsoft.com/office/drawing/2014/main" id="{00000000-0008-0000-1C00-00000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7594" name="Check Box 10" hidden="1">
              <a:extLst>
                <a:ext uri="{63B3BB69-23CF-44E3-9099-C40C66FF867C}">
                  <a14:compatExt spid="_x0000_s67594"/>
                </a:ext>
                <a:ext uri="{FF2B5EF4-FFF2-40B4-BE49-F238E27FC236}">
                  <a16:creationId xmlns:a16="http://schemas.microsoft.com/office/drawing/2014/main" id="{00000000-0008-0000-1C00-00000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7595" name="Check Box 11" hidden="1">
              <a:extLst>
                <a:ext uri="{63B3BB69-23CF-44E3-9099-C40C66FF867C}">
                  <a14:compatExt spid="_x0000_s67595"/>
                </a:ext>
                <a:ext uri="{FF2B5EF4-FFF2-40B4-BE49-F238E27FC236}">
                  <a16:creationId xmlns:a16="http://schemas.microsoft.com/office/drawing/2014/main" id="{00000000-0008-0000-1C00-00000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7596" name="Check Box 12" hidden="1">
              <a:extLst>
                <a:ext uri="{63B3BB69-23CF-44E3-9099-C40C66FF867C}">
                  <a14:compatExt spid="_x0000_s67596"/>
                </a:ext>
                <a:ext uri="{FF2B5EF4-FFF2-40B4-BE49-F238E27FC236}">
                  <a16:creationId xmlns:a16="http://schemas.microsoft.com/office/drawing/2014/main" id="{00000000-0008-0000-1C00-00000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7597" name="Check Box 13" hidden="1">
              <a:extLst>
                <a:ext uri="{63B3BB69-23CF-44E3-9099-C40C66FF867C}">
                  <a14:compatExt spid="_x0000_s67597"/>
                </a:ext>
                <a:ext uri="{FF2B5EF4-FFF2-40B4-BE49-F238E27FC236}">
                  <a16:creationId xmlns:a16="http://schemas.microsoft.com/office/drawing/2014/main" id="{00000000-0008-0000-1C00-00000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7598" name="Check Box 14" hidden="1">
              <a:extLst>
                <a:ext uri="{63B3BB69-23CF-44E3-9099-C40C66FF867C}">
                  <a14:compatExt spid="_x0000_s67598"/>
                </a:ext>
                <a:ext uri="{FF2B5EF4-FFF2-40B4-BE49-F238E27FC236}">
                  <a16:creationId xmlns:a16="http://schemas.microsoft.com/office/drawing/2014/main" id="{00000000-0008-0000-1C00-00000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7599" name="Check Box 15" hidden="1">
              <a:extLst>
                <a:ext uri="{63B3BB69-23CF-44E3-9099-C40C66FF867C}">
                  <a14:compatExt spid="_x0000_s67599"/>
                </a:ext>
                <a:ext uri="{FF2B5EF4-FFF2-40B4-BE49-F238E27FC236}">
                  <a16:creationId xmlns:a16="http://schemas.microsoft.com/office/drawing/2014/main" id="{00000000-0008-0000-1C00-00000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7600" name="Check Box 16" hidden="1">
              <a:extLst>
                <a:ext uri="{63B3BB69-23CF-44E3-9099-C40C66FF867C}">
                  <a14:compatExt spid="_x0000_s67600"/>
                </a:ext>
                <a:ext uri="{FF2B5EF4-FFF2-40B4-BE49-F238E27FC236}">
                  <a16:creationId xmlns:a16="http://schemas.microsoft.com/office/drawing/2014/main" id="{00000000-0008-0000-1C00-00001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7601" name="Check Box 17" hidden="1">
              <a:extLst>
                <a:ext uri="{63B3BB69-23CF-44E3-9099-C40C66FF867C}">
                  <a14:compatExt spid="_x0000_s67601"/>
                </a:ext>
                <a:ext uri="{FF2B5EF4-FFF2-40B4-BE49-F238E27FC236}">
                  <a16:creationId xmlns:a16="http://schemas.microsoft.com/office/drawing/2014/main" id="{00000000-0008-0000-1C00-00001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7602" name="Check Box 18" hidden="1">
              <a:extLst>
                <a:ext uri="{63B3BB69-23CF-44E3-9099-C40C66FF867C}">
                  <a14:compatExt spid="_x0000_s67602"/>
                </a:ext>
                <a:ext uri="{FF2B5EF4-FFF2-40B4-BE49-F238E27FC236}">
                  <a16:creationId xmlns:a16="http://schemas.microsoft.com/office/drawing/2014/main" id="{00000000-0008-0000-1C00-00001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7603" name="Check Box 19" hidden="1">
              <a:extLst>
                <a:ext uri="{63B3BB69-23CF-44E3-9099-C40C66FF867C}">
                  <a14:compatExt spid="_x0000_s67603"/>
                </a:ext>
                <a:ext uri="{FF2B5EF4-FFF2-40B4-BE49-F238E27FC236}">
                  <a16:creationId xmlns:a16="http://schemas.microsoft.com/office/drawing/2014/main" id="{00000000-0008-0000-1C00-00001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7604" name="Check Box 20" hidden="1">
              <a:extLst>
                <a:ext uri="{63B3BB69-23CF-44E3-9099-C40C66FF867C}">
                  <a14:compatExt spid="_x0000_s67604"/>
                </a:ext>
                <a:ext uri="{FF2B5EF4-FFF2-40B4-BE49-F238E27FC236}">
                  <a16:creationId xmlns:a16="http://schemas.microsoft.com/office/drawing/2014/main" id="{00000000-0008-0000-1C00-00001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7605" name="Check Box 21" hidden="1">
              <a:extLst>
                <a:ext uri="{63B3BB69-23CF-44E3-9099-C40C66FF867C}">
                  <a14:compatExt spid="_x0000_s67605"/>
                </a:ext>
                <a:ext uri="{FF2B5EF4-FFF2-40B4-BE49-F238E27FC236}">
                  <a16:creationId xmlns:a16="http://schemas.microsoft.com/office/drawing/2014/main" id="{00000000-0008-0000-1C00-00001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C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C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C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C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C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C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C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C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C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C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C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7606" name="Check Box 22" hidden="1">
              <a:extLst>
                <a:ext uri="{63B3BB69-23CF-44E3-9099-C40C66FF867C}">
                  <a14:compatExt spid="_x0000_s67606"/>
                </a:ext>
                <a:ext uri="{FF2B5EF4-FFF2-40B4-BE49-F238E27FC236}">
                  <a16:creationId xmlns:a16="http://schemas.microsoft.com/office/drawing/2014/main" id="{00000000-0008-0000-1C00-00001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7607" name="Check Box 23" hidden="1">
              <a:extLst>
                <a:ext uri="{63B3BB69-23CF-44E3-9099-C40C66FF867C}">
                  <a14:compatExt spid="_x0000_s67607"/>
                </a:ext>
                <a:ext uri="{FF2B5EF4-FFF2-40B4-BE49-F238E27FC236}">
                  <a16:creationId xmlns:a16="http://schemas.microsoft.com/office/drawing/2014/main" id="{00000000-0008-0000-1C00-00001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7608" name="Check Box 24" hidden="1">
              <a:extLst>
                <a:ext uri="{63B3BB69-23CF-44E3-9099-C40C66FF867C}">
                  <a14:compatExt spid="_x0000_s67608"/>
                </a:ext>
                <a:ext uri="{FF2B5EF4-FFF2-40B4-BE49-F238E27FC236}">
                  <a16:creationId xmlns:a16="http://schemas.microsoft.com/office/drawing/2014/main" id="{00000000-0008-0000-1C00-00001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7609" name="Check Box 25" hidden="1">
              <a:extLst>
                <a:ext uri="{63B3BB69-23CF-44E3-9099-C40C66FF867C}">
                  <a14:compatExt spid="_x0000_s67609"/>
                </a:ext>
                <a:ext uri="{FF2B5EF4-FFF2-40B4-BE49-F238E27FC236}">
                  <a16:creationId xmlns:a16="http://schemas.microsoft.com/office/drawing/2014/main" id="{00000000-0008-0000-1C00-00001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7610" name="Check Box 26" hidden="1">
              <a:extLst>
                <a:ext uri="{63B3BB69-23CF-44E3-9099-C40C66FF867C}">
                  <a14:compatExt spid="_x0000_s67610"/>
                </a:ext>
                <a:ext uri="{FF2B5EF4-FFF2-40B4-BE49-F238E27FC236}">
                  <a16:creationId xmlns:a16="http://schemas.microsoft.com/office/drawing/2014/main" id="{00000000-0008-0000-1C00-00001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7611" name="Check Box 27" hidden="1">
              <a:extLst>
                <a:ext uri="{63B3BB69-23CF-44E3-9099-C40C66FF867C}">
                  <a14:compatExt spid="_x0000_s67611"/>
                </a:ext>
                <a:ext uri="{FF2B5EF4-FFF2-40B4-BE49-F238E27FC236}">
                  <a16:creationId xmlns:a16="http://schemas.microsoft.com/office/drawing/2014/main" id="{00000000-0008-0000-1C00-00001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7612" name="Check Box 28" descr="Yes" hidden="1">
              <a:extLst>
                <a:ext uri="{63B3BB69-23CF-44E3-9099-C40C66FF867C}">
                  <a14:compatExt spid="_x0000_s67612"/>
                </a:ext>
                <a:ext uri="{FF2B5EF4-FFF2-40B4-BE49-F238E27FC236}">
                  <a16:creationId xmlns:a16="http://schemas.microsoft.com/office/drawing/2014/main" id="{00000000-0008-0000-1C00-00001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7613" name="Check Box 29" descr="Retain" hidden="1">
              <a:extLst>
                <a:ext uri="{63B3BB69-23CF-44E3-9099-C40C66FF867C}">
                  <a14:compatExt spid="_x0000_s67613"/>
                </a:ext>
                <a:ext uri="{FF2B5EF4-FFF2-40B4-BE49-F238E27FC236}">
                  <a16:creationId xmlns:a16="http://schemas.microsoft.com/office/drawing/2014/main" id="{00000000-0008-0000-1C00-00001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7614" name="Check Box 30" hidden="1">
              <a:extLst>
                <a:ext uri="{63B3BB69-23CF-44E3-9099-C40C66FF867C}">
                  <a14:compatExt spid="_x0000_s67614"/>
                </a:ext>
                <a:ext uri="{FF2B5EF4-FFF2-40B4-BE49-F238E27FC236}">
                  <a16:creationId xmlns:a16="http://schemas.microsoft.com/office/drawing/2014/main" id="{00000000-0008-0000-1C00-00001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7615" name="Check Box 31" hidden="1">
              <a:extLst>
                <a:ext uri="{63B3BB69-23CF-44E3-9099-C40C66FF867C}">
                  <a14:compatExt spid="_x0000_s67615"/>
                </a:ext>
                <a:ext uri="{FF2B5EF4-FFF2-40B4-BE49-F238E27FC236}">
                  <a16:creationId xmlns:a16="http://schemas.microsoft.com/office/drawing/2014/main" id="{00000000-0008-0000-1C00-00001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7616" name="Check Box 32" hidden="1">
              <a:extLst>
                <a:ext uri="{63B3BB69-23CF-44E3-9099-C40C66FF867C}">
                  <a14:compatExt spid="_x0000_s67616"/>
                </a:ext>
                <a:ext uri="{FF2B5EF4-FFF2-40B4-BE49-F238E27FC236}">
                  <a16:creationId xmlns:a16="http://schemas.microsoft.com/office/drawing/2014/main" id="{00000000-0008-0000-1C00-00002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7617" name="Check Box 33" hidden="1">
              <a:extLst>
                <a:ext uri="{63B3BB69-23CF-44E3-9099-C40C66FF867C}">
                  <a14:compatExt spid="_x0000_s67617"/>
                </a:ext>
                <a:ext uri="{FF2B5EF4-FFF2-40B4-BE49-F238E27FC236}">
                  <a16:creationId xmlns:a16="http://schemas.microsoft.com/office/drawing/2014/main" id="{00000000-0008-0000-1C00-00002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7618" name="Check Box 34" hidden="1">
              <a:extLst>
                <a:ext uri="{63B3BB69-23CF-44E3-9099-C40C66FF867C}">
                  <a14:compatExt spid="_x0000_s67618"/>
                </a:ext>
                <a:ext uri="{FF2B5EF4-FFF2-40B4-BE49-F238E27FC236}">
                  <a16:creationId xmlns:a16="http://schemas.microsoft.com/office/drawing/2014/main" id="{00000000-0008-0000-1C00-00002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7619" name="Check Box 35" hidden="1">
              <a:extLst>
                <a:ext uri="{63B3BB69-23CF-44E3-9099-C40C66FF867C}">
                  <a14:compatExt spid="_x0000_s67619"/>
                </a:ext>
                <a:ext uri="{FF2B5EF4-FFF2-40B4-BE49-F238E27FC236}">
                  <a16:creationId xmlns:a16="http://schemas.microsoft.com/office/drawing/2014/main" id="{00000000-0008-0000-1C00-00002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7620" name="Check Box 36" hidden="1">
              <a:extLst>
                <a:ext uri="{63B3BB69-23CF-44E3-9099-C40C66FF867C}">
                  <a14:compatExt spid="_x0000_s67620"/>
                </a:ext>
                <a:ext uri="{FF2B5EF4-FFF2-40B4-BE49-F238E27FC236}">
                  <a16:creationId xmlns:a16="http://schemas.microsoft.com/office/drawing/2014/main" id="{00000000-0008-0000-1C00-00002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7621" name="Check Box 37" hidden="1">
              <a:extLst>
                <a:ext uri="{63B3BB69-23CF-44E3-9099-C40C66FF867C}">
                  <a14:compatExt spid="_x0000_s67621"/>
                </a:ext>
                <a:ext uri="{FF2B5EF4-FFF2-40B4-BE49-F238E27FC236}">
                  <a16:creationId xmlns:a16="http://schemas.microsoft.com/office/drawing/2014/main" id="{00000000-0008-0000-1C00-00002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7622" name="Check Box 38" hidden="1">
              <a:extLst>
                <a:ext uri="{63B3BB69-23CF-44E3-9099-C40C66FF867C}">
                  <a14:compatExt spid="_x0000_s67622"/>
                </a:ext>
                <a:ext uri="{FF2B5EF4-FFF2-40B4-BE49-F238E27FC236}">
                  <a16:creationId xmlns:a16="http://schemas.microsoft.com/office/drawing/2014/main" id="{00000000-0008-0000-1C00-00002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7623" name="Check Box 39" hidden="1">
              <a:extLst>
                <a:ext uri="{63B3BB69-23CF-44E3-9099-C40C66FF867C}">
                  <a14:compatExt spid="_x0000_s67623"/>
                </a:ext>
                <a:ext uri="{FF2B5EF4-FFF2-40B4-BE49-F238E27FC236}">
                  <a16:creationId xmlns:a16="http://schemas.microsoft.com/office/drawing/2014/main" id="{00000000-0008-0000-1C00-00002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7624" name="Check Box 40" hidden="1">
              <a:extLst>
                <a:ext uri="{63B3BB69-23CF-44E3-9099-C40C66FF867C}">
                  <a14:compatExt spid="_x0000_s67624"/>
                </a:ext>
                <a:ext uri="{FF2B5EF4-FFF2-40B4-BE49-F238E27FC236}">
                  <a16:creationId xmlns:a16="http://schemas.microsoft.com/office/drawing/2014/main" id="{00000000-0008-0000-1C00-00002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7625" name="Check Box 41" hidden="1">
              <a:extLst>
                <a:ext uri="{63B3BB69-23CF-44E3-9099-C40C66FF867C}">
                  <a14:compatExt spid="_x0000_s67625"/>
                </a:ext>
                <a:ext uri="{FF2B5EF4-FFF2-40B4-BE49-F238E27FC236}">
                  <a16:creationId xmlns:a16="http://schemas.microsoft.com/office/drawing/2014/main" id="{00000000-0008-0000-1C00-00002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7626" name="Check Box 42" hidden="1">
              <a:extLst>
                <a:ext uri="{63B3BB69-23CF-44E3-9099-C40C66FF867C}">
                  <a14:compatExt spid="_x0000_s67626"/>
                </a:ext>
                <a:ext uri="{FF2B5EF4-FFF2-40B4-BE49-F238E27FC236}">
                  <a16:creationId xmlns:a16="http://schemas.microsoft.com/office/drawing/2014/main" id="{00000000-0008-0000-1C00-00002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7627" name="Check Box 43" hidden="1">
              <a:extLst>
                <a:ext uri="{63B3BB69-23CF-44E3-9099-C40C66FF867C}">
                  <a14:compatExt spid="_x0000_s67627"/>
                </a:ext>
                <a:ext uri="{FF2B5EF4-FFF2-40B4-BE49-F238E27FC236}">
                  <a16:creationId xmlns:a16="http://schemas.microsoft.com/office/drawing/2014/main" id="{00000000-0008-0000-1C00-00002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7628" name="Check Box 44" hidden="1">
              <a:extLst>
                <a:ext uri="{63B3BB69-23CF-44E3-9099-C40C66FF867C}">
                  <a14:compatExt spid="_x0000_s67628"/>
                </a:ext>
                <a:ext uri="{FF2B5EF4-FFF2-40B4-BE49-F238E27FC236}">
                  <a16:creationId xmlns:a16="http://schemas.microsoft.com/office/drawing/2014/main" id="{00000000-0008-0000-1C00-00002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7629" name="Check Box 45" hidden="1">
              <a:extLst>
                <a:ext uri="{63B3BB69-23CF-44E3-9099-C40C66FF867C}">
                  <a14:compatExt spid="_x0000_s67629"/>
                </a:ext>
                <a:ext uri="{FF2B5EF4-FFF2-40B4-BE49-F238E27FC236}">
                  <a16:creationId xmlns:a16="http://schemas.microsoft.com/office/drawing/2014/main" id="{00000000-0008-0000-1C00-00002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7630" name="Check Box 46" hidden="1">
              <a:extLst>
                <a:ext uri="{63B3BB69-23CF-44E3-9099-C40C66FF867C}">
                  <a14:compatExt spid="_x0000_s67630"/>
                </a:ext>
                <a:ext uri="{FF2B5EF4-FFF2-40B4-BE49-F238E27FC236}">
                  <a16:creationId xmlns:a16="http://schemas.microsoft.com/office/drawing/2014/main" id="{00000000-0008-0000-1C00-00002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7631" name="Check Box 47" hidden="1">
              <a:extLst>
                <a:ext uri="{63B3BB69-23CF-44E3-9099-C40C66FF867C}">
                  <a14:compatExt spid="_x0000_s67631"/>
                </a:ext>
                <a:ext uri="{FF2B5EF4-FFF2-40B4-BE49-F238E27FC236}">
                  <a16:creationId xmlns:a16="http://schemas.microsoft.com/office/drawing/2014/main" id="{00000000-0008-0000-1C00-00002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7632" name="Check Box 48" hidden="1">
              <a:extLst>
                <a:ext uri="{63B3BB69-23CF-44E3-9099-C40C66FF867C}">
                  <a14:compatExt spid="_x0000_s67632"/>
                </a:ext>
                <a:ext uri="{FF2B5EF4-FFF2-40B4-BE49-F238E27FC236}">
                  <a16:creationId xmlns:a16="http://schemas.microsoft.com/office/drawing/2014/main" id="{00000000-0008-0000-1C00-00003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7633" name="Check Box 49" hidden="1">
              <a:extLst>
                <a:ext uri="{63B3BB69-23CF-44E3-9099-C40C66FF867C}">
                  <a14:compatExt spid="_x0000_s67633"/>
                </a:ext>
                <a:ext uri="{FF2B5EF4-FFF2-40B4-BE49-F238E27FC236}">
                  <a16:creationId xmlns:a16="http://schemas.microsoft.com/office/drawing/2014/main" id="{00000000-0008-0000-1C00-00003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7634" name="Check Box 50" hidden="1">
              <a:extLst>
                <a:ext uri="{63B3BB69-23CF-44E3-9099-C40C66FF867C}">
                  <a14:compatExt spid="_x0000_s67634"/>
                </a:ext>
                <a:ext uri="{FF2B5EF4-FFF2-40B4-BE49-F238E27FC236}">
                  <a16:creationId xmlns:a16="http://schemas.microsoft.com/office/drawing/2014/main" id="{00000000-0008-0000-1C00-00003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7635" name="Check Box 51" hidden="1">
              <a:extLst>
                <a:ext uri="{63B3BB69-23CF-44E3-9099-C40C66FF867C}">
                  <a14:compatExt spid="_x0000_s67635"/>
                </a:ext>
                <a:ext uri="{FF2B5EF4-FFF2-40B4-BE49-F238E27FC236}">
                  <a16:creationId xmlns:a16="http://schemas.microsoft.com/office/drawing/2014/main" id="{00000000-0008-0000-1C00-00003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7636" name="Check Box 52" hidden="1">
              <a:extLst>
                <a:ext uri="{63B3BB69-23CF-44E3-9099-C40C66FF867C}">
                  <a14:compatExt spid="_x0000_s67636"/>
                </a:ext>
                <a:ext uri="{FF2B5EF4-FFF2-40B4-BE49-F238E27FC236}">
                  <a16:creationId xmlns:a16="http://schemas.microsoft.com/office/drawing/2014/main" id="{00000000-0008-0000-1C00-00003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7637" name="Check Box 53" hidden="1">
              <a:extLst>
                <a:ext uri="{63B3BB69-23CF-44E3-9099-C40C66FF867C}">
                  <a14:compatExt spid="_x0000_s67637"/>
                </a:ext>
                <a:ext uri="{FF2B5EF4-FFF2-40B4-BE49-F238E27FC236}">
                  <a16:creationId xmlns:a16="http://schemas.microsoft.com/office/drawing/2014/main" id="{00000000-0008-0000-1C00-00003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7638" name="Check Box 54" hidden="1">
              <a:extLst>
                <a:ext uri="{63B3BB69-23CF-44E3-9099-C40C66FF867C}">
                  <a14:compatExt spid="_x0000_s67638"/>
                </a:ext>
                <a:ext uri="{FF2B5EF4-FFF2-40B4-BE49-F238E27FC236}">
                  <a16:creationId xmlns:a16="http://schemas.microsoft.com/office/drawing/2014/main" id="{00000000-0008-0000-1C00-00003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7639" name="Check Box 55" hidden="1">
              <a:extLst>
                <a:ext uri="{63B3BB69-23CF-44E3-9099-C40C66FF867C}">
                  <a14:compatExt spid="_x0000_s67639"/>
                </a:ext>
                <a:ext uri="{FF2B5EF4-FFF2-40B4-BE49-F238E27FC236}">
                  <a16:creationId xmlns:a16="http://schemas.microsoft.com/office/drawing/2014/main" id="{00000000-0008-0000-1C00-00003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7640" name="Check Box 56" hidden="1">
              <a:extLst>
                <a:ext uri="{63B3BB69-23CF-44E3-9099-C40C66FF867C}">
                  <a14:compatExt spid="_x0000_s67640"/>
                </a:ext>
                <a:ext uri="{FF2B5EF4-FFF2-40B4-BE49-F238E27FC236}">
                  <a16:creationId xmlns:a16="http://schemas.microsoft.com/office/drawing/2014/main" id="{00000000-0008-0000-1C00-00003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7641" name="Check Box 57" hidden="1">
              <a:extLst>
                <a:ext uri="{63B3BB69-23CF-44E3-9099-C40C66FF867C}">
                  <a14:compatExt spid="_x0000_s67641"/>
                </a:ext>
                <a:ext uri="{FF2B5EF4-FFF2-40B4-BE49-F238E27FC236}">
                  <a16:creationId xmlns:a16="http://schemas.microsoft.com/office/drawing/2014/main" id="{00000000-0008-0000-1C00-00003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7642" name="Check Box 58" hidden="1">
              <a:extLst>
                <a:ext uri="{63B3BB69-23CF-44E3-9099-C40C66FF867C}">
                  <a14:compatExt spid="_x0000_s67642"/>
                </a:ext>
                <a:ext uri="{FF2B5EF4-FFF2-40B4-BE49-F238E27FC236}">
                  <a16:creationId xmlns:a16="http://schemas.microsoft.com/office/drawing/2014/main" id="{00000000-0008-0000-1C00-00003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7643" name="Check Box 59" hidden="1">
              <a:extLst>
                <a:ext uri="{63B3BB69-23CF-44E3-9099-C40C66FF867C}">
                  <a14:compatExt spid="_x0000_s67643"/>
                </a:ext>
                <a:ext uri="{FF2B5EF4-FFF2-40B4-BE49-F238E27FC236}">
                  <a16:creationId xmlns:a16="http://schemas.microsoft.com/office/drawing/2014/main" id="{00000000-0008-0000-1C00-00003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7644" name="Check Box 60" hidden="1">
              <a:extLst>
                <a:ext uri="{63B3BB69-23CF-44E3-9099-C40C66FF867C}">
                  <a14:compatExt spid="_x0000_s67644"/>
                </a:ext>
                <a:ext uri="{FF2B5EF4-FFF2-40B4-BE49-F238E27FC236}">
                  <a16:creationId xmlns:a16="http://schemas.microsoft.com/office/drawing/2014/main" id="{00000000-0008-0000-1C00-00003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7645" name="Check Box 61" hidden="1">
              <a:extLst>
                <a:ext uri="{63B3BB69-23CF-44E3-9099-C40C66FF867C}">
                  <a14:compatExt spid="_x0000_s67645"/>
                </a:ext>
                <a:ext uri="{FF2B5EF4-FFF2-40B4-BE49-F238E27FC236}">
                  <a16:creationId xmlns:a16="http://schemas.microsoft.com/office/drawing/2014/main" id="{00000000-0008-0000-1C00-00003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7646" name="Check Box 62" hidden="1">
              <a:extLst>
                <a:ext uri="{63B3BB69-23CF-44E3-9099-C40C66FF867C}">
                  <a14:compatExt spid="_x0000_s67646"/>
                </a:ext>
                <a:ext uri="{FF2B5EF4-FFF2-40B4-BE49-F238E27FC236}">
                  <a16:creationId xmlns:a16="http://schemas.microsoft.com/office/drawing/2014/main" id="{00000000-0008-0000-1C00-00003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7647" name="Check Box 63" hidden="1">
              <a:extLst>
                <a:ext uri="{63B3BB69-23CF-44E3-9099-C40C66FF867C}">
                  <a14:compatExt spid="_x0000_s67647"/>
                </a:ext>
                <a:ext uri="{FF2B5EF4-FFF2-40B4-BE49-F238E27FC236}">
                  <a16:creationId xmlns:a16="http://schemas.microsoft.com/office/drawing/2014/main" id="{00000000-0008-0000-1C00-00003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7648" name="Check Box 64" hidden="1">
              <a:extLst>
                <a:ext uri="{63B3BB69-23CF-44E3-9099-C40C66FF867C}">
                  <a14:compatExt spid="_x0000_s67648"/>
                </a:ext>
                <a:ext uri="{FF2B5EF4-FFF2-40B4-BE49-F238E27FC236}">
                  <a16:creationId xmlns:a16="http://schemas.microsoft.com/office/drawing/2014/main" id="{00000000-0008-0000-1C00-00004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7649" name="Check Box 65" hidden="1">
              <a:extLst>
                <a:ext uri="{63B3BB69-23CF-44E3-9099-C40C66FF867C}">
                  <a14:compatExt spid="_x0000_s67649"/>
                </a:ext>
                <a:ext uri="{FF2B5EF4-FFF2-40B4-BE49-F238E27FC236}">
                  <a16:creationId xmlns:a16="http://schemas.microsoft.com/office/drawing/2014/main" id="{00000000-0008-0000-1C00-00004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C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C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80%</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7650" name="Check Box 66" descr="Yes" hidden="1">
              <a:extLst>
                <a:ext uri="{63B3BB69-23CF-44E3-9099-C40C66FF867C}">
                  <a14:compatExt spid="_x0000_s67650"/>
                </a:ext>
                <a:ext uri="{FF2B5EF4-FFF2-40B4-BE49-F238E27FC236}">
                  <a16:creationId xmlns:a16="http://schemas.microsoft.com/office/drawing/2014/main" id="{00000000-0008-0000-1C00-00004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7651" name="Check Box 67" descr="Yes" hidden="1">
              <a:extLst>
                <a:ext uri="{63B3BB69-23CF-44E3-9099-C40C66FF867C}">
                  <a14:compatExt spid="_x0000_s67651"/>
                </a:ext>
                <a:ext uri="{FF2B5EF4-FFF2-40B4-BE49-F238E27FC236}">
                  <a16:creationId xmlns:a16="http://schemas.microsoft.com/office/drawing/2014/main" id="{00000000-0008-0000-1C00-00004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7652" name="Check Box 68" hidden="1">
              <a:extLst>
                <a:ext uri="{63B3BB69-23CF-44E3-9099-C40C66FF867C}">
                  <a14:compatExt spid="_x0000_s67652"/>
                </a:ext>
                <a:ext uri="{FF2B5EF4-FFF2-40B4-BE49-F238E27FC236}">
                  <a16:creationId xmlns:a16="http://schemas.microsoft.com/office/drawing/2014/main" id="{00000000-0008-0000-1C00-00004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7653" name="Check Box 69" descr="Yes" hidden="1">
              <a:extLst>
                <a:ext uri="{63B3BB69-23CF-44E3-9099-C40C66FF867C}">
                  <a14:compatExt spid="_x0000_s67653"/>
                </a:ext>
                <a:ext uri="{FF2B5EF4-FFF2-40B4-BE49-F238E27FC236}">
                  <a16:creationId xmlns:a16="http://schemas.microsoft.com/office/drawing/2014/main" id="{00000000-0008-0000-1C00-00004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7654" name="Check Box 70" descr="Yes" hidden="1">
              <a:extLst>
                <a:ext uri="{63B3BB69-23CF-44E3-9099-C40C66FF867C}">
                  <a14:compatExt spid="_x0000_s67654"/>
                </a:ext>
                <a:ext uri="{FF2B5EF4-FFF2-40B4-BE49-F238E27FC236}">
                  <a16:creationId xmlns:a16="http://schemas.microsoft.com/office/drawing/2014/main" id="{00000000-0008-0000-1C00-00004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7655" name="Check Box 71" descr="Yes" hidden="1">
              <a:extLst>
                <a:ext uri="{63B3BB69-23CF-44E3-9099-C40C66FF867C}">
                  <a14:compatExt spid="_x0000_s67655"/>
                </a:ext>
                <a:ext uri="{FF2B5EF4-FFF2-40B4-BE49-F238E27FC236}">
                  <a16:creationId xmlns:a16="http://schemas.microsoft.com/office/drawing/2014/main" id="{00000000-0008-0000-1C00-00004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7656" name="Check Box 72" descr="Yes" hidden="1">
              <a:extLst>
                <a:ext uri="{63B3BB69-23CF-44E3-9099-C40C66FF867C}">
                  <a14:compatExt spid="_x0000_s67656"/>
                </a:ext>
                <a:ext uri="{FF2B5EF4-FFF2-40B4-BE49-F238E27FC236}">
                  <a16:creationId xmlns:a16="http://schemas.microsoft.com/office/drawing/2014/main" id="{00000000-0008-0000-1C00-00004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7657" name="Check Box 73" descr="Yes" hidden="1">
              <a:extLst>
                <a:ext uri="{63B3BB69-23CF-44E3-9099-C40C66FF867C}">
                  <a14:compatExt spid="_x0000_s67657"/>
                </a:ext>
                <a:ext uri="{FF2B5EF4-FFF2-40B4-BE49-F238E27FC236}">
                  <a16:creationId xmlns:a16="http://schemas.microsoft.com/office/drawing/2014/main" id="{00000000-0008-0000-1C00-00004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7658" name="Check Box 74" descr="Yes" hidden="1">
              <a:extLst>
                <a:ext uri="{63B3BB69-23CF-44E3-9099-C40C66FF867C}">
                  <a14:compatExt spid="_x0000_s67658"/>
                </a:ext>
                <a:ext uri="{FF2B5EF4-FFF2-40B4-BE49-F238E27FC236}">
                  <a16:creationId xmlns:a16="http://schemas.microsoft.com/office/drawing/2014/main" id="{00000000-0008-0000-1C00-00004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7659" name="Check Box 75" descr="Yes" hidden="1">
              <a:extLst>
                <a:ext uri="{63B3BB69-23CF-44E3-9099-C40C66FF867C}">
                  <a14:compatExt spid="_x0000_s67659"/>
                </a:ext>
                <a:ext uri="{FF2B5EF4-FFF2-40B4-BE49-F238E27FC236}">
                  <a16:creationId xmlns:a16="http://schemas.microsoft.com/office/drawing/2014/main" id="{00000000-0008-0000-1C00-00004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7660" name="Check Box 76" descr="Yes" hidden="1">
              <a:extLst>
                <a:ext uri="{63B3BB69-23CF-44E3-9099-C40C66FF867C}">
                  <a14:compatExt spid="_x0000_s67660"/>
                </a:ext>
                <a:ext uri="{FF2B5EF4-FFF2-40B4-BE49-F238E27FC236}">
                  <a16:creationId xmlns:a16="http://schemas.microsoft.com/office/drawing/2014/main" id="{00000000-0008-0000-1C00-00004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7661" name="Check Box 77" descr="Yes" hidden="1">
              <a:extLst>
                <a:ext uri="{63B3BB69-23CF-44E3-9099-C40C66FF867C}">
                  <a14:compatExt spid="_x0000_s67661"/>
                </a:ext>
                <a:ext uri="{FF2B5EF4-FFF2-40B4-BE49-F238E27FC236}">
                  <a16:creationId xmlns:a16="http://schemas.microsoft.com/office/drawing/2014/main" id="{00000000-0008-0000-1C00-00004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7662" name="Check Box 78" descr="Yes" hidden="1">
              <a:extLst>
                <a:ext uri="{63B3BB69-23CF-44E3-9099-C40C66FF867C}">
                  <a14:compatExt spid="_x0000_s67662"/>
                </a:ext>
                <a:ext uri="{FF2B5EF4-FFF2-40B4-BE49-F238E27FC236}">
                  <a16:creationId xmlns:a16="http://schemas.microsoft.com/office/drawing/2014/main" id="{00000000-0008-0000-1C00-00004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7663" name="Check Box 79" descr="Yes" hidden="1">
              <a:extLst>
                <a:ext uri="{63B3BB69-23CF-44E3-9099-C40C66FF867C}">
                  <a14:compatExt spid="_x0000_s67663"/>
                </a:ext>
                <a:ext uri="{FF2B5EF4-FFF2-40B4-BE49-F238E27FC236}">
                  <a16:creationId xmlns:a16="http://schemas.microsoft.com/office/drawing/2014/main" id="{00000000-0008-0000-1C00-00004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7664" name="Check Box 80" descr="Yes" hidden="1">
              <a:extLst>
                <a:ext uri="{63B3BB69-23CF-44E3-9099-C40C66FF867C}">
                  <a14:compatExt spid="_x0000_s67664"/>
                </a:ext>
                <a:ext uri="{FF2B5EF4-FFF2-40B4-BE49-F238E27FC236}">
                  <a16:creationId xmlns:a16="http://schemas.microsoft.com/office/drawing/2014/main" id="{00000000-0008-0000-1C00-00005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7665" name="Check Box 81" descr="Yes" hidden="1">
              <a:extLst>
                <a:ext uri="{63B3BB69-23CF-44E3-9099-C40C66FF867C}">
                  <a14:compatExt spid="_x0000_s67665"/>
                </a:ext>
                <a:ext uri="{FF2B5EF4-FFF2-40B4-BE49-F238E27FC236}">
                  <a16:creationId xmlns:a16="http://schemas.microsoft.com/office/drawing/2014/main" id="{00000000-0008-0000-1C00-00005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7666" name="Check Box 82" hidden="1">
              <a:extLst>
                <a:ext uri="{63B3BB69-23CF-44E3-9099-C40C66FF867C}">
                  <a14:compatExt spid="_x0000_s67666"/>
                </a:ext>
                <a:ext uri="{FF2B5EF4-FFF2-40B4-BE49-F238E27FC236}">
                  <a16:creationId xmlns:a16="http://schemas.microsoft.com/office/drawing/2014/main" id="{00000000-0008-0000-1C00-00005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7667" name="Check Box 83" hidden="1">
              <a:extLst>
                <a:ext uri="{63B3BB69-23CF-44E3-9099-C40C66FF867C}">
                  <a14:compatExt spid="_x0000_s67667"/>
                </a:ext>
                <a:ext uri="{FF2B5EF4-FFF2-40B4-BE49-F238E27FC236}">
                  <a16:creationId xmlns:a16="http://schemas.microsoft.com/office/drawing/2014/main" id="{00000000-0008-0000-1C00-00005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7668" name="Check Box 84" descr="Yes" hidden="1">
              <a:extLst>
                <a:ext uri="{63B3BB69-23CF-44E3-9099-C40C66FF867C}">
                  <a14:compatExt spid="_x0000_s67668"/>
                </a:ext>
                <a:ext uri="{FF2B5EF4-FFF2-40B4-BE49-F238E27FC236}">
                  <a16:creationId xmlns:a16="http://schemas.microsoft.com/office/drawing/2014/main" id="{00000000-0008-0000-1C00-00005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7669" name="Check Box 85" descr="Yes" hidden="1">
              <a:extLst>
                <a:ext uri="{63B3BB69-23CF-44E3-9099-C40C66FF867C}">
                  <a14:compatExt spid="_x0000_s67669"/>
                </a:ext>
                <a:ext uri="{FF2B5EF4-FFF2-40B4-BE49-F238E27FC236}">
                  <a16:creationId xmlns:a16="http://schemas.microsoft.com/office/drawing/2014/main" id="{00000000-0008-0000-1C00-00005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7670" name="Check Box 86" descr="Yes" hidden="1">
              <a:extLst>
                <a:ext uri="{63B3BB69-23CF-44E3-9099-C40C66FF867C}">
                  <a14:compatExt spid="_x0000_s67670"/>
                </a:ext>
                <a:ext uri="{FF2B5EF4-FFF2-40B4-BE49-F238E27FC236}">
                  <a16:creationId xmlns:a16="http://schemas.microsoft.com/office/drawing/2014/main" id="{00000000-0008-0000-1C00-000056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7671" name="Check Box 87" descr="Yes" hidden="1">
              <a:extLst>
                <a:ext uri="{63B3BB69-23CF-44E3-9099-C40C66FF867C}">
                  <a14:compatExt spid="_x0000_s67671"/>
                </a:ext>
                <a:ext uri="{FF2B5EF4-FFF2-40B4-BE49-F238E27FC236}">
                  <a16:creationId xmlns:a16="http://schemas.microsoft.com/office/drawing/2014/main" id="{00000000-0008-0000-1C00-000057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67672" name="Check Box 88" hidden="1">
              <a:extLst>
                <a:ext uri="{63B3BB69-23CF-44E3-9099-C40C66FF867C}">
                  <a14:compatExt spid="_x0000_s67672"/>
                </a:ext>
                <a:ext uri="{FF2B5EF4-FFF2-40B4-BE49-F238E27FC236}">
                  <a16:creationId xmlns:a16="http://schemas.microsoft.com/office/drawing/2014/main" id="{00000000-0008-0000-1C00-000058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7673" name="Check Box 89" hidden="1">
              <a:extLst>
                <a:ext uri="{63B3BB69-23CF-44E3-9099-C40C66FF867C}">
                  <a14:compatExt spid="_x0000_s67673"/>
                </a:ext>
                <a:ext uri="{FF2B5EF4-FFF2-40B4-BE49-F238E27FC236}">
                  <a16:creationId xmlns:a16="http://schemas.microsoft.com/office/drawing/2014/main" id="{00000000-0008-0000-1C00-000059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67674" name="Check Box 90" hidden="1">
              <a:extLst>
                <a:ext uri="{63B3BB69-23CF-44E3-9099-C40C66FF867C}">
                  <a14:compatExt spid="_x0000_s67674"/>
                </a:ext>
                <a:ext uri="{FF2B5EF4-FFF2-40B4-BE49-F238E27FC236}">
                  <a16:creationId xmlns:a16="http://schemas.microsoft.com/office/drawing/2014/main" id="{00000000-0008-0000-1C00-00005A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7675" name="Check Box 91" hidden="1">
              <a:extLst>
                <a:ext uri="{63B3BB69-23CF-44E3-9099-C40C66FF867C}">
                  <a14:compatExt spid="_x0000_s67675"/>
                </a:ext>
                <a:ext uri="{FF2B5EF4-FFF2-40B4-BE49-F238E27FC236}">
                  <a16:creationId xmlns:a16="http://schemas.microsoft.com/office/drawing/2014/main" id="{00000000-0008-0000-1C00-00005B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67676" name="Check Box 92" hidden="1">
              <a:extLst>
                <a:ext uri="{63B3BB69-23CF-44E3-9099-C40C66FF867C}">
                  <a14:compatExt spid="_x0000_s67676"/>
                </a:ext>
                <a:ext uri="{FF2B5EF4-FFF2-40B4-BE49-F238E27FC236}">
                  <a16:creationId xmlns:a16="http://schemas.microsoft.com/office/drawing/2014/main" id="{00000000-0008-0000-1C00-00005C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7677" name="Check Box 93" hidden="1">
              <a:extLst>
                <a:ext uri="{63B3BB69-23CF-44E3-9099-C40C66FF867C}">
                  <a14:compatExt spid="_x0000_s67677"/>
                </a:ext>
                <a:ext uri="{FF2B5EF4-FFF2-40B4-BE49-F238E27FC236}">
                  <a16:creationId xmlns:a16="http://schemas.microsoft.com/office/drawing/2014/main" id="{00000000-0008-0000-1C00-00005D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7678" name="Check Box 94" hidden="1">
              <a:extLst>
                <a:ext uri="{63B3BB69-23CF-44E3-9099-C40C66FF867C}">
                  <a14:compatExt spid="_x0000_s67678"/>
                </a:ext>
                <a:ext uri="{FF2B5EF4-FFF2-40B4-BE49-F238E27FC236}">
                  <a16:creationId xmlns:a16="http://schemas.microsoft.com/office/drawing/2014/main" id="{00000000-0008-0000-1C00-00005E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67679" name="Check Box 95" hidden="1">
              <a:extLst>
                <a:ext uri="{63B3BB69-23CF-44E3-9099-C40C66FF867C}">
                  <a14:compatExt spid="_x0000_s67679"/>
                </a:ext>
                <a:ext uri="{FF2B5EF4-FFF2-40B4-BE49-F238E27FC236}">
                  <a16:creationId xmlns:a16="http://schemas.microsoft.com/office/drawing/2014/main" id="{00000000-0008-0000-1C00-00005F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7680" name="Check Box 96" hidden="1">
              <a:extLst>
                <a:ext uri="{63B3BB69-23CF-44E3-9099-C40C66FF867C}">
                  <a14:compatExt spid="_x0000_s67680"/>
                </a:ext>
                <a:ext uri="{FF2B5EF4-FFF2-40B4-BE49-F238E27FC236}">
                  <a16:creationId xmlns:a16="http://schemas.microsoft.com/office/drawing/2014/main" id="{00000000-0008-0000-1C00-000060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7681" name="Check Box 97" hidden="1">
              <a:extLst>
                <a:ext uri="{63B3BB69-23CF-44E3-9099-C40C66FF867C}">
                  <a14:compatExt spid="_x0000_s67681"/>
                </a:ext>
                <a:ext uri="{FF2B5EF4-FFF2-40B4-BE49-F238E27FC236}">
                  <a16:creationId xmlns:a16="http://schemas.microsoft.com/office/drawing/2014/main" id="{00000000-0008-0000-1C00-000061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67682" name="Check Box 98" hidden="1">
              <a:extLst>
                <a:ext uri="{63B3BB69-23CF-44E3-9099-C40C66FF867C}">
                  <a14:compatExt spid="_x0000_s67682"/>
                </a:ext>
                <a:ext uri="{FF2B5EF4-FFF2-40B4-BE49-F238E27FC236}">
                  <a16:creationId xmlns:a16="http://schemas.microsoft.com/office/drawing/2014/main" id="{00000000-0008-0000-1C00-000062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7683" name="Check Box 99" hidden="1">
              <a:extLst>
                <a:ext uri="{63B3BB69-23CF-44E3-9099-C40C66FF867C}">
                  <a14:compatExt spid="_x0000_s67683"/>
                </a:ext>
                <a:ext uri="{FF2B5EF4-FFF2-40B4-BE49-F238E27FC236}">
                  <a16:creationId xmlns:a16="http://schemas.microsoft.com/office/drawing/2014/main" id="{00000000-0008-0000-1C00-000063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7684" name="Check Box 100" hidden="1">
              <a:extLst>
                <a:ext uri="{63B3BB69-23CF-44E3-9099-C40C66FF867C}">
                  <a14:compatExt spid="_x0000_s67684"/>
                </a:ext>
                <a:ext uri="{FF2B5EF4-FFF2-40B4-BE49-F238E27FC236}">
                  <a16:creationId xmlns:a16="http://schemas.microsoft.com/office/drawing/2014/main" id="{00000000-0008-0000-1C00-000064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67685" name="Check Box 101" hidden="1">
              <a:extLst>
                <a:ext uri="{63B3BB69-23CF-44E3-9099-C40C66FF867C}">
                  <a14:compatExt spid="_x0000_s67685"/>
                </a:ext>
                <a:ext uri="{FF2B5EF4-FFF2-40B4-BE49-F238E27FC236}">
                  <a16:creationId xmlns:a16="http://schemas.microsoft.com/office/drawing/2014/main" id="{00000000-0008-0000-1C00-0000650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38.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8609" name="Check Box 1" hidden="1">
              <a:extLst>
                <a:ext uri="{63B3BB69-23CF-44E3-9099-C40C66FF867C}">
                  <a14:compatExt spid="_x0000_s68609"/>
                </a:ext>
                <a:ext uri="{FF2B5EF4-FFF2-40B4-BE49-F238E27FC236}">
                  <a16:creationId xmlns:a16="http://schemas.microsoft.com/office/drawing/2014/main" id="{00000000-0008-0000-1D00-00000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8610" name="Check Box 2" hidden="1">
              <a:extLst>
                <a:ext uri="{63B3BB69-23CF-44E3-9099-C40C66FF867C}">
                  <a14:compatExt spid="_x0000_s68610"/>
                </a:ext>
                <a:ext uri="{FF2B5EF4-FFF2-40B4-BE49-F238E27FC236}">
                  <a16:creationId xmlns:a16="http://schemas.microsoft.com/office/drawing/2014/main" id="{00000000-0008-0000-1D00-00000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8611" name="Check Box 3" hidden="1">
              <a:extLst>
                <a:ext uri="{63B3BB69-23CF-44E3-9099-C40C66FF867C}">
                  <a14:compatExt spid="_x0000_s68611"/>
                </a:ext>
                <a:ext uri="{FF2B5EF4-FFF2-40B4-BE49-F238E27FC236}">
                  <a16:creationId xmlns:a16="http://schemas.microsoft.com/office/drawing/2014/main" id="{00000000-0008-0000-1D00-00000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8612" name="Check Box 4" hidden="1">
              <a:extLst>
                <a:ext uri="{63B3BB69-23CF-44E3-9099-C40C66FF867C}">
                  <a14:compatExt spid="_x0000_s68612"/>
                </a:ext>
                <a:ext uri="{FF2B5EF4-FFF2-40B4-BE49-F238E27FC236}">
                  <a16:creationId xmlns:a16="http://schemas.microsoft.com/office/drawing/2014/main" id="{00000000-0008-0000-1D00-00000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8613" name="Check Box 5" hidden="1">
              <a:extLst>
                <a:ext uri="{63B3BB69-23CF-44E3-9099-C40C66FF867C}">
                  <a14:compatExt spid="_x0000_s68613"/>
                </a:ext>
                <a:ext uri="{FF2B5EF4-FFF2-40B4-BE49-F238E27FC236}">
                  <a16:creationId xmlns:a16="http://schemas.microsoft.com/office/drawing/2014/main" id="{00000000-0008-0000-1D00-00000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8614" name="Check Box 6" hidden="1">
              <a:extLst>
                <a:ext uri="{63B3BB69-23CF-44E3-9099-C40C66FF867C}">
                  <a14:compatExt spid="_x0000_s68614"/>
                </a:ext>
                <a:ext uri="{FF2B5EF4-FFF2-40B4-BE49-F238E27FC236}">
                  <a16:creationId xmlns:a16="http://schemas.microsoft.com/office/drawing/2014/main" id="{00000000-0008-0000-1D00-00000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8615" name="Check Box 7" hidden="1">
              <a:extLst>
                <a:ext uri="{63B3BB69-23CF-44E3-9099-C40C66FF867C}">
                  <a14:compatExt spid="_x0000_s68615"/>
                </a:ext>
                <a:ext uri="{FF2B5EF4-FFF2-40B4-BE49-F238E27FC236}">
                  <a16:creationId xmlns:a16="http://schemas.microsoft.com/office/drawing/2014/main" id="{00000000-0008-0000-1D00-00000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8616" name="Check Box 8" hidden="1">
              <a:extLst>
                <a:ext uri="{63B3BB69-23CF-44E3-9099-C40C66FF867C}">
                  <a14:compatExt spid="_x0000_s68616"/>
                </a:ext>
                <a:ext uri="{FF2B5EF4-FFF2-40B4-BE49-F238E27FC236}">
                  <a16:creationId xmlns:a16="http://schemas.microsoft.com/office/drawing/2014/main" id="{00000000-0008-0000-1D00-00000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8617" name="Check Box 9" hidden="1">
              <a:extLst>
                <a:ext uri="{63B3BB69-23CF-44E3-9099-C40C66FF867C}">
                  <a14:compatExt spid="_x0000_s68617"/>
                </a:ext>
                <a:ext uri="{FF2B5EF4-FFF2-40B4-BE49-F238E27FC236}">
                  <a16:creationId xmlns:a16="http://schemas.microsoft.com/office/drawing/2014/main" id="{00000000-0008-0000-1D00-00000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8618" name="Check Box 10" hidden="1">
              <a:extLst>
                <a:ext uri="{63B3BB69-23CF-44E3-9099-C40C66FF867C}">
                  <a14:compatExt spid="_x0000_s68618"/>
                </a:ext>
                <a:ext uri="{FF2B5EF4-FFF2-40B4-BE49-F238E27FC236}">
                  <a16:creationId xmlns:a16="http://schemas.microsoft.com/office/drawing/2014/main" id="{00000000-0008-0000-1D00-00000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8619" name="Check Box 11" hidden="1">
              <a:extLst>
                <a:ext uri="{63B3BB69-23CF-44E3-9099-C40C66FF867C}">
                  <a14:compatExt spid="_x0000_s68619"/>
                </a:ext>
                <a:ext uri="{FF2B5EF4-FFF2-40B4-BE49-F238E27FC236}">
                  <a16:creationId xmlns:a16="http://schemas.microsoft.com/office/drawing/2014/main" id="{00000000-0008-0000-1D00-00000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8620" name="Check Box 12" hidden="1">
              <a:extLst>
                <a:ext uri="{63B3BB69-23CF-44E3-9099-C40C66FF867C}">
                  <a14:compatExt spid="_x0000_s68620"/>
                </a:ext>
                <a:ext uri="{FF2B5EF4-FFF2-40B4-BE49-F238E27FC236}">
                  <a16:creationId xmlns:a16="http://schemas.microsoft.com/office/drawing/2014/main" id="{00000000-0008-0000-1D00-00000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8621" name="Check Box 13" hidden="1">
              <a:extLst>
                <a:ext uri="{63B3BB69-23CF-44E3-9099-C40C66FF867C}">
                  <a14:compatExt spid="_x0000_s68621"/>
                </a:ext>
                <a:ext uri="{FF2B5EF4-FFF2-40B4-BE49-F238E27FC236}">
                  <a16:creationId xmlns:a16="http://schemas.microsoft.com/office/drawing/2014/main" id="{00000000-0008-0000-1D00-00000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8622" name="Check Box 14" hidden="1">
              <a:extLst>
                <a:ext uri="{63B3BB69-23CF-44E3-9099-C40C66FF867C}">
                  <a14:compatExt spid="_x0000_s68622"/>
                </a:ext>
                <a:ext uri="{FF2B5EF4-FFF2-40B4-BE49-F238E27FC236}">
                  <a16:creationId xmlns:a16="http://schemas.microsoft.com/office/drawing/2014/main" id="{00000000-0008-0000-1D00-00000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8623" name="Check Box 15" hidden="1">
              <a:extLst>
                <a:ext uri="{63B3BB69-23CF-44E3-9099-C40C66FF867C}">
                  <a14:compatExt spid="_x0000_s68623"/>
                </a:ext>
                <a:ext uri="{FF2B5EF4-FFF2-40B4-BE49-F238E27FC236}">
                  <a16:creationId xmlns:a16="http://schemas.microsoft.com/office/drawing/2014/main" id="{00000000-0008-0000-1D00-00000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8624" name="Check Box 16" hidden="1">
              <a:extLst>
                <a:ext uri="{63B3BB69-23CF-44E3-9099-C40C66FF867C}">
                  <a14:compatExt spid="_x0000_s68624"/>
                </a:ext>
                <a:ext uri="{FF2B5EF4-FFF2-40B4-BE49-F238E27FC236}">
                  <a16:creationId xmlns:a16="http://schemas.microsoft.com/office/drawing/2014/main" id="{00000000-0008-0000-1D00-00001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8625" name="Check Box 17" hidden="1">
              <a:extLst>
                <a:ext uri="{63B3BB69-23CF-44E3-9099-C40C66FF867C}">
                  <a14:compatExt spid="_x0000_s68625"/>
                </a:ext>
                <a:ext uri="{FF2B5EF4-FFF2-40B4-BE49-F238E27FC236}">
                  <a16:creationId xmlns:a16="http://schemas.microsoft.com/office/drawing/2014/main" id="{00000000-0008-0000-1D00-00001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8626" name="Check Box 18" hidden="1">
              <a:extLst>
                <a:ext uri="{63B3BB69-23CF-44E3-9099-C40C66FF867C}">
                  <a14:compatExt spid="_x0000_s68626"/>
                </a:ext>
                <a:ext uri="{FF2B5EF4-FFF2-40B4-BE49-F238E27FC236}">
                  <a16:creationId xmlns:a16="http://schemas.microsoft.com/office/drawing/2014/main" id="{00000000-0008-0000-1D00-00001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8627" name="Check Box 19" hidden="1">
              <a:extLst>
                <a:ext uri="{63B3BB69-23CF-44E3-9099-C40C66FF867C}">
                  <a14:compatExt spid="_x0000_s68627"/>
                </a:ext>
                <a:ext uri="{FF2B5EF4-FFF2-40B4-BE49-F238E27FC236}">
                  <a16:creationId xmlns:a16="http://schemas.microsoft.com/office/drawing/2014/main" id="{00000000-0008-0000-1D00-00001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8628" name="Check Box 20" hidden="1">
              <a:extLst>
                <a:ext uri="{63B3BB69-23CF-44E3-9099-C40C66FF867C}">
                  <a14:compatExt spid="_x0000_s68628"/>
                </a:ext>
                <a:ext uri="{FF2B5EF4-FFF2-40B4-BE49-F238E27FC236}">
                  <a16:creationId xmlns:a16="http://schemas.microsoft.com/office/drawing/2014/main" id="{00000000-0008-0000-1D00-00001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8629" name="Check Box 21" hidden="1">
              <a:extLst>
                <a:ext uri="{63B3BB69-23CF-44E3-9099-C40C66FF867C}">
                  <a14:compatExt spid="_x0000_s68629"/>
                </a:ext>
                <a:ext uri="{FF2B5EF4-FFF2-40B4-BE49-F238E27FC236}">
                  <a16:creationId xmlns:a16="http://schemas.microsoft.com/office/drawing/2014/main" id="{00000000-0008-0000-1D00-00001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D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D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D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D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D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D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D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D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D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D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D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8630" name="Check Box 22" hidden="1">
              <a:extLst>
                <a:ext uri="{63B3BB69-23CF-44E3-9099-C40C66FF867C}">
                  <a14:compatExt spid="_x0000_s68630"/>
                </a:ext>
                <a:ext uri="{FF2B5EF4-FFF2-40B4-BE49-F238E27FC236}">
                  <a16:creationId xmlns:a16="http://schemas.microsoft.com/office/drawing/2014/main" id="{00000000-0008-0000-1D00-00001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8631" name="Check Box 23" hidden="1">
              <a:extLst>
                <a:ext uri="{63B3BB69-23CF-44E3-9099-C40C66FF867C}">
                  <a14:compatExt spid="_x0000_s68631"/>
                </a:ext>
                <a:ext uri="{FF2B5EF4-FFF2-40B4-BE49-F238E27FC236}">
                  <a16:creationId xmlns:a16="http://schemas.microsoft.com/office/drawing/2014/main" id="{00000000-0008-0000-1D00-00001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8632" name="Check Box 24" hidden="1">
              <a:extLst>
                <a:ext uri="{63B3BB69-23CF-44E3-9099-C40C66FF867C}">
                  <a14:compatExt spid="_x0000_s68632"/>
                </a:ext>
                <a:ext uri="{FF2B5EF4-FFF2-40B4-BE49-F238E27FC236}">
                  <a16:creationId xmlns:a16="http://schemas.microsoft.com/office/drawing/2014/main" id="{00000000-0008-0000-1D00-00001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8633" name="Check Box 25" hidden="1">
              <a:extLst>
                <a:ext uri="{63B3BB69-23CF-44E3-9099-C40C66FF867C}">
                  <a14:compatExt spid="_x0000_s68633"/>
                </a:ext>
                <a:ext uri="{FF2B5EF4-FFF2-40B4-BE49-F238E27FC236}">
                  <a16:creationId xmlns:a16="http://schemas.microsoft.com/office/drawing/2014/main" id="{00000000-0008-0000-1D00-00001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8634" name="Check Box 26" hidden="1">
              <a:extLst>
                <a:ext uri="{63B3BB69-23CF-44E3-9099-C40C66FF867C}">
                  <a14:compatExt spid="_x0000_s68634"/>
                </a:ext>
                <a:ext uri="{FF2B5EF4-FFF2-40B4-BE49-F238E27FC236}">
                  <a16:creationId xmlns:a16="http://schemas.microsoft.com/office/drawing/2014/main" id="{00000000-0008-0000-1D00-00001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8635" name="Check Box 27" hidden="1">
              <a:extLst>
                <a:ext uri="{63B3BB69-23CF-44E3-9099-C40C66FF867C}">
                  <a14:compatExt spid="_x0000_s68635"/>
                </a:ext>
                <a:ext uri="{FF2B5EF4-FFF2-40B4-BE49-F238E27FC236}">
                  <a16:creationId xmlns:a16="http://schemas.microsoft.com/office/drawing/2014/main" id="{00000000-0008-0000-1D00-00001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8636" name="Check Box 28" descr="Yes" hidden="1">
              <a:extLst>
                <a:ext uri="{63B3BB69-23CF-44E3-9099-C40C66FF867C}">
                  <a14:compatExt spid="_x0000_s68636"/>
                </a:ext>
                <a:ext uri="{FF2B5EF4-FFF2-40B4-BE49-F238E27FC236}">
                  <a16:creationId xmlns:a16="http://schemas.microsoft.com/office/drawing/2014/main" id="{00000000-0008-0000-1D00-00001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8637" name="Check Box 29" descr="Retain" hidden="1">
              <a:extLst>
                <a:ext uri="{63B3BB69-23CF-44E3-9099-C40C66FF867C}">
                  <a14:compatExt spid="_x0000_s68637"/>
                </a:ext>
                <a:ext uri="{FF2B5EF4-FFF2-40B4-BE49-F238E27FC236}">
                  <a16:creationId xmlns:a16="http://schemas.microsoft.com/office/drawing/2014/main" id="{00000000-0008-0000-1D00-00001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8638" name="Check Box 30" hidden="1">
              <a:extLst>
                <a:ext uri="{63B3BB69-23CF-44E3-9099-C40C66FF867C}">
                  <a14:compatExt spid="_x0000_s68638"/>
                </a:ext>
                <a:ext uri="{FF2B5EF4-FFF2-40B4-BE49-F238E27FC236}">
                  <a16:creationId xmlns:a16="http://schemas.microsoft.com/office/drawing/2014/main" id="{00000000-0008-0000-1D00-00001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8639" name="Check Box 31" hidden="1">
              <a:extLst>
                <a:ext uri="{63B3BB69-23CF-44E3-9099-C40C66FF867C}">
                  <a14:compatExt spid="_x0000_s68639"/>
                </a:ext>
                <a:ext uri="{FF2B5EF4-FFF2-40B4-BE49-F238E27FC236}">
                  <a16:creationId xmlns:a16="http://schemas.microsoft.com/office/drawing/2014/main" id="{00000000-0008-0000-1D00-00001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8640" name="Check Box 32" hidden="1">
              <a:extLst>
                <a:ext uri="{63B3BB69-23CF-44E3-9099-C40C66FF867C}">
                  <a14:compatExt spid="_x0000_s68640"/>
                </a:ext>
                <a:ext uri="{FF2B5EF4-FFF2-40B4-BE49-F238E27FC236}">
                  <a16:creationId xmlns:a16="http://schemas.microsoft.com/office/drawing/2014/main" id="{00000000-0008-0000-1D00-00002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8641" name="Check Box 33" hidden="1">
              <a:extLst>
                <a:ext uri="{63B3BB69-23CF-44E3-9099-C40C66FF867C}">
                  <a14:compatExt spid="_x0000_s68641"/>
                </a:ext>
                <a:ext uri="{FF2B5EF4-FFF2-40B4-BE49-F238E27FC236}">
                  <a16:creationId xmlns:a16="http://schemas.microsoft.com/office/drawing/2014/main" id="{00000000-0008-0000-1D00-00002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8642" name="Check Box 34" hidden="1">
              <a:extLst>
                <a:ext uri="{63B3BB69-23CF-44E3-9099-C40C66FF867C}">
                  <a14:compatExt spid="_x0000_s68642"/>
                </a:ext>
                <a:ext uri="{FF2B5EF4-FFF2-40B4-BE49-F238E27FC236}">
                  <a16:creationId xmlns:a16="http://schemas.microsoft.com/office/drawing/2014/main" id="{00000000-0008-0000-1D00-00002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8643" name="Check Box 35" hidden="1">
              <a:extLst>
                <a:ext uri="{63B3BB69-23CF-44E3-9099-C40C66FF867C}">
                  <a14:compatExt spid="_x0000_s68643"/>
                </a:ext>
                <a:ext uri="{FF2B5EF4-FFF2-40B4-BE49-F238E27FC236}">
                  <a16:creationId xmlns:a16="http://schemas.microsoft.com/office/drawing/2014/main" id="{00000000-0008-0000-1D00-00002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8644" name="Check Box 36" hidden="1">
              <a:extLst>
                <a:ext uri="{63B3BB69-23CF-44E3-9099-C40C66FF867C}">
                  <a14:compatExt spid="_x0000_s68644"/>
                </a:ext>
                <a:ext uri="{FF2B5EF4-FFF2-40B4-BE49-F238E27FC236}">
                  <a16:creationId xmlns:a16="http://schemas.microsoft.com/office/drawing/2014/main" id="{00000000-0008-0000-1D00-00002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8645" name="Check Box 37" hidden="1">
              <a:extLst>
                <a:ext uri="{63B3BB69-23CF-44E3-9099-C40C66FF867C}">
                  <a14:compatExt spid="_x0000_s68645"/>
                </a:ext>
                <a:ext uri="{FF2B5EF4-FFF2-40B4-BE49-F238E27FC236}">
                  <a16:creationId xmlns:a16="http://schemas.microsoft.com/office/drawing/2014/main" id="{00000000-0008-0000-1D00-00002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8646" name="Check Box 38" hidden="1">
              <a:extLst>
                <a:ext uri="{63B3BB69-23CF-44E3-9099-C40C66FF867C}">
                  <a14:compatExt spid="_x0000_s68646"/>
                </a:ext>
                <a:ext uri="{FF2B5EF4-FFF2-40B4-BE49-F238E27FC236}">
                  <a16:creationId xmlns:a16="http://schemas.microsoft.com/office/drawing/2014/main" id="{00000000-0008-0000-1D00-00002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8647" name="Check Box 39" hidden="1">
              <a:extLst>
                <a:ext uri="{63B3BB69-23CF-44E3-9099-C40C66FF867C}">
                  <a14:compatExt spid="_x0000_s68647"/>
                </a:ext>
                <a:ext uri="{FF2B5EF4-FFF2-40B4-BE49-F238E27FC236}">
                  <a16:creationId xmlns:a16="http://schemas.microsoft.com/office/drawing/2014/main" id="{00000000-0008-0000-1D00-00002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8648" name="Check Box 40" hidden="1">
              <a:extLst>
                <a:ext uri="{63B3BB69-23CF-44E3-9099-C40C66FF867C}">
                  <a14:compatExt spid="_x0000_s68648"/>
                </a:ext>
                <a:ext uri="{FF2B5EF4-FFF2-40B4-BE49-F238E27FC236}">
                  <a16:creationId xmlns:a16="http://schemas.microsoft.com/office/drawing/2014/main" id="{00000000-0008-0000-1D00-00002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8649" name="Check Box 41" hidden="1">
              <a:extLst>
                <a:ext uri="{63B3BB69-23CF-44E3-9099-C40C66FF867C}">
                  <a14:compatExt spid="_x0000_s68649"/>
                </a:ext>
                <a:ext uri="{FF2B5EF4-FFF2-40B4-BE49-F238E27FC236}">
                  <a16:creationId xmlns:a16="http://schemas.microsoft.com/office/drawing/2014/main" id="{00000000-0008-0000-1D00-00002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8650" name="Check Box 42" hidden="1">
              <a:extLst>
                <a:ext uri="{63B3BB69-23CF-44E3-9099-C40C66FF867C}">
                  <a14:compatExt spid="_x0000_s68650"/>
                </a:ext>
                <a:ext uri="{FF2B5EF4-FFF2-40B4-BE49-F238E27FC236}">
                  <a16:creationId xmlns:a16="http://schemas.microsoft.com/office/drawing/2014/main" id="{00000000-0008-0000-1D00-00002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8651" name="Check Box 43" hidden="1">
              <a:extLst>
                <a:ext uri="{63B3BB69-23CF-44E3-9099-C40C66FF867C}">
                  <a14:compatExt spid="_x0000_s68651"/>
                </a:ext>
                <a:ext uri="{FF2B5EF4-FFF2-40B4-BE49-F238E27FC236}">
                  <a16:creationId xmlns:a16="http://schemas.microsoft.com/office/drawing/2014/main" id="{00000000-0008-0000-1D00-00002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8652" name="Check Box 44" hidden="1">
              <a:extLst>
                <a:ext uri="{63B3BB69-23CF-44E3-9099-C40C66FF867C}">
                  <a14:compatExt spid="_x0000_s68652"/>
                </a:ext>
                <a:ext uri="{FF2B5EF4-FFF2-40B4-BE49-F238E27FC236}">
                  <a16:creationId xmlns:a16="http://schemas.microsoft.com/office/drawing/2014/main" id="{00000000-0008-0000-1D00-00002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8653" name="Check Box 45" hidden="1">
              <a:extLst>
                <a:ext uri="{63B3BB69-23CF-44E3-9099-C40C66FF867C}">
                  <a14:compatExt spid="_x0000_s68653"/>
                </a:ext>
                <a:ext uri="{FF2B5EF4-FFF2-40B4-BE49-F238E27FC236}">
                  <a16:creationId xmlns:a16="http://schemas.microsoft.com/office/drawing/2014/main" id="{00000000-0008-0000-1D00-00002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8654" name="Check Box 46" hidden="1">
              <a:extLst>
                <a:ext uri="{63B3BB69-23CF-44E3-9099-C40C66FF867C}">
                  <a14:compatExt spid="_x0000_s68654"/>
                </a:ext>
                <a:ext uri="{FF2B5EF4-FFF2-40B4-BE49-F238E27FC236}">
                  <a16:creationId xmlns:a16="http://schemas.microsoft.com/office/drawing/2014/main" id="{00000000-0008-0000-1D00-00002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8655" name="Check Box 47" hidden="1">
              <a:extLst>
                <a:ext uri="{63B3BB69-23CF-44E3-9099-C40C66FF867C}">
                  <a14:compatExt spid="_x0000_s68655"/>
                </a:ext>
                <a:ext uri="{FF2B5EF4-FFF2-40B4-BE49-F238E27FC236}">
                  <a16:creationId xmlns:a16="http://schemas.microsoft.com/office/drawing/2014/main" id="{00000000-0008-0000-1D00-00002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8656" name="Check Box 48" hidden="1">
              <a:extLst>
                <a:ext uri="{63B3BB69-23CF-44E3-9099-C40C66FF867C}">
                  <a14:compatExt spid="_x0000_s68656"/>
                </a:ext>
                <a:ext uri="{FF2B5EF4-FFF2-40B4-BE49-F238E27FC236}">
                  <a16:creationId xmlns:a16="http://schemas.microsoft.com/office/drawing/2014/main" id="{00000000-0008-0000-1D00-00003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8657" name="Check Box 49" hidden="1">
              <a:extLst>
                <a:ext uri="{63B3BB69-23CF-44E3-9099-C40C66FF867C}">
                  <a14:compatExt spid="_x0000_s68657"/>
                </a:ext>
                <a:ext uri="{FF2B5EF4-FFF2-40B4-BE49-F238E27FC236}">
                  <a16:creationId xmlns:a16="http://schemas.microsoft.com/office/drawing/2014/main" id="{00000000-0008-0000-1D00-00003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8658" name="Check Box 50" hidden="1">
              <a:extLst>
                <a:ext uri="{63B3BB69-23CF-44E3-9099-C40C66FF867C}">
                  <a14:compatExt spid="_x0000_s68658"/>
                </a:ext>
                <a:ext uri="{FF2B5EF4-FFF2-40B4-BE49-F238E27FC236}">
                  <a16:creationId xmlns:a16="http://schemas.microsoft.com/office/drawing/2014/main" id="{00000000-0008-0000-1D00-00003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8659" name="Check Box 51" hidden="1">
              <a:extLst>
                <a:ext uri="{63B3BB69-23CF-44E3-9099-C40C66FF867C}">
                  <a14:compatExt spid="_x0000_s68659"/>
                </a:ext>
                <a:ext uri="{FF2B5EF4-FFF2-40B4-BE49-F238E27FC236}">
                  <a16:creationId xmlns:a16="http://schemas.microsoft.com/office/drawing/2014/main" id="{00000000-0008-0000-1D00-00003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8660" name="Check Box 52" hidden="1">
              <a:extLst>
                <a:ext uri="{63B3BB69-23CF-44E3-9099-C40C66FF867C}">
                  <a14:compatExt spid="_x0000_s68660"/>
                </a:ext>
                <a:ext uri="{FF2B5EF4-FFF2-40B4-BE49-F238E27FC236}">
                  <a16:creationId xmlns:a16="http://schemas.microsoft.com/office/drawing/2014/main" id="{00000000-0008-0000-1D00-00003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8661" name="Check Box 53" hidden="1">
              <a:extLst>
                <a:ext uri="{63B3BB69-23CF-44E3-9099-C40C66FF867C}">
                  <a14:compatExt spid="_x0000_s68661"/>
                </a:ext>
                <a:ext uri="{FF2B5EF4-FFF2-40B4-BE49-F238E27FC236}">
                  <a16:creationId xmlns:a16="http://schemas.microsoft.com/office/drawing/2014/main" id="{00000000-0008-0000-1D00-00003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8662" name="Check Box 54" hidden="1">
              <a:extLst>
                <a:ext uri="{63B3BB69-23CF-44E3-9099-C40C66FF867C}">
                  <a14:compatExt spid="_x0000_s68662"/>
                </a:ext>
                <a:ext uri="{FF2B5EF4-FFF2-40B4-BE49-F238E27FC236}">
                  <a16:creationId xmlns:a16="http://schemas.microsoft.com/office/drawing/2014/main" id="{00000000-0008-0000-1D00-00003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8663" name="Check Box 55" hidden="1">
              <a:extLst>
                <a:ext uri="{63B3BB69-23CF-44E3-9099-C40C66FF867C}">
                  <a14:compatExt spid="_x0000_s68663"/>
                </a:ext>
                <a:ext uri="{FF2B5EF4-FFF2-40B4-BE49-F238E27FC236}">
                  <a16:creationId xmlns:a16="http://schemas.microsoft.com/office/drawing/2014/main" id="{00000000-0008-0000-1D00-00003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8664" name="Check Box 56" hidden="1">
              <a:extLst>
                <a:ext uri="{63B3BB69-23CF-44E3-9099-C40C66FF867C}">
                  <a14:compatExt spid="_x0000_s68664"/>
                </a:ext>
                <a:ext uri="{FF2B5EF4-FFF2-40B4-BE49-F238E27FC236}">
                  <a16:creationId xmlns:a16="http://schemas.microsoft.com/office/drawing/2014/main" id="{00000000-0008-0000-1D00-00003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8665" name="Check Box 57" hidden="1">
              <a:extLst>
                <a:ext uri="{63B3BB69-23CF-44E3-9099-C40C66FF867C}">
                  <a14:compatExt spid="_x0000_s68665"/>
                </a:ext>
                <a:ext uri="{FF2B5EF4-FFF2-40B4-BE49-F238E27FC236}">
                  <a16:creationId xmlns:a16="http://schemas.microsoft.com/office/drawing/2014/main" id="{00000000-0008-0000-1D00-00003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8666" name="Check Box 58" hidden="1">
              <a:extLst>
                <a:ext uri="{63B3BB69-23CF-44E3-9099-C40C66FF867C}">
                  <a14:compatExt spid="_x0000_s68666"/>
                </a:ext>
                <a:ext uri="{FF2B5EF4-FFF2-40B4-BE49-F238E27FC236}">
                  <a16:creationId xmlns:a16="http://schemas.microsoft.com/office/drawing/2014/main" id="{00000000-0008-0000-1D00-00003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8667" name="Check Box 59" hidden="1">
              <a:extLst>
                <a:ext uri="{63B3BB69-23CF-44E3-9099-C40C66FF867C}">
                  <a14:compatExt spid="_x0000_s68667"/>
                </a:ext>
                <a:ext uri="{FF2B5EF4-FFF2-40B4-BE49-F238E27FC236}">
                  <a16:creationId xmlns:a16="http://schemas.microsoft.com/office/drawing/2014/main" id="{00000000-0008-0000-1D00-00003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8668" name="Check Box 60" hidden="1">
              <a:extLst>
                <a:ext uri="{63B3BB69-23CF-44E3-9099-C40C66FF867C}">
                  <a14:compatExt spid="_x0000_s68668"/>
                </a:ext>
                <a:ext uri="{FF2B5EF4-FFF2-40B4-BE49-F238E27FC236}">
                  <a16:creationId xmlns:a16="http://schemas.microsoft.com/office/drawing/2014/main" id="{00000000-0008-0000-1D00-00003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8669" name="Check Box 61" hidden="1">
              <a:extLst>
                <a:ext uri="{63B3BB69-23CF-44E3-9099-C40C66FF867C}">
                  <a14:compatExt spid="_x0000_s68669"/>
                </a:ext>
                <a:ext uri="{FF2B5EF4-FFF2-40B4-BE49-F238E27FC236}">
                  <a16:creationId xmlns:a16="http://schemas.microsoft.com/office/drawing/2014/main" id="{00000000-0008-0000-1D00-00003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8670" name="Check Box 62" hidden="1">
              <a:extLst>
                <a:ext uri="{63B3BB69-23CF-44E3-9099-C40C66FF867C}">
                  <a14:compatExt spid="_x0000_s68670"/>
                </a:ext>
                <a:ext uri="{FF2B5EF4-FFF2-40B4-BE49-F238E27FC236}">
                  <a16:creationId xmlns:a16="http://schemas.microsoft.com/office/drawing/2014/main" id="{00000000-0008-0000-1D00-00003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8671" name="Check Box 63" hidden="1">
              <a:extLst>
                <a:ext uri="{63B3BB69-23CF-44E3-9099-C40C66FF867C}">
                  <a14:compatExt spid="_x0000_s68671"/>
                </a:ext>
                <a:ext uri="{FF2B5EF4-FFF2-40B4-BE49-F238E27FC236}">
                  <a16:creationId xmlns:a16="http://schemas.microsoft.com/office/drawing/2014/main" id="{00000000-0008-0000-1D00-00003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8672" name="Check Box 64" hidden="1">
              <a:extLst>
                <a:ext uri="{63B3BB69-23CF-44E3-9099-C40C66FF867C}">
                  <a14:compatExt spid="_x0000_s68672"/>
                </a:ext>
                <a:ext uri="{FF2B5EF4-FFF2-40B4-BE49-F238E27FC236}">
                  <a16:creationId xmlns:a16="http://schemas.microsoft.com/office/drawing/2014/main" id="{00000000-0008-0000-1D00-00004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8673" name="Check Box 65" hidden="1">
              <a:extLst>
                <a:ext uri="{63B3BB69-23CF-44E3-9099-C40C66FF867C}">
                  <a14:compatExt spid="_x0000_s68673"/>
                </a:ext>
                <a:ext uri="{FF2B5EF4-FFF2-40B4-BE49-F238E27FC236}">
                  <a16:creationId xmlns:a16="http://schemas.microsoft.com/office/drawing/2014/main" id="{00000000-0008-0000-1D00-00004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D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D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D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78%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8674" name="Check Box 66" descr="Yes" hidden="1">
              <a:extLst>
                <a:ext uri="{63B3BB69-23CF-44E3-9099-C40C66FF867C}">
                  <a14:compatExt spid="_x0000_s68674"/>
                </a:ext>
                <a:ext uri="{FF2B5EF4-FFF2-40B4-BE49-F238E27FC236}">
                  <a16:creationId xmlns:a16="http://schemas.microsoft.com/office/drawing/2014/main" id="{00000000-0008-0000-1D00-00004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8675" name="Check Box 67" descr="Yes" hidden="1">
              <a:extLst>
                <a:ext uri="{63B3BB69-23CF-44E3-9099-C40C66FF867C}">
                  <a14:compatExt spid="_x0000_s68675"/>
                </a:ext>
                <a:ext uri="{FF2B5EF4-FFF2-40B4-BE49-F238E27FC236}">
                  <a16:creationId xmlns:a16="http://schemas.microsoft.com/office/drawing/2014/main" id="{00000000-0008-0000-1D00-00004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8676" name="Check Box 68" hidden="1">
              <a:extLst>
                <a:ext uri="{63B3BB69-23CF-44E3-9099-C40C66FF867C}">
                  <a14:compatExt spid="_x0000_s68676"/>
                </a:ext>
                <a:ext uri="{FF2B5EF4-FFF2-40B4-BE49-F238E27FC236}">
                  <a16:creationId xmlns:a16="http://schemas.microsoft.com/office/drawing/2014/main" id="{00000000-0008-0000-1D00-00004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8677" name="Check Box 69" descr="Yes" hidden="1">
              <a:extLst>
                <a:ext uri="{63B3BB69-23CF-44E3-9099-C40C66FF867C}">
                  <a14:compatExt spid="_x0000_s68677"/>
                </a:ext>
                <a:ext uri="{FF2B5EF4-FFF2-40B4-BE49-F238E27FC236}">
                  <a16:creationId xmlns:a16="http://schemas.microsoft.com/office/drawing/2014/main" id="{00000000-0008-0000-1D00-00004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8678" name="Check Box 70" descr="Yes" hidden="1">
              <a:extLst>
                <a:ext uri="{63B3BB69-23CF-44E3-9099-C40C66FF867C}">
                  <a14:compatExt spid="_x0000_s68678"/>
                </a:ext>
                <a:ext uri="{FF2B5EF4-FFF2-40B4-BE49-F238E27FC236}">
                  <a16:creationId xmlns:a16="http://schemas.microsoft.com/office/drawing/2014/main" id="{00000000-0008-0000-1D00-00004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8679" name="Check Box 71" descr="Yes" hidden="1">
              <a:extLst>
                <a:ext uri="{63B3BB69-23CF-44E3-9099-C40C66FF867C}">
                  <a14:compatExt spid="_x0000_s68679"/>
                </a:ext>
                <a:ext uri="{FF2B5EF4-FFF2-40B4-BE49-F238E27FC236}">
                  <a16:creationId xmlns:a16="http://schemas.microsoft.com/office/drawing/2014/main" id="{00000000-0008-0000-1D00-00004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8680" name="Check Box 72" descr="Yes" hidden="1">
              <a:extLst>
                <a:ext uri="{63B3BB69-23CF-44E3-9099-C40C66FF867C}">
                  <a14:compatExt spid="_x0000_s68680"/>
                </a:ext>
                <a:ext uri="{FF2B5EF4-FFF2-40B4-BE49-F238E27FC236}">
                  <a16:creationId xmlns:a16="http://schemas.microsoft.com/office/drawing/2014/main" id="{00000000-0008-0000-1D00-00004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8681" name="Check Box 73" descr="Yes" hidden="1">
              <a:extLst>
                <a:ext uri="{63B3BB69-23CF-44E3-9099-C40C66FF867C}">
                  <a14:compatExt spid="_x0000_s68681"/>
                </a:ext>
                <a:ext uri="{FF2B5EF4-FFF2-40B4-BE49-F238E27FC236}">
                  <a16:creationId xmlns:a16="http://schemas.microsoft.com/office/drawing/2014/main" id="{00000000-0008-0000-1D00-00004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8682" name="Check Box 74" descr="Yes" hidden="1">
              <a:extLst>
                <a:ext uri="{63B3BB69-23CF-44E3-9099-C40C66FF867C}">
                  <a14:compatExt spid="_x0000_s68682"/>
                </a:ext>
                <a:ext uri="{FF2B5EF4-FFF2-40B4-BE49-F238E27FC236}">
                  <a16:creationId xmlns:a16="http://schemas.microsoft.com/office/drawing/2014/main" id="{00000000-0008-0000-1D00-00004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8683" name="Check Box 75" descr="Yes" hidden="1">
              <a:extLst>
                <a:ext uri="{63B3BB69-23CF-44E3-9099-C40C66FF867C}">
                  <a14:compatExt spid="_x0000_s68683"/>
                </a:ext>
                <a:ext uri="{FF2B5EF4-FFF2-40B4-BE49-F238E27FC236}">
                  <a16:creationId xmlns:a16="http://schemas.microsoft.com/office/drawing/2014/main" id="{00000000-0008-0000-1D00-00004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8684" name="Check Box 76" descr="Yes" hidden="1">
              <a:extLst>
                <a:ext uri="{63B3BB69-23CF-44E3-9099-C40C66FF867C}">
                  <a14:compatExt spid="_x0000_s68684"/>
                </a:ext>
                <a:ext uri="{FF2B5EF4-FFF2-40B4-BE49-F238E27FC236}">
                  <a16:creationId xmlns:a16="http://schemas.microsoft.com/office/drawing/2014/main" id="{00000000-0008-0000-1D00-00004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8685" name="Check Box 77" descr="Yes" hidden="1">
              <a:extLst>
                <a:ext uri="{63B3BB69-23CF-44E3-9099-C40C66FF867C}">
                  <a14:compatExt spid="_x0000_s68685"/>
                </a:ext>
                <a:ext uri="{FF2B5EF4-FFF2-40B4-BE49-F238E27FC236}">
                  <a16:creationId xmlns:a16="http://schemas.microsoft.com/office/drawing/2014/main" id="{00000000-0008-0000-1D00-00004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8686" name="Check Box 78" descr="Yes" hidden="1">
              <a:extLst>
                <a:ext uri="{63B3BB69-23CF-44E3-9099-C40C66FF867C}">
                  <a14:compatExt spid="_x0000_s68686"/>
                </a:ext>
                <a:ext uri="{FF2B5EF4-FFF2-40B4-BE49-F238E27FC236}">
                  <a16:creationId xmlns:a16="http://schemas.microsoft.com/office/drawing/2014/main" id="{00000000-0008-0000-1D00-00004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8687" name="Check Box 79" descr="Yes" hidden="1">
              <a:extLst>
                <a:ext uri="{63B3BB69-23CF-44E3-9099-C40C66FF867C}">
                  <a14:compatExt spid="_x0000_s68687"/>
                </a:ext>
                <a:ext uri="{FF2B5EF4-FFF2-40B4-BE49-F238E27FC236}">
                  <a16:creationId xmlns:a16="http://schemas.microsoft.com/office/drawing/2014/main" id="{00000000-0008-0000-1D00-00004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8688" name="Check Box 80" descr="Yes" hidden="1">
              <a:extLst>
                <a:ext uri="{63B3BB69-23CF-44E3-9099-C40C66FF867C}">
                  <a14:compatExt spid="_x0000_s68688"/>
                </a:ext>
                <a:ext uri="{FF2B5EF4-FFF2-40B4-BE49-F238E27FC236}">
                  <a16:creationId xmlns:a16="http://schemas.microsoft.com/office/drawing/2014/main" id="{00000000-0008-0000-1D00-00005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8689" name="Check Box 81" descr="Yes" hidden="1">
              <a:extLst>
                <a:ext uri="{63B3BB69-23CF-44E3-9099-C40C66FF867C}">
                  <a14:compatExt spid="_x0000_s68689"/>
                </a:ext>
                <a:ext uri="{FF2B5EF4-FFF2-40B4-BE49-F238E27FC236}">
                  <a16:creationId xmlns:a16="http://schemas.microsoft.com/office/drawing/2014/main" id="{00000000-0008-0000-1D00-00005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8690" name="Check Box 82" hidden="1">
              <a:extLst>
                <a:ext uri="{63B3BB69-23CF-44E3-9099-C40C66FF867C}">
                  <a14:compatExt spid="_x0000_s68690"/>
                </a:ext>
                <a:ext uri="{FF2B5EF4-FFF2-40B4-BE49-F238E27FC236}">
                  <a16:creationId xmlns:a16="http://schemas.microsoft.com/office/drawing/2014/main" id="{00000000-0008-0000-1D00-00005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8691" name="Check Box 83" hidden="1">
              <a:extLst>
                <a:ext uri="{63B3BB69-23CF-44E3-9099-C40C66FF867C}">
                  <a14:compatExt spid="_x0000_s68691"/>
                </a:ext>
                <a:ext uri="{FF2B5EF4-FFF2-40B4-BE49-F238E27FC236}">
                  <a16:creationId xmlns:a16="http://schemas.microsoft.com/office/drawing/2014/main" id="{00000000-0008-0000-1D00-00005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8692" name="Check Box 84" descr="Yes" hidden="1">
              <a:extLst>
                <a:ext uri="{63B3BB69-23CF-44E3-9099-C40C66FF867C}">
                  <a14:compatExt spid="_x0000_s68692"/>
                </a:ext>
                <a:ext uri="{FF2B5EF4-FFF2-40B4-BE49-F238E27FC236}">
                  <a16:creationId xmlns:a16="http://schemas.microsoft.com/office/drawing/2014/main" id="{00000000-0008-0000-1D00-00005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8693" name="Check Box 85" descr="Yes" hidden="1">
              <a:extLst>
                <a:ext uri="{63B3BB69-23CF-44E3-9099-C40C66FF867C}">
                  <a14:compatExt spid="_x0000_s68693"/>
                </a:ext>
                <a:ext uri="{FF2B5EF4-FFF2-40B4-BE49-F238E27FC236}">
                  <a16:creationId xmlns:a16="http://schemas.microsoft.com/office/drawing/2014/main" id="{00000000-0008-0000-1D00-00005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8694" name="Check Box 86" descr="Yes" hidden="1">
              <a:extLst>
                <a:ext uri="{63B3BB69-23CF-44E3-9099-C40C66FF867C}">
                  <a14:compatExt spid="_x0000_s68694"/>
                </a:ext>
                <a:ext uri="{FF2B5EF4-FFF2-40B4-BE49-F238E27FC236}">
                  <a16:creationId xmlns:a16="http://schemas.microsoft.com/office/drawing/2014/main" id="{00000000-0008-0000-1D00-000056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8695" name="Check Box 87" descr="Yes" hidden="1">
              <a:extLst>
                <a:ext uri="{63B3BB69-23CF-44E3-9099-C40C66FF867C}">
                  <a14:compatExt spid="_x0000_s68695"/>
                </a:ext>
                <a:ext uri="{FF2B5EF4-FFF2-40B4-BE49-F238E27FC236}">
                  <a16:creationId xmlns:a16="http://schemas.microsoft.com/office/drawing/2014/main" id="{00000000-0008-0000-1D00-000057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1085850</xdr:colOff>
          <xdr:row>17</xdr:row>
          <xdr:rowOff>47625</xdr:rowOff>
        </xdr:to>
        <xdr:sp macro="" textlink="">
          <xdr:nvSpPr>
            <xdr:cNvPr id="68696" name="Check Box 88" hidden="1">
              <a:extLst>
                <a:ext uri="{63B3BB69-23CF-44E3-9099-C40C66FF867C}">
                  <a14:compatExt spid="_x0000_s68696"/>
                </a:ext>
                <a:ext uri="{FF2B5EF4-FFF2-40B4-BE49-F238E27FC236}">
                  <a16:creationId xmlns:a16="http://schemas.microsoft.com/office/drawing/2014/main" id="{00000000-0008-0000-1D00-000058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68697" name="Check Box 89" hidden="1">
              <a:extLst>
                <a:ext uri="{63B3BB69-23CF-44E3-9099-C40C66FF867C}">
                  <a14:compatExt spid="_x0000_s68697"/>
                </a:ext>
                <a:ext uri="{FF2B5EF4-FFF2-40B4-BE49-F238E27FC236}">
                  <a16:creationId xmlns:a16="http://schemas.microsoft.com/office/drawing/2014/main" id="{00000000-0008-0000-1D00-000059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1085850</xdr:colOff>
          <xdr:row>18</xdr:row>
          <xdr:rowOff>47625</xdr:rowOff>
        </xdr:to>
        <xdr:sp macro="" textlink="">
          <xdr:nvSpPr>
            <xdr:cNvPr id="68698" name="Check Box 90" hidden="1">
              <a:extLst>
                <a:ext uri="{63B3BB69-23CF-44E3-9099-C40C66FF867C}">
                  <a14:compatExt spid="_x0000_s68698"/>
                </a:ext>
                <a:ext uri="{FF2B5EF4-FFF2-40B4-BE49-F238E27FC236}">
                  <a16:creationId xmlns:a16="http://schemas.microsoft.com/office/drawing/2014/main" id="{00000000-0008-0000-1D00-00005A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68699" name="Check Box 91" hidden="1">
              <a:extLst>
                <a:ext uri="{63B3BB69-23CF-44E3-9099-C40C66FF867C}">
                  <a14:compatExt spid="_x0000_s68699"/>
                </a:ext>
                <a:ext uri="{FF2B5EF4-FFF2-40B4-BE49-F238E27FC236}">
                  <a16:creationId xmlns:a16="http://schemas.microsoft.com/office/drawing/2014/main" id="{00000000-0008-0000-1D00-00005B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1085850</xdr:colOff>
          <xdr:row>19</xdr:row>
          <xdr:rowOff>47625</xdr:rowOff>
        </xdr:to>
        <xdr:sp macro="" textlink="">
          <xdr:nvSpPr>
            <xdr:cNvPr id="68700" name="Check Box 92" hidden="1">
              <a:extLst>
                <a:ext uri="{63B3BB69-23CF-44E3-9099-C40C66FF867C}">
                  <a14:compatExt spid="_x0000_s68700"/>
                </a:ext>
                <a:ext uri="{FF2B5EF4-FFF2-40B4-BE49-F238E27FC236}">
                  <a16:creationId xmlns:a16="http://schemas.microsoft.com/office/drawing/2014/main" id="{00000000-0008-0000-1D00-00005C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68701" name="Check Box 93" hidden="1">
              <a:extLst>
                <a:ext uri="{63B3BB69-23CF-44E3-9099-C40C66FF867C}">
                  <a14:compatExt spid="_x0000_s68701"/>
                </a:ext>
                <a:ext uri="{FF2B5EF4-FFF2-40B4-BE49-F238E27FC236}">
                  <a16:creationId xmlns:a16="http://schemas.microsoft.com/office/drawing/2014/main" id="{00000000-0008-0000-1D00-00005D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8702" name="Check Box 94" hidden="1">
              <a:extLst>
                <a:ext uri="{63B3BB69-23CF-44E3-9099-C40C66FF867C}">
                  <a14:compatExt spid="_x0000_s68702"/>
                </a:ext>
                <a:ext uri="{FF2B5EF4-FFF2-40B4-BE49-F238E27FC236}">
                  <a16:creationId xmlns:a16="http://schemas.microsoft.com/office/drawing/2014/main" id="{00000000-0008-0000-1D00-00005E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1085850</xdr:colOff>
          <xdr:row>20</xdr:row>
          <xdr:rowOff>47625</xdr:rowOff>
        </xdr:to>
        <xdr:sp macro="" textlink="">
          <xdr:nvSpPr>
            <xdr:cNvPr id="68703" name="Check Box 95" hidden="1">
              <a:extLst>
                <a:ext uri="{63B3BB69-23CF-44E3-9099-C40C66FF867C}">
                  <a14:compatExt spid="_x0000_s68703"/>
                </a:ext>
                <a:ext uri="{FF2B5EF4-FFF2-40B4-BE49-F238E27FC236}">
                  <a16:creationId xmlns:a16="http://schemas.microsoft.com/office/drawing/2014/main" id="{00000000-0008-0000-1D00-00005F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68704" name="Check Box 96" hidden="1">
              <a:extLst>
                <a:ext uri="{63B3BB69-23CF-44E3-9099-C40C66FF867C}">
                  <a14:compatExt spid="_x0000_s68704"/>
                </a:ext>
                <a:ext uri="{FF2B5EF4-FFF2-40B4-BE49-F238E27FC236}">
                  <a16:creationId xmlns:a16="http://schemas.microsoft.com/office/drawing/2014/main" id="{00000000-0008-0000-1D00-000060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8705" name="Check Box 97" hidden="1">
              <a:extLst>
                <a:ext uri="{63B3BB69-23CF-44E3-9099-C40C66FF867C}">
                  <a14:compatExt spid="_x0000_s68705"/>
                </a:ext>
                <a:ext uri="{FF2B5EF4-FFF2-40B4-BE49-F238E27FC236}">
                  <a16:creationId xmlns:a16="http://schemas.microsoft.com/office/drawing/2014/main" id="{00000000-0008-0000-1D00-000061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1085850</xdr:colOff>
          <xdr:row>21</xdr:row>
          <xdr:rowOff>47625</xdr:rowOff>
        </xdr:to>
        <xdr:sp macro="" textlink="">
          <xdr:nvSpPr>
            <xdr:cNvPr id="68706" name="Check Box 98" hidden="1">
              <a:extLst>
                <a:ext uri="{63B3BB69-23CF-44E3-9099-C40C66FF867C}">
                  <a14:compatExt spid="_x0000_s68706"/>
                </a:ext>
                <a:ext uri="{FF2B5EF4-FFF2-40B4-BE49-F238E27FC236}">
                  <a16:creationId xmlns:a16="http://schemas.microsoft.com/office/drawing/2014/main" id="{00000000-0008-0000-1D00-000062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68707" name="Check Box 99" hidden="1">
              <a:extLst>
                <a:ext uri="{63B3BB69-23CF-44E3-9099-C40C66FF867C}">
                  <a14:compatExt spid="_x0000_s68707"/>
                </a:ext>
                <a:ext uri="{FF2B5EF4-FFF2-40B4-BE49-F238E27FC236}">
                  <a16:creationId xmlns:a16="http://schemas.microsoft.com/office/drawing/2014/main" id="{00000000-0008-0000-1D00-000063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68708" name="Check Box 100" hidden="1">
              <a:extLst>
                <a:ext uri="{63B3BB69-23CF-44E3-9099-C40C66FF867C}">
                  <a14:compatExt spid="_x0000_s68708"/>
                </a:ext>
                <a:ext uri="{FF2B5EF4-FFF2-40B4-BE49-F238E27FC236}">
                  <a16:creationId xmlns:a16="http://schemas.microsoft.com/office/drawing/2014/main" id="{00000000-0008-0000-1D00-000064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1085850</xdr:colOff>
          <xdr:row>22</xdr:row>
          <xdr:rowOff>47625</xdr:rowOff>
        </xdr:to>
        <xdr:sp macro="" textlink="">
          <xdr:nvSpPr>
            <xdr:cNvPr id="68709" name="Check Box 101" hidden="1">
              <a:extLst>
                <a:ext uri="{63B3BB69-23CF-44E3-9099-C40C66FF867C}">
                  <a14:compatExt spid="_x0000_s68709"/>
                </a:ext>
                <a:ext uri="{FF2B5EF4-FFF2-40B4-BE49-F238E27FC236}">
                  <a16:creationId xmlns:a16="http://schemas.microsoft.com/office/drawing/2014/main" id="{00000000-0008-0000-1D00-0000650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40.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69633" name="Check Box 1" hidden="1">
              <a:extLst>
                <a:ext uri="{63B3BB69-23CF-44E3-9099-C40C66FF867C}">
                  <a14:compatExt spid="_x0000_s69633"/>
                </a:ext>
                <a:ext uri="{FF2B5EF4-FFF2-40B4-BE49-F238E27FC236}">
                  <a16:creationId xmlns:a16="http://schemas.microsoft.com/office/drawing/2014/main" id="{00000000-0008-0000-1E00-00000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69634" name="Check Box 2" hidden="1">
              <a:extLst>
                <a:ext uri="{63B3BB69-23CF-44E3-9099-C40C66FF867C}">
                  <a14:compatExt spid="_x0000_s69634"/>
                </a:ext>
                <a:ext uri="{FF2B5EF4-FFF2-40B4-BE49-F238E27FC236}">
                  <a16:creationId xmlns:a16="http://schemas.microsoft.com/office/drawing/2014/main" id="{00000000-0008-0000-1E00-00000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69635" name="Check Box 3" hidden="1">
              <a:extLst>
                <a:ext uri="{63B3BB69-23CF-44E3-9099-C40C66FF867C}">
                  <a14:compatExt spid="_x0000_s69635"/>
                </a:ext>
                <a:ext uri="{FF2B5EF4-FFF2-40B4-BE49-F238E27FC236}">
                  <a16:creationId xmlns:a16="http://schemas.microsoft.com/office/drawing/2014/main" id="{00000000-0008-0000-1E00-00000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69636" name="Check Box 4" hidden="1">
              <a:extLst>
                <a:ext uri="{63B3BB69-23CF-44E3-9099-C40C66FF867C}">
                  <a14:compatExt spid="_x0000_s69636"/>
                </a:ext>
                <a:ext uri="{FF2B5EF4-FFF2-40B4-BE49-F238E27FC236}">
                  <a16:creationId xmlns:a16="http://schemas.microsoft.com/office/drawing/2014/main" id="{00000000-0008-0000-1E00-00000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69637" name="Check Box 5" hidden="1">
              <a:extLst>
                <a:ext uri="{63B3BB69-23CF-44E3-9099-C40C66FF867C}">
                  <a14:compatExt spid="_x0000_s69637"/>
                </a:ext>
                <a:ext uri="{FF2B5EF4-FFF2-40B4-BE49-F238E27FC236}">
                  <a16:creationId xmlns:a16="http://schemas.microsoft.com/office/drawing/2014/main" id="{00000000-0008-0000-1E00-00000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69638" name="Check Box 6" hidden="1">
              <a:extLst>
                <a:ext uri="{63B3BB69-23CF-44E3-9099-C40C66FF867C}">
                  <a14:compatExt spid="_x0000_s69638"/>
                </a:ext>
                <a:ext uri="{FF2B5EF4-FFF2-40B4-BE49-F238E27FC236}">
                  <a16:creationId xmlns:a16="http://schemas.microsoft.com/office/drawing/2014/main" id="{00000000-0008-0000-1E00-00000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69639" name="Check Box 7" hidden="1">
              <a:extLst>
                <a:ext uri="{63B3BB69-23CF-44E3-9099-C40C66FF867C}">
                  <a14:compatExt spid="_x0000_s69639"/>
                </a:ext>
                <a:ext uri="{FF2B5EF4-FFF2-40B4-BE49-F238E27FC236}">
                  <a16:creationId xmlns:a16="http://schemas.microsoft.com/office/drawing/2014/main" id="{00000000-0008-0000-1E00-00000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69640" name="Check Box 8" hidden="1">
              <a:extLst>
                <a:ext uri="{63B3BB69-23CF-44E3-9099-C40C66FF867C}">
                  <a14:compatExt spid="_x0000_s69640"/>
                </a:ext>
                <a:ext uri="{FF2B5EF4-FFF2-40B4-BE49-F238E27FC236}">
                  <a16:creationId xmlns:a16="http://schemas.microsoft.com/office/drawing/2014/main" id="{00000000-0008-0000-1E00-00000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69641" name="Check Box 9" hidden="1">
              <a:extLst>
                <a:ext uri="{63B3BB69-23CF-44E3-9099-C40C66FF867C}">
                  <a14:compatExt spid="_x0000_s69641"/>
                </a:ext>
                <a:ext uri="{FF2B5EF4-FFF2-40B4-BE49-F238E27FC236}">
                  <a16:creationId xmlns:a16="http://schemas.microsoft.com/office/drawing/2014/main" id="{00000000-0008-0000-1E00-00000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69642" name="Check Box 10" hidden="1">
              <a:extLst>
                <a:ext uri="{63B3BB69-23CF-44E3-9099-C40C66FF867C}">
                  <a14:compatExt spid="_x0000_s69642"/>
                </a:ext>
                <a:ext uri="{FF2B5EF4-FFF2-40B4-BE49-F238E27FC236}">
                  <a16:creationId xmlns:a16="http://schemas.microsoft.com/office/drawing/2014/main" id="{00000000-0008-0000-1E00-00000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69643" name="Check Box 11" hidden="1">
              <a:extLst>
                <a:ext uri="{63B3BB69-23CF-44E3-9099-C40C66FF867C}">
                  <a14:compatExt spid="_x0000_s69643"/>
                </a:ext>
                <a:ext uri="{FF2B5EF4-FFF2-40B4-BE49-F238E27FC236}">
                  <a16:creationId xmlns:a16="http://schemas.microsoft.com/office/drawing/2014/main" id="{00000000-0008-0000-1E00-00000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69644" name="Check Box 12" hidden="1">
              <a:extLst>
                <a:ext uri="{63B3BB69-23CF-44E3-9099-C40C66FF867C}">
                  <a14:compatExt spid="_x0000_s69644"/>
                </a:ext>
                <a:ext uri="{FF2B5EF4-FFF2-40B4-BE49-F238E27FC236}">
                  <a16:creationId xmlns:a16="http://schemas.microsoft.com/office/drawing/2014/main" id="{00000000-0008-0000-1E00-00000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69645" name="Check Box 13" hidden="1">
              <a:extLst>
                <a:ext uri="{63B3BB69-23CF-44E3-9099-C40C66FF867C}">
                  <a14:compatExt spid="_x0000_s69645"/>
                </a:ext>
                <a:ext uri="{FF2B5EF4-FFF2-40B4-BE49-F238E27FC236}">
                  <a16:creationId xmlns:a16="http://schemas.microsoft.com/office/drawing/2014/main" id="{00000000-0008-0000-1E00-00000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69646" name="Check Box 14" hidden="1">
              <a:extLst>
                <a:ext uri="{63B3BB69-23CF-44E3-9099-C40C66FF867C}">
                  <a14:compatExt spid="_x0000_s69646"/>
                </a:ext>
                <a:ext uri="{FF2B5EF4-FFF2-40B4-BE49-F238E27FC236}">
                  <a16:creationId xmlns:a16="http://schemas.microsoft.com/office/drawing/2014/main" id="{00000000-0008-0000-1E00-00000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69647" name="Check Box 15" hidden="1">
              <a:extLst>
                <a:ext uri="{63B3BB69-23CF-44E3-9099-C40C66FF867C}">
                  <a14:compatExt spid="_x0000_s69647"/>
                </a:ext>
                <a:ext uri="{FF2B5EF4-FFF2-40B4-BE49-F238E27FC236}">
                  <a16:creationId xmlns:a16="http://schemas.microsoft.com/office/drawing/2014/main" id="{00000000-0008-0000-1E00-00000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69648" name="Check Box 16" hidden="1">
              <a:extLst>
                <a:ext uri="{63B3BB69-23CF-44E3-9099-C40C66FF867C}">
                  <a14:compatExt spid="_x0000_s69648"/>
                </a:ext>
                <a:ext uri="{FF2B5EF4-FFF2-40B4-BE49-F238E27FC236}">
                  <a16:creationId xmlns:a16="http://schemas.microsoft.com/office/drawing/2014/main" id="{00000000-0008-0000-1E00-00001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69649" name="Check Box 17" hidden="1">
              <a:extLst>
                <a:ext uri="{63B3BB69-23CF-44E3-9099-C40C66FF867C}">
                  <a14:compatExt spid="_x0000_s69649"/>
                </a:ext>
                <a:ext uri="{FF2B5EF4-FFF2-40B4-BE49-F238E27FC236}">
                  <a16:creationId xmlns:a16="http://schemas.microsoft.com/office/drawing/2014/main" id="{00000000-0008-0000-1E00-00001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69650" name="Check Box 18" hidden="1">
              <a:extLst>
                <a:ext uri="{63B3BB69-23CF-44E3-9099-C40C66FF867C}">
                  <a14:compatExt spid="_x0000_s69650"/>
                </a:ext>
                <a:ext uri="{FF2B5EF4-FFF2-40B4-BE49-F238E27FC236}">
                  <a16:creationId xmlns:a16="http://schemas.microsoft.com/office/drawing/2014/main" id="{00000000-0008-0000-1E00-00001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69651" name="Check Box 19" hidden="1">
              <a:extLst>
                <a:ext uri="{63B3BB69-23CF-44E3-9099-C40C66FF867C}">
                  <a14:compatExt spid="_x0000_s69651"/>
                </a:ext>
                <a:ext uri="{FF2B5EF4-FFF2-40B4-BE49-F238E27FC236}">
                  <a16:creationId xmlns:a16="http://schemas.microsoft.com/office/drawing/2014/main" id="{00000000-0008-0000-1E00-00001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69652" name="Check Box 20" hidden="1">
              <a:extLst>
                <a:ext uri="{63B3BB69-23CF-44E3-9099-C40C66FF867C}">
                  <a14:compatExt spid="_x0000_s69652"/>
                </a:ext>
                <a:ext uri="{FF2B5EF4-FFF2-40B4-BE49-F238E27FC236}">
                  <a16:creationId xmlns:a16="http://schemas.microsoft.com/office/drawing/2014/main" id="{00000000-0008-0000-1E00-00001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69653" name="Check Box 21" hidden="1">
              <a:extLst>
                <a:ext uri="{63B3BB69-23CF-44E3-9099-C40C66FF867C}">
                  <a14:compatExt spid="_x0000_s69653"/>
                </a:ext>
                <a:ext uri="{FF2B5EF4-FFF2-40B4-BE49-F238E27FC236}">
                  <a16:creationId xmlns:a16="http://schemas.microsoft.com/office/drawing/2014/main" id="{00000000-0008-0000-1E00-00001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E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E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E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E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E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E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E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E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E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69654" name="Check Box 22" hidden="1">
              <a:extLst>
                <a:ext uri="{63B3BB69-23CF-44E3-9099-C40C66FF867C}">
                  <a14:compatExt spid="_x0000_s69654"/>
                </a:ext>
                <a:ext uri="{FF2B5EF4-FFF2-40B4-BE49-F238E27FC236}">
                  <a16:creationId xmlns:a16="http://schemas.microsoft.com/office/drawing/2014/main" id="{00000000-0008-0000-1E00-00001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69655" name="Check Box 23" hidden="1">
              <a:extLst>
                <a:ext uri="{63B3BB69-23CF-44E3-9099-C40C66FF867C}">
                  <a14:compatExt spid="_x0000_s69655"/>
                </a:ext>
                <a:ext uri="{FF2B5EF4-FFF2-40B4-BE49-F238E27FC236}">
                  <a16:creationId xmlns:a16="http://schemas.microsoft.com/office/drawing/2014/main" id="{00000000-0008-0000-1E00-00001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69656" name="Check Box 24" hidden="1">
              <a:extLst>
                <a:ext uri="{63B3BB69-23CF-44E3-9099-C40C66FF867C}">
                  <a14:compatExt spid="_x0000_s69656"/>
                </a:ext>
                <a:ext uri="{FF2B5EF4-FFF2-40B4-BE49-F238E27FC236}">
                  <a16:creationId xmlns:a16="http://schemas.microsoft.com/office/drawing/2014/main" id="{00000000-0008-0000-1E00-00001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69657" name="Check Box 25" hidden="1">
              <a:extLst>
                <a:ext uri="{63B3BB69-23CF-44E3-9099-C40C66FF867C}">
                  <a14:compatExt spid="_x0000_s69657"/>
                </a:ext>
                <a:ext uri="{FF2B5EF4-FFF2-40B4-BE49-F238E27FC236}">
                  <a16:creationId xmlns:a16="http://schemas.microsoft.com/office/drawing/2014/main" id="{00000000-0008-0000-1E00-00001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69658" name="Check Box 26" hidden="1">
              <a:extLst>
                <a:ext uri="{63B3BB69-23CF-44E3-9099-C40C66FF867C}">
                  <a14:compatExt spid="_x0000_s69658"/>
                </a:ext>
                <a:ext uri="{FF2B5EF4-FFF2-40B4-BE49-F238E27FC236}">
                  <a16:creationId xmlns:a16="http://schemas.microsoft.com/office/drawing/2014/main" id="{00000000-0008-0000-1E00-00001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69659" name="Check Box 27" hidden="1">
              <a:extLst>
                <a:ext uri="{63B3BB69-23CF-44E3-9099-C40C66FF867C}">
                  <a14:compatExt spid="_x0000_s69659"/>
                </a:ext>
                <a:ext uri="{FF2B5EF4-FFF2-40B4-BE49-F238E27FC236}">
                  <a16:creationId xmlns:a16="http://schemas.microsoft.com/office/drawing/2014/main" id="{00000000-0008-0000-1E00-00001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69660" name="Check Box 28" descr="Yes" hidden="1">
              <a:extLst>
                <a:ext uri="{63B3BB69-23CF-44E3-9099-C40C66FF867C}">
                  <a14:compatExt spid="_x0000_s69660"/>
                </a:ext>
                <a:ext uri="{FF2B5EF4-FFF2-40B4-BE49-F238E27FC236}">
                  <a16:creationId xmlns:a16="http://schemas.microsoft.com/office/drawing/2014/main" id="{00000000-0008-0000-1E00-00001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69661" name="Check Box 29" descr="Retain" hidden="1">
              <a:extLst>
                <a:ext uri="{63B3BB69-23CF-44E3-9099-C40C66FF867C}">
                  <a14:compatExt spid="_x0000_s69661"/>
                </a:ext>
                <a:ext uri="{FF2B5EF4-FFF2-40B4-BE49-F238E27FC236}">
                  <a16:creationId xmlns:a16="http://schemas.microsoft.com/office/drawing/2014/main" id="{00000000-0008-0000-1E00-00001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69662" name="Check Box 30" hidden="1">
              <a:extLst>
                <a:ext uri="{63B3BB69-23CF-44E3-9099-C40C66FF867C}">
                  <a14:compatExt spid="_x0000_s69662"/>
                </a:ext>
                <a:ext uri="{FF2B5EF4-FFF2-40B4-BE49-F238E27FC236}">
                  <a16:creationId xmlns:a16="http://schemas.microsoft.com/office/drawing/2014/main" id="{00000000-0008-0000-1E00-00001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69663" name="Check Box 31" hidden="1">
              <a:extLst>
                <a:ext uri="{63B3BB69-23CF-44E3-9099-C40C66FF867C}">
                  <a14:compatExt spid="_x0000_s69663"/>
                </a:ext>
                <a:ext uri="{FF2B5EF4-FFF2-40B4-BE49-F238E27FC236}">
                  <a16:creationId xmlns:a16="http://schemas.microsoft.com/office/drawing/2014/main" id="{00000000-0008-0000-1E00-00001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69664" name="Check Box 32" hidden="1">
              <a:extLst>
                <a:ext uri="{63B3BB69-23CF-44E3-9099-C40C66FF867C}">
                  <a14:compatExt spid="_x0000_s69664"/>
                </a:ext>
                <a:ext uri="{FF2B5EF4-FFF2-40B4-BE49-F238E27FC236}">
                  <a16:creationId xmlns:a16="http://schemas.microsoft.com/office/drawing/2014/main" id="{00000000-0008-0000-1E00-00002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69665" name="Check Box 33" hidden="1">
              <a:extLst>
                <a:ext uri="{63B3BB69-23CF-44E3-9099-C40C66FF867C}">
                  <a14:compatExt spid="_x0000_s69665"/>
                </a:ext>
                <a:ext uri="{FF2B5EF4-FFF2-40B4-BE49-F238E27FC236}">
                  <a16:creationId xmlns:a16="http://schemas.microsoft.com/office/drawing/2014/main" id="{00000000-0008-0000-1E00-00002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69666" name="Check Box 34" hidden="1">
              <a:extLst>
                <a:ext uri="{63B3BB69-23CF-44E3-9099-C40C66FF867C}">
                  <a14:compatExt spid="_x0000_s69666"/>
                </a:ext>
                <a:ext uri="{FF2B5EF4-FFF2-40B4-BE49-F238E27FC236}">
                  <a16:creationId xmlns:a16="http://schemas.microsoft.com/office/drawing/2014/main" id="{00000000-0008-0000-1E00-00002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69667" name="Check Box 35" hidden="1">
              <a:extLst>
                <a:ext uri="{63B3BB69-23CF-44E3-9099-C40C66FF867C}">
                  <a14:compatExt spid="_x0000_s69667"/>
                </a:ext>
                <a:ext uri="{FF2B5EF4-FFF2-40B4-BE49-F238E27FC236}">
                  <a16:creationId xmlns:a16="http://schemas.microsoft.com/office/drawing/2014/main" id="{00000000-0008-0000-1E00-00002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69668" name="Check Box 36" hidden="1">
              <a:extLst>
                <a:ext uri="{63B3BB69-23CF-44E3-9099-C40C66FF867C}">
                  <a14:compatExt spid="_x0000_s69668"/>
                </a:ext>
                <a:ext uri="{FF2B5EF4-FFF2-40B4-BE49-F238E27FC236}">
                  <a16:creationId xmlns:a16="http://schemas.microsoft.com/office/drawing/2014/main" id="{00000000-0008-0000-1E00-00002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69669" name="Check Box 37" hidden="1">
              <a:extLst>
                <a:ext uri="{63B3BB69-23CF-44E3-9099-C40C66FF867C}">
                  <a14:compatExt spid="_x0000_s69669"/>
                </a:ext>
                <a:ext uri="{FF2B5EF4-FFF2-40B4-BE49-F238E27FC236}">
                  <a16:creationId xmlns:a16="http://schemas.microsoft.com/office/drawing/2014/main" id="{00000000-0008-0000-1E00-00002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69670" name="Check Box 38" hidden="1">
              <a:extLst>
                <a:ext uri="{63B3BB69-23CF-44E3-9099-C40C66FF867C}">
                  <a14:compatExt spid="_x0000_s69670"/>
                </a:ext>
                <a:ext uri="{FF2B5EF4-FFF2-40B4-BE49-F238E27FC236}">
                  <a16:creationId xmlns:a16="http://schemas.microsoft.com/office/drawing/2014/main" id="{00000000-0008-0000-1E00-00002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69671" name="Check Box 39" hidden="1">
              <a:extLst>
                <a:ext uri="{63B3BB69-23CF-44E3-9099-C40C66FF867C}">
                  <a14:compatExt spid="_x0000_s69671"/>
                </a:ext>
                <a:ext uri="{FF2B5EF4-FFF2-40B4-BE49-F238E27FC236}">
                  <a16:creationId xmlns:a16="http://schemas.microsoft.com/office/drawing/2014/main" id="{00000000-0008-0000-1E00-00002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69672" name="Check Box 40" hidden="1">
              <a:extLst>
                <a:ext uri="{63B3BB69-23CF-44E3-9099-C40C66FF867C}">
                  <a14:compatExt spid="_x0000_s69672"/>
                </a:ext>
                <a:ext uri="{FF2B5EF4-FFF2-40B4-BE49-F238E27FC236}">
                  <a16:creationId xmlns:a16="http://schemas.microsoft.com/office/drawing/2014/main" id="{00000000-0008-0000-1E00-00002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69673" name="Check Box 41" hidden="1">
              <a:extLst>
                <a:ext uri="{63B3BB69-23CF-44E3-9099-C40C66FF867C}">
                  <a14:compatExt spid="_x0000_s69673"/>
                </a:ext>
                <a:ext uri="{FF2B5EF4-FFF2-40B4-BE49-F238E27FC236}">
                  <a16:creationId xmlns:a16="http://schemas.microsoft.com/office/drawing/2014/main" id="{00000000-0008-0000-1E00-00002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69674" name="Check Box 42" hidden="1">
              <a:extLst>
                <a:ext uri="{63B3BB69-23CF-44E3-9099-C40C66FF867C}">
                  <a14:compatExt spid="_x0000_s69674"/>
                </a:ext>
                <a:ext uri="{FF2B5EF4-FFF2-40B4-BE49-F238E27FC236}">
                  <a16:creationId xmlns:a16="http://schemas.microsoft.com/office/drawing/2014/main" id="{00000000-0008-0000-1E00-00002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69675" name="Check Box 43" hidden="1">
              <a:extLst>
                <a:ext uri="{63B3BB69-23CF-44E3-9099-C40C66FF867C}">
                  <a14:compatExt spid="_x0000_s69675"/>
                </a:ext>
                <a:ext uri="{FF2B5EF4-FFF2-40B4-BE49-F238E27FC236}">
                  <a16:creationId xmlns:a16="http://schemas.microsoft.com/office/drawing/2014/main" id="{00000000-0008-0000-1E00-00002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69676" name="Check Box 44" hidden="1">
              <a:extLst>
                <a:ext uri="{63B3BB69-23CF-44E3-9099-C40C66FF867C}">
                  <a14:compatExt spid="_x0000_s69676"/>
                </a:ext>
                <a:ext uri="{FF2B5EF4-FFF2-40B4-BE49-F238E27FC236}">
                  <a16:creationId xmlns:a16="http://schemas.microsoft.com/office/drawing/2014/main" id="{00000000-0008-0000-1E00-00002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69677" name="Check Box 45" hidden="1">
              <a:extLst>
                <a:ext uri="{63B3BB69-23CF-44E3-9099-C40C66FF867C}">
                  <a14:compatExt spid="_x0000_s69677"/>
                </a:ext>
                <a:ext uri="{FF2B5EF4-FFF2-40B4-BE49-F238E27FC236}">
                  <a16:creationId xmlns:a16="http://schemas.microsoft.com/office/drawing/2014/main" id="{00000000-0008-0000-1E00-00002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69678" name="Check Box 46" hidden="1">
              <a:extLst>
                <a:ext uri="{63B3BB69-23CF-44E3-9099-C40C66FF867C}">
                  <a14:compatExt spid="_x0000_s69678"/>
                </a:ext>
                <a:ext uri="{FF2B5EF4-FFF2-40B4-BE49-F238E27FC236}">
                  <a16:creationId xmlns:a16="http://schemas.microsoft.com/office/drawing/2014/main" id="{00000000-0008-0000-1E00-00002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69679" name="Check Box 47" hidden="1">
              <a:extLst>
                <a:ext uri="{63B3BB69-23CF-44E3-9099-C40C66FF867C}">
                  <a14:compatExt spid="_x0000_s69679"/>
                </a:ext>
                <a:ext uri="{FF2B5EF4-FFF2-40B4-BE49-F238E27FC236}">
                  <a16:creationId xmlns:a16="http://schemas.microsoft.com/office/drawing/2014/main" id="{00000000-0008-0000-1E00-00002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69680" name="Check Box 48" hidden="1">
              <a:extLst>
                <a:ext uri="{63B3BB69-23CF-44E3-9099-C40C66FF867C}">
                  <a14:compatExt spid="_x0000_s69680"/>
                </a:ext>
                <a:ext uri="{FF2B5EF4-FFF2-40B4-BE49-F238E27FC236}">
                  <a16:creationId xmlns:a16="http://schemas.microsoft.com/office/drawing/2014/main" id="{00000000-0008-0000-1E00-00003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69681" name="Check Box 49" hidden="1">
              <a:extLst>
                <a:ext uri="{63B3BB69-23CF-44E3-9099-C40C66FF867C}">
                  <a14:compatExt spid="_x0000_s69681"/>
                </a:ext>
                <a:ext uri="{FF2B5EF4-FFF2-40B4-BE49-F238E27FC236}">
                  <a16:creationId xmlns:a16="http://schemas.microsoft.com/office/drawing/2014/main" id="{00000000-0008-0000-1E00-00003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69682" name="Check Box 50" hidden="1">
              <a:extLst>
                <a:ext uri="{63B3BB69-23CF-44E3-9099-C40C66FF867C}">
                  <a14:compatExt spid="_x0000_s69682"/>
                </a:ext>
                <a:ext uri="{FF2B5EF4-FFF2-40B4-BE49-F238E27FC236}">
                  <a16:creationId xmlns:a16="http://schemas.microsoft.com/office/drawing/2014/main" id="{00000000-0008-0000-1E00-00003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69683" name="Check Box 51" hidden="1">
              <a:extLst>
                <a:ext uri="{63B3BB69-23CF-44E3-9099-C40C66FF867C}">
                  <a14:compatExt spid="_x0000_s69683"/>
                </a:ext>
                <a:ext uri="{FF2B5EF4-FFF2-40B4-BE49-F238E27FC236}">
                  <a16:creationId xmlns:a16="http://schemas.microsoft.com/office/drawing/2014/main" id="{00000000-0008-0000-1E00-00003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69684" name="Check Box 52" hidden="1">
              <a:extLst>
                <a:ext uri="{63B3BB69-23CF-44E3-9099-C40C66FF867C}">
                  <a14:compatExt spid="_x0000_s69684"/>
                </a:ext>
                <a:ext uri="{FF2B5EF4-FFF2-40B4-BE49-F238E27FC236}">
                  <a16:creationId xmlns:a16="http://schemas.microsoft.com/office/drawing/2014/main" id="{00000000-0008-0000-1E00-00003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69685" name="Check Box 53" hidden="1">
              <a:extLst>
                <a:ext uri="{63B3BB69-23CF-44E3-9099-C40C66FF867C}">
                  <a14:compatExt spid="_x0000_s69685"/>
                </a:ext>
                <a:ext uri="{FF2B5EF4-FFF2-40B4-BE49-F238E27FC236}">
                  <a16:creationId xmlns:a16="http://schemas.microsoft.com/office/drawing/2014/main" id="{00000000-0008-0000-1E00-00003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69686" name="Check Box 54" hidden="1">
              <a:extLst>
                <a:ext uri="{63B3BB69-23CF-44E3-9099-C40C66FF867C}">
                  <a14:compatExt spid="_x0000_s69686"/>
                </a:ext>
                <a:ext uri="{FF2B5EF4-FFF2-40B4-BE49-F238E27FC236}">
                  <a16:creationId xmlns:a16="http://schemas.microsoft.com/office/drawing/2014/main" id="{00000000-0008-0000-1E00-00003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69687" name="Check Box 55" hidden="1">
              <a:extLst>
                <a:ext uri="{63B3BB69-23CF-44E3-9099-C40C66FF867C}">
                  <a14:compatExt spid="_x0000_s69687"/>
                </a:ext>
                <a:ext uri="{FF2B5EF4-FFF2-40B4-BE49-F238E27FC236}">
                  <a16:creationId xmlns:a16="http://schemas.microsoft.com/office/drawing/2014/main" id="{00000000-0008-0000-1E00-00003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69688" name="Check Box 56" hidden="1">
              <a:extLst>
                <a:ext uri="{63B3BB69-23CF-44E3-9099-C40C66FF867C}">
                  <a14:compatExt spid="_x0000_s69688"/>
                </a:ext>
                <a:ext uri="{FF2B5EF4-FFF2-40B4-BE49-F238E27FC236}">
                  <a16:creationId xmlns:a16="http://schemas.microsoft.com/office/drawing/2014/main" id="{00000000-0008-0000-1E00-00003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69689" name="Check Box 57" hidden="1">
              <a:extLst>
                <a:ext uri="{63B3BB69-23CF-44E3-9099-C40C66FF867C}">
                  <a14:compatExt spid="_x0000_s69689"/>
                </a:ext>
                <a:ext uri="{FF2B5EF4-FFF2-40B4-BE49-F238E27FC236}">
                  <a16:creationId xmlns:a16="http://schemas.microsoft.com/office/drawing/2014/main" id="{00000000-0008-0000-1E00-00003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69690" name="Check Box 58" hidden="1">
              <a:extLst>
                <a:ext uri="{63B3BB69-23CF-44E3-9099-C40C66FF867C}">
                  <a14:compatExt spid="_x0000_s69690"/>
                </a:ext>
                <a:ext uri="{FF2B5EF4-FFF2-40B4-BE49-F238E27FC236}">
                  <a16:creationId xmlns:a16="http://schemas.microsoft.com/office/drawing/2014/main" id="{00000000-0008-0000-1E00-00003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69691" name="Check Box 59" hidden="1">
              <a:extLst>
                <a:ext uri="{63B3BB69-23CF-44E3-9099-C40C66FF867C}">
                  <a14:compatExt spid="_x0000_s69691"/>
                </a:ext>
                <a:ext uri="{FF2B5EF4-FFF2-40B4-BE49-F238E27FC236}">
                  <a16:creationId xmlns:a16="http://schemas.microsoft.com/office/drawing/2014/main" id="{00000000-0008-0000-1E00-00003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69692" name="Check Box 60" hidden="1">
              <a:extLst>
                <a:ext uri="{63B3BB69-23CF-44E3-9099-C40C66FF867C}">
                  <a14:compatExt spid="_x0000_s69692"/>
                </a:ext>
                <a:ext uri="{FF2B5EF4-FFF2-40B4-BE49-F238E27FC236}">
                  <a16:creationId xmlns:a16="http://schemas.microsoft.com/office/drawing/2014/main" id="{00000000-0008-0000-1E00-00003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69693" name="Check Box 61" hidden="1">
              <a:extLst>
                <a:ext uri="{63B3BB69-23CF-44E3-9099-C40C66FF867C}">
                  <a14:compatExt spid="_x0000_s69693"/>
                </a:ext>
                <a:ext uri="{FF2B5EF4-FFF2-40B4-BE49-F238E27FC236}">
                  <a16:creationId xmlns:a16="http://schemas.microsoft.com/office/drawing/2014/main" id="{00000000-0008-0000-1E00-00003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69694" name="Check Box 62" hidden="1">
              <a:extLst>
                <a:ext uri="{63B3BB69-23CF-44E3-9099-C40C66FF867C}">
                  <a14:compatExt spid="_x0000_s69694"/>
                </a:ext>
                <a:ext uri="{FF2B5EF4-FFF2-40B4-BE49-F238E27FC236}">
                  <a16:creationId xmlns:a16="http://schemas.microsoft.com/office/drawing/2014/main" id="{00000000-0008-0000-1E00-00003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69695" name="Check Box 63" hidden="1">
              <a:extLst>
                <a:ext uri="{63B3BB69-23CF-44E3-9099-C40C66FF867C}">
                  <a14:compatExt spid="_x0000_s69695"/>
                </a:ext>
                <a:ext uri="{FF2B5EF4-FFF2-40B4-BE49-F238E27FC236}">
                  <a16:creationId xmlns:a16="http://schemas.microsoft.com/office/drawing/2014/main" id="{00000000-0008-0000-1E00-00003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69696" name="Check Box 64" hidden="1">
              <a:extLst>
                <a:ext uri="{63B3BB69-23CF-44E3-9099-C40C66FF867C}">
                  <a14:compatExt spid="_x0000_s69696"/>
                </a:ext>
                <a:ext uri="{FF2B5EF4-FFF2-40B4-BE49-F238E27FC236}">
                  <a16:creationId xmlns:a16="http://schemas.microsoft.com/office/drawing/2014/main" id="{00000000-0008-0000-1E00-00004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69697" name="Check Box 65" hidden="1">
              <a:extLst>
                <a:ext uri="{63B3BB69-23CF-44E3-9099-C40C66FF867C}">
                  <a14:compatExt spid="_x0000_s69697"/>
                </a:ext>
                <a:ext uri="{FF2B5EF4-FFF2-40B4-BE49-F238E27FC236}">
                  <a16:creationId xmlns:a16="http://schemas.microsoft.com/office/drawing/2014/main" id="{00000000-0008-0000-1E00-00004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E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E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E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69698" name="Check Box 66" descr="Yes" hidden="1">
              <a:extLst>
                <a:ext uri="{63B3BB69-23CF-44E3-9099-C40C66FF867C}">
                  <a14:compatExt spid="_x0000_s69698"/>
                </a:ext>
                <a:ext uri="{FF2B5EF4-FFF2-40B4-BE49-F238E27FC236}">
                  <a16:creationId xmlns:a16="http://schemas.microsoft.com/office/drawing/2014/main" id="{00000000-0008-0000-1E00-00004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69699" name="Check Box 67" descr="Yes" hidden="1">
              <a:extLst>
                <a:ext uri="{63B3BB69-23CF-44E3-9099-C40C66FF867C}">
                  <a14:compatExt spid="_x0000_s69699"/>
                </a:ext>
                <a:ext uri="{FF2B5EF4-FFF2-40B4-BE49-F238E27FC236}">
                  <a16:creationId xmlns:a16="http://schemas.microsoft.com/office/drawing/2014/main" id="{00000000-0008-0000-1E00-00004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69700" name="Check Box 68" hidden="1">
              <a:extLst>
                <a:ext uri="{63B3BB69-23CF-44E3-9099-C40C66FF867C}">
                  <a14:compatExt spid="_x0000_s69700"/>
                </a:ext>
                <a:ext uri="{FF2B5EF4-FFF2-40B4-BE49-F238E27FC236}">
                  <a16:creationId xmlns:a16="http://schemas.microsoft.com/office/drawing/2014/main" id="{00000000-0008-0000-1E00-00004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69701" name="Check Box 69" descr="Yes" hidden="1">
              <a:extLst>
                <a:ext uri="{63B3BB69-23CF-44E3-9099-C40C66FF867C}">
                  <a14:compatExt spid="_x0000_s69701"/>
                </a:ext>
                <a:ext uri="{FF2B5EF4-FFF2-40B4-BE49-F238E27FC236}">
                  <a16:creationId xmlns:a16="http://schemas.microsoft.com/office/drawing/2014/main" id="{00000000-0008-0000-1E00-00004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69702" name="Check Box 70" descr="Yes" hidden="1">
              <a:extLst>
                <a:ext uri="{63B3BB69-23CF-44E3-9099-C40C66FF867C}">
                  <a14:compatExt spid="_x0000_s69702"/>
                </a:ext>
                <a:ext uri="{FF2B5EF4-FFF2-40B4-BE49-F238E27FC236}">
                  <a16:creationId xmlns:a16="http://schemas.microsoft.com/office/drawing/2014/main" id="{00000000-0008-0000-1E00-00004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69703" name="Check Box 71" descr="Yes" hidden="1">
              <a:extLst>
                <a:ext uri="{63B3BB69-23CF-44E3-9099-C40C66FF867C}">
                  <a14:compatExt spid="_x0000_s69703"/>
                </a:ext>
                <a:ext uri="{FF2B5EF4-FFF2-40B4-BE49-F238E27FC236}">
                  <a16:creationId xmlns:a16="http://schemas.microsoft.com/office/drawing/2014/main" id="{00000000-0008-0000-1E00-00004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69704" name="Check Box 72" descr="Yes" hidden="1">
              <a:extLst>
                <a:ext uri="{63B3BB69-23CF-44E3-9099-C40C66FF867C}">
                  <a14:compatExt spid="_x0000_s69704"/>
                </a:ext>
                <a:ext uri="{FF2B5EF4-FFF2-40B4-BE49-F238E27FC236}">
                  <a16:creationId xmlns:a16="http://schemas.microsoft.com/office/drawing/2014/main" id="{00000000-0008-0000-1E00-00004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69705" name="Check Box 73" descr="Yes" hidden="1">
              <a:extLst>
                <a:ext uri="{63B3BB69-23CF-44E3-9099-C40C66FF867C}">
                  <a14:compatExt spid="_x0000_s69705"/>
                </a:ext>
                <a:ext uri="{FF2B5EF4-FFF2-40B4-BE49-F238E27FC236}">
                  <a16:creationId xmlns:a16="http://schemas.microsoft.com/office/drawing/2014/main" id="{00000000-0008-0000-1E00-00004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69706" name="Check Box 74" descr="Yes" hidden="1">
              <a:extLst>
                <a:ext uri="{63B3BB69-23CF-44E3-9099-C40C66FF867C}">
                  <a14:compatExt spid="_x0000_s69706"/>
                </a:ext>
                <a:ext uri="{FF2B5EF4-FFF2-40B4-BE49-F238E27FC236}">
                  <a16:creationId xmlns:a16="http://schemas.microsoft.com/office/drawing/2014/main" id="{00000000-0008-0000-1E00-00004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69707" name="Check Box 75" descr="Yes" hidden="1">
              <a:extLst>
                <a:ext uri="{63B3BB69-23CF-44E3-9099-C40C66FF867C}">
                  <a14:compatExt spid="_x0000_s69707"/>
                </a:ext>
                <a:ext uri="{FF2B5EF4-FFF2-40B4-BE49-F238E27FC236}">
                  <a16:creationId xmlns:a16="http://schemas.microsoft.com/office/drawing/2014/main" id="{00000000-0008-0000-1E00-00004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69708" name="Check Box 76" descr="Yes" hidden="1">
              <a:extLst>
                <a:ext uri="{63B3BB69-23CF-44E3-9099-C40C66FF867C}">
                  <a14:compatExt spid="_x0000_s69708"/>
                </a:ext>
                <a:ext uri="{FF2B5EF4-FFF2-40B4-BE49-F238E27FC236}">
                  <a16:creationId xmlns:a16="http://schemas.microsoft.com/office/drawing/2014/main" id="{00000000-0008-0000-1E00-00004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69709" name="Check Box 77" descr="Yes" hidden="1">
              <a:extLst>
                <a:ext uri="{63B3BB69-23CF-44E3-9099-C40C66FF867C}">
                  <a14:compatExt spid="_x0000_s69709"/>
                </a:ext>
                <a:ext uri="{FF2B5EF4-FFF2-40B4-BE49-F238E27FC236}">
                  <a16:creationId xmlns:a16="http://schemas.microsoft.com/office/drawing/2014/main" id="{00000000-0008-0000-1E00-00004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69710" name="Check Box 78" descr="Yes" hidden="1">
              <a:extLst>
                <a:ext uri="{63B3BB69-23CF-44E3-9099-C40C66FF867C}">
                  <a14:compatExt spid="_x0000_s69710"/>
                </a:ext>
                <a:ext uri="{FF2B5EF4-FFF2-40B4-BE49-F238E27FC236}">
                  <a16:creationId xmlns:a16="http://schemas.microsoft.com/office/drawing/2014/main" id="{00000000-0008-0000-1E00-00004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69711" name="Check Box 79" descr="Yes" hidden="1">
              <a:extLst>
                <a:ext uri="{63B3BB69-23CF-44E3-9099-C40C66FF867C}">
                  <a14:compatExt spid="_x0000_s69711"/>
                </a:ext>
                <a:ext uri="{FF2B5EF4-FFF2-40B4-BE49-F238E27FC236}">
                  <a16:creationId xmlns:a16="http://schemas.microsoft.com/office/drawing/2014/main" id="{00000000-0008-0000-1E00-00004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69712" name="Check Box 80" descr="Yes" hidden="1">
              <a:extLst>
                <a:ext uri="{63B3BB69-23CF-44E3-9099-C40C66FF867C}">
                  <a14:compatExt spid="_x0000_s69712"/>
                </a:ext>
                <a:ext uri="{FF2B5EF4-FFF2-40B4-BE49-F238E27FC236}">
                  <a16:creationId xmlns:a16="http://schemas.microsoft.com/office/drawing/2014/main" id="{00000000-0008-0000-1E00-00005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69713" name="Check Box 81" descr="Yes" hidden="1">
              <a:extLst>
                <a:ext uri="{63B3BB69-23CF-44E3-9099-C40C66FF867C}">
                  <a14:compatExt spid="_x0000_s69713"/>
                </a:ext>
                <a:ext uri="{FF2B5EF4-FFF2-40B4-BE49-F238E27FC236}">
                  <a16:creationId xmlns:a16="http://schemas.microsoft.com/office/drawing/2014/main" id="{00000000-0008-0000-1E00-00005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69714" name="Check Box 82" hidden="1">
              <a:extLst>
                <a:ext uri="{63B3BB69-23CF-44E3-9099-C40C66FF867C}">
                  <a14:compatExt spid="_x0000_s69714"/>
                </a:ext>
                <a:ext uri="{FF2B5EF4-FFF2-40B4-BE49-F238E27FC236}">
                  <a16:creationId xmlns:a16="http://schemas.microsoft.com/office/drawing/2014/main" id="{00000000-0008-0000-1E00-00005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69715" name="Check Box 83" hidden="1">
              <a:extLst>
                <a:ext uri="{63B3BB69-23CF-44E3-9099-C40C66FF867C}">
                  <a14:compatExt spid="_x0000_s69715"/>
                </a:ext>
                <a:ext uri="{FF2B5EF4-FFF2-40B4-BE49-F238E27FC236}">
                  <a16:creationId xmlns:a16="http://schemas.microsoft.com/office/drawing/2014/main" id="{00000000-0008-0000-1E00-00005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69716" name="Check Box 84" descr="Yes" hidden="1">
              <a:extLst>
                <a:ext uri="{63B3BB69-23CF-44E3-9099-C40C66FF867C}">
                  <a14:compatExt spid="_x0000_s69716"/>
                </a:ext>
                <a:ext uri="{FF2B5EF4-FFF2-40B4-BE49-F238E27FC236}">
                  <a16:creationId xmlns:a16="http://schemas.microsoft.com/office/drawing/2014/main" id="{00000000-0008-0000-1E00-00005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69717" name="Check Box 85" descr="Yes" hidden="1">
              <a:extLst>
                <a:ext uri="{63B3BB69-23CF-44E3-9099-C40C66FF867C}">
                  <a14:compatExt spid="_x0000_s69717"/>
                </a:ext>
                <a:ext uri="{FF2B5EF4-FFF2-40B4-BE49-F238E27FC236}">
                  <a16:creationId xmlns:a16="http://schemas.microsoft.com/office/drawing/2014/main" id="{00000000-0008-0000-1E00-00005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69718" name="Check Box 86" descr="Yes" hidden="1">
              <a:extLst>
                <a:ext uri="{63B3BB69-23CF-44E3-9099-C40C66FF867C}">
                  <a14:compatExt spid="_x0000_s69718"/>
                </a:ext>
                <a:ext uri="{FF2B5EF4-FFF2-40B4-BE49-F238E27FC236}">
                  <a16:creationId xmlns:a16="http://schemas.microsoft.com/office/drawing/2014/main" id="{00000000-0008-0000-1E00-000056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69719" name="Check Box 87" descr="Yes" hidden="1">
              <a:extLst>
                <a:ext uri="{63B3BB69-23CF-44E3-9099-C40C66FF867C}">
                  <a14:compatExt spid="_x0000_s69719"/>
                </a:ext>
                <a:ext uri="{FF2B5EF4-FFF2-40B4-BE49-F238E27FC236}">
                  <a16:creationId xmlns:a16="http://schemas.microsoft.com/office/drawing/2014/main" id="{00000000-0008-0000-1E00-000057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1133475</xdr:colOff>
          <xdr:row>17</xdr:row>
          <xdr:rowOff>47625</xdr:rowOff>
        </xdr:to>
        <xdr:sp macro="" textlink="">
          <xdr:nvSpPr>
            <xdr:cNvPr id="69720" name="Check Box 88" hidden="1">
              <a:extLst>
                <a:ext uri="{63B3BB69-23CF-44E3-9099-C40C66FF867C}">
                  <a14:compatExt spid="_x0000_s69720"/>
                </a:ext>
                <a:ext uri="{FF2B5EF4-FFF2-40B4-BE49-F238E27FC236}">
                  <a16:creationId xmlns:a16="http://schemas.microsoft.com/office/drawing/2014/main" id="{00000000-0008-0000-1E00-000058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714375</xdr:colOff>
          <xdr:row>17</xdr:row>
          <xdr:rowOff>38100</xdr:rowOff>
        </xdr:to>
        <xdr:sp macro="" textlink="">
          <xdr:nvSpPr>
            <xdr:cNvPr id="69721" name="Check Box 89" hidden="1">
              <a:extLst>
                <a:ext uri="{63B3BB69-23CF-44E3-9099-C40C66FF867C}">
                  <a14:compatExt spid="_x0000_s69721"/>
                </a:ext>
                <a:ext uri="{FF2B5EF4-FFF2-40B4-BE49-F238E27FC236}">
                  <a16:creationId xmlns:a16="http://schemas.microsoft.com/office/drawing/2014/main" id="{00000000-0008-0000-1E00-000059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1133475</xdr:colOff>
          <xdr:row>18</xdr:row>
          <xdr:rowOff>47625</xdr:rowOff>
        </xdr:to>
        <xdr:sp macro="" textlink="">
          <xdr:nvSpPr>
            <xdr:cNvPr id="69722" name="Check Box 90" hidden="1">
              <a:extLst>
                <a:ext uri="{63B3BB69-23CF-44E3-9099-C40C66FF867C}">
                  <a14:compatExt spid="_x0000_s69722"/>
                </a:ext>
                <a:ext uri="{FF2B5EF4-FFF2-40B4-BE49-F238E27FC236}">
                  <a16:creationId xmlns:a16="http://schemas.microsoft.com/office/drawing/2014/main" id="{00000000-0008-0000-1E00-00005A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714375</xdr:colOff>
          <xdr:row>18</xdr:row>
          <xdr:rowOff>38100</xdr:rowOff>
        </xdr:to>
        <xdr:sp macro="" textlink="">
          <xdr:nvSpPr>
            <xdr:cNvPr id="69723" name="Check Box 91" hidden="1">
              <a:extLst>
                <a:ext uri="{63B3BB69-23CF-44E3-9099-C40C66FF867C}">
                  <a14:compatExt spid="_x0000_s69723"/>
                </a:ext>
                <a:ext uri="{FF2B5EF4-FFF2-40B4-BE49-F238E27FC236}">
                  <a16:creationId xmlns:a16="http://schemas.microsoft.com/office/drawing/2014/main" id="{00000000-0008-0000-1E00-00005B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1133475</xdr:colOff>
          <xdr:row>19</xdr:row>
          <xdr:rowOff>47625</xdr:rowOff>
        </xdr:to>
        <xdr:sp macro="" textlink="">
          <xdr:nvSpPr>
            <xdr:cNvPr id="69724" name="Check Box 92" hidden="1">
              <a:extLst>
                <a:ext uri="{63B3BB69-23CF-44E3-9099-C40C66FF867C}">
                  <a14:compatExt spid="_x0000_s69724"/>
                </a:ext>
                <a:ext uri="{FF2B5EF4-FFF2-40B4-BE49-F238E27FC236}">
                  <a16:creationId xmlns:a16="http://schemas.microsoft.com/office/drawing/2014/main" id="{00000000-0008-0000-1E00-00005C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714375</xdr:colOff>
          <xdr:row>19</xdr:row>
          <xdr:rowOff>38100</xdr:rowOff>
        </xdr:to>
        <xdr:sp macro="" textlink="">
          <xdr:nvSpPr>
            <xdr:cNvPr id="69725" name="Check Box 93" hidden="1">
              <a:extLst>
                <a:ext uri="{63B3BB69-23CF-44E3-9099-C40C66FF867C}">
                  <a14:compatExt spid="_x0000_s69725"/>
                </a:ext>
                <a:ext uri="{FF2B5EF4-FFF2-40B4-BE49-F238E27FC236}">
                  <a16:creationId xmlns:a16="http://schemas.microsoft.com/office/drawing/2014/main" id="{00000000-0008-0000-1E00-00005D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9726" name="Check Box 94" hidden="1">
              <a:extLst>
                <a:ext uri="{63B3BB69-23CF-44E3-9099-C40C66FF867C}">
                  <a14:compatExt spid="_x0000_s69726"/>
                </a:ext>
                <a:ext uri="{FF2B5EF4-FFF2-40B4-BE49-F238E27FC236}">
                  <a16:creationId xmlns:a16="http://schemas.microsoft.com/office/drawing/2014/main" id="{00000000-0008-0000-1E00-00005E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1133475</xdr:colOff>
          <xdr:row>20</xdr:row>
          <xdr:rowOff>47625</xdr:rowOff>
        </xdr:to>
        <xdr:sp macro="" textlink="">
          <xdr:nvSpPr>
            <xdr:cNvPr id="69727" name="Check Box 95" hidden="1">
              <a:extLst>
                <a:ext uri="{63B3BB69-23CF-44E3-9099-C40C66FF867C}">
                  <a14:compatExt spid="_x0000_s69727"/>
                </a:ext>
                <a:ext uri="{FF2B5EF4-FFF2-40B4-BE49-F238E27FC236}">
                  <a16:creationId xmlns:a16="http://schemas.microsoft.com/office/drawing/2014/main" id="{00000000-0008-0000-1E00-00005F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714375</xdr:colOff>
          <xdr:row>20</xdr:row>
          <xdr:rowOff>38100</xdr:rowOff>
        </xdr:to>
        <xdr:sp macro="" textlink="">
          <xdr:nvSpPr>
            <xdr:cNvPr id="69728" name="Check Box 96" hidden="1">
              <a:extLst>
                <a:ext uri="{63B3BB69-23CF-44E3-9099-C40C66FF867C}">
                  <a14:compatExt spid="_x0000_s69728"/>
                </a:ext>
                <a:ext uri="{FF2B5EF4-FFF2-40B4-BE49-F238E27FC236}">
                  <a16:creationId xmlns:a16="http://schemas.microsoft.com/office/drawing/2014/main" id="{00000000-0008-0000-1E00-000060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9729" name="Check Box 97" hidden="1">
              <a:extLst>
                <a:ext uri="{63B3BB69-23CF-44E3-9099-C40C66FF867C}">
                  <a14:compatExt spid="_x0000_s69729"/>
                </a:ext>
                <a:ext uri="{FF2B5EF4-FFF2-40B4-BE49-F238E27FC236}">
                  <a16:creationId xmlns:a16="http://schemas.microsoft.com/office/drawing/2014/main" id="{00000000-0008-0000-1E00-000061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1133475</xdr:colOff>
          <xdr:row>21</xdr:row>
          <xdr:rowOff>47625</xdr:rowOff>
        </xdr:to>
        <xdr:sp macro="" textlink="">
          <xdr:nvSpPr>
            <xdr:cNvPr id="69730" name="Check Box 98" hidden="1">
              <a:extLst>
                <a:ext uri="{63B3BB69-23CF-44E3-9099-C40C66FF867C}">
                  <a14:compatExt spid="_x0000_s69730"/>
                </a:ext>
                <a:ext uri="{FF2B5EF4-FFF2-40B4-BE49-F238E27FC236}">
                  <a16:creationId xmlns:a16="http://schemas.microsoft.com/office/drawing/2014/main" id="{00000000-0008-0000-1E00-000062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714375</xdr:colOff>
          <xdr:row>21</xdr:row>
          <xdr:rowOff>38100</xdr:rowOff>
        </xdr:to>
        <xdr:sp macro="" textlink="">
          <xdr:nvSpPr>
            <xdr:cNvPr id="69731" name="Check Box 99" hidden="1">
              <a:extLst>
                <a:ext uri="{63B3BB69-23CF-44E3-9099-C40C66FF867C}">
                  <a14:compatExt spid="_x0000_s69731"/>
                </a:ext>
                <a:ext uri="{FF2B5EF4-FFF2-40B4-BE49-F238E27FC236}">
                  <a16:creationId xmlns:a16="http://schemas.microsoft.com/office/drawing/2014/main" id="{00000000-0008-0000-1E00-000063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714375</xdr:colOff>
          <xdr:row>22</xdr:row>
          <xdr:rowOff>38100</xdr:rowOff>
        </xdr:to>
        <xdr:sp macro="" textlink="">
          <xdr:nvSpPr>
            <xdr:cNvPr id="69732" name="Check Box 100" hidden="1">
              <a:extLst>
                <a:ext uri="{63B3BB69-23CF-44E3-9099-C40C66FF867C}">
                  <a14:compatExt spid="_x0000_s69732"/>
                </a:ext>
                <a:ext uri="{FF2B5EF4-FFF2-40B4-BE49-F238E27FC236}">
                  <a16:creationId xmlns:a16="http://schemas.microsoft.com/office/drawing/2014/main" id="{00000000-0008-0000-1E00-000064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1133475</xdr:colOff>
          <xdr:row>22</xdr:row>
          <xdr:rowOff>47625</xdr:rowOff>
        </xdr:to>
        <xdr:sp macro="" textlink="">
          <xdr:nvSpPr>
            <xdr:cNvPr id="69733" name="Check Box 101" hidden="1">
              <a:extLst>
                <a:ext uri="{63B3BB69-23CF-44E3-9099-C40C66FF867C}">
                  <a14:compatExt spid="_x0000_s69733"/>
                </a:ext>
                <a:ext uri="{FF2B5EF4-FFF2-40B4-BE49-F238E27FC236}">
                  <a16:creationId xmlns:a16="http://schemas.microsoft.com/office/drawing/2014/main" id="{00000000-0008-0000-1E00-0000651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42.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66675</xdr:colOff>
          <xdr:row>14</xdr:row>
          <xdr:rowOff>161925</xdr:rowOff>
        </xdr:from>
        <xdr:to>
          <xdr:col>27</xdr:col>
          <xdr:colOff>809625</xdr:colOff>
          <xdr:row>16</xdr:row>
          <xdr:rowOff>85725</xdr:rowOff>
        </xdr:to>
        <xdr:sp macro="" textlink="">
          <xdr:nvSpPr>
            <xdr:cNvPr id="70657" name="Check Box 1" hidden="1">
              <a:extLst>
                <a:ext uri="{63B3BB69-23CF-44E3-9099-C40C66FF867C}">
                  <a14:compatExt spid="_x0000_s70657"/>
                </a:ext>
                <a:ext uri="{FF2B5EF4-FFF2-40B4-BE49-F238E27FC236}">
                  <a16:creationId xmlns:a16="http://schemas.microsoft.com/office/drawing/2014/main" id="{00000000-0008-0000-1F00-00000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15</xdr:row>
          <xdr:rowOff>9525</xdr:rowOff>
        </xdr:from>
        <xdr:to>
          <xdr:col>28</xdr:col>
          <xdr:colOff>676275</xdr:colOff>
          <xdr:row>15</xdr:row>
          <xdr:rowOff>152400</xdr:rowOff>
        </xdr:to>
        <xdr:sp macro="" textlink="">
          <xdr:nvSpPr>
            <xdr:cNvPr id="70658" name="Check Box 2" hidden="1">
              <a:extLst>
                <a:ext uri="{63B3BB69-23CF-44E3-9099-C40C66FF867C}">
                  <a14:compatExt spid="_x0000_s70658"/>
                </a:ext>
                <a:ext uri="{FF2B5EF4-FFF2-40B4-BE49-F238E27FC236}">
                  <a16:creationId xmlns:a16="http://schemas.microsoft.com/office/drawing/2014/main" id="{00000000-0008-0000-1F00-00000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15</xdr:row>
          <xdr:rowOff>200025</xdr:rowOff>
        </xdr:from>
        <xdr:to>
          <xdr:col>27</xdr:col>
          <xdr:colOff>809625</xdr:colOff>
          <xdr:row>17</xdr:row>
          <xdr:rowOff>114300</xdr:rowOff>
        </xdr:to>
        <xdr:sp macro="" textlink="">
          <xdr:nvSpPr>
            <xdr:cNvPr id="70659" name="Check Box 3" hidden="1">
              <a:extLst>
                <a:ext uri="{63B3BB69-23CF-44E3-9099-C40C66FF867C}">
                  <a14:compatExt spid="_x0000_s70659"/>
                </a:ext>
                <a:ext uri="{FF2B5EF4-FFF2-40B4-BE49-F238E27FC236}">
                  <a16:creationId xmlns:a16="http://schemas.microsoft.com/office/drawing/2014/main" id="{00000000-0008-0000-1F00-00000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16</xdr:row>
          <xdr:rowOff>9525</xdr:rowOff>
        </xdr:from>
        <xdr:to>
          <xdr:col>28</xdr:col>
          <xdr:colOff>676275</xdr:colOff>
          <xdr:row>16</xdr:row>
          <xdr:rowOff>152400</xdr:rowOff>
        </xdr:to>
        <xdr:sp macro="" textlink="">
          <xdr:nvSpPr>
            <xdr:cNvPr id="70660" name="Check Box 4" hidden="1">
              <a:extLst>
                <a:ext uri="{63B3BB69-23CF-44E3-9099-C40C66FF867C}">
                  <a14:compatExt spid="_x0000_s70660"/>
                </a:ext>
                <a:ext uri="{FF2B5EF4-FFF2-40B4-BE49-F238E27FC236}">
                  <a16:creationId xmlns:a16="http://schemas.microsoft.com/office/drawing/2014/main" id="{00000000-0008-0000-1F00-00000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16</xdr:row>
          <xdr:rowOff>180975</xdr:rowOff>
        </xdr:from>
        <xdr:to>
          <xdr:col>27</xdr:col>
          <xdr:colOff>819150</xdr:colOff>
          <xdr:row>18</xdr:row>
          <xdr:rowOff>133350</xdr:rowOff>
        </xdr:to>
        <xdr:sp macro="" textlink="">
          <xdr:nvSpPr>
            <xdr:cNvPr id="70661" name="Check Box 5" hidden="1">
              <a:extLst>
                <a:ext uri="{63B3BB69-23CF-44E3-9099-C40C66FF867C}">
                  <a14:compatExt spid="_x0000_s70661"/>
                </a:ext>
                <a:ext uri="{FF2B5EF4-FFF2-40B4-BE49-F238E27FC236}">
                  <a16:creationId xmlns:a16="http://schemas.microsoft.com/office/drawing/2014/main" id="{00000000-0008-0000-1F00-00000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17</xdr:row>
          <xdr:rowOff>9525</xdr:rowOff>
        </xdr:from>
        <xdr:to>
          <xdr:col>28</xdr:col>
          <xdr:colOff>676275</xdr:colOff>
          <xdr:row>17</xdr:row>
          <xdr:rowOff>152400</xdr:rowOff>
        </xdr:to>
        <xdr:sp macro="" textlink="">
          <xdr:nvSpPr>
            <xdr:cNvPr id="70662" name="Check Box 6" hidden="1">
              <a:extLst>
                <a:ext uri="{63B3BB69-23CF-44E3-9099-C40C66FF867C}">
                  <a14:compatExt spid="_x0000_s70662"/>
                </a:ext>
                <a:ext uri="{FF2B5EF4-FFF2-40B4-BE49-F238E27FC236}">
                  <a16:creationId xmlns:a16="http://schemas.microsoft.com/office/drawing/2014/main" id="{00000000-0008-0000-1F00-00000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17</xdr:row>
          <xdr:rowOff>190500</xdr:rowOff>
        </xdr:from>
        <xdr:to>
          <xdr:col>27</xdr:col>
          <xdr:colOff>809625</xdr:colOff>
          <xdr:row>19</xdr:row>
          <xdr:rowOff>114300</xdr:rowOff>
        </xdr:to>
        <xdr:sp macro="" textlink="">
          <xdr:nvSpPr>
            <xdr:cNvPr id="70663" name="Check Box 7" hidden="1">
              <a:extLst>
                <a:ext uri="{63B3BB69-23CF-44E3-9099-C40C66FF867C}">
                  <a14:compatExt spid="_x0000_s70663"/>
                </a:ext>
                <a:ext uri="{FF2B5EF4-FFF2-40B4-BE49-F238E27FC236}">
                  <a16:creationId xmlns:a16="http://schemas.microsoft.com/office/drawing/2014/main" id="{00000000-0008-0000-1F00-00000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18</xdr:row>
          <xdr:rowOff>9525</xdr:rowOff>
        </xdr:from>
        <xdr:to>
          <xdr:col>28</xdr:col>
          <xdr:colOff>676275</xdr:colOff>
          <xdr:row>18</xdr:row>
          <xdr:rowOff>152400</xdr:rowOff>
        </xdr:to>
        <xdr:sp macro="" textlink="">
          <xdr:nvSpPr>
            <xdr:cNvPr id="70664" name="Check Box 8" hidden="1">
              <a:extLst>
                <a:ext uri="{63B3BB69-23CF-44E3-9099-C40C66FF867C}">
                  <a14:compatExt spid="_x0000_s70664"/>
                </a:ext>
                <a:ext uri="{FF2B5EF4-FFF2-40B4-BE49-F238E27FC236}">
                  <a16:creationId xmlns:a16="http://schemas.microsoft.com/office/drawing/2014/main" id="{00000000-0008-0000-1F00-00000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18</xdr:row>
          <xdr:rowOff>190500</xdr:rowOff>
        </xdr:from>
        <xdr:to>
          <xdr:col>27</xdr:col>
          <xdr:colOff>819150</xdr:colOff>
          <xdr:row>20</xdr:row>
          <xdr:rowOff>114300</xdr:rowOff>
        </xdr:to>
        <xdr:sp macro="" textlink="">
          <xdr:nvSpPr>
            <xdr:cNvPr id="70665" name="Check Box 9" hidden="1">
              <a:extLst>
                <a:ext uri="{63B3BB69-23CF-44E3-9099-C40C66FF867C}">
                  <a14:compatExt spid="_x0000_s70665"/>
                </a:ext>
                <a:ext uri="{FF2B5EF4-FFF2-40B4-BE49-F238E27FC236}">
                  <a16:creationId xmlns:a16="http://schemas.microsoft.com/office/drawing/2014/main" id="{00000000-0008-0000-1F00-00000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19</xdr:row>
          <xdr:rowOff>9525</xdr:rowOff>
        </xdr:from>
        <xdr:to>
          <xdr:col>28</xdr:col>
          <xdr:colOff>676275</xdr:colOff>
          <xdr:row>19</xdr:row>
          <xdr:rowOff>152400</xdr:rowOff>
        </xdr:to>
        <xdr:sp macro="" textlink="">
          <xdr:nvSpPr>
            <xdr:cNvPr id="70666" name="Check Box 10" hidden="1">
              <a:extLst>
                <a:ext uri="{63B3BB69-23CF-44E3-9099-C40C66FF867C}">
                  <a14:compatExt spid="_x0000_s70666"/>
                </a:ext>
                <a:ext uri="{FF2B5EF4-FFF2-40B4-BE49-F238E27FC236}">
                  <a16:creationId xmlns:a16="http://schemas.microsoft.com/office/drawing/2014/main" id="{00000000-0008-0000-1F00-00000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19</xdr:row>
          <xdr:rowOff>190500</xdr:rowOff>
        </xdr:from>
        <xdr:to>
          <xdr:col>27</xdr:col>
          <xdr:colOff>819150</xdr:colOff>
          <xdr:row>21</xdr:row>
          <xdr:rowOff>114300</xdr:rowOff>
        </xdr:to>
        <xdr:sp macro="" textlink="">
          <xdr:nvSpPr>
            <xdr:cNvPr id="70667" name="Check Box 11" hidden="1">
              <a:extLst>
                <a:ext uri="{63B3BB69-23CF-44E3-9099-C40C66FF867C}">
                  <a14:compatExt spid="_x0000_s70667"/>
                </a:ext>
                <a:ext uri="{FF2B5EF4-FFF2-40B4-BE49-F238E27FC236}">
                  <a16:creationId xmlns:a16="http://schemas.microsoft.com/office/drawing/2014/main" id="{00000000-0008-0000-1F00-00000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20</xdr:row>
          <xdr:rowOff>9525</xdr:rowOff>
        </xdr:from>
        <xdr:to>
          <xdr:col>28</xdr:col>
          <xdr:colOff>676275</xdr:colOff>
          <xdr:row>20</xdr:row>
          <xdr:rowOff>152400</xdr:rowOff>
        </xdr:to>
        <xdr:sp macro="" textlink="">
          <xdr:nvSpPr>
            <xdr:cNvPr id="70668" name="Check Box 12" hidden="1">
              <a:extLst>
                <a:ext uri="{63B3BB69-23CF-44E3-9099-C40C66FF867C}">
                  <a14:compatExt spid="_x0000_s70668"/>
                </a:ext>
                <a:ext uri="{FF2B5EF4-FFF2-40B4-BE49-F238E27FC236}">
                  <a16:creationId xmlns:a16="http://schemas.microsoft.com/office/drawing/2014/main" id="{00000000-0008-0000-1F00-00000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20</xdr:row>
          <xdr:rowOff>200025</xdr:rowOff>
        </xdr:from>
        <xdr:to>
          <xdr:col>27</xdr:col>
          <xdr:colOff>809625</xdr:colOff>
          <xdr:row>22</xdr:row>
          <xdr:rowOff>95250</xdr:rowOff>
        </xdr:to>
        <xdr:sp macro="" textlink="">
          <xdr:nvSpPr>
            <xdr:cNvPr id="70669" name="Check Box 13" hidden="1">
              <a:extLst>
                <a:ext uri="{63B3BB69-23CF-44E3-9099-C40C66FF867C}">
                  <a14:compatExt spid="_x0000_s70669"/>
                </a:ext>
                <a:ext uri="{FF2B5EF4-FFF2-40B4-BE49-F238E27FC236}">
                  <a16:creationId xmlns:a16="http://schemas.microsoft.com/office/drawing/2014/main" id="{00000000-0008-0000-1F00-00000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21</xdr:row>
          <xdr:rowOff>19050</xdr:rowOff>
        </xdr:from>
        <xdr:to>
          <xdr:col>28</xdr:col>
          <xdr:colOff>676275</xdr:colOff>
          <xdr:row>21</xdr:row>
          <xdr:rowOff>161925</xdr:rowOff>
        </xdr:to>
        <xdr:sp macro="" textlink="">
          <xdr:nvSpPr>
            <xdr:cNvPr id="70670" name="Check Box 14" hidden="1">
              <a:extLst>
                <a:ext uri="{63B3BB69-23CF-44E3-9099-C40C66FF867C}">
                  <a14:compatExt spid="_x0000_s70670"/>
                </a:ext>
                <a:ext uri="{FF2B5EF4-FFF2-40B4-BE49-F238E27FC236}">
                  <a16:creationId xmlns:a16="http://schemas.microsoft.com/office/drawing/2014/main" id="{00000000-0008-0000-1F00-00000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22</xdr:row>
          <xdr:rowOff>9525</xdr:rowOff>
        </xdr:from>
        <xdr:to>
          <xdr:col>28</xdr:col>
          <xdr:colOff>676275</xdr:colOff>
          <xdr:row>22</xdr:row>
          <xdr:rowOff>152400</xdr:rowOff>
        </xdr:to>
        <xdr:sp macro="" textlink="">
          <xdr:nvSpPr>
            <xdr:cNvPr id="70671" name="Check Box 15" hidden="1">
              <a:extLst>
                <a:ext uri="{63B3BB69-23CF-44E3-9099-C40C66FF867C}">
                  <a14:compatExt spid="_x0000_s70671"/>
                </a:ext>
                <a:ext uri="{FF2B5EF4-FFF2-40B4-BE49-F238E27FC236}">
                  <a16:creationId xmlns:a16="http://schemas.microsoft.com/office/drawing/2014/main" id="{00000000-0008-0000-1F00-00000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22</xdr:row>
          <xdr:rowOff>200025</xdr:rowOff>
        </xdr:from>
        <xdr:to>
          <xdr:col>27</xdr:col>
          <xdr:colOff>809625</xdr:colOff>
          <xdr:row>24</xdr:row>
          <xdr:rowOff>104775</xdr:rowOff>
        </xdr:to>
        <xdr:sp macro="" textlink="">
          <xdr:nvSpPr>
            <xdr:cNvPr id="70672" name="Check Box 16" hidden="1">
              <a:extLst>
                <a:ext uri="{63B3BB69-23CF-44E3-9099-C40C66FF867C}">
                  <a14:compatExt spid="_x0000_s70672"/>
                </a:ext>
                <a:ext uri="{FF2B5EF4-FFF2-40B4-BE49-F238E27FC236}">
                  <a16:creationId xmlns:a16="http://schemas.microsoft.com/office/drawing/2014/main" id="{00000000-0008-0000-1F00-00001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23</xdr:row>
          <xdr:rowOff>9525</xdr:rowOff>
        </xdr:from>
        <xdr:to>
          <xdr:col>28</xdr:col>
          <xdr:colOff>676275</xdr:colOff>
          <xdr:row>23</xdr:row>
          <xdr:rowOff>152400</xdr:rowOff>
        </xdr:to>
        <xdr:sp macro="" textlink="">
          <xdr:nvSpPr>
            <xdr:cNvPr id="70673" name="Check Box 17" hidden="1">
              <a:extLst>
                <a:ext uri="{63B3BB69-23CF-44E3-9099-C40C66FF867C}">
                  <a14:compatExt spid="_x0000_s70673"/>
                </a:ext>
                <a:ext uri="{FF2B5EF4-FFF2-40B4-BE49-F238E27FC236}">
                  <a16:creationId xmlns:a16="http://schemas.microsoft.com/office/drawing/2014/main" id="{00000000-0008-0000-1F00-00001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23</xdr:row>
          <xdr:rowOff>200025</xdr:rowOff>
        </xdr:from>
        <xdr:to>
          <xdr:col>27</xdr:col>
          <xdr:colOff>800100</xdr:colOff>
          <xdr:row>25</xdr:row>
          <xdr:rowOff>104775</xdr:rowOff>
        </xdr:to>
        <xdr:sp macro="" textlink="">
          <xdr:nvSpPr>
            <xdr:cNvPr id="70674" name="Check Box 18" hidden="1">
              <a:extLst>
                <a:ext uri="{63B3BB69-23CF-44E3-9099-C40C66FF867C}">
                  <a14:compatExt spid="_x0000_s70674"/>
                </a:ext>
                <a:ext uri="{FF2B5EF4-FFF2-40B4-BE49-F238E27FC236}">
                  <a16:creationId xmlns:a16="http://schemas.microsoft.com/office/drawing/2014/main" id="{00000000-0008-0000-1F00-00001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9525</xdr:colOff>
          <xdr:row>24</xdr:row>
          <xdr:rowOff>9525</xdr:rowOff>
        </xdr:from>
        <xdr:to>
          <xdr:col>28</xdr:col>
          <xdr:colOff>676275</xdr:colOff>
          <xdr:row>24</xdr:row>
          <xdr:rowOff>152400</xdr:rowOff>
        </xdr:to>
        <xdr:sp macro="" textlink="">
          <xdr:nvSpPr>
            <xdr:cNvPr id="70675" name="Check Box 19" hidden="1">
              <a:extLst>
                <a:ext uri="{63B3BB69-23CF-44E3-9099-C40C66FF867C}">
                  <a14:compatExt spid="_x0000_s70675"/>
                </a:ext>
                <a:ext uri="{FF2B5EF4-FFF2-40B4-BE49-F238E27FC236}">
                  <a16:creationId xmlns:a16="http://schemas.microsoft.com/office/drawing/2014/main" id="{00000000-0008-0000-1F00-00001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24</xdr:row>
          <xdr:rowOff>180975</xdr:rowOff>
        </xdr:from>
        <xdr:to>
          <xdr:col>27</xdr:col>
          <xdr:colOff>809625</xdr:colOff>
          <xdr:row>26</xdr:row>
          <xdr:rowOff>133350</xdr:rowOff>
        </xdr:to>
        <xdr:sp macro="" textlink="">
          <xdr:nvSpPr>
            <xdr:cNvPr id="70676" name="Check Box 20" hidden="1">
              <a:extLst>
                <a:ext uri="{63B3BB69-23CF-44E3-9099-C40C66FF867C}">
                  <a14:compatExt spid="_x0000_s70676"/>
                </a:ext>
                <a:ext uri="{FF2B5EF4-FFF2-40B4-BE49-F238E27FC236}">
                  <a16:creationId xmlns:a16="http://schemas.microsoft.com/office/drawing/2014/main" id="{00000000-0008-0000-1F00-00001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21</xdr:row>
          <xdr:rowOff>352425</xdr:rowOff>
        </xdr:from>
        <xdr:to>
          <xdr:col>27</xdr:col>
          <xdr:colOff>800100</xdr:colOff>
          <xdr:row>23</xdr:row>
          <xdr:rowOff>104775</xdr:rowOff>
        </xdr:to>
        <xdr:sp macro="" textlink="">
          <xdr:nvSpPr>
            <xdr:cNvPr id="70677" name="Check Box 21" hidden="1">
              <a:extLst>
                <a:ext uri="{63B3BB69-23CF-44E3-9099-C40C66FF867C}">
                  <a14:compatExt spid="_x0000_s70677"/>
                </a:ext>
                <a:ext uri="{FF2B5EF4-FFF2-40B4-BE49-F238E27FC236}">
                  <a16:creationId xmlns:a16="http://schemas.microsoft.com/office/drawing/2014/main" id="{00000000-0008-0000-1F00-00001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alpha val="87057"/>
                    </a:srgbClr>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twoCellAnchor>
    <xdr:from>
      <xdr:col>5</xdr:col>
      <xdr:colOff>6350</xdr:colOff>
      <xdr:row>49</xdr:row>
      <xdr:rowOff>0</xdr:rowOff>
    </xdr:from>
    <xdr:to>
      <xdr:col>6</xdr:col>
      <xdr:colOff>6350</xdr:colOff>
      <xdr:row>49</xdr:row>
      <xdr:rowOff>0</xdr:rowOff>
    </xdr:to>
    <xdr:cxnSp macro="">
      <xdr:nvCxnSpPr>
        <xdr:cNvPr id="2" name="Straight Arrow Connector 1">
          <a:extLst>
            <a:ext uri="{FF2B5EF4-FFF2-40B4-BE49-F238E27FC236}">
              <a16:creationId xmlns:a16="http://schemas.microsoft.com/office/drawing/2014/main" id="{00000000-0008-0000-1F00-000002000000}"/>
            </a:ext>
          </a:extLst>
        </xdr:cNvPr>
        <xdr:cNvCxnSpPr/>
      </xdr:nvCxnSpPr>
      <xdr:spPr>
        <a:xfrm>
          <a:off x="6457950" y="11074400"/>
          <a:ext cx="7366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53</xdr:row>
      <xdr:rowOff>6350</xdr:rowOff>
    </xdr:from>
    <xdr:to>
      <xdr:col>5</xdr:col>
      <xdr:colOff>1708150</xdr:colOff>
      <xdr:row>54</xdr:row>
      <xdr:rowOff>0</xdr:rowOff>
    </xdr:to>
    <xdr:cxnSp macro="">
      <xdr:nvCxnSpPr>
        <xdr:cNvPr id="3" name="Straight Arrow Connector 2">
          <a:extLst>
            <a:ext uri="{FF2B5EF4-FFF2-40B4-BE49-F238E27FC236}">
              <a16:creationId xmlns:a16="http://schemas.microsoft.com/office/drawing/2014/main" id="{00000000-0008-0000-1F00-000003000000}"/>
            </a:ext>
          </a:extLst>
        </xdr:cNvPr>
        <xdr:cNvCxnSpPr/>
      </xdr:nvCxnSpPr>
      <xdr:spPr>
        <a:xfrm>
          <a:off x="6470650" y="11855450"/>
          <a:ext cx="717550" cy="1841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54</xdr:row>
      <xdr:rowOff>31750</xdr:rowOff>
    </xdr:from>
    <xdr:to>
      <xdr:col>5</xdr:col>
      <xdr:colOff>1714500</xdr:colOff>
      <xdr:row>57</xdr:row>
      <xdr:rowOff>158750</xdr:rowOff>
    </xdr:to>
    <xdr:cxnSp macro="">
      <xdr:nvCxnSpPr>
        <xdr:cNvPr id="4" name="Straight Arrow Connector 3">
          <a:extLst>
            <a:ext uri="{FF2B5EF4-FFF2-40B4-BE49-F238E27FC236}">
              <a16:creationId xmlns:a16="http://schemas.microsoft.com/office/drawing/2014/main" id="{00000000-0008-0000-1F00-000004000000}"/>
            </a:ext>
          </a:extLst>
        </xdr:cNvPr>
        <xdr:cNvCxnSpPr/>
      </xdr:nvCxnSpPr>
      <xdr:spPr>
        <a:xfrm flipV="1">
          <a:off x="6457950" y="12071350"/>
          <a:ext cx="730250" cy="71120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57</xdr:row>
      <xdr:rowOff>171450</xdr:rowOff>
    </xdr:from>
    <xdr:to>
      <xdr:col>6</xdr:col>
      <xdr:colOff>0</xdr:colOff>
      <xdr:row>57</xdr:row>
      <xdr:rowOff>177800</xdr:rowOff>
    </xdr:to>
    <xdr:cxnSp macro="">
      <xdr:nvCxnSpPr>
        <xdr:cNvPr id="5" name="Straight Arrow Connector 4">
          <a:extLst>
            <a:ext uri="{FF2B5EF4-FFF2-40B4-BE49-F238E27FC236}">
              <a16:creationId xmlns:a16="http://schemas.microsoft.com/office/drawing/2014/main" id="{00000000-0008-0000-1F00-000005000000}"/>
            </a:ext>
          </a:extLst>
        </xdr:cNvPr>
        <xdr:cNvCxnSpPr/>
      </xdr:nvCxnSpPr>
      <xdr:spPr>
        <a:xfrm>
          <a:off x="6457950" y="12795250"/>
          <a:ext cx="7302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6350</xdr:colOff>
      <xdr:row>54</xdr:row>
      <xdr:rowOff>0</xdr:rowOff>
    </xdr:from>
    <xdr:to>
      <xdr:col>14</xdr:col>
      <xdr:colOff>0</xdr:colOff>
      <xdr:row>54</xdr:row>
      <xdr:rowOff>6350</xdr:rowOff>
    </xdr:to>
    <xdr:cxnSp macro="">
      <xdr:nvCxnSpPr>
        <xdr:cNvPr id="6" name="Straight Arrow Connector 5">
          <a:extLst>
            <a:ext uri="{FF2B5EF4-FFF2-40B4-BE49-F238E27FC236}">
              <a16:creationId xmlns:a16="http://schemas.microsoft.com/office/drawing/2014/main" id="{00000000-0008-0000-1F00-000006000000}"/>
            </a:ext>
          </a:extLst>
        </xdr:cNvPr>
        <xdr:cNvCxnSpPr/>
      </xdr:nvCxnSpPr>
      <xdr:spPr>
        <a:xfrm>
          <a:off x="13004800" y="12039600"/>
          <a:ext cx="146685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53</xdr:row>
      <xdr:rowOff>184150</xdr:rowOff>
    </xdr:from>
    <xdr:to>
      <xdr:col>10</xdr:col>
      <xdr:colOff>0</xdr:colOff>
      <xdr:row>54</xdr:row>
      <xdr:rowOff>0</xdr:rowOff>
    </xdr:to>
    <xdr:cxnSp macro="">
      <xdr:nvCxnSpPr>
        <xdr:cNvPr id="7" name="Straight Arrow Connector 6">
          <a:extLst>
            <a:ext uri="{FF2B5EF4-FFF2-40B4-BE49-F238E27FC236}">
              <a16:creationId xmlns:a16="http://schemas.microsoft.com/office/drawing/2014/main" id="{00000000-0008-0000-1F00-000007000000}"/>
            </a:ext>
          </a:extLst>
        </xdr:cNvPr>
        <xdr:cNvCxnSpPr/>
      </xdr:nvCxnSpPr>
      <xdr:spPr>
        <a:xfrm flipV="1">
          <a:off x="10052050" y="1203325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58</xdr:row>
      <xdr:rowOff>0</xdr:rowOff>
    </xdr:from>
    <xdr:to>
      <xdr:col>10</xdr:col>
      <xdr:colOff>0</xdr:colOff>
      <xdr:row>58</xdr:row>
      <xdr:rowOff>6350</xdr:rowOff>
    </xdr:to>
    <xdr:cxnSp macro="">
      <xdr:nvCxnSpPr>
        <xdr:cNvPr id="8" name="Straight Arrow Connector 7">
          <a:extLst>
            <a:ext uri="{FF2B5EF4-FFF2-40B4-BE49-F238E27FC236}">
              <a16:creationId xmlns:a16="http://schemas.microsoft.com/office/drawing/2014/main" id="{00000000-0008-0000-1F00-000008000000}"/>
            </a:ext>
          </a:extLst>
        </xdr:cNvPr>
        <xdr:cNvCxnSpPr/>
      </xdr:nvCxnSpPr>
      <xdr:spPr>
        <a:xfrm flipV="1">
          <a:off x="10052050" y="12814300"/>
          <a:ext cx="736600" cy="63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54</xdr:row>
      <xdr:rowOff>0</xdr:rowOff>
    </xdr:from>
    <xdr:to>
      <xdr:col>18</xdr:col>
      <xdr:colOff>0</xdr:colOff>
      <xdr:row>54</xdr:row>
      <xdr:rowOff>21167</xdr:rowOff>
    </xdr:to>
    <xdr:cxnSp macro="">
      <xdr:nvCxnSpPr>
        <xdr:cNvPr id="9" name="Straight Arrow Connector 8">
          <a:extLst>
            <a:ext uri="{FF2B5EF4-FFF2-40B4-BE49-F238E27FC236}">
              <a16:creationId xmlns:a16="http://schemas.microsoft.com/office/drawing/2014/main" id="{00000000-0008-0000-1F00-000009000000}"/>
            </a:ext>
          </a:extLst>
        </xdr:cNvPr>
        <xdr:cNvCxnSpPr/>
      </xdr:nvCxnSpPr>
      <xdr:spPr>
        <a:xfrm>
          <a:off x="16681450" y="12039600"/>
          <a:ext cx="825500" cy="21167"/>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58</xdr:row>
      <xdr:rowOff>0</xdr:rowOff>
    </xdr:from>
    <xdr:to>
      <xdr:col>18</xdr:col>
      <xdr:colOff>7056</xdr:colOff>
      <xdr:row>58</xdr:row>
      <xdr:rowOff>14111</xdr:rowOff>
    </xdr:to>
    <xdr:cxnSp macro="">
      <xdr:nvCxnSpPr>
        <xdr:cNvPr id="10" name="Straight Arrow Connector 9">
          <a:extLst>
            <a:ext uri="{FF2B5EF4-FFF2-40B4-BE49-F238E27FC236}">
              <a16:creationId xmlns:a16="http://schemas.microsoft.com/office/drawing/2014/main" id="{00000000-0008-0000-1F00-00000A000000}"/>
            </a:ext>
          </a:extLst>
        </xdr:cNvPr>
        <xdr:cNvCxnSpPr/>
      </xdr:nvCxnSpPr>
      <xdr:spPr>
        <a:xfrm>
          <a:off x="12998450" y="12814300"/>
          <a:ext cx="4515556" cy="14111"/>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62</xdr:row>
      <xdr:rowOff>0</xdr:rowOff>
    </xdr:from>
    <xdr:to>
      <xdr:col>18</xdr:col>
      <xdr:colOff>28223</xdr:colOff>
      <xdr:row>62</xdr:row>
      <xdr:rowOff>0</xdr:rowOff>
    </xdr:to>
    <xdr:cxnSp macro="">
      <xdr:nvCxnSpPr>
        <xdr:cNvPr id="11" name="Straight Arrow Connector 10">
          <a:extLst>
            <a:ext uri="{FF2B5EF4-FFF2-40B4-BE49-F238E27FC236}">
              <a16:creationId xmlns:a16="http://schemas.microsoft.com/office/drawing/2014/main" id="{00000000-0008-0000-1F00-00000B000000}"/>
            </a:ext>
          </a:extLst>
        </xdr:cNvPr>
        <xdr:cNvCxnSpPr/>
      </xdr:nvCxnSpPr>
      <xdr:spPr>
        <a:xfrm>
          <a:off x="6451600" y="13589000"/>
          <a:ext cx="11083573"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49</xdr:row>
      <xdr:rowOff>0</xdr:rowOff>
    </xdr:from>
    <xdr:to>
      <xdr:col>18</xdr:col>
      <xdr:colOff>19050</xdr:colOff>
      <xdr:row>49</xdr:row>
      <xdr:rowOff>0</xdr:rowOff>
    </xdr:to>
    <xdr:cxnSp macro="">
      <xdr:nvCxnSpPr>
        <xdr:cNvPr id="12" name="Straight Arrow Connector 11">
          <a:extLst>
            <a:ext uri="{FF2B5EF4-FFF2-40B4-BE49-F238E27FC236}">
              <a16:creationId xmlns:a16="http://schemas.microsoft.com/office/drawing/2014/main" id="{00000000-0008-0000-1F00-00000C000000}"/>
            </a:ext>
          </a:extLst>
        </xdr:cNvPr>
        <xdr:cNvCxnSpPr/>
      </xdr:nvCxnSpPr>
      <xdr:spPr>
        <a:xfrm>
          <a:off x="10052050" y="11074400"/>
          <a:ext cx="747395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27</xdr:col>
          <xdr:colOff>57150</xdr:colOff>
          <xdr:row>26</xdr:row>
          <xdr:rowOff>142875</xdr:rowOff>
        </xdr:from>
        <xdr:to>
          <xdr:col>27</xdr:col>
          <xdr:colOff>1247775</xdr:colOff>
          <xdr:row>28</xdr:row>
          <xdr:rowOff>66675</xdr:rowOff>
        </xdr:to>
        <xdr:sp macro="" textlink="">
          <xdr:nvSpPr>
            <xdr:cNvPr id="70678" name="Check Box 22" hidden="1">
              <a:extLst>
                <a:ext uri="{63B3BB69-23CF-44E3-9099-C40C66FF867C}">
                  <a14:compatExt spid="_x0000_s70678"/>
                </a:ext>
                <a:ext uri="{FF2B5EF4-FFF2-40B4-BE49-F238E27FC236}">
                  <a16:creationId xmlns:a16="http://schemas.microsoft.com/office/drawing/2014/main" id="{00000000-0008-0000-1F00-00001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26</xdr:row>
          <xdr:rowOff>161925</xdr:rowOff>
        </xdr:from>
        <xdr:to>
          <xdr:col>28</xdr:col>
          <xdr:colOff>581025</xdr:colOff>
          <xdr:row>28</xdr:row>
          <xdr:rowOff>66675</xdr:rowOff>
        </xdr:to>
        <xdr:sp macro="" textlink="">
          <xdr:nvSpPr>
            <xdr:cNvPr id="70679" name="Check Box 23" hidden="1">
              <a:extLst>
                <a:ext uri="{63B3BB69-23CF-44E3-9099-C40C66FF867C}">
                  <a14:compatExt spid="_x0000_s70679"/>
                </a:ext>
                <a:ext uri="{FF2B5EF4-FFF2-40B4-BE49-F238E27FC236}">
                  <a16:creationId xmlns:a16="http://schemas.microsoft.com/office/drawing/2014/main" id="{00000000-0008-0000-1F00-00001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27</xdr:row>
          <xdr:rowOff>161925</xdr:rowOff>
        </xdr:from>
        <xdr:to>
          <xdr:col>27</xdr:col>
          <xdr:colOff>866775</xdr:colOff>
          <xdr:row>29</xdr:row>
          <xdr:rowOff>161925</xdr:rowOff>
        </xdr:to>
        <xdr:sp macro="" textlink="">
          <xdr:nvSpPr>
            <xdr:cNvPr id="70680" name="Check Box 24" hidden="1">
              <a:extLst>
                <a:ext uri="{63B3BB69-23CF-44E3-9099-C40C66FF867C}">
                  <a14:compatExt spid="_x0000_s70680"/>
                </a:ext>
                <a:ext uri="{FF2B5EF4-FFF2-40B4-BE49-F238E27FC236}">
                  <a16:creationId xmlns:a16="http://schemas.microsoft.com/office/drawing/2014/main" id="{00000000-0008-0000-1F00-00001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27</xdr:row>
          <xdr:rowOff>161925</xdr:rowOff>
        </xdr:from>
        <xdr:to>
          <xdr:col>28</xdr:col>
          <xdr:colOff>781050</xdr:colOff>
          <xdr:row>29</xdr:row>
          <xdr:rowOff>85725</xdr:rowOff>
        </xdr:to>
        <xdr:sp macro="" textlink="">
          <xdr:nvSpPr>
            <xdr:cNvPr id="70681" name="Check Box 25" hidden="1">
              <a:extLst>
                <a:ext uri="{63B3BB69-23CF-44E3-9099-C40C66FF867C}">
                  <a14:compatExt spid="_x0000_s70681"/>
                </a:ext>
                <a:ext uri="{FF2B5EF4-FFF2-40B4-BE49-F238E27FC236}">
                  <a16:creationId xmlns:a16="http://schemas.microsoft.com/office/drawing/2014/main" id="{00000000-0008-0000-1F00-00001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47625</xdr:colOff>
          <xdr:row>28</xdr:row>
          <xdr:rowOff>171450</xdr:rowOff>
        </xdr:from>
        <xdr:to>
          <xdr:col>27</xdr:col>
          <xdr:colOff>742950</xdr:colOff>
          <xdr:row>30</xdr:row>
          <xdr:rowOff>85725</xdr:rowOff>
        </xdr:to>
        <xdr:sp macro="" textlink="">
          <xdr:nvSpPr>
            <xdr:cNvPr id="70682" name="Check Box 26" hidden="1">
              <a:extLst>
                <a:ext uri="{63B3BB69-23CF-44E3-9099-C40C66FF867C}">
                  <a14:compatExt spid="_x0000_s70682"/>
                </a:ext>
                <a:ext uri="{FF2B5EF4-FFF2-40B4-BE49-F238E27FC236}">
                  <a16:creationId xmlns:a16="http://schemas.microsoft.com/office/drawing/2014/main" id="{00000000-0008-0000-1F00-00001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Applicable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47625</xdr:colOff>
          <xdr:row>28</xdr:row>
          <xdr:rowOff>180975</xdr:rowOff>
        </xdr:from>
        <xdr:to>
          <xdr:col>28</xdr:col>
          <xdr:colOff>523875</xdr:colOff>
          <xdr:row>30</xdr:row>
          <xdr:rowOff>95250</xdr:rowOff>
        </xdr:to>
        <xdr:sp macro="" textlink="">
          <xdr:nvSpPr>
            <xdr:cNvPr id="70683" name="Check Box 27" hidden="1">
              <a:extLst>
                <a:ext uri="{63B3BB69-23CF-44E3-9099-C40C66FF867C}">
                  <a14:compatExt spid="_x0000_s70683"/>
                </a:ext>
                <a:ext uri="{FF2B5EF4-FFF2-40B4-BE49-F238E27FC236}">
                  <a16:creationId xmlns:a16="http://schemas.microsoft.com/office/drawing/2014/main" id="{00000000-0008-0000-1F00-00001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42</xdr:row>
          <xdr:rowOff>123825</xdr:rowOff>
        </xdr:from>
        <xdr:to>
          <xdr:col>26</xdr:col>
          <xdr:colOff>952500</xdr:colOff>
          <xdr:row>44</xdr:row>
          <xdr:rowOff>95250</xdr:rowOff>
        </xdr:to>
        <xdr:sp macro="" textlink="">
          <xdr:nvSpPr>
            <xdr:cNvPr id="70684" name="Check Box 28" descr="Yes" hidden="1">
              <a:extLst>
                <a:ext uri="{63B3BB69-23CF-44E3-9099-C40C66FF867C}">
                  <a14:compatExt spid="_x0000_s70684"/>
                </a:ext>
                <a:ext uri="{FF2B5EF4-FFF2-40B4-BE49-F238E27FC236}">
                  <a16:creationId xmlns:a16="http://schemas.microsoft.com/office/drawing/2014/main" id="{00000000-0008-0000-1F00-00001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67</xdr:row>
          <xdr:rowOff>171450</xdr:rowOff>
        </xdr:from>
        <xdr:to>
          <xdr:col>26</xdr:col>
          <xdr:colOff>1028700</xdr:colOff>
          <xdr:row>69</xdr:row>
          <xdr:rowOff>85725</xdr:rowOff>
        </xdr:to>
        <xdr:sp macro="" textlink="">
          <xdr:nvSpPr>
            <xdr:cNvPr id="70685" name="Check Box 29" descr="Retain" hidden="1">
              <a:extLst>
                <a:ext uri="{63B3BB69-23CF-44E3-9099-C40C66FF867C}">
                  <a14:compatExt spid="_x0000_s70685"/>
                </a:ext>
                <a:ext uri="{FF2B5EF4-FFF2-40B4-BE49-F238E27FC236}">
                  <a16:creationId xmlns:a16="http://schemas.microsoft.com/office/drawing/2014/main" id="{00000000-0008-0000-1F00-00001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Retain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67</xdr:row>
          <xdr:rowOff>171450</xdr:rowOff>
        </xdr:from>
        <xdr:to>
          <xdr:col>27</xdr:col>
          <xdr:colOff>714375</xdr:colOff>
          <xdr:row>69</xdr:row>
          <xdr:rowOff>85725</xdr:rowOff>
        </xdr:to>
        <xdr:sp macro="" textlink="">
          <xdr:nvSpPr>
            <xdr:cNvPr id="70686" name="Check Box 30" hidden="1">
              <a:extLst>
                <a:ext uri="{63B3BB69-23CF-44E3-9099-C40C66FF867C}">
                  <a14:compatExt spid="_x0000_s70686"/>
                </a:ext>
                <a:ext uri="{FF2B5EF4-FFF2-40B4-BE49-F238E27FC236}">
                  <a16:creationId xmlns:a16="http://schemas.microsoft.com/office/drawing/2014/main" id="{00000000-0008-0000-1F00-00001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72</xdr:row>
          <xdr:rowOff>171450</xdr:rowOff>
        </xdr:from>
        <xdr:to>
          <xdr:col>26</xdr:col>
          <xdr:colOff>714375</xdr:colOff>
          <xdr:row>74</xdr:row>
          <xdr:rowOff>47625</xdr:rowOff>
        </xdr:to>
        <xdr:sp macro="" textlink="">
          <xdr:nvSpPr>
            <xdr:cNvPr id="70687" name="Check Box 31" hidden="1">
              <a:extLst>
                <a:ext uri="{63B3BB69-23CF-44E3-9099-C40C66FF867C}">
                  <a14:compatExt spid="_x0000_s70687"/>
                </a:ext>
                <a:ext uri="{FF2B5EF4-FFF2-40B4-BE49-F238E27FC236}">
                  <a16:creationId xmlns:a16="http://schemas.microsoft.com/office/drawing/2014/main" id="{00000000-0008-0000-1F00-00001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Received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63</xdr:row>
          <xdr:rowOff>123825</xdr:rowOff>
        </xdr:from>
        <xdr:to>
          <xdr:col>26</xdr:col>
          <xdr:colOff>952500</xdr:colOff>
          <xdr:row>65</xdr:row>
          <xdr:rowOff>95250</xdr:rowOff>
        </xdr:to>
        <xdr:sp macro="" textlink="">
          <xdr:nvSpPr>
            <xdr:cNvPr id="70688" name="Check Box 32" hidden="1">
              <a:extLst>
                <a:ext uri="{63B3BB69-23CF-44E3-9099-C40C66FF867C}">
                  <a14:compatExt spid="_x0000_s70688"/>
                </a:ext>
                <a:ext uri="{FF2B5EF4-FFF2-40B4-BE49-F238E27FC236}">
                  <a16:creationId xmlns:a16="http://schemas.microsoft.com/office/drawing/2014/main" id="{00000000-0008-0000-1F00-00002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85725</xdr:colOff>
          <xdr:row>63</xdr:row>
          <xdr:rowOff>152400</xdr:rowOff>
        </xdr:from>
        <xdr:to>
          <xdr:col>27</xdr:col>
          <xdr:colOff>447675</xdr:colOff>
          <xdr:row>65</xdr:row>
          <xdr:rowOff>95250</xdr:rowOff>
        </xdr:to>
        <xdr:sp macro="" textlink="">
          <xdr:nvSpPr>
            <xdr:cNvPr id="70689" name="Check Box 33" hidden="1">
              <a:extLst>
                <a:ext uri="{63B3BB69-23CF-44E3-9099-C40C66FF867C}">
                  <a14:compatExt spid="_x0000_s70689"/>
                </a:ext>
                <a:ext uri="{FF2B5EF4-FFF2-40B4-BE49-F238E27FC236}">
                  <a16:creationId xmlns:a16="http://schemas.microsoft.com/office/drawing/2014/main" id="{00000000-0008-0000-1F00-00002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64</xdr:row>
          <xdr:rowOff>114300</xdr:rowOff>
        </xdr:from>
        <xdr:to>
          <xdr:col>26</xdr:col>
          <xdr:colOff>942975</xdr:colOff>
          <xdr:row>66</xdr:row>
          <xdr:rowOff>95250</xdr:rowOff>
        </xdr:to>
        <xdr:sp macro="" textlink="">
          <xdr:nvSpPr>
            <xdr:cNvPr id="70690" name="Check Box 34" hidden="1">
              <a:extLst>
                <a:ext uri="{63B3BB69-23CF-44E3-9099-C40C66FF867C}">
                  <a14:compatExt spid="_x0000_s70690"/>
                </a:ext>
                <a:ext uri="{FF2B5EF4-FFF2-40B4-BE49-F238E27FC236}">
                  <a16:creationId xmlns:a16="http://schemas.microsoft.com/office/drawing/2014/main" id="{00000000-0008-0000-1F00-00002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64</xdr:row>
          <xdr:rowOff>133350</xdr:rowOff>
        </xdr:from>
        <xdr:to>
          <xdr:col>27</xdr:col>
          <xdr:colOff>447675</xdr:colOff>
          <xdr:row>66</xdr:row>
          <xdr:rowOff>76200</xdr:rowOff>
        </xdr:to>
        <xdr:sp macro="" textlink="">
          <xdr:nvSpPr>
            <xdr:cNvPr id="70691" name="Check Box 35" hidden="1">
              <a:extLst>
                <a:ext uri="{63B3BB69-23CF-44E3-9099-C40C66FF867C}">
                  <a14:compatExt spid="_x0000_s70691"/>
                </a:ext>
                <a:ext uri="{FF2B5EF4-FFF2-40B4-BE49-F238E27FC236}">
                  <a16:creationId xmlns:a16="http://schemas.microsoft.com/office/drawing/2014/main" id="{00000000-0008-0000-1F00-00002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68</xdr:row>
          <xdr:rowOff>171450</xdr:rowOff>
        </xdr:from>
        <xdr:to>
          <xdr:col>26</xdr:col>
          <xdr:colOff>438150</xdr:colOff>
          <xdr:row>70</xdr:row>
          <xdr:rowOff>66675</xdr:rowOff>
        </xdr:to>
        <xdr:sp macro="" textlink="">
          <xdr:nvSpPr>
            <xdr:cNvPr id="70692" name="Check Box 36" hidden="1">
              <a:extLst>
                <a:ext uri="{63B3BB69-23CF-44E3-9099-C40C66FF867C}">
                  <a14:compatExt spid="_x0000_s70692"/>
                </a:ext>
                <a:ext uri="{FF2B5EF4-FFF2-40B4-BE49-F238E27FC236}">
                  <a16:creationId xmlns:a16="http://schemas.microsoft.com/office/drawing/2014/main" id="{00000000-0008-0000-1F00-00002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68</xdr:row>
          <xdr:rowOff>171450</xdr:rowOff>
        </xdr:from>
        <xdr:to>
          <xdr:col>27</xdr:col>
          <xdr:colOff>438150</xdr:colOff>
          <xdr:row>70</xdr:row>
          <xdr:rowOff>66675</xdr:rowOff>
        </xdr:to>
        <xdr:sp macro="" textlink="">
          <xdr:nvSpPr>
            <xdr:cNvPr id="70693" name="Check Box 37" hidden="1">
              <a:extLst>
                <a:ext uri="{63B3BB69-23CF-44E3-9099-C40C66FF867C}">
                  <a14:compatExt spid="_x0000_s70693"/>
                </a:ext>
                <a:ext uri="{FF2B5EF4-FFF2-40B4-BE49-F238E27FC236}">
                  <a16:creationId xmlns:a16="http://schemas.microsoft.com/office/drawing/2014/main" id="{00000000-0008-0000-1F00-00002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69</xdr:row>
          <xdr:rowOff>171450</xdr:rowOff>
        </xdr:from>
        <xdr:to>
          <xdr:col>26</xdr:col>
          <xdr:colOff>438150</xdr:colOff>
          <xdr:row>71</xdr:row>
          <xdr:rowOff>66675</xdr:rowOff>
        </xdr:to>
        <xdr:sp macro="" textlink="">
          <xdr:nvSpPr>
            <xdr:cNvPr id="70694" name="Check Box 38" hidden="1">
              <a:extLst>
                <a:ext uri="{63B3BB69-23CF-44E3-9099-C40C66FF867C}">
                  <a14:compatExt spid="_x0000_s70694"/>
                </a:ext>
                <a:ext uri="{FF2B5EF4-FFF2-40B4-BE49-F238E27FC236}">
                  <a16:creationId xmlns:a16="http://schemas.microsoft.com/office/drawing/2014/main" id="{00000000-0008-0000-1F00-00002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69</xdr:row>
          <xdr:rowOff>171450</xdr:rowOff>
        </xdr:from>
        <xdr:to>
          <xdr:col>27</xdr:col>
          <xdr:colOff>438150</xdr:colOff>
          <xdr:row>71</xdr:row>
          <xdr:rowOff>66675</xdr:rowOff>
        </xdr:to>
        <xdr:sp macro="" textlink="">
          <xdr:nvSpPr>
            <xdr:cNvPr id="70695" name="Check Box 39" hidden="1">
              <a:extLst>
                <a:ext uri="{63B3BB69-23CF-44E3-9099-C40C66FF867C}">
                  <a14:compatExt spid="_x0000_s70695"/>
                </a:ext>
                <a:ext uri="{FF2B5EF4-FFF2-40B4-BE49-F238E27FC236}">
                  <a16:creationId xmlns:a16="http://schemas.microsoft.com/office/drawing/2014/main" id="{00000000-0008-0000-1F00-00002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72</xdr:row>
          <xdr:rowOff>171450</xdr:rowOff>
        </xdr:from>
        <xdr:to>
          <xdr:col>27</xdr:col>
          <xdr:colOff>438150</xdr:colOff>
          <xdr:row>74</xdr:row>
          <xdr:rowOff>66675</xdr:rowOff>
        </xdr:to>
        <xdr:sp macro="" textlink="">
          <xdr:nvSpPr>
            <xdr:cNvPr id="70696" name="Check Box 40" hidden="1">
              <a:extLst>
                <a:ext uri="{63B3BB69-23CF-44E3-9099-C40C66FF867C}">
                  <a14:compatExt spid="_x0000_s70696"/>
                </a:ext>
                <a:ext uri="{FF2B5EF4-FFF2-40B4-BE49-F238E27FC236}">
                  <a16:creationId xmlns:a16="http://schemas.microsoft.com/office/drawing/2014/main" id="{00000000-0008-0000-1F00-00002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73</xdr:row>
          <xdr:rowOff>171450</xdr:rowOff>
        </xdr:from>
        <xdr:to>
          <xdr:col>26</xdr:col>
          <xdr:colOff>942975</xdr:colOff>
          <xdr:row>75</xdr:row>
          <xdr:rowOff>104775</xdr:rowOff>
        </xdr:to>
        <xdr:sp macro="" textlink="">
          <xdr:nvSpPr>
            <xdr:cNvPr id="70697" name="Check Box 41" hidden="1">
              <a:extLst>
                <a:ext uri="{63B3BB69-23CF-44E3-9099-C40C66FF867C}">
                  <a14:compatExt spid="_x0000_s70697"/>
                </a:ext>
                <a:ext uri="{FF2B5EF4-FFF2-40B4-BE49-F238E27FC236}">
                  <a16:creationId xmlns:a16="http://schemas.microsoft.com/office/drawing/2014/main" id="{00000000-0008-0000-1F00-00002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75</xdr:row>
          <xdr:rowOff>171450</xdr:rowOff>
        </xdr:from>
        <xdr:to>
          <xdr:col>26</xdr:col>
          <xdr:colOff>942975</xdr:colOff>
          <xdr:row>77</xdr:row>
          <xdr:rowOff>85725</xdr:rowOff>
        </xdr:to>
        <xdr:sp macro="" textlink="">
          <xdr:nvSpPr>
            <xdr:cNvPr id="70698" name="Check Box 42" hidden="1">
              <a:extLst>
                <a:ext uri="{63B3BB69-23CF-44E3-9099-C40C66FF867C}">
                  <a14:compatExt spid="_x0000_s70698"/>
                </a:ext>
                <a:ext uri="{FF2B5EF4-FFF2-40B4-BE49-F238E27FC236}">
                  <a16:creationId xmlns:a16="http://schemas.microsoft.com/office/drawing/2014/main" id="{00000000-0008-0000-1F00-00002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75</xdr:row>
          <xdr:rowOff>171450</xdr:rowOff>
        </xdr:from>
        <xdr:to>
          <xdr:col>27</xdr:col>
          <xdr:colOff>438150</xdr:colOff>
          <xdr:row>77</xdr:row>
          <xdr:rowOff>47625</xdr:rowOff>
        </xdr:to>
        <xdr:sp macro="" textlink="">
          <xdr:nvSpPr>
            <xdr:cNvPr id="70699" name="Check Box 43" hidden="1">
              <a:extLst>
                <a:ext uri="{63B3BB69-23CF-44E3-9099-C40C66FF867C}">
                  <a14:compatExt spid="_x0000_s70699"/>
                </a:ext>
                <a:ext uri="{FF2B5EF4-FFF2-40B4-BE49-F238E27FC236}">
                  <a16:creationId xmlns:a16="http://schemas.microsoft.com/office/drawing/2014/main" id="{00000000-0008-0000-1F00-00002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76</xdr:row>
          <xdr:rowOff>171450</xdr:rowOff>
        </xdr:from>
        <xdr:to>
          <xdr:col>26</xdr:col>
          <xdr:colOff>942975</xdr:colOff>
          <xdr:row>78</xdr:row>
          <xdr:rowOff>85725</xdr:rowOff>
        </xdr:to>
        <xdr:sp macro="" textlink="">
          <xdr:nvSpPr>
            <xdr:cNvPr id="70700" name="Check Box 44" hidden="1">
              <a:extLst>
                <a:ext uri="{63B3BB69-23CF-44E3-9099-C40C66FF867C}">
                  <a14:compatExt spid="_x0000_s70700"/>
                </a:ext>
                <a:ext uri="{FF2B5EF4-FFF2-40B4-BE49-F238E27FC236}">
                  <a16:creationId xmlns:a16="http://schemas.microsoft.com/office/drawing/2014/main" id="{00000000-0008-0000-1F00-00002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77</xdr:row>
          <xdr:rowOff>171450</xdr:rowOff>
        </xdr:from>
        <xdr:to>
          <xdr:col>26</xdr:col>
          <xdr:colOff>942975</xdr:colOff>
          <xdr:row>79</xdr:row>
          <xdr:rowOff>85725</xdr:rowOff>
        </xdr:to>
        <xdr:sp macro="" textlink="">
          <xdr:nvSpPr>
            <xdr:cNvPr id="70701" name="Check Box 45" hidden="1">
              <a:extLst>
                <a:ext uri="{63B3BB69-23CF-44E3-9099-C40C66FF867C}">
                  <a14:compatExt spid="_x0000_s70701"/>
                </a:ext>
                <a:ext uri="{FF2B5EF4-FFF2-40B4-BE49-F238E27FC236}">
                  <a16:creationId xmlns:a16="http://schemas.microsoft.com/office/drawing/2014/main" id="{00000000-0008-0000-1F00-00002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77</xdr:row>
          <xdr:rowOff>171450</xdr:rowOff>
        </xdr:from>
        <xdr:to>
          <xdr:col>27</xdr:col>
          <xdr:colOff>438150</xdr:colOff>
          <xdr:row>79</xdr:row>
          <xdr:rowOff>57150</xdr:rowOff>
        </xdr:to>
        <xdr:sp macro="" textlink="">
          <xdr:nvSpPr>
            <xdr:cNvPr id="70702" name="Check Box 46" hidden="1">
              <a:extLst>
                <a:ext uri="{63B3BB69-23CF-44E3-9099-C40C66FF867C}">
                  <a14:compatExt spid="_x0000_s70702"/>
                </a:ext>
                <a:ext uri="{FF2B5EF4-FFF2-40B4-BE49-F238E27FC236}">
                  <a16:creationId xmlns:a16="http://schemas.microsoft.com/office/drawing/2014/main" id="{00000000-0008-0000-1F00-00002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78</xdr:row>
          <xdr:rowOff>171450</xdr:rowOff>
        </xdr:from>
        <xdr:to>
          <xdr:col>26</xdr:col>
          <xdr:colOff>942975</xdr:colOff>
          <xdr:row>80</xdr:row>
          <xdr:rowOff>95250</xdr:rowOff>
        </xdr:to>
        <xdr:sp macro="" textlink="">
          <xdr:nvSpPr>
            <xdr:cNvPr id="70703" name="Check Box 47" hidden="1">
              <a:extLst>
                <a:ext uri="{63B3BB69-23CF-44E3-9099-C40C66FF867C}">
                  <a14:compatExt spid="_x0000_s70703"/>
                </a:ext>
                <a:ext uri="{FF2B5EF4-FFF2-40B4-BE49-F238E27FC236}">
                  <a16:creationId xmlns:a16="http://schemas.microsoft.com/office/drawing/2014/main" id="{00000000-0008-0000-1F00-00002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78</xdr:row>
          <xdr:rowOff>171450</xdr:rowOff>
        </xdr:from>
        <xdr:to>
          <xdr:col>27</xdr:col>
          <xdr:colOff>438150</xdr:colOff>
          <xdr:row>80</xdr:row>
          <xdr:rowOff>57150</xdr:rowOff>
        </xdr:to>
        <xdr:sp macro="" textlink="">
          <xdr:nvSpPr>
            <xdr:cNvPr id="70704" name="Check Box 48" hidden="1">
              <a:extLst>
                <a:ext uri="{63B3BB69-23CF-44E3-9099-C40C66FF867C}">
                  <a14:compatExt spid="_x0000_s70704"/>
                </a:ext>
                <a:ext uri="{FF2B5EF4-FFF2-40B4-BE49-F238E27FC236}">
                  <a16:creationId xmlns:a16="http://schemas.microsoft.com/office/drawing/2014/main" id="{00000000-0008-0000-1F00-00003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79</xdr:row>
          <xdr:rowOff>171450</xdr:rowOff>
        </xdr:from>
        <xdr:to>
          <xdr:col>26</xdr:col>
          <xdr:colOff>942975</xdr:colOff>
          <xdr:row>81</xdr:row>
          <xdr:rowOff>76200</xdr:rowOff>
        </xdr:to>
        <xdr:sp macro="" textlink="">
          <xdr:nvSpPr>
            <xdr:cNvPr id="70705" name="Check Box 49" hidden="1">
              <a:extLst>
                <a:ext uri="{63B3BB69-23CF-44E3-9099-C40C66FF867C}">
                  <a14:compatExt spid="_x0000_s70705"/>
                </a:ext>
                <a:ext uri="{FF2B5EF4-FFF2-40B4-BE49-F238E27FC236}">
                  <a16:creationId xmlns:a16="http://schemas.microsoft.com/office/drawing/2014/main" id="{00000000-0008-0000-1F00-00003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Created &amp; Shared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81</xdr:row>
          <xdr:rowOff>171450</xdr:rowOff>
        </xdr:from>
        <xdr:to>
          <xdr:col>26</xdr:col>
          <xdr:colOff>942975</xdr:colOff>
          <xdr:row>83</xdr:row>
          <xdr:rowOff>95250</xdr:rowOff>
        </xdr:to>
        <xdr:sp macro="" textlink="">
          <xdr:nvSpPr>
            <xdr:cNvPr id="70706" name="Check Box 50" hidden="1">
              <a:extLst>
                <a:ext uri="{63B3BB69-23CF-44E3-9099-C40C66FF867C}">
                  <a14:compatExt spid="_x0000_s70706"/>
                </a:ext>
                <a:ext uri="{FF2B5EF4-FFF2-40B4-BE49-F238E27FC236}">
                  <a16:creationId xmlns:a16="http://schemas.microsoft.com/office/drawing/2014/main" id="{00000000-0008-0000-1F00-00003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82</xdr:row>
          <xdr:rowOff>171450</xdr:rowOff>
        </xdr:from>
        <xdr:to>
          <xdr:col>26</xdr:col>
          <xdr:colOff>942975</xdr:colOff>
          <xdr:row>84</xdr:row>
          <xdr:rowOff>104775</xdr:rowOff>
        </xdr:to>
        <xdr:sp macro="" textlink="">
          <xdr:nvSpPr>
            <xdr:cNvPr id="70707" name="Check Box 51" hidden="1">
              <a:extLst>
                <a:ext uri="{63B3BB69-23CF-44E3-9099-C40C66FF867C}">
                  <a14:compatExt spid="_x0000_s70707"/>
                </a:ext>
                <a:ext uri="{FF2B5EF4-FFF2-40B4-BE49-F238E27FC236}">
                  <a16:creationId xmlns:a16="http://schemas.microsoft.com/office/drawing/2014/main" id="{00000000-0008-0000-1F00-00003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Sent to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83</xdr:row>
          <xdr:rowOff>171450</xdr:rowOff>
        </xdr:from>
        <xdr:to>
          <xdr:col>26</xdr:col>
          <xdr:colOff>942975</xdr:colOff>
          <xdr:row>85</xdr:row>
          <xdr:rowOff>85725</xdr:rowOff>
        </xdr:to>
        <xdr:sp macro="" textlink="">
          <xdr:nvSpPr>
            <xdr:cNvPr id="70708" name="Check Box 52" hidden="1">
              <a:extLst>
                <a:ext uri="{63B3BB69-23CF-44E3-9099-C40C66FF867C}">
                  <a14:compatExt spid="_x0000_s70708"/>
                </a:ext>
                <a:ext uri="{FF2B5EF4-FFF2-40B4-BE49-F238E27FC236}">
                  <a16:creationId xmlns:a16="http://schemas.microsoft.com/office/drawing/2014/main" id="{00000000-0008-0000-1F00-00003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84</xdr:row>
          <xdr:rowOff>142875</xdr:rowOff>
        </xdr:from>
        <xdr:to>
          <xdr:col>26</xdr:col>
          <xdr:colOff>942975</xdr:colOff>
          <xdr:row>86</xdr:row>
          <xdr:rowOff>47625</xdr:rowOff>
        </xdr:to>
        <xdr:sp macro="" textlink="">
          <xdr:nvSpPr>
            <xdr:cNvPr id="70709" name="Check Box 53" hidden="1">
              <a:extLst>
                <a:ext uri="{63B3BB69-23CF-44E3-9099-C40C66FF867C}">
                  <a14:compatExt spid="_x0000_s70709"/>
                </a:ext>
                <a:ext uri="{FF2B5EF4-FFF2-40B4-BE49-F238E27FC236}">
                  <a16:creationId xmlns:a16="http://schemas.microsoft.com/office/drawing/2014/main" id="{00000000-0008-0000-1F00-00003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29</xdr:row>
          <xdr:rowOff>200025</xdr:rowOff>
        </xdr:from>
        <xdr:to>
          <xdr:col>27</xdr:col>
          <xdr:colOff>1228725</xdr:colOff>
          <xdr:row>31</xdr:row>
          <xdr:rowOff>104775</xdr:rowOff>
        </xdr:to>
        <xdr:sp macro="" textlink="">
          <xdr:nvSpPr>
            <xdr:cNvPr id="70710" name="Check Box 54" hidden="1">
              <a:extLst>
                <a:ext uri="{63B3BB69-23CF-44E3-9099-C40C66FF867C}">
                  <a14:compatExt spid="_x0000_s70710"/>
                </a:ext>
                <a:ext uri="{FF2B5EF4-FFF2-40B4-BE49-F238E27FC236}">
                  <a16:creationId xmlns:a16="http://schemas.microsoft.com/office/drawing/2014/main" id="{00000000-0008-0000-1F00-00003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29</xdr:row>
          <xdr:rowOff>190500</xdr:rowOff>
        </xdr:from>
        <xdr:to>
          <xdr:col>28</xdr:col>
          <xdr:colOff>590550</xdr:colOff>
          <xdr:row>31</xdr:row>
          <xdr:rowOff>123825</xdr:rowOff>
        </xdr:to>
        <xdr:sp macro="" textlink="">
          <xdr:nvSpPr>
            <xdr:cNvPr id="70711" name="Check Box 55" hidden="1">
              <a:extLst>
                <a:ext uri="{63B3BB69-23CF-44E3-9099-C40C66FF867C}">
                  <a14:compatExt spid="_x0000_s70711"/>
                </a:ext>
                <a:ext uri="{FF2B5EF4-FFF2-40B4-BE49-F238E27FC236}">
                  <a16:creationId xmlns:a16="http://schemas.microsoft.com/office/drawing/2014/main" id="{00000000-0008-0000-1F00-00003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32</xdr:row>
          <xdr:rowOff>171450</xdr:rowOff>
        </xdr:from>
        <xdr:to>
          <xdr:col>27</xdr:col>
          <xdr:colOff>914400</xdr:colOff>
          <xdr:row>34</xdr:row>
          <xdr:rowOff>66675</xdr:rowOff>
        </xdr:to>
        <xdr:sp macro="" textlink="">
          <xdr:nvSpPr>
            <xdr:cNvPr id="70712" name="Check Box 56" hidden="1">
              <a:extLst>
                <a:ext uri="{63B3BB69-23CF-44E3-9099-C40C66FF867C}">
                  <a14:compatExt spid="_x0000_s70712"/>
                </a:ext>
                <a:ext uri="{FF2B5EF4-FFF2-40B4-BE49-F238E27FC236}">
                  <a16:creationId xmlns:a16="http://schemas.microsoft.com/office/drawing/2014/main" id="{00000000-0008-0000-1F00-00003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33</xdr:row>
          <xdr:rowOff>171450</xdr:rowOff>
        </xdr:from>
        <xdr:to>
          <xdr:col>27</xdr:col>
          <xdr:colOff>914400</xdr:colOff>
          <xdr:row>35</xdr:row>
          <xdr:rowOff>66675</xdr:rowOff>
        </xdr:to>
        <xdr:sp macro="" textlink="">
          <xdr:nvSpPr>
            <xdr:cNvPr id="70713" name="Check Box 57" hidden="1">
              <a:extLst>
                <a:ext uri="{63B3BB69-23CF-44E3-9099-C40C66FF867C}">
                  <a14:compatExt spid="_x0000_s70713"/>
                </a:ext>
                <a:ext uri="{FF2B5EF4-FFF2-40B4-BE49-F238E27FC236}">
                  <a16:creationId xmlns:a16="http://schemas.microsoft.com/office/drawing/2014/main" id="{00000000-0008-0000-1F00-00003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36</xdr:row>
          <xdr:rowOff>171450</xdr:rowOff>
        </xdr:from>
        <xdr:to>
          <xdr:col>27</xdr:col>
          <xdr:colOff>914400</xdr:colOff>
          <xdr:row>38</xdr:row>
          <xdr:rowOff>66675</xdr:rowOff>
        </xdr:to>
        <xdr:sp macro="" textlink="">
          <xdr:nvSpPr>
            <xdr:cNvPr id="70714" name="Check Box 58" hidden="1">
              <a:extLst>
                <a:ext uri="{63B3BB69-23CF-44E3-9099-C40C66FF867C}">
                  <a14:compatExt spid="_x0000_s70714"/>
                </a:ext>
                <a:ext uri="{FF2B5EF4-FFF2-40B4-BE49-F238E27FC236}">
                  <a16:creationId xmlns:a16="http://schemas.microsoft.com/office/drawing/2014/main" id="{00000000-0008-0000-1F00-00003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34</xdr:row>
          <xdr:rowOff>171450</xdr:rowOff>
        </xdr:from>
        <xdr:to>
          <xdr:col>27</xdr:col>
          <xdr:colOff>914400</xdr:colOff>
          <xdr:row>36</xdr:row>
          <xdr:rowOff>66675</xdr:rowOff>
        </xdr:to>
        <xdr:sp macro="" textlink="">
          <xdr:nvSpPr>
            <xdr:cNvPr id="70715" name="Check Box 59" hidden="1">
              <a:extLst>
                <a:ext uri="{63B3BB69-23CF-44E3-9099-C40C66FF867C}">
                  <a14:compatExt spid="_x0000_s70715"/>
                </a:ext>
                <a:ext uri="{FF2B5EF4-FFF2-40B4-BE49-F238E27FC236}">
                  <a16:creationId xmlns:a16="http://schemas.microsoft.com/office/drawing/2014/main" id="{00000000-0008-0000-1F00-00003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57150</xdr:colOff>
          <xdr:row>35</xdr:row>
          <xdr:rowOff>171450</xdr:rowOff>
        </xdr:from>
        <xdr:to>
          <xdr:col>27</xdr:col>
          <xdr:colOff>914400</xdr:colOff>
          <xdr:row>37</xdr:row>
          <xdr:rowOff>66675</xdr:rowOff>
        </xdr:to>
        <xdr:sp macro="" textlink="">
          <xdr:nvSpPr>
            <xdr:cNvPr id="70716" name="Check Box 60" hidden="1">
              <a:extLst>
                <a:ext uri="{63B3BB69-23CF-44E3-9099-C40C66FF867C}">
                  <a14:compatExt spid="_x0000_s70716"/>
                </a:ext>
                <a:ext uri="{FF2B5EF4-FFF2-40B4-BE49-F238E27FC236}">
                  <a16:creationId xmlns:a16="http://schemas.microsoft.com/office/drawing/2014/main" id="{00000000-0008-0000-1F00-00003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34</xdr:row>
          <xdr:rowOff>161925</xdr:rowOff>
        </xdr:from>
        <xdr:to>
          <xdr:col>28</xdr:col>
          <xdr:colOff>523875</xdr:colOff>
          <xdr:row>36</xdr:row>
          <xdr:rowOff>47625</xdr:rowOff>
        </xdr:to>
        <xdr:sp macro="" textlink="">
          <xdr:nvSpPr>
            <xdr:cNvPr id="70717" name="Check Box 61" hidden="1">
              <a:extLst>
                <a:ext uri="{63B3BB69-23CF-44E3-9099-C40C66FF867C}">
                  <a14:compatExt spid="_x0000_s70717"/>
                </a:ext>
                <a:ext uri="{FF2B5EF4-FFF2-40B4-BE49-F238E27FC236}">
                  <a16:creationId xmlns:a16="http://schemas.microsoft.com/office/drawing/2014/main" id="{00000000-0008-0000-1F00-00003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66675</xdr:colOff>
          <xdr:row>35</xdr:row>
          <xdr:rowOff>161925</xdr:rowOff>
        </xdr:from>
        <xdr:to>
          <xdr:col>28</xdr:col>
          <xdr:colOff>523875</xdr:colOff>
          <xdr:row>37</xdr:row>
          <xdr:rowOff>47625</xdr:rowOff>
        </xdr:to>
        <xdr:sp macro="" textlink="">
          <xdr:nvSpPr>
            <xdr:cNvPr id="70718" name="Check Box 62" hidden="1">
              <a:extLst>
                <a:ext uri="{63B3BB69-23CF-44E3-9099-C40C66FF867C}">
                  <a14:compatExt spid="_x0000_s70718"/>
                </a:ext>
                <a:ext uri="{FF2B5EF4-FFF2-40B4-BE49-F238E27FC236}">
                  <a16:creationId xmlns:a16="http://schemas.microsoft.com/office/drawing/2014/main" id="{00000000-0008-0000-1F00-00003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74</xdr:row>
          <xdr:rowOff>171450</xdr:rowOff>
        </xdr:from>
        <xdr:to>
          <xdr:col>26</xdr:col>
          <xdr:colOff>942975</xdr:colOff>
          <xdr:row>76</xdr:row>
          <xdr:rowOff>85725</xdr:rowOff>
        </xdr:to>
        <xdr:sp macro="" textlink="">
          <xdr:nvSpPr>
            <xdr:cNvPr id="70719" name="Check Box 63" hidden="1">
              <a:extLst>
                <a:ext uri="{63B3BB69-23CF-44E3-9099-C40C66FF867C}">
                  <a14:compatExt spid="_x0000_s70719"/>
                </a:ext>
                <a:ext uri="{FF2B5EF4-FFF2-40B4-BE49-F238E27FC236}">
                  <a16:creationId xmlns:a16="http://schemas.microsoft.com/office/drawing/2014/main" id="{00000000-0008-0000-1F00-00003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74</xdr:row>
          <xdr:rowOff>171450</xdr:rowOff>
        </xdr:from>
        <xdr:to>
          <xdr:col>27</xdr:col>
          <xdr:colOff>438150</xdr:colOff>
          <xdr:row>76</xdr:row>
          <xdr:rowOff>47625</xdr:rowOff>
        </xdr:to>
        <xdr:sp macro="" textlink="">
          <xdr:nvSpPr>
            <xdr:cNvPr id="70720" name="Check Box 64" hidden="1">
              <a:extLst>
                <a:ext uri="{63B3BB69-23CF-44E3-9099-C40C66FF867C}">
                  <a14:compatExt spid="_x0000_s70720"/>
                </a:ext>
                <a:ext uri="{FF2B5EF4-FFF2-40B4-BE49-F238E27FC236}">
                  <a16:creationId xmlns:a16="http://schemas.microsoft.com/office/drawing/2014/main" id="{00000000-0008-0000-1F00-00004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66675</xdr:colOff>
          <xdr:row>66</xdr:row>
          <xdr:rowOff>171450</xdr:rowOff>
        </xdr:from>
        <xdr:to>
          <xdr:col>26</xdr:col>
          <xdr:colOff>695325</xdr:colOff>
          <xdr:row>68</xdr:row>
          <xdr:rowOff>95250</xdr:rowOff>
        </xdr:to>
        <xdr:sp macro="" textlink="">
          <xdr:nvSpPr>
            <xdr:cNvPr id="70721" name="Check Box 65" hidden="1">
              <a:extLst>
                <a:ext uri="{63B3BB69-23CF-44E3-9099-C40C66FF867C}">
                  <a14:compatExt spid="_x0000_s70721"/>
                </a:ext>
                <a:ext uri="{FF2B5EF4-FFF2-40B4-BE49-F238E27FC236}">
                  <a16:creationId xmlns:a16="http://schemas.microsoft.com/office/drawing/2014/main" id="{00000000-0008-0000-1F00-00004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Provided</a:t>
              </a:r>
            </a:p>
          </xdr:txBody>
        </xdr:sp>
        <xdr:clientData/>
      </xdr:twoCellAnchor>
    </mc:Choice>
    <mc:Fallback/>
  </mc:AlternateContent>
  <xdr:twoCellAnchor editAs="oneCell">
    <xdr:from>
      <xdr:col>25</xdr:col>
      <xdr:colOff>0</xdr:colOff>
      <xdr:row>104</xdr:row>
      <xdr:rowOff>0</xdr:rowOff>
    </xdr:from>
    <xdr:to>
      <xdr:col>25</xdr:col>
      <xdr:colOff>304800</xdr:colOff>
      <xdr:row>105</xdr:row>
      <xdr:rowOff>120650</xdr:rowOff>
    </xdr:to>
    <xdr:sp macro="" textlink="">
      <xdr:nvSpPr>
        <xdr:cNvPr id="13" name="avatar">
          <a:extLst>
            <a:ext uri="{FF2B5EF4-FFF2-40B4-BE49-F238E27FC236}">
              <a16:creationId xmlns:a16="http://schemas.microsoft.com/office/drawing/2014/main" id="{00000000-0008-0000-1F00-00000D000000}"/>
            </a:ext>
          </a:extLst>
        </xdr:cNvPr>
        <xdr:cNvSpPr>
          <a:spLocks noChangeAspect="1" noChangeArrowheads="1"/>
        </xdr:cNvSpPr>
      </xdr:nvSpPr>
      <xdr:spPr bwMode="auto">
        <a:xfrm>
          <a:off x="22872700" y="216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600072</xdr:colOff>
      <xdr:row>40</xdr:row>
      <xdr:rowOff>98424</xdr:rowOff>
    </xdr:from>
    <xdr:to>
      <xdr:col>32</xdr:col>
      <xdr:colOff>952499</xdr:colOff>
      <xdr:row>54</xdr:row>
      <xdr:rowOff>88899</xdr:rowOff>
    </xdr:to>
    <xdr:graphicFrame macro="">
      <xdr:nvGraphicFramePr>
        <xdr:cNvPr id="14" name="Chart 13">
          <a:extLst>
            <a:ext uri="{FF2B5EF4-FFF2-40B4-BE49-F238E27FC236}">
              <a16:creationId xmlns:a16="http://schemas.microsoft.com/office/drawing/2014/main" id="{00000000-0008-0000-1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514350</xdr:colOff>
      <xdr:row>47</xdr:row>
      <xdr:rowOff>19050</xdr:rowOff>
    </xdr:from>
    <xdr:to>
      <xdr:col>31</xdr:col>
      <xdr:colOff>939800</xdr:colOff>
      <xdr:row>49</xdr:row>
      <xdr:rowOff>88900</xdr:rowOff>
    </xdr:to>
    <xdr:sp macro="" textlink="$AA$88">
      <xdr:nvSpPr>
        <xdr:cNvPr id="15" name="TextBox 14">
          <a:extLst>
            <a:ext uri="{FF2B5EF4-FFF2-40B4-BE49-F238E27FC236}">
              <a16:creationId xmlns:a16="http://schemas.microsoft.com/office/drawing/2014/main" id="{00000000-0008-0000-1F00-00000F000000}"/>
            </a:ext>
          </a:extLst>
        </xdr:cNvPr>
        <xdr:cNvSpPr txBox="1"/>
      </xdr:nvSpPr>
      <xdr:spPr>
        <a:xfrm>
          <a:off x="33750250" y="10699750"/>
          <a:ext cx="425450" cy="463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B0ED79-3A00-4E48-B042-A0C6A83C7829}" type="TxLink">
            <a:rPr lang="en-US" sz="1100" b="1" i="0" u="none" strike="noStrike">
              <a:solidFill>
                <a:schemeClr val="accent1">
                  <a:lumMod val="75000"/>
                </a:schemeClr>
              </a:solidFill>
              <a:latin typeface="Calibri"/>
              <a:cs typeface="Calibri"/>
            </a:rPr>
            <a:pPr algn="ctr"/>
            <a:t>88%</a:t>
          </a:fld>
          <a:endParaRPr lang="en-SG" sz="1100">
            <a:solidFill>
              <a:schemeClr val="accent1">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26</xdr:col>
          <xdr:colOff>76200</xdr:colOff>
          <xdr:row>43</xdr:row>
          <xdr:rowOff>123825</xdr:rowOff>
        </xdr:from>
        <xdr:to>
          <xdr:col>26</xdr:col>
          <xdr:colOff>952500</xdr:colOff>
          <xdr:row>45</xdr:row>
          <xdr:rowOff>85725</xdr:rowOff>
        </xdr:to>
        <xdr:sp macro="" textlink="">
          <xdr:nvSpPr>
            <xdr:cNvPr id="70722" name="Check Box 66" descr="Yes" hidden="1">
              <a:extLst>
                <a:ext uri="{63B3BB69-23CF-44E3-9099-C40C66FF867C}">
                  <a14:compatExt spid="_x0000_s70722"/>
                </a:ext>
                <a:ext uri="{FF2B5EF4-FFF2-40B4-BE49-F238E27FC236}">
                  <a16:creationId xmlns:a16="http://schemas.microsoft.com/office/drawing/2014/main" id="{00000000-0008-0000-1F00-00004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44</xdr:row>
          <xdr:rowOff>123825</xdr:rowOff>
        </xdr:from>
        <xdr:to>
          <xdr:col>26</xdr:col>
          <xdr:colOff>1133475</xdr:colOff>
          <xdr:row>46</xdr:row>
          <xdr:rowOff>85725</xdr:rowOff>
        </xdr:to>
        <xdr:sp macro="" textlink="">
          <xdr:nvSpPr>
            <xdr:cNvPr id="70723" name="Check Box 67" descr="Yes" hidden="1">
              <a:extLst>
                <a:ext uri="{63B3BB69-23CF-44E3-9099-C40C66FF867C}">
                  <a14:compatExt spid="_x0000_s70723"/>
                </a:ext>
                <a:ext uri="{FF2B5EF4-FFF2-40B4-BE49-F238E27FC236}">
                  <a16:creationId xmlns:a16="http://schemas.microsoft.com/office/drawing/2014/main" id="{00000000-0008-0000-1F00-00004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Exchange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66675</xdr:colOff>
          <xdr:row>44</xdr:row>
          <xdr:rowOff>152400</xdr:rowOff>
        </xdr:from>
        <xdr:to>
          <xdr:col>27</xdr:col>
          <xdr:colOff>847725</xdr:colOff>
          <xdr:row>46</xdr:row>
          <xdr:rowOff>85725</xdr:rowOff>
        </xdr:to>
        <xdr:sp macro="" textlink="">
          <xdr:nvSpPr>
            <xdr:cNvPr id="70724" name="Check Box 68" hidden="1">
              <a:extLst>
                <a:ext uri="{63B3BB69-23CF-44E3-9099-C40C66FF867C}">
                  <a14:compatExt spid="_x0000_s70724"/>
                </a:ext>
                <a:ext uri="{FF2B5EF4-FFF2-40B4-BE49-F238E27FC236}">
                  <a16:creationId xmlns:a16="http://schemas.microsoft.com/office/drawing/2014/main" id="{00000000-0008-0000-1F00-00004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Path Diverse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46</xdr:row>
          <xdr:rowOff>123825</xdr:rowOff>
        </xdr:from>
        <xdr:to>
          <xdr:col>26</xdr:col>
          <xdr:colOff>1133475</xdr:colOff>
          <xdr:row>48</xdr:row>
          <xdr:rowOff>95250</xdr:rowOff>
        </xdr:to>
        <xdr:sp macro="" textlink="">
          <xdr:nvSpPr>
            <xdr:cNvPr id="70725" name="Check Box 69" descr="Yes" hidden="1">
              <a:extLst>
                <a:ext uri="{63B3BB69-23CF-44E3-9099-C40C66FF867C}">
                  <a14:compatExt spid="_x0000_s70725"/>
                </a:ext>
                <a:ext uri="{FF2B5EF4-FFF2-40B4-BE49-F238E27FC236}">
                  <a16:creationId xmlns:a16="http://schemas.microsoft.com/office/drawing/2014/main" id="{00000000-0008-0000-1F00-00004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47</xdr:row>
          <xdr:rowOff>161925</xdr:rowOff>
        </xdr:from>
        <xdr:to>
          <xdr:col>26</xdr:col>
          <xdr:colOff>1143000</xdr:colOff>
          <xdr:row>49</xdr:row>
          <xdr:rowOff>66675</xdr:rowOff>
        </xdr:to>
        <xdr:sp macro="" textlink="">
          <xdr:nvSpPr>
            <xdr:cNvPr id="70726" name="Check Box 70" descr="Yes" hidden="1">
              <a:extLst>
                <a:ext uri="{63B3BB69-23CF-44E3-9099-C40C66FF867C}">
                  <a14:compatExt spid="_x0000_s70726"/>
                </a:ext>
                <a:ext uri="{FF2B5EF4-FFF2-40B4-BE49-F238E27FC236}">
                  <a16:creationId xmlns:a16="http://schemas.microsoft.com/office/drawing/2014/main" id="{00000000-0008-0000-1F00-00004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48</xdr:row>
          <xdr:rowOff>123825</xdr:rowOff>
        </xdr:from>
        <xdr:to>
          <xdr:col>26</xdr:col>
          <xdr:colOff>1133475</xdr:colOff>
          <xdr:row>50</xdr:row>
          <xdr:rowOff>95250</xdr:rowOff>
        </xdr:to>
        <xdr:sp macro="" textlink="">
          <xdr:nvSpPr>
            <xdr:cNvPr id="70727" name="Check Box 71" descr="Yes" hidden="1">
              <a:extLst>
                <a:ext uri="{63B3BB69-23CF-44E3-9099-C40C66FF867C}">
                  <a14:compatExt spid="_x0000_s70727"/>
                </a:ext>
                <a:ext uri="{FF2B5EF4-FFF2-40B4-BE49-F238E27FC236}">
                  <a16:creationId xmlns:a16="http://schemas.microsoft.com/office/drawing/2014/main" id="{00000000-0008-0000-1F00-00004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49</xdr:row>
          <xdr:rowOff>123825</xdr:rowOff>
        </xdr:from>
        <xdr:to>
          <xdr:col>26</xdr:col>
          <xdr:colOff>1133475</xdr:colOff>
          <xdr:row>51</xdr:row>
          <xdr:rowOff>104775</xdr:rowOff>
        </xdr:to>
        <xdr:sp macro="" textlink="">
          <xdr:nvSpPr>
            <xdr:cNvPr id="70728" name="Check Box 72" descr="Yes" hidden="1">
              <a:extLst>
                <a:ext uri="{63B3BB69-23CF-44E3-9099-C40C66FF867C}">
                  <a14:compatExt spid="_x0000_s70728"/>
                </a:ext>
                <a:ext uri="{FF2B5EF4-FFF2-40B4-BE49-F238E27FC236}">
                  <a16:creationId xmlns:a16="http://schemas.microsoft.com/office/drawing/2014/main" id="{00000000-0008-0000-1F00-00004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50</xdr:row>
          <xdr:rowOff>123825</xdr:rowOff>
        </xdr:from>
        <xdr:to>
          <xdr:col>26</xdr:col>
          <xdr:colOff>1133475</xdr:colOff>
          <xdr:row>52</xdr:row>
          <xdr:rowOff>85725</xdr:rowOff>
        </xdr:to>
        <xdr:sp macro="" textlink="">
          <xdr:nvSpPr>
            <xdr:cNvPr id="70729" name="Check Box 73" descr="Yes" hidden="1">
              <a:extLst>
                <a:ext uri="{63B3BB69-23CF-44E3-9099-C40C66FF867C}">
                  <a14:compatExt spid="_x0000_s70729"/>
                </a:ext>
                <a:ext uri="{FF2B5EF4-FFF2-40B4-BE49-F238E27FC236}">
                  <a16:creationId xmlns:a16="http://schemas.microsoft.com/office/drawing/2014/main" id="{00000000-0008-0000-1F00-00004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Onboarded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52</xdr:row>
          <xdr:rowOff>123825</xdr:rowOff>
        </xdr:from>
        <xdr:to>
          <xdr:col>26</xdr:col>
          <xdr:colOff>1133475</xdr:colOff>
          <xdr:row>54</xdr:row>
          <xdr:rowOff>95250</xdr:rowOff>
        </xdr:to>
        <xdr:sp macro="" textlink="">
          <xdr:nvSpPr>
            <xdr:cNvPr id="70730" name="Check Box 74" descr="Yes" hidden="1">
              <a:extLst>
                <a:ext uri="{63B3BB69-23CF-44E3-9099-C40C66FF867C}">
                  <a14:compatExt spid="_x0000_s70730"/>
                </a:ext>
                <a:ext uri="{FF2B5EF4-FFF2-40B4-BE49-F238E27FC236}">
                  <a16:creationId xmlns:a16="http://schemas.microsoft.com/office/drawing/2014/main" id="{00000000-0008-0000-1F00-00004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Confirmed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53</xdr:row>
          <xdr:rowOff>123825</xdr:rowOff>
        </xdr:from>
        <xdr:to>
          <xdr:col>26</xdr:col>
          <xdr:colOff>1133475</xdr:colOff>
          <xdr:row>55</xdr:row>
          <xdr:rowOff>95250</xdr:rowOff>
        </xdr:to>
        <xdr:sp macro="" textlink="">
          <xdr:nvSpPr>
            <xdr:cNvPr id="70731" name="Check Box 75" descr="Yes" hidden="1">
              <a:extLst>
                <a:ext uri="{63B3BB69-23CF-44E3-9099-C40C66FF867C}">
                  <a14:compatExt spid="_x0000_s70731"/>
                </a:ext>
                <a:ext uri="{FF2B5EF4-FFF2-40B4-BE49-F238E27FC236}">
                  <a16:creationId xmlns:a16="http://schemas.microsoft.com/office/drawing/2014/main" id="{00000000-0008-0000-1F00-00004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54</xdr:row>
          <xdr:rowOff>123825</xdr:rowOff>
        </xdr:from>
        <xdr:to>
          <xdr:col>26</xdr:col>
          <xdr:colOff>1133475</xdr:colOff>
          <xdr:row>56</xdr:row>
          <xdr:rowOff>95250</xdr:rowOff>
        </xdr:to>
        <xdr:sp macro="" textlink="">
          <xdr:nvSpPr>
            <xdr:cNvPr id="70732" name="Check Box 76" descr="Yes" hidden="1">
              <a:extLst>
                <a:ext uri="{63B3BB69-23CF-44E3-9099-C40C66FF867C}">
                  <a14:compatExt spid="_x0000_s70732"/>
                </a:ext>
                <a:ext uri="{FF2B5EF4-FFF2-40B4-BE49-F238E27FC236}">
                  <a16:creationId xmlns:a16="http://schemas.microsoft.com/office/drawing/2014/main" id="{00000000-0008-0000-1F00-00004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Submitted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55</xdr:row>
          <xdr:rowOff>123825</xdr:rowOff>
        </xdr:from>
        <xdr:to>
          <xdr:col>26</xdr:col>
          <xdr:colOff>1133475</xdr:colOff>
          <xdr:row>57</xdr:row>
          <xdr:rowOff>85725</xdr:rowOff>
        </xdr:to>
        <xdr:sp macro="" textlink="">
          <xdr:nvSpPr>
            <xdr:cNvPr id="70733" name="Check Box 77" descr="Yes" hidden="1">
              <a:extLst>
                <a:ext uri="{63B3BB69-23CF-44E3-9099-C40C66FF867C}">
                  <a14:compatExt spid="_x0000_s70733"/>
                </a:ext>
                <a:ext uri="{FF2B5EF4-FFF2-40B4-BE49-F238E27FC236}">
                  <a16:creationId xmlns:a16="http://schemas.microsoft.com/office/drawing/2014/main" id="{00000000-0008-0000-1F00-00004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Approved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56</xdr:row>
          <xdr:rowOff>123825</xdr:rowOff>
        </xdr:from>
        <xdr:to>
          <xdr:col>26</xdr:col>
          <xdr:colOff>1133475</xdr:colOff>
          <xdr:row>58</xdr:row>
          <xdr:rowOff>85725</xdr:rowOff>
        </xdr:to>
        <xdr:sp macro="" textlink="">
          <xdr:nvSpPr>
            <xdr:cNvPr id="70734" name="Check Box 78" descr="Yes" hidden="1">
              <a:extLst>
                <a:ext uri="{63B3BB69-23CF-44E3-9099-C40C66FF867C}">
                  <a14:compatExt spid="_x0000_s70734"/>
                </a:ext>
                <a:ext uri="{FF2B5EF4-FFF2-40B4-BE49-F238E27FC236}">
                  <a16:creationId xmlns:a16="http://schemas.microsoft.com/office/drawing/2014/main" id="{00000000-0008-0000-1F00-00004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58</xdr:row>
          <xdr:rowOff>123825</xdr:rowOff>
        </xdr:from>
        <xdr:to>
          <xdr:col>26</xdr:col>
          <xdr:colOff>1133475</xdr:colOff>
          <xdr:row>60</xdr:row>
          <xdr:rowOff>95250</xdr:rowOff>
        </xdr:to>
        <xdr:sp macro="" textlink="">
          <xdr:nvSpPr>
            <xdr:cNvPr id="70735" name="Check Box 79" descr="Yes" hidden="1">
              <a:extLst>
                <a:ext uri="{63B3BB69-23CF-44E3-9099-C40C66FF867C}">
                  <a14:compatExt spid="_x0000_s70735"/>
                </a:ext>
                <a:ext uri="{FF2B5EF4-FFF2-40B4-BE49-F238E27FC236}">
                  <a16:creationId xmlns:a16="http://schemas.microsoft.com/office/drawing/2014/main" id="{00000000-0008-0000-1F00-00004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59</xdr:row>
          <xdr:rowOff>123825</xdr:rowOff>
        </xdr:from>
        <xdr:to>
          <xdr:col>26</xdr:col>
          <xdr:colOff>1133475</xdr:colOff>
          <xdr:row>61</xdr:row>
          <xdr:rowOff>85725</xdr:rowOff>
        </xdr:to>
        <xdr:sp macro="" textlink="">
          <xdr:nvSpPr>
            <xdr:cNvPr id="70736" name="Check Box 80" descr="Yes" hidden="1">
              <a:extLst>
                <a:ext uri="{63B3BB69-23CF-44E3-9099-C40C66FF867C}">
                  <a14:compatExt spid="_x0000_s70736"/>
                </a:ext>
                <a:ext uri="{FF2B5EF4-FFF2-40B4-BE49-F238E27FC236}">
                  <a16:creationId xmlns:a16="http://schemas.microsoft.com/office/drawing/2014/main" id="{00000000-0008-0000-1F00-00005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60</xdr:row>
          <xdr:rowOff>123825</xdr:rowOff>
        </xdr:from>
        <xdr:to>
          <xdr:col>26</xdr:col>
          <xdr:colOff>1133475</xdr:colOff>
          <xdr:row>62</xdr:row>
          <xdr:rowOff>85725</xdr:rowOff>
        </xdr:to>
        <xdr:sp macro="" textlink="">
          <xdr:nvSpPr>
            <xdr:cNvPr id="70737" name="Check Box 81" descr="Yes" hidden="1">
              <a:extLst>
                <a:ext uri="{63B3BB69-23CF-44E3-9099-C40C66FF867C}">
                  <a14:compatExt spid="_x0000_s70737"/>
                </a:ext>
                <a:ext uri="{FF2B5EF4-FFF2-40B4-BE49-F238E27FC236}">
                  <a16:creationId xmlns:a16="http://schemas.microsoft.com/office/drawing/2014/main" id="{00000000-0008-0000-1F00-00005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59</xdr:row>
          <xdr:rowOff>142875</xdr:rowOff>
        </xdr:from>
        <xdr:to>
          <xdr:col>27</xdr:col>
          <xdr:colOff>447675</xdr:colOff>
          <xdr:row>61</xdr:row>
          <xdr:rowOff>66675</xdr:rowOff>
        </xdr:to>
        <xdr:sp macro="" textlink="">
          <xdr:nvSpPr>
            <xdr:cNvPr id="70738" name="Check Box 82" hidden="1">
              <a:extLst>
                <a:ext uri="{63B3BB69-23CF-44E3-9099-C40C66FF867C}">
                  <a14:compatExt spid="_x0000_s70738"/>
                </a:ext>
                <a:ext uri="{FF2B5EF4-FFF2-40B4-BE49-F238E27FC236}">
                  <a16:creationId xmlns:a16="http://schemas.microsoft.com/office/drawing/2014/main" id="{00000000-0008-0000-1F00-00005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60</xdr:row>
          <xdr:rowOff>142875</xdr:rowOff>
        </xdr:from>
        <xdr:to>
          <xdr:col>27</xdr:col>
          <xdr:colOff>447675</xdr:colOff>
          <xdr:row>62</xdr:row>
          <xdr:rowOff>66675</xdr:rowOff>
        </xdr:to>
        <xdr:sp macro="" textlink="">
          <xdr:nvSpPr>
            <xdr:cNvPr id="70739" name="Check Box 83" hidden="1">
              <a:extLst>
                <a:ext uri="{63B3BB69-23CF-44E3-9099-C40C66FF867C}">
                  <a14:compatExt spid="_x0000_s70739"/>
                </a:ext>
                <a:ext uri="{FF2B5EF4-FFF2-40B4-BE49-F238E27FC236}">
                  <a16:creationId xmlns:a16="http://schemas.microsoft.com/office/drawing/2014/main" id="{00000000-0008-0000-1F00-00005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53</xdr:row>
          <xdr:rowOff>123825</xdr:rowOff>
        </xdr:from>
        <xdr:to>
          <xdr:col>27</xdr:col>
          <xdr:colOff>1133475</xdr:colOff>
          <xdr:row>55</xdr:row>
          <xdr:rowOff>95250</xdr:rowOff>
        </xdr:to>
        <xdr:sp macro="" textlink="">
          <xdr:nvSpPr>
            <xdr:cNvPr id="70740" name="Check Box 84" descr="Yes" hidden="1">
              <a:extLst>
                <a:ext uri="{63B3BB69-23CF-44E3-9099-C40C66FF867C}">
                  <a14:compatExt spid="_x0000_s70740"/>
                </a:ext>
                <a:ext uri="{FF2B5EF4-FFF2-40B4-BE49-F238E27FC236}">
                  <a16:creationId xmlns:a16="http://schemas.microsoft.com/office/drawing/2014/main" id="{00000000-0008-0000-1F00-00005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54</xdr:row>
          <xdr:rowOff>123825</xdr:rowOff>
        </xdr:from>
        <xdr:to>
          <xdr:col>27</xdr:col>
          <xdr:colOff>1133475</xdr:colOff>
          <xdr:row>56</xdr:row>
          <xdr:rowOff>95250</xdr:rowOff>
        </xdr:to>
        <xdr:sp macro="" textlink="">
          <xdr:nvSpPr>
            <xdr:cNvPr id="70741" name="Check Box 85" descr="Yes" hidden="1">
              <a:extLst>
                <a:ext uri="{63B3BB69-23CF-44E3-9099-C40C66FF867C}">
                  <a14:compatExt spid="_x0000_s70741"/>
                </a:ext>
                <a:ext uri="{FF2B5EF4-FFF2-40B4-BE49-F238E27FC236}">
                  <a16:creationId xmlns:a16="http://schemas.microsoft.com/office/drawing/2014/main" id="{00000000-0008-0000-1F00-00005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76200</xdr:colOff>
          <xdr:row>55</xdr:row>
          <xdr:rowOff>123825</xdr:rowOff>
        </xdr:from>
        <xdr:to>
          <xdr:col>27</xdr:col>
          <xdr:colOff>1133475</xdr:colOff>
          <xdr:row>57</xdr:row>
          <xdr:rowOff>85725</xdr:rowOff>
        </xdr:to>
        <xdr:sp macro="" textlink="">
          <xdr:nvSpPr>
            <xdr:cNvPr id="70742" name="Check Box 86" descr="Yes" hidden="1">
              <a:extLst>
                <a:ext uri="{63B3BB69-23CF-44E3-9099-C40C66FF867C}">
                  <a14:compatExt spid="_x0000_s70742"/>
                </a:ext>
                <a:ext uri="{FF2B5EF4-FFF2-40B4-BE49-F238E27FC236}">
                  <a16:creationId xmlns:a16="http://schemas.microsoft.com/office/drawing/2014/main" id="{00000000-0008-0000-1F00-000056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76200</xdr:colOff>
          <xdr:row>61</xdr:row>
          <xdr:rowOff>123825</xdr:rowOff>
        </xdr:from>
        <xdr:to>
          <xdr:col>26</xdr:col>
          <xdr:colOff>1133475</xdr:colOff>
          <xdr:row>63</xdr:row>
          <xdr:rowOff>85725</xdr:rowOff>
        </xdr:to>
        <xdr:sp macro="" textlink="">
          <xdr:nvSpPr>
            <xdr:cNvPr id="70743" name="Check Box 87" descr="Yes" hidden="1">
              <a:extLst>
                <a:ext uri="{63B3BB69-23CF-44E3-9099-C40C66FF867C}">
                  <a14:compatExt spid="_x0000_s70743"/>
                </a:ext>
                <a:ext uri="{FF2B5EF4-FFF2-40B4-BE49-F238E27FC236}">
                  <a16:creationId xmlns:a16="http://schemas.microsoft.com/office/drawing/2014/main" id="{00000000-0008-0000-1F00-000057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Released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15</xdr:row>
          <xdr:rowOff>209550</xdr:rowOff>
        </xdr:from>
        <xdr:to>
          <xdr:col>97</xdr:col>
          <xdr:colOff>1076325</xdr:colOff>
          <xdr:row>17</xdr:row>
          <xdr:rowOff>47625</xdr:rowOff>
        </xdr:to>
        <xdr:sp macro="" textlink="">
          <xdr:nvSpPr>
            <xdr:cNvPr id="70744" name="Check Box 88" hidden="1">
              <a:extLst>
                <a:ext uri="{63B3BB69-23CF-44E3-9099-C40C66FF867C}">
                  <a14:compatExt spid="_x0000_s70744"/>
                </a:ext>
                <a:ext uri="{FF2B5EF4-FFF2-40B4-BE49-F238E27FC236}">
                  <a16:creationId xmlns:a16="http://schemas.microsoft.com/office/drawing/2014/main" id="{00000000-0008-0000-1F00-000058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15</xdr:row>
          <xdr:rowOff>209550</xdr:rowOff>
        </xdr:from>
        <xdr:to>
          <xdr:col>98</xdr:col>
          <xdr:colOff>695325</xdr:colOff>
          <xdr:row>17</xdr:row>
          <xdr:rowOff>38100</xdr:rowOff>
        </xdr:to>
        <xdr:sp macro="" textlink="">
          <xdr:nvSpPr>
            <xdr:cNvPr id="70745" name="Check Box 89" hidden="1">
              <a:extLst>
                <a:ext uri="{63B3BB69-23CF-44E3-9099-C40C66FF867C}">
                  <a14:compatExt spid="_x0000_s70745"/>
                </a:ext>
                <a:ext uri="{FF2B5EF4-FFF2-40B4-BE49-F238E27FC236}">
                  <a16:creationId xmlns:a16="http://schemas.microsoft.com/office/drawing/2014/main" id="{00000000-0008-0000-1F00-000059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16</xdr:row>
          <xdr:rowOff>209550</xdr:rowOff>
        </xdr:from>
        <xdr:to>
          <xdr:col>97</xdr:col>
          <xdr:colOff>1076325</xdr:colOff>
          <xdr:row>18</xdr:row>
          <xdr:rowOff>47625</xdr:rowOff>
        </xdr:to>
        <xdr:sp macro="" textlink="">
          <xdr:nvSpPr>
            <xdr:cNvPr id="70746" name="Check Box 90" hidden="1">
              <a:extLst>
                <a:ext uri="{63B3BB69-23CF-44E3-9099-C40C66FF867C}">
                  <a14:compatExt spid="_x0000_s70746"/>
                </a:ext>
                <a:ext uri="{FF2B5EF4-FFF2-40B4-BE49-F238E27FC236}">
                  <a16:creationId xmlns:a16="http://schemas.microsoft.com/office/drawing/2014/main" id="{00000000-0008-0000-1F00-00005A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16</xdr:row>
          <xdr:rowOff>209550</xdr:rowOff>
        </xdr:from>
        <xdr:to>
          <xdr:col>98</xdr:col>
          <xdr:colOff>695325</xdr:colOff>
          <xdr:row>18</xdr:row>
          <xdr:rowOff>38100</xdr:rowOff>
        </xdr:to>
        <xdr:sp macro="" textlink="">
          <xdr:nvSpPr>
            <xdr:cNvPr id="70747" name="Check Box 91" hidden="1">
              <a:extLst>
                <a:ext uri="{63B3BB69-23CF-44E3-9099-C40C66FF867C}">
                  <a14:compatExt spid="_x0000_s70747"/>
                </a:ext>
                <a:ext uri="{FF2B5EF4-FFF2-40B4-BE49-F238E27FC236}">
                  <a16:creationId xmlns:a16="http://schemas.microsoft.com/office/drawing/2014/main" id="{00000000-0008-0000-1F00-00005B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17</xdr:row>
          <xdr:rowOff>209550</xdr:rowOff>
        </xdr:from>
        <xdr:to>
          <xdr:col>97</xdr:col>
          <xdr:colOff>1076325</xdr:colOff>
          <xdr:row>19</xdr:row>
          <xdr:rowOff>47625</xdr:rowOff>
        </xdr:to>
        <xdr:sp macro="" textlink="">
          <xdr:nvSpPr>
            <xdr:cNvPr id="70748" name="Check Box 92" hidden="1">
              <a:extLst>
                <a:ext uri="{63B3BB69-23CF-44E3-9099-C40C66FF867C}">
                  <a14:compatExt spid="_x0000_s70748"/>
                </a:ext>
                <a:ext uri="{FF2B5EF4-FFF2-40B4-BE49-F238E27FC236}">
                  <a16:creationId xmlns:a16="http://schemas.microsoft.com/office/drawing/2014/main" id="{00000000-0008-0000-1F00-00005C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17</xdr:row>
          <xdr:rowOff>209550</xdr:rowOff>
        </xdr:from>
        <xdr:to>
          <xdr:col>98</xdr:col>
          <xdr:colOff>695325</xdr:colOff>
          <xdr:row>19</xdr:row>
          <xdr:rowOff>38100</xdr:rowOff>
        </xdr:to>
        <xdr:sp macro="" textlink="">
          <xdr:nvSpPr>
            <xdr:cNvPr id="70749" name="Check Box 93" hidden="1">
              <a:extLst>
                <a:ext uri="{63B3BB69-23CF-44E3-9099-C40C66FF867C}">
                  <a14:compatExt spid="_x0000_s70749"/>
                </a:ext>
                <a:ext uri="{FF2B5EF4-FFF2-40B4-BE49-F238E27FC236}">
                  <a16:creationId xmlns:a16="http://schemas.microsoft.com/office/drawing/2014/main" id="{00000000-0008-0000-1F00-00005D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70750" name="Check Box 94" hidden="1">
              <a:extLst>
                <a:ext uri="{63B3BB69-23CF-44E3-9099-C40C66FF867C}">
                  <a14:compatExt spid="_x0000_s70750"/>
                </a:ext>
                <a:ext uri="{FF2B5EF4-FFF2-40B4-BE49-F238E27FC236}">
                  <a16:creationId xmlns:a16="http://schemas.microsoft.com/office/drawing/2014/main" id="{00000000-0008-0000-1F00-00005E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18</xdr:row>
          <xdr:rowOff>209550</xdr:rowOff>
        </xdr:from>
        <xdr:to>
          <xdr:col>97</xdr:col>
          <xdr:colOff>1076325</xdr:colOff>
          <xdr:row>20</xdr:row>
          <xdr:rowOff>47625</xdr:rowOff>
        </xdr:to>
        <xdr:sp macro="" textlink="">
          <xdr:nvSpPr>
            <xdr:cNvPr id="70751" name="Check Box 95" hidden="1">
              <a:extLst>
                <a:ext uri="{63B3BB69-23CF-44E3-9099-C40C66FF867C}">
                  <a14:compatExt spid="_x0000_s70751"/>
                </a:ext>
                <a:ext uri="{FF2B5EF4-FFF2-40B4-BE49-F238E27FC236}">
                  <a16:creationId xmlns:a16="http://schemas.microsoft.com/office/drawing/2014/main" id="{00000000-0008-0000-1F00-00005F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18</xdr:row>
          <xdr:rowOff>209550</xdr:rowOff>
        </xdr:from>
        <xdr:to>
          <xdr:col>98</xdr:col>
          <xdr:colOff>695325</xdr:colOff>
          <xdr:row>20</xdr:row>
          <xdr:rowOff>38100</xdr:rowOff>
        </xdr:to>
        <xdr:sp macro="" textlink="">
          <xdr:nvSpPr>
            <xdr:cNvPr id="70752" name="Check Box 96" hidden="1">
              <a:extLst>
                <a:ext uri="{63B3BB69-23CF-44E3-9099-C40C66FF867C}">
                  <a14:compatExt spid="_x0000_s70752"/>
                </a:ext>
                <a:ext uri="{FF2B5EF4-FFF2-40B4-BE49-F238E27FC236}">
                  <a16:creationId xmlns:a16="http://schemas.microsoft.com/office/drawing/2014/main" id="{00000000-0008-0000-1F00-000060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70753" name="Check Box 97" hidden="1">
              <a:extLst>
                <a:ext uri="{63B3BB69-23CF-44E3-9099-C40C66FF867C}">
                  <a14:compatExt spid="_x0000_s70753"/>
                </a:ext>
                <a:ext uri="{FF2B5EF4-FFF2-40B4-BE49-F238E27FC236}">
                  <a16:creationId xmlns:a16="http://schemas.microsoft.com/office/drawing/2014/main" id="{00000000-0008-0000-1F00-000061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19</xdr:row>
          <xdr:rowOff>209550</xdr:rowOff>
        </xdr:from>
        <xdr:to>
          <xdr:col>97</xdr:col>
          <xdr:colOff>1076325</xdr:colOff>
          <xdr:row>21</xdr:row>
          <xdr:rowOff>47625</xdr:rowOff>
        </xdr:to>
        <xdr:sp macro="" textlink="">
          <xdr:nvSpPr>
            <xdr:cNvPr id="70754" name="Check Box 98" hidden="1">
              <a:extLst>
                <a:ext uri="{63B3BB69-23CF-44E3-9099-C40C66FF867C}">
                  <a14:compatExt spid="_x0000_s70754"/>
                </a:ext>
                <a:ext uri="{FF2B5EF4-FFF2-40B4-BE49-F238E27FC236}">
                  <a16:creationId xmlns:a16="http://schemas.microsoft.com/office/drawing/2014/main" id="{00000000-0008-0000-1F00-000062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19</xdr:row>
          <xdr:rowOff>209550</xdr:rowOff>
        </xdr:from>
        <xdr:to>
          <xdr:col>98</xdr:col>
          <xdr:colOff>695325</xdr:colOff>
          <xdr:row>21</xdr:row>
          <xdr:rowOff>38100</xdr:rowOff>
        </xdr:to>
        <xdr:sp macro="" textlink="">
          <xdr:nvSpPr>
            <xdr:cNvPr id="70755" name="Check Box 99" hidden="1">
              <a:extLst>
                <a:ext uri="{63B3BB69-23CF-44E3-9099-C40C66FF867C}">
                  <a14:compatExt spid="_x0000_s70755"/>
                </a:ext>
                <a:ext uri="{FF2B5EF4-FFF2-40B4-BE49-F238E27FC236}">
                  <a16:creationId xmlns:a16="http://schemas.microsoft.com/office/drawing/2014/main" id="{00000000-0008-0000-1F00-000063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98</xdr:col>
          <xdr:colOff>47625</xdr:colOff>
          <xdr:row>20</xdr:row>
          <xdr:rowOff>209550</xdr:rowOff>
        </xdr:from>
        <xdr:to>
          <xdr:col>98</xdr:col>
          <xdr:colOff>695325</xdr:colOff>
          <xdr:row>22</xdr:row>
          <xdr:rowOff>38100</xdr:rowOff>
        </xdr:to>
        <xdr:sp macro="" textlink="">
          <xdr:nvSpPr>
            <xdr:cNvPr id="70756" name="Check Box 100" hidden="1">
              <a:extLst>
                <a:ext uri="{63B3BB69-23CF-44E3-9099-C40C66FF867C}">
                  <a14:compatExt spid="_x0000_s70756"/>
                </a:ext>
                <a:ext uri="{FF2B5EF4-FFF2-40B4-BE49-F238E27FC236}">
                  <a16:creationId xmlns:a16="http://schemas.microsoft.com/office/drawing/2014/main" id="{00000000-0008-0000-1F00-000064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NA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97</xdr:col>
          <xdr:colOff>47625</xdr:colOff>
          <xdr:row>20</xdr:row>
          <xdr:rowOff>209550</xdr:rowOff>
        </xdr:from>
        <xdr:to>
          <xdr:col>97</xdr:col>
          <xdr:colOff>1076325</xdr:colOff>
          <xdr:row>22</xdr:row>
          <xdr:rowOff>47625</xdr:rowOff>
        </xdr:to>
        <xdr:sp macro="" textlink="">
          <xdr:nvSpPr>
            <xdr:cNvPr id="70757" name="Check Box 101" hidden="1">
              <a:extLst>
                <a:ext uri="{63B3BB69-23CF-44E3-9099-C40C66FF867C}">
                  <a14:compatExt spid="_x0000_s70757"/>
                </a:ext>
                <a:ext uri="{FF2B5EF4-FFF2-40B4-BE49-F238E27FC236}">
                  <a16:creationId xmlns:a16="http://schemas.microsoft.com/office/drawing/2014/main" id="{00000000-0008-0000-1F00-0000651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SG" sz="800" b="0" i="0" u="none" strike="noStrike" baseline="0">
                  <a:solidFill>
                    <a:srgbClr val="000000"/>
                  </a:solidFill>
                  <a:latin typeface="Segoe UI"/>
                  <a:cs typeface="Segoe UI"/>
                </a:rPr>
                <a:t>Completed</a:t>
              </a:r>
            </a:p>
          </xdr:txBody>
        </xdr:sp>
        <xdr:clientData/>
      </xdr:twoCellAnchor>
    </mc:Choice>
    <mc:Fallback/>
  </mc:AlternateContent>
</xdr:wsDr>
</file>

<file path=xl/drawings/drawing44.xml><?xml version="1.0" encoding="utf-8"?>
<c:userShapes xmlns:c="http://schemas.openxmlformats.org/drawingml/2006/chart">
  <cdr:relSizeAnchor xmlns:cdr="http://schemas.openxmlformats.org/drawingml/2006/chartDrawing">
    <cdr:from>
      <cdr:x>0.44492</cdr:x>
      <cdr:y>0.50398</cdr:y>
    </cdr:from>
    <cdr:to>
      <cdr:x>0.65093</cdr:x>
      <cdr:y>0.67071</cdr:y>
    </cdr:to>
    <cdr:sp macro="" textlink="#REF!">
      <cdr:nvSpPr>
        <cdr:cNvPr id="2" name="TextBox 1">
          <a:extLst xmlns:a="http://schemas.openxmlformats.org/drawingml/2006/main">
            <a:ext uri="{FF2B5EF4-FFF2-40B4-BE49-F238E27FC236}">
              <a16:creationId xmlns:a16="http://schemas.microsoft.com/office/drawing/2014/main" id="{3E0A97EC-DBE0-4CB0-89BE-DF491CF7EDF6}"/>
            </a:ext>
          </a:extLst>
        </cdr:cNvPr>
        <cdr:cNvSpPr txBox="1"/>
      </cdr:nvSpPr>
      <cdr:spPr>
        <a:xfrm xmlns:a="http://schemas.openxmlformats.org/drawingml/2006/main">
          <a:off x="987427" y="1266825"/>
          <a:ext cx="4572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8892FD9-A390-4ED8-A967-6D5B0EF115C5}" type="TxLink">
            <a:rPr lang="en-US" sz="1100" b="1" i="0" u="none" strike="noStrike">
              <a:solidFill>
                <a:schemeClr val="tx2">
                  <a:lumMod val="75000"/>
                </a:schemeClr>
              </a:solidFill>
              <a:latin typeface="Calibri"/>
              <a:cs typeface="Calibri"/>
            </a:rPr>
            <a:pPr/>
            <a:t> </a:t>
          </a:fld>
          <a:endParaRPr lang="en-SG" sz="1100">
            <a:solidFill>
              <a:schemeClr val="tx2">
                <a:lumMod val="75000"/>
              </a:schemeClr>
            </a:solidFill>
          </a:endParaRPr>
        </a:p>
      </cdr:txBody>
    </cdr:sp>
  </cdr:relSizeAnchor>
</c:userShapes>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14</xdr:col>
      <xdr:colOff>124985</xdr:colOff>
      <xdr:row>25</xdr:row>
      <xdr:rowOff>3629</xdr:rowOff>
    </xdr:to>
    <xdr:pic>
      <xdr:nvPicPr>
        <xdr:cNvPr id="2" name="ClipboardAsImage">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68300"/>
          <a:ext cx="7440185" cy="4239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16421</xdr:colOff>
      <xdr:row>25</xdr:row>
      <xdr:rowOff>169042</xdr:rowOff>
    </xdr:from>
    <xdr:to>
      <xdr:col>14</xdr:col>
      <xdr:colOff>53718</xdr:colOff>
      <xdr:row>46</xdr:row>
      <xdr:rowOff>62625</xdr:rowOff>
    </xdr:to>
    <xdr:pic>
      <xdr:nvPicPr>
        <xdr:cNvPr id="5" name="Picture 2">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a:stretch>
          <a:fillRect/>
        </a:stretch>
      </xdr:blipFill>
      <xdr:spPr>
        <a:xfrm>
          <a:off x="1233869" y="4767318"/>
          <a:ext cx="7352497" cy="3894083"/>
        </a:xfrm>
        <a:prstGeom prst="rect">
          <a:avLst/>
        </a:prstGeom>
      </xdr:spPr>
    </xdr:pic>
    <xdr:clientData/>
  </xdr:twoCellAnchor>
  <xdr:twoCellAnchor>
    <xdr:from>
      <xdr:col>2</xdr:col>
      <xdr:colOff>0</xdr:colOff>
      <xdr:row>48</xdr:row>
      <xdr:rowOff>0</xdr:rowOff>
    </xdr:from>
    <xdr:to>
      <xdr:col>13</xdr:col>
      <xdr:colOff>339203</xdr:colOff>
      <xdr:row>72</xdr:row>
      <xdr:rowOff>100693</xdr:rowOff>
    </xdr:to>
    <xdr:pic>
      <xdr:nvPicPr>
        <xdr:cNvPr id="4" name="Picture 7">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1219200" y="8839200"/>
          <a:ext cx="7044803" cy="4520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6" Type="http://schemas.openxmlformats.org/officeDocument/2006/relationships/ctrlProp" Target="../ctrlProps/ctrlProp35.xml"/><Relationship Id="rId21" Type="http://schemas.openxmlformats.org/officeDocument/2006/relationships/ctrlProp" Target="../ctrlProps/ctrlProp30.xml"/><Relationship Id="rId42" Type="http://schemas.openxmlformats.org/officeDocument/2006/relationships/ctrlProp" Target="../ctrlProps/ctrlProp51.xml"/><Relationship Id="rId47" Type="http://schemas.openxmlformats.org/officeDocument/2006/relationships/ctrlProp" Target="../ctrlProps/ctrlProp56.xml"/><Relationship Id="rId63" Type="http://schemas.openxmlformats.org/officeDocument/2006/relationships/ctrlProp" Target="../ctrlProps/ctrlProp72.xml"/><Relationship Id="rId68" Type="http://schemas.openxmlformats.org/officeDocument/2006/relationships/ctrlProp" Target="../ctrlProps/ctrlProp77.xml"/><Relationship Id="rId84" Type="http://schemas.openxmlformats.org/officeDocument/2006/relationships/ctrlProp" Target="../ctrlProps/ctrlProp93.xml"/><Relationship Id="rId89" Type="http://schemas.openxmlformats.org/officeDocument/2006/relationships/ctrlProp" Target="../ctrlProps/ctrlProp98.xml"/><Relationship Id="rId16" Type="http://schemas.openxmlformats.org/officeDocument/2006/relationships/ctrlProp" Target="../ctrlProps/ctrlProp25.xml"/><Relationship Id="rId11" Type="http://schemas.openxmlformats.org/officeDocument/2006/relationships/ctrlProp" Target="../ctrlProps/ctrlProp20.xml"/><Relationship Id="rId32" Type="http://schemas.openxmlformats.org/officeDocument/2006/relationships/ctrlProp" Target="../ctrlProps/ctrlProp41.xml"/><Relationship Id="rId37" Type="http://schemas.openxmlformats.org/officeDocument/2006/relationships/ctrlProp" Target="../ctrlProps/ctrlProp46.xml"/><Relationship Id="rId53" Type="http://schemas.openxmlformats.org/officeDocument/2006/relationships/ctrlProp" Target="../ctrlProps/ctrlProp62.xml"/><Relationship Id="rId58" Type="http://schemas.openxmlformats.org/officeDocument/2006/relationships/ctrlProp" Target="../ctrlProps/ctrlProp67.xml"/><Relationship Id="rId74" Type="http://schemas.openxmlformats.org/officeDocument/2006/relationships/ctrlProp" Target="../ctrlProps/ctrlProp83.xml"/><Relationship Id="rId79" Type="http://schemas.openxmlformats.org/officeDocument/2006/relationships/ctrlProp" Target="../ctrlProps/ctrlProp88.xml"/><Relationship Id="rId102" Type="http://schemas.openxmlformats.org/officeDocument/2006/relationships/ctrlProp" Target="../ctrlProps/ctrlProp111.xml"/><Relationship Id="rId5" Type="http://schemas.openxmlformats.org/officeDocument/2006/relationships/ctrlProp" Target="../ctrlProps/ctrlProp14.xml"/><Relationship Id="rId90" Type="http://schemas.openxmlformats.org/officeDocument/2006/relationships/ctrlProp" Target="../ctrlProps/ctrlProp99.xml"/><Relationship Id="rId95" Type="http://schemas.openxmlformats.org/officeDocument/2006/relationships/ctrlProp" Target="../ctrlProps/ctrlProp104.xml"/><Relationship Id="rId22" Type="http://schemas.openxmlformats.org/officeDocument/2006/relationships/ctrlProp" Target="../ctrlProps/ctrlProp31.xml"/><Relationship Id="rId27" Type="http://schemas.openxmlformats.org/officeDocument/2006/relationships/ctrlProp" Target="../ctrlProps/ctrlProp36.xml"/><Relationship Id="rId43" Type="http://schemas.openxmlformats.org/officeDocument/2006/relationships/ctrlProp" Target="../ctrlProps/ctrlProp52.xml"/><Relationship Id="rId48" Type="http://schemas.openxmlformats.org/officeDocument/2006/relationships/ctrlProp" Target="../ctrlProps/ctrlProp57.xml"/><Relationship Id="rId64" Type="http://schemas.openxmlformats.org/officeDocument/2006/relationships/ctrlProp" Target="../ctrlProps/ctrlProp73.xml"/><Relationship Id="rId69" Type="http://schemas.openxmlformats.org/officeDocument/2006/relationships/ctrlProp" Target="../ctrlProps/ctrlProp78.xml"/><Relationship Id="rId80" Type="http://schemas.openxmlformats.org/officeDocument/2006/relationships/ctrlProp" Target="../ctrlProps/ctrlProp89.xml"/><Relationship Id="rId85" Type="http://schemas.openxmlformats.org/officeDocument/2006/relationships/ctrlProp" Target="../ctrlProps/ctrlProp94.xml"/><Relationship Id="rId12" Type="http://schemas.openxmlformats.org/officeDocument/2006/relationships/ctrlProp" Target="../ctrlProps/ctrlProp21.xml"/><Relationship Id="rId17" Type="http://schemas.openxmlformats.org/officeDocument/2006/relationships/ctrlProp" Target="../ctrlProps/ctrlProp26.xml"/><Relationship Id="rId25" Type="http://schemas.openxmlformats.org/officeDocument/2006/relationships/ctrlProp" Target="../ctrlProps/ctrlProp34.xml"/><Relationship Id="rId33" Type="http://schemas.openxmlformats.org/officeDocument/2006/relationships/ctrlProp" Target="../ctrlProps/ctrlProp42.xml"/><Relationship Id="rId38" Type="http://schemas.openxmlformats.org/officeDocument/2006/relationships/ctrlProp" Target="../ctrlProps/ctrlProp47.xml"/><Relationship Id="rId46" Type="http://schemas.openxmlformats.org/officeDocument/2006/relationships/ctrlProp" Target="../ctrlProps/ctrlProp55.xml"/><Relationship Id="rId59" Type="http://schemas.openxmlformats.org/officeDocument/2006/relationships/ctrlProp" Target="../ctrlProps/ctrlProp68.xml"/><Relationship Id="rId67" Type="http://schemas.openxmlformats.org/officeDocument/2006/relationships/ctrlProp" Target="../ctrlProps/ctrlProp76.xml"/><Relationship Id="rId103" Type="http://schemas.openxmlformats.org/officeDocument/2006/relationships/ctrlProp" Target="../ctrlProps/ctrlProp112.xml"/><Relationship Id="rId20" Type="http://schemas.openxmlformats.org/officeDocument/2006/relationships/ctrlProp" Target="../ctrlProps/ctrlProp29.xml"/><Relationship Id="rId41" Type="http://schemas.openxmlformats.org/officeDocument/2006/relationships/ctrlProp" Target="../ctrlProps/ctrlProp50.xml"/><Relationship Id="rId54" Type="http://schemas.openxmlformats.org/officeDocument/2006/relationships/ctrlProp" Target="../ctrlProps/ctrlProp63.xml"/><Relationship Id="rId62" Type="http://schemas.openxmlformats.org/officeDocument/2006/relationships/ctrlProp" Target="../ctrlProps/ctrlProp71.xml"/><Relationship Id="rId70" Type="http://schemas.openxmlformats.org/officeDocument/2006/relationships/ctrlProp" Target="../ctrlProps/ctrlProp79.xml"/><Relationship Id="rId75" Type="http://schemas.openxmlformats.org/officeDocument/2006/relationships/ctrlProp" Target="../ctrlProps/ctrlProp84.xml"/><Relationship Id="rId83" Type="http://schemas.openxmlformats.org/officeDocument/2006/relationships/ctrlProp" Target="../ctrlProps/ctrlProp92.xml"/><Relationship Id="rId88" Type="http://schemas.openxmlformats.org/officeDocument/2006/relationships/ctrlProp" Target="../ctrlProps/ctrlProp97.xml"/><Relationship Id="rId91" Type="http://schemas.openxmlformats.org/officeDocument/2006/relationships/ctrlProp" Target="../ctrlProps/ctrlProp100.xml"/><Relationship Id="rId96" Type="http://schemas.openxmlformats.org/officeDocument/2006/relationships/ctrlProp" Target="../ctrlProps/ctrlProp105.xml"/><Relationship Id="rId1" Type="http://schemas.openxmlformats.org/officeDocument/2006/relationships/printerSettings" Target="../printerSettings/printerSettings7.bin"/><Relationship Id="rId6" Type="http://schemas.openxmlformats.org/officeDocument/2006/relationships/ctrlProp" Target="../ctrlProps/ctrlProp15.xml"/><Relationship Id="rId15" Type="http://schemas.openxmlformats.org/officeDocument/2006/relationships/ctrlProp" Target="../ctrlProps/ctrlProp24.xml"/><Relationship Id="rId23" Type="http://schemas.openxmlformats.org/officeDocument/2006/relationships/ctrlProp" Target="../ctrlProps/ctrlProp32.xml"/><Relationship Id="rId28" Type="http://schemas.openxmlformats.org/officeDocument/2006/relationships/ctrlProp" Target="../ctrlProps/ctrlProp37.xml"/><Relationship Id="rId36" Type="http://schemas.openxmlformats.org/officeDocument/2006/relationships/ctrlProp" Target="../ctrlProps/ctrlProp45.xml"/><Relationship Id="rId49" Type="http://schemas.openxmlformats.org/officeDocument/2006/relationships/ctrlProp" Target="../ctrlProps/ctrlProp58.xml"/><Relationship Id="rId57" Type="http://schemas.openxmlformats.org/officeDocument/2006/relationships/ctrlProp" Target="../ctrlProps/ctrlProp66.xml"/><Relationship Id="rId10" Type="http://schemas.openxmlformats.org/officeDocument/2006/relationships/ctrlProp" Target="../ctrlProps/ctrlProp19.xml"/><Relationship Id="rId31" Type="http://schemas.openxmlformats.org/officeDocument/2006/relationships/ctrlProp" Target="../ctrlProps/ctrlProp40.xml"/><Relationship Id="rId44" Type="http://schemas.openxmlformats.org/officeDocument/2006/relationships/ctrlProp" Target="../ctrlProps/ctrlProp53.xml"/><Relationship Id="rId52" Type="http://schemas.openxmlformats.org/officeDocument/2006/relationships/ctrlProp" Target="../ctrlProps/ctrlProp61.xml"/><Relationship Id="rId60" Type="http://schemas.openxmlformats.org/officeDocument/2006/relationships/ctrlProp" Target="../ctrlProps/ctrlProp69.xml"/><Relationship Id="rId65" Type="http://schemas.openxmlformats.org/officeDocument/2006/relationships/ctrlProp" Target="../ctrlProps/ctrlProp74.xml"/><Relationship Id="rId73" Type="http://schemas.openxmlformats.org/officeDocument/2006/relationships/ctrlProp" Target="../ctrlProps/ctrlProp82.xml"/><Relationship Id="rId78" Type="http://schemas.openxmlformats.org/officeDocument/2006/relationships/ctrlProp" Target="../ctrlProps/ctrlProp87.xml"/><Relationship Id="rId81" Type="http://schemas.openxmlformats.org/officeDocument/2006/relationships/ctrlProp" Target="../ctrlProps/ctrlProp90.xml"/><Relationship Id="rId86" Type="http://schemas.openxmlformats.org/officeDocument/2006/relationships/ctrlProp" Target="../ctrlProps/ctrlProp95.xml"/><Relationship Id="rId94" Type="http://schemas.openxmlformats.org/officeDocument/2006/relationships/ctrlProp" Target="../ctrlProps/ctrlProp103.xml"/><Relationship Id="rId99" Type="http://schemas.openxmlformats.org/officeDocument/2006/relationships/ctrlProp" Target="../ctrlProps/ctrlProp108.xml"/><Relationship Id="rId101" Type="http://schemas.openxmlformats.org/officeDocument/2006/relationships/ctrlProp" Target="../ctrlProps/ctrlProp110.xml"/><Relationship Id="rId4" Type="http://schemas.openxmlformats.org/officeDocument/2006/relationships/ctrlProp" Target="../ctrlProps/ctrlProp13.xml"/><Relationship Id="rId9" Type="http://schemas.openxmlformats.org/officeDocument/2006/relationships/ctrlProp" Target="../ctrlProps/ctrlProp18.xml"/><Relationship Id="rId13" Type="http://schemas.openxmlformats.org/officeDocument/2006/relationships/ctrlProp" Target="../ctrlProps/ctrlProp22.xml"/><Relationship Id="rId18" Type="http://schemas.openxmlformats.org/officeDocument/2006/relationships/ctrlProp" Target="../ctrlProps/ctrlProp27.xml"/><Relationship Id="rId39" Type="http://schemas.openxmlformats.org/officeDocument/2006/relationships/ctrlProp" Target="../ctrlProps/ctrlProp48.xml"/><Relationship Id="rId34" Type="http://schemas.openxmlformats.org/officeDocument/2006/relationships/ctrlProp" Target="../ctrlProps/ctrlProp43.xml"/><Relationship Id="rId50" Type="http://schemas.openxmlformats.org/officeDocument/2006/relationships/ctrlProp" Target="../ctrlProps/ctrlProp59.xml"/><Relationship Id="rId55" Type="http://schemas.openxmlformats.org/officeDocument/2006/relationships/ctrlProp" Target="../ctrlProps/ctrlProp64.xml"/><Relationship Id="rId76" Type="http://schemas.openxmlformats.org/officeDocument/2006/relationships/ctrlProp" Target="../ctrlProps/ctrlProp85.xml"/><Relationship Id="rId97" Type="http://schemas.openxmlformats.org/officeDocument/2006/relationships/ctrlProp" Target="../ctrlProps/ctrlProp106.xml"/><Relationship Id="rId104" Type="http://schemas.openxmlformats.org/officeDocument/2006/relationships/ctrlProp" Target="../ctrlProps/ctrlProp113.xml"/><Relationship Id="rId7" Type="http://schemas.openxmlformats.org/officeDocument/2006/relationships/ctrlProp" Target="../ctrlProps/ctrlProp16.xml"/><Relationship Id="rId71" Type="http://schemas.openxmlformats.org/officeDocument/2006/relationships/ctrlProp" Target="../ctrlProps/ctrlProp80.xml"/><Relationship Id="rId92" Type="http://schemas.openxmlformats.org/officeDocument/2006/relationships/ctrlProp" Target="../ctrlProps/ctrlProp101.xml"/><Relationship Id="rId2" Type="http://schemas.openxmlformats.org/officeDocument/2006/relationships/drawing" Target="../drawings/drawing3.xml"/><Relationship Id="rId29" Type="http://schemas.openxmlformats.org/officeDocument/2006/relationships/ctrlProp" Target="../ctrlProps/ctrlProp38.xml"/><Relationship Id="rId24" Type="http://schemas.openxmlformats.org/officeDocument/2006/relationships/ctrlProp" Target="../ctrlProps/ctrlProp33.xml"/><Relationship Id="rId40" Type="http://schemas.openxmlformats.org/officeDocument/2006/relationships/ctrlProp" Target="../ctrlProps/ctrlProp49.xml"/><Relationship Id="rId45" Type="http://schemas.openxmlformats.org/officeDocument/2006/relationships/ctrlProp" Target="../ctrlProps/ctrlProp54.xml"/><Relationship Id="rId66" Type="http://schemas.openxmlformats.org/officeDocument/2006/relationships/ctrlProp" Target="../ctrlProps/ctrlProp75.xml"/><Relationship Id="rId87" Type="http://schemas.openxmlformats.org/officeDocument/2006/relationships/ctrlProp" Target="../ctrlProps/ctrlProp96.xml"/><Relationship Id="rId61" Type="http://schemas.openxmlformats.org/officeDocument/2006/relationships/ctrlProp" Target="../ctrlProps/ctrlProp70.xml"/><Relationship Id="rId82" Type="http://schemas.openxmlformats.org/officeDocument/2006/relationships/ctrlProp" Target="../ctrlProps/ctrlProp91.xml"/><Relationship Id="rId19" Type="http://schemas.openxmlformats.org/officeDocument/2006/relationships/ctrlProp" Target="../ctrlProps/ctrlProp28.xml"/><Relationship Id="rId14" Type="http://schemas.openxmlformats.org/officeDocument/2006/relationships/ctrlProp" Target="../ctrlProps/ctrlProp23.xml"/><Relationship Id="rId30" Type="http://schemas.openxmlformats.org/officeDocument/2006/relationships/ctrlProp" Target="../ctrlProps/ctrlProp39.xml"/><Relationship Id="rId35" Type="http://schemas.openxmlformats.org/officeDocument/2006/relationships/ctrlProp" Target="../ctrlProps/ctrlProp44.xml"/><Relationship Id="rId56" Type="http://schemas.openxmlformats.org/officeDocument/2006/relationships/ctrlProp" Target="../ctrlProps/ctrlProp65.xml"/><Relationship Id="rId77" Type="http://schemas.openxmlformats.org/officeDocument/2006/relationships/ctrlProp" Target="../ctrlProps/ctrlProp86.xml"/><Relationship Id="rId100" Type="http://schemas.openxmlformats.org/officeDocument/2006/relationships/ctrlProp" Target="../ctrlProps/ctrlProp109.xml"/><Relationship Id="rId8" Type="http://schemas.openxmlformats.org/officeDocument/2006/relationships/ctrlProp" Target="../ctrlProps/ctrlProp17.xml"/><Relationship Id="rId51" Type="http://schemas.openxmlformats.org/officeDocument/2006/relationships/ctrlProp" Target="../ctrlProps/ctrlProp60.xml"/><Relationship Id="rId72" Type="http://schemas.openxmlformats.org/officeDocument/2006/relationships/ctrlProp" Target="../ctrlProps/ctrlProp81.xml"/><Relationship Id="rId93" Type="http://schemas.openxmlformats.org/officeDocument/2006/relationships/ctrlProp" Target="../ctrlProps/ctrlProp102.xml"/><Relationship Id="rId98" Type="http://schemas.openxmlformats.org/officeDocument/2006/relationships/ctrlProp" Target="../ctrlProps/ctrlProp10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KRISLITE@SIAEC"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6" Type="http://schemas.openxmlformats.org/officeDocument/2006/relationships/ctrlProp" Target="../ctrlProps/ctrlProp137.xml"/><Relationship Id="rId21" Type="http://schemas.openxmlformats.org/officeDocument/2006/relationships/ctrlProp" Target="../ctrlProps/ctrlProp132.xml"/><Relationship Id="rId42" Type="http://schemas.openxmlformats.org/officeDocument/2006/relationships/ctrlProp" Target="../ctrlProps/ctrlProp153.xml"/><Relationship Id="rId47" Type="http://schemas.openxmlformats.org/officeDocument/2006/relationships/ctrlProp" Target="../ctrlProps/ctrlProp158.xml"/><Relationship Id="rId63" Type="http://schemas.openxmlformats.org/officeDocument/2006/relationships/ctrlProp" Target="../ctrlProps/ctrlProp174.xml"/><Relationship Id="rId68" Type="http://schemas.openxmlformats.org/officeDocument/2006/relationships/ctrlProp" Target="../ctrlProps/ctrlProp179.xml"/><Relationship Id="rId84" Type="http://schemas.openxmlformats.org/officeDocument/2006/relationships/ctrlProp" Target="../ctrlProps/ctrlProp195.xml"/><Relationship Id="rId89" Type="http://schemas.openxmlformats.org/officeDocument/2006/relationships/ctrlProp" Target="../ctrlProps/ctrlProp200.xml"/><Relationship Id="rId16" Type="http://schemas.openxmlformats.org/officeDocument/2006/relationships/ctrlProp" Target="../ctrlProps/ctrlProp127.xml"/><Relationship Id="rId11" Type="http://schemas.openxmlformats.org/officeDocument/2006/relationships/ctrlProp" Target="../ctrlProps/ctrlProp122.xml"/><Relationship Id="rId32" Type="http://schemas.openxmlformats.org/officeDocument/2006/relationships/ctrlProp" Target="../ctrlProps/ctrlProp143.xml"/><Relationship Id="rId37" Type="http://schemas.openxmlformats.org/officeDocument/2006/relationships/ctrlProp" Target="../ctrlProps/ctrlProp148.xml"/><Relationship Id="rId53" Type="http://schemas.openxmlformats.org/officeDocument/2006/relationships/ctrlProp" Target="../ctrlProps/ctrlProp164.xml"/><Relationship Id="rId58" Type="http://schemas.openxmlformats.org/officeDocument/2006/relationships/ctrlProp" Target="../ctrlProps/ctrlProp169.xml"/><Relationship Id="rId74" Type="http://schemas.openxmlformats.org/officeDocument/2006/relationships/ctrlProp" Target="../ctrlProps/ctrlProp185.xml"/><Relationship Id="rId79" Type="http://schemas.openxmlformats.org/officeDocument/2006/relationships/ctrlProp" Target="../ctrlProps/ctrlProp190.xml"/><Relationship Id="rId102" Type="http://schemas.openxmlformats.org/officeDocument/2006/relationships/ctrlProp" Target="../ctrlProps/ctrlProp213.xml"/><Relationship Id="rId5" Type="http://schemas.openxmlformats.org/officeDocument/2006/relationships/ctrlProp" Target="../ctrlProps/ctrlProp116.xml"/><Relationship Id="rId90" Type="http://schemas.openxmlformats.org/officeDocument/2006/relationships/ctrlProp" Target="../ctrlProps/ctrlProp201.xml"/><Relationship Id="rId95" Type="http://schemas.openxmlformats.org/officeDocument/2006/relationships/ctrlProp" Target="../ctrlProps/ctrlProp206.xml"/><Relationship Id="rId22" Type="http://schemas.openxmlformats.org/officeDocument/2006/relationships/ctrlProp" Target="../ctrlProps/ctrlProp133.xml"/><Relationship Id="rId27" Type="http://schemas.openxmlformats.org/officeDocument/2006/relationships/ctrlProp" Target="../ctrlProps/ctrlProp138.xml"/><Relationship Id="rId43" Type="http://schemas.openxmlformats.org/officeDocument/2006/relationships/ctrlProp" Target="../ctrlProps/ctrlProp154.xml"/><Relationship Id="rId48" Type="http://schemas.openxmlformats.org/officeDocument/2006/relationships/ctrlProp" Target="../ctrlProps/ctrlProp159.xml"/><Relationship Id="rId64" Type="http://schemas.openxmlformats.org/officeDocument/2006/relationships/ctrlProp" Target="../ctrlProps/ctrlProp175.xml"/><Relationship Id="rId69" Type="http://schemas.openxmlformats.org/officeDocument/2006/relationships/ctrlProp" Target="../ctrlProps/ctrlProp180.xml"/><Relationship Id="rId80" Type="http://schemas.openxmlformats.org/officeDocument/2006/relationships/ctrlProp" Target="../ctrlProps/ctrlProp191.xml"/><Relationship Id="rId85" Type="http://schemas.openxmlformats.org/officeDocument/2006/relationships/ctrlProp" Target="../ctrlProps/ctrlProp196.xml"/><Relationship Id="rId12" Type="http://schemas.openxmlformats.org/officeDocument/2006/relationships/ctrlProp" Target="../ctrlProps/ctrlProp123.xml"/><Relationship Id="rId17" Type="http://schemas.openxmlformats.org/officeDocument/2006/relationships/ctrlProp" Target="../ctrlProps/ctrlProp128.xml"/><Relationship Id="rId25" Type="http://schemas.openxmlformats.org/officeDocument/2006/relationships/ctrlProp" Target="../ctrlProps/ctrlProp136.xml"/><Relationship Id="rId33" Type="http://schemas.openxmlformats.org/officeDocument/2006/relationships/ctrlProp" Target="../ctrlProps/ctrlProp144.xml"/><Relationship Id="rId38" Type="http://schemas.openxmlformats.org/officeDocument/2006/relationships/ctrlProp" Target="../ctrlProps/ctrlProp149.xml"/><Relationship Id="rId46" Type="http://schemas.openxmlformats.org/officeDocument/2006/relationships/ctrlProp" Target="../ctrlProps/ctrlProp157.xml"/><Relationship Id="rId59" Type="http://schemas.openxmlformats.org/officeDocument/2006/relationships/ctrlProp" Target="../ctrlProps/ctrlProp170.xml"/><Relationship Id="rId67" Type="http://schemas.openxmlformats.org/officeDocument/2006/relationships/ctrlProp" Target="../ctrlProps/ctrlProp178.xml"/><Relationship Id="rId103" Type="http://schemas.openxmlformats.org/officeDocument/2006/relationships/ctrlProp" Target="../ctrlProps/ctrlProp214.xml"/><Relationship Id="rId20" Type="http://schemas.openxmlformats.org/officeDocument/2006/relationships/ctrlProp" Target="../ctrlProps/ctrlProp131.xml"/><Relationship Id="rId41" Type="http://schemas.openxmlformats.org/officeDocument/2006/relationships/ctrlProp" Target="../ctrlProps/ctrlProp152.xml"/><Relationship Id="rId54" Type="http://schemas.openxmlformats.org/officeDocument/2006/relationships/ctrlProp" Target="../ctrlProps/ctrlProp165.xml"/><Relationship Id="rId62" Type="http://schemas.openxmlformats.org/officeDocument/2006/relationships/ctrlProp" Target="../ctrlProps/ctrlProp173.xml"/><Relationship Id="rId70" Type="http://schemas.openxmlformats.org/officeDocument/2006/relationships/ctrlProp" Target="../ctrlProps/ctrlProp181.xml"/><Relationship Id="rId75" Type="http://schemas.openxmlformats.org/officeDocument/2006/relationships/ctrlProp" Target="../ctrlProps/ctrlProp186.xml"/><Relationship Id="rId83" Type="http://schemas.openxmlformats.org/officeDocument/2006/relationships/ctrlProp" Target="../ctrlProps/ctrlProp194.xml"/><Relationship Id="rId88" Type="http://schemas.openxmlformats.org/officeDocument/2006/relationships/ctrlProp" Target="../ctrlProps/ctrlProp199.xml"/><Relationship Id="rId91" Type="http://schemas.openxmlformats.org/officeDocument/2006/relationships/ctrlProp" Target="../ctrlProps/ctrlProp202.xml"/><Relationship Id="rId96" Type="http://schemas.openxmlformats.org/officeDocument/2006/relationships/ctrlProp" Target="../ctrlProps/ctrlProp207.xml"/><Relationship Id="rId1" Type="http://schemas.openxmlformats.org/officeDocument/2006/relationships/drawing" Target="../drawings/drawing7.xml"/><Relationship Id="rId6" Type="http://schemas.openxmlformats.org/officeDocument/2006/relationships/ctrlProp" Target="../ctrlProps/ctrlProp117.xml"/><Relationship Id="rId15" Type="http://schemas.openxmlformats.org/officeDocument/2006/relationships/ctrlProp" Target="../ctrlProps/ctrlProp126.xml"/><Relationship Id="rId23" Type="http://schemas.openxmlformats.org/officeDocument/2006/relationships/ctrlProp" Target="../ctrlProps/ctrlProp134.xml"/><Relationship Id="rId28" Type="http://schemas.openxmlformats.org/officeDocument/2006/relationships/ctrlProp" Target="../ctrlProps/ctrlProp139.xml"/><Relationship Id="rId36" Type="http://schemas.openxmlformats.org/officeDocument/2006/relationships/ctrlProp" Target="../ctrlProps/ctrlProp147.xml"/><Relationship Id="rId49" Type="http://schemas.openxmlformats.org/officeDocument/2006/relationships/ctrlProp" Target="../ctrlProps/ctrlProp160.xml"/><Relationship Id="rId57" Type="http://schemas.openxmlformats.org/officeDocument/2006/relationships/ctrlProp" Target="../ctrlProps/ctrlProp168.xml"/><Relationship Id="rId10" Type="http://schemas.openxmlformats.org/officeDocument/2006/relationships/ctrlProp" Target="../ctrlProps/ctrlProp121.xml"/><Relationship Id="rId31" Type="http://schemas.openxmlformats.org/officeDocument/2006/relationships/ctrlProp" Target="../ctrlProps/ctrlProp142.xml"/><Relationship Id="rId44" Type="http://schemas.openxmlformats.org/officeDocument/2006/relationships/ctrlProp" Target="../ctrlProps/ctrlProp155.xml"/><Relationship Id="rId52" Type="http://schemas.openxmlformats.org/officeDocument/2006/relationships/ctrlProp" Target="../ctrlProps/ctrlProp163.xml"/><Relationship Id="rId60" Type="http://schemas.openxmlformats.org/officeDocument/2006/relationships/ctrlProp" Target="../ctrlProps/ctrlProp171.xml"/><Relationship Id="rId65" Type="http://schemas.openxmlformats.org/officeDocument/2006/relationships/ctrlProp" Target="../ctrlProps/ctrlProp176.xml"/><Relationship Id="rId73" Type="http://schemas.openxmlformats.org/officeDocument/2006/relationships/ctrlProp" Target="../ctrlProps/ctrlProp184.xml"/><Relationship Id="rId78" Type="http://schemas.openxmlformats.org/officeDocument/2006/relationships/ctrlProp" Target="../ctrlProps/ctrlProp189.xml"/><Relationship Id="rId81" Type="http://schemas.openxmlformats.org/officeDocument/2006/relationships/ctrlProp" Target="../ctrlProps/ctrlProp192.xml"/><Relationship Id="rId86" Type="http://schemas.openxmlformats.org/officeDocument/2006/relationships/ctrlProp" Target="../ctrlProps/ctrlProp197.xml"/><Relationship Id="rId94" Type="http://schemas.openxmlformats.org/officeDocument/2006/relationships/ctrlProp" Target="../ctrlProps/ctrlProp205.xml"/><Relationship Id="rId99" Type="http://schemas.openxmlformats.org/officeDocument/2006/relationships/ctrlProp" Target="../ctrlProps/ctrlProp210.xml"/><Relationship Id="rId101" Type="http://schemas.openxmlformats.org/officeDocument/2006/relationships/ctrlProp" Target="../ctrlProps/ctrlProp212.xml"/><Relationship Id="rId4" Type="http://schemas.openxmlformats.org/officeDocument/2006/relationships/ctrlProp" Target="../ctrlProps/ctrlProp115.xml"/><Relationship Id="rId9" Type="http://schemas.openxmlformats.org/officeDocument/2006/relationships/ctrlProp" Target="../ctrlProps/ctrlProp120.xml"/><Relationship Id="rId13" Type="http://schemas.openxmlformats.org/officeDocument/2006/relationships/ctrlProp" Target="../ctrlProps/ctrlProp124.xml"/><Relationship Id="rId18" Type="http://schemas.openxmlformats.org/officeDocument/2006/relationships/ctrlProp" Target="../ctrlProps/ctrlProp129.xml"/><Relationship Id="rId39" Type="http://schemas.openxmlformats.org/officeDocument/2006/relationships/ctrlProp" Target="../ctrlProps/ctrlProp150.xml"/><Relationship Id="rId34" Type="http://schemas.openxmlformats.org/officeDocument/2006/relationships/ctrlProp" Target="../ctrlProps/ctrlProp145.xml"/><Relationship Id="rId50" Type="http://schemas.openxmlformats.org/officeDocument/2006/relationships/ctrlProp" Target="../ctrlProps/ctrlProp161.xml"/><Relationship Id="rId55" Type="http://schemas.openxmlformats.org/officeDocument/2006/relationships/ctrlProp" Target="../ctrlProps/ctrlProp166.xml"/><Relationship Id="rId76" Type="http://schemas.openxmlformats.org/officeDocument/2006/relationships/ctrlProp" Target="../ctrlProps/ctrlProp187.xml"/><Relationship Id="rId97" Type="http://schemas.openxmlformats.org/officeDocument/2006/relationships/ctrlProp" Target="../ctrlProps/ctrlProp208.xml"/><Relationship Id="rId7" Type="http://schemas.openxmlformats.org/officeDocument/2006/relationships/ctrlProp" Target="../ctrlProps/ctrlProp118.xml"/><Relationship Id="rId71" Type="http://schemas.openxmlformats.org/officeDocument/2006/relationships/ctrlProp" Target="../ctrlProps/ctrlProp182.xml"/><Relationship Id="rId92" Type="http://schemas.openxmlformats.org/officeDocument/2006/relationships/ctrlProp" Target="../ctrlProps/ctrlProp203.xml"/><Relationship Id="rId2" Type="http://schemas.openxmlformats.org/officeDocument/2006/relationships/vmlDrawing" Target="../drawings/vmlDrawing4.vml"/><Relationship Id="rId29" Type="http://schemas.openxmlformats.org/officeDocument/2006/relationships/ctrlProp" Target="../ctrlProps/ctrlProp140.xml"/><Relationship Id="rId24" Type="http://schemas.openxmlformats.org/officeDocument/2006/relationships/ctrlProp" Target="../ctrlProps/ctrlProp135.xml"/><Relationship Id="rId40" Type="http://schemas.openxmlformats.org/officeDocument/2006/relationships/ctrlProp" Target="../ctrlProps/ctrlProp151.xml"/><Relationship Id="rId45" Type="http://schemas.openxmlformats.org/officeDocument/2006/relationships/ctrlProp" Target="../ctrlProps/ctrlProp156.xml"/><Relationship Id="rId66" Type="http://schemas.openxmlformats.org/officeDocument/2006/relationships/ctrlProp" Target="../ctrlProps/ctrlProp177.xml"/><Relationship Id="rId87" Type="http://schemas.openxmlformats.org/officeDocument/2006/relationships/ctrlProp" Target="../ctrlProps/ctrlProp198.xml"/><Relationship Id="rId61" Type="http://schemas.openxmlformats.org/officeDocument/2006/relationships/ctrlProp" Target="../ctrlProps/ctrlProp172.xml"/><Relationship Id="rId82" Type="http://schemas.openxmlformats.org/officeDocument/2006/relationships/ctrlProp" Target="../ctrlProps/ctrlProp193.xml"/><Relationship Id="rId19" Type="http://schemas.openxmlformats.org/officeDocument/2006/relationships/ctrlProp" Target="../ctrlProps/ctrlProp130.xml"/><Relationship Id="rId14" Type="http://schemas.openxmlformats.org/officeDocument/2006/relationships/ctrlProp" Target="../ctrlProps/ctrlProp125.xml"/><Relationship Id="rId30" Type="http://schemas.openxmlformats.org/officeDocument/2006/relationships/ctrlProp" Target="../ctrlProps/ctrlProp141.xml"/><Relationship Id="rId35" Type="http://schemas.openxmlformats.org/officeDocument/2006/relationships/ctrlProp" Target="../ctrlProps/ctrlProp146.xml"/><Relationship Id="rId56" Type="http://schemas.openxmlformats.org/officeDocument/2006/relationships/ctrlProp" Target="../ctrlProps/ctrlProp167.xml"/><Relationship Id="rId77" Type="http://schemas.openxmlformats.org/officeDocument/2006/relationships/ctrlProp" Target="../ctrlProps/ctrlProp188.xml"/><Relationship Id="rId100" Type="http://schemas.openxmlformats.org/officeDocument/2006/relationships/ctrlProp" Target="../ctrlProps/ctrlProp211.xml"/><Relationship Id="rId8" Type="http://schemas.openxmlformats.org/officeDocument/2006/relationships/ctrlProp" Target="../ctrlProps/ctrlProp119.xml"/><Relationship Id="rId51" Type="http://schemas.openxmlformats.org/officeDocument/2006/relationships/ctrlProp" Target="../ctrlProps/ctrlProp162.xml"/><Relationship Id="rId72" Type="http://schemas.openxmlformats.org/officeDocument/2006/relationships/ctrlProp" Target="../ctrlProps/ctrlProp183.xml"/><Relationship Id="rId93" Type="http://schemas.openxmlformats.org/officeDocument/2006/relationships/ctrlProp" Target="../ctrlProps/ctrlProp204.xml"/><Relationship Id="rId98" Type="http://schemas.openxmlformats.org/officeDocument/2006/relationships/ctrlProp" Target="../ctrlProps/ctrlProp209.xml"/><Relationship Id="rId3" Type="http://schemas.openxmlformats.org/officeDocument/2006/relationships/ctrlProp" Target="../ctrlProps/ctrlProp114.xml"/></Relationships>
</file>

<file path=xl/worksheets/_rels/sheet14.xml.rels><?xml version="1.0" encoding="UTF-8" standalone="yes"?>
<Relationships xmlns="http://schemas.openxmlformats.org/package/2006/relationships"><Relationship Id="rId26" Type="http://schemas.openxmlformats.org/officeDocument/2006/relationships/ctrlProp" Target="../ctrlProps/ctrlProp238.xml"/><Relationship Id="rId21" Type="http://schemas.openxmlformats.org/officeDocument/2006/relationships/ctrlProp" Target="../ctrlProps/ctrlProp233.xml"/><Relationship Id="rId42" Type="http://schemas.openxmlformats.org/officeDocument/2006/relationships/ctrlProp" Target="../ctrlProps/ctrlProp254.xml"/><Relationship Id="rId47" Type="http://schemas.openxmlformats.org/officeDocument/2006/relationships/ctrlProp" Target="../ctrlProps/ctrlProp259.xml"/><Relationship Id="rId63" Type="http://schemas.openxmlformats.org/officeDocument/2006/relationships/ctrlProp" Target="../ctrlProps/ctrlProp275.xml"/><Relationship Id="rId68" Type="http://schemas.openxmlformats.org/officeDocument/2006/relationships/ctrlProp" Target="../ctrlProps/ctrlProp280.xml"/><Relationship Id="rId84" Type="http://schemas.openxmlformats.org/officeDocument/2006/relationships/ctrlProp" Target="../ctrlProps/ctrlProp296.xml"/><Relationship Id="rId89" Type="http://schemas.openxmlformats.org/officeDocument/2006/relationships/ctrlProp" Target="../ctrlProps/ctrlProp301.xml"/><Relationship Id="rId16" Type="http://schemas.openxmlformats.org/officeDocument/2006/relationships/ctrlProp" Target="../ctrlProps/ctrlProp228.xml"/><Relationship Id="rId11" Type="http://schemas.openxmlformats.org/officeDocument/2006/relationships/ctrlProp" Target="../ctrlProps/ctrlProp223.xml"/><Relationship Id="rId32" Type="http://schemas.openxmlformats.org/officeDocument/2006/relationships/ctrlProp" Target="../ctrlProps/ctrlProp244.xml"/><Relationship Id="rId37" Type="http://schemas.openxmlformats.org/officeDocument/2006/relationships/ctrlProp" Target="../ctrlProps/ctrlProp249.xml"/><Relationship Id="rId53" Type="http://schemas.openxmlformats.org/officeDocument/2006/relationships/ctrlProp" Target="../ctrlProps/ctrlProp265.xml"/><Relationship Id="rId58" Type="http://schemas.openxmlformats.org/officeDocument/2006/relationships/ctrlProp" Target="../ctrlProps/ctrlProp270.xml"/><Relationship Id="rId74" Type="http://schemas.openxmlformats.org/officeDocument/2006/relationships/ctrlProp" Target="../ctrlProps/ctrlProp286.xml"/><Relationship Id="rId79" Type="http://schemas.openxmlformats.org/officeDocument/2006/relationships/ctrlProp" Target="../ctrlProps/ctrlProp291.xml"/><Relationship Id="rId102" Type="http://schemas.openxmlformats.org/officeDocument/2006/relationships/ctrlProp" Target="../ctrlProps/ctrlProp314.xml"/><Relationship Id="rId5" Type="http://schemas.openxmlformats.org/officeDocument/2006/relationships/ctrlProp" Target="../ctrlProps/ctrlProp217.xml"/><Relationship Id="rId90" Type="http://schemas.openxmlformats.org/officeDocument/2006/relationships/ctrlProp" Target="../ctrlProps/ctrlProp302.xml"/><Relationship Id="rId95" Type="http://schemas.openxmlformats.org/officeDocument/2006/relationships/ctrlProp" Target="../ctrlProps/ctrlProp307.xml"/><Relationship Id="rId22" Type="http://schemas.openxmlformats.org/officeDocument/2006/relationships/ctrlProp" Target="../ctrlProps/ctrlProp234.xml"/><Relationship Id="rId27" Type="http://schemas.openxmlformats.org/officeDocument/2006/relationships/ctrlProp" Target="../ctrlProps/ctrlProp239.xml"/><Relationship Id="rId43" Type="http://schemas.openxmlformats.org/officeDocument/2006/relationships/ctrlProp" Target="../ctrlProps/ctrlProp255.xml"/><Relationship Id="rId48" Type="http://schemas.openxmlformats.org/officeDocument/2006/relationships/ctrlProp" Target="../ctrlProps/ctrlProp260.xml"/><Relationship Id="rId64" Type="http://schemas.openxmlformats.org/officeDocument/2006/relationships/ctrlProp" Target="../ctrlProps/ctrlProp276.xml"/><Relationship Id="rId69" Type="http://schemas.openxmlformats.org/officeDocument/2006/relationships/ctrlProp" Target="../ctrlProps/ctrlProp281.xml"/><Relationship Id="rId80" Type="http://schemas.openxmlformats.org/officeDocument/2006/relationships/ctrlProp" Target="../ctrlProps/ctrlProp292.xml"/><Relationship Id="rId85" Type="http://schemas.openxmlformats.org/officeDocument/2006/relationships/ctrlProp" Target="../ctrlProps/ctrlProp297.xml"/><Relationship Id="rId12" Type="http://schemas.openxmlformats.org/officeDocument/2006/relationships/ctrlProp" Target="../ctrlProps/ctrlProp224.xml"/><Relationship Id="rId17" Type="http://schemas.openxmlformats.org/officeDocument/2006/relationships/ctrlProp" Target="../ctrlProps/ctrlProp229.xml"/><Relationship Id="rId25" Type="http://schemas.openxmlformats.org/officeDocument/2006/relationships/ctrlProp" Target="../ctrlProps/ctrlProp237.xml"/><Relationship Id="rId33" Type="http://schemas.openxmlformats.org/officeDocument/2006/relationships/ctrlProp" Target="../ctrlProps/ctrlProp245.xml"/><Relationship Id="rId38" Type="http://schemas.openxmlformats.org/officeDocument/2006/relationships/ctrlProp" Target="../ctrlProps/ctrlProp250.xml"/><Relationship Id="rId46" Type="http://schemas.openxmlformats.org/officeDocument/2006/relationships/ctrlProp" Target="../ctrlProps/ctrlProp258.xml"/><Relationship Id="rId59" Type="http://schemas.openxmlformats.org/officeDocument/2006/relationships/ctrlProp" Target="../ctrlProps/ctrlProp271.xml"/><Relationship Id="rId67" Type="http://schemas.openxmlformats.org/officeDocument/2006/relationships/ctrlProp" Target="../ctrlProps/ctrlProp279.xml"/><Relationship Id="rId103" Type="http://schemas.openxmlformats.org/officeDocument/2006/relationships/ctrlProp" Target="../ctrlProps/ctrlProp315.xml"/><Relationship Id="rId20" Type="http://schemas.openxmlformats.org/officeDocument/2006/relationships/ctrlProp" Target="../ctrlProps/ctrlProp232.xml"/><Relationship Id="rId41" Type="http://schemas.openxmlformats.org/officeDocument/2006/relationships/ctrlProp" Target="../ctrlProps/ctrlProp253.xml"/><Relationship Id="rId54" Type="http://schemas.openxmlformats.org/officeDocument/2006/relationships/ctrlProp" Target="../ctrlProps/ctrlProp266.xml"/><Relationship Id="rId62" Type="http://schemas.openxmlformats.org/officeDocument/2006/relationships/ctrlProp" Target="../ctrlProps/ctrlProp274.xml"/><Relationship Id="rId70" Type="http://schemas.openxmlformats.org/officeDocument/2006/relationships/ctrlProp" Target="../ctrlProps/ctrlProp282.xml"/><Relationship Id="rId75" Type="http://schemas.openxmlformats.org/officeDocument/2006/relationships/ctrlProp" Target="../ctrlProps/ctrlProp287.xml"/><Relationship Id="rId83" Type="http://schemas.openxmlformats.org/officeDocument/2006/relationships/ctrlProp" Target="../ctrlProps/ctrlProp295.xml"/><Relationship Id="rId88" Type="http://schemas.openxmlformats.org/officeDocument/2006/relationships/ctrlProp" Target="../ctrlProps/ctrlProp300.xml"/><Relationship Id="rId91" Type="http://schemas.openxmlformats.org/officeDocument/2006/relationships/ctrlProp" Target="../ctrlProps/ctrlProp303.xml"/><Relationship Id="rId96" Type="http://schemas.openxmlformats.org/officeDocument/2006/relationships/ctrlProp" Target="../ctrlProps/ctrlProp308.xml"/><Relationship Id="rId1" Type="http://schemas.openxmlformats.org/officeDocument/2006/relationships/drawing" Target="../drawings/drawing9.xml"/><Relationship Id="rId6" Type="http://schemas.openxmlformats.org/officeDocument/2006/relationships/ctrlProp" Target="../ctrlProps/ctrlProp218.xml"/><Relationship Id="rId15" Type="http://schemas.openxmlformats.org/officeDocument/2006/relationships/ctrlProp" Target="../ctrlProps/ctrlProp227.xml"/><Relationship Id="rId23" Type="http://schemas.openxmlformats.org/officeDocument/2006/relationships/ctrlProp" Target="../ctrlProps/ctrlProp235.xml"/><Relationship Id="rId28" Type="http://schemas.openxmlformats.org/officeDocument/2006/relationships/ctrlProp" Target="../ctrlProps/ctrlProp240.xml"/><Relationship Id="rId36" Type="http://schemas.openxmlformats.org/officeDocument/2006/relationships/ctrlProp" Target="../ctrlProps/ctrlProp248.xml"/><Relationship Id="rId49" Type="http://schemas.openxmlformats.org/officeDocument/2006/relationships/ctrlProp" Target="../ctrlProps/ctrlProp261.xml"/><Relationship Id="rId57" Type="http://schemas.openxmlformats.org/officeDocument/2006/relationships/ctrlProp" Target="../ctrlProps/ctrlProp269.xml"/><Relationship Id="rId10" Type="http://schemas.openxmlformats.org/officeDocument/2006/relationships/ctrlProp" Target="../ctrlProps/ctrlProp222.xml"/><Relationship Id="rId31" Type="http://schemas.openxmlformats.org/officeDocument/2006/relationships/ctrlProp" Target="../ctrlProps/ctrlProp243.xml"/><Relationship Id="rId44" Type="http://schemas.openxmlformats.org/officeDocument/2006/relationships/ctrlProp" Target="../ctrlProps/ctrlProp256.xml"/><Relationship Id="rId52" Type="http://schemas.openxmlformats.org/officeDocument/2006/relationships/ctrlProp" Target="../ctrlProps/ctrlProp264.xml"/><Relationship Id="rId60" Type="http://schemas.openxmlformats.org/officeDocument/2006/relationships/ctrlProp" Target="../ctrlProps/ctrlProp272.xml"/><Relationship Id="rId65" Type="http://schemas.openxmlformats.org/officeDocument/2006/relationships/ctrlProp" Target="../ctrlProps/ctrlProp277.xml"/><Relationship Id="rId73" Type="http://schemas.openxmlformats.org/officeDocument/2006/relationships/ctrlProp" Target="../ctrlProps/ctrlProp285.xml"/><Relationship Id="rId78" Type="http://schemas.openxmlformats.org/officeDocument/2006/relationships/ctrlProp" Target="../ctrlProps/ctrlProp290.xml"/><Relationship Id="rId81" Type="http://schemas.openxmlformats.org/officeDocument/2006/relationships/ctrlProp" Target="../ctrlProps/ctrlProp293.xml"/><Relationship Id="rId86" Type="http://schemas.openxmlformats.org/officeDocument/2006/relationships/ctrlProp" Target="../ctrlProps/ctrlProp298.xml"/><Relationship Id="rId94" Type="http://schemas.openxmlformats.org/officeDocument/2006/relationships/ctrlProp" Target="../ctrlProps/ctrlProp306.xml"/><Relationship Id="rId99" Type="http://schemas.openxmlformats.org/officeDocument/2006/relationships/ctrlProp" Target="../ctrlProps/ctrlProp311.xml"/><Relationship Id="rId101" Type="http://schemas.openxmlformats.org/officeDocument/2006/relationships/ctrlProp" Target="../ctrlProps/ctrlProp313.xml"/><Relationship Id="rId4" Type="http://schemas.openxmlformats.org/officeDocument/2006/relationships/ctrlProp" Target="../ctrlProps/ctrlProp216.xml"/><Relationship Id="rId9" Type="http://schemas.openxmlformats.org/officeDocument/2006/relationships/ctrlProp" Target="../ctrlProps/ctrlProp221.xml"/><Relationship Id="rId13" Type="http://schemas.openxmlformats.org/officeDocument/2006/relationships/ctrlProp" Target="../ctrlProps/ctrlProp225.xml"/><Relationship Id="rId18" Type="http://schemas.openxmlformats.org/officeDocument/2006/relationships/ctrlProp" Target="../ctrlProps/ctrlProp230.xml"/><Relationship Id="rId39" Type="http://schemas.openxmlformats.org/officeDocument/2006/relationships/ctrlProp" Target="../ctrlProps/ctrlProp251.xml"/><Relationship Id="rId34" Type="http://schemas.openxmlformats.org/officeDocument/2006/relationships/ctrlProp" Target="../ctrlProps/ctrlProp246.xml"/><Relationship Id="rId50" Type="http://schemas.openxmlformats.org/officeDocument/2006/relationships/ctrlProp" Target="../ctrlProps/ctrlProp262.xml"/><Relationship Id="rId55" Type="http://schemas.openxmlformats.org/officeDocument/2006/relationships/ctrlProp" Target="../ctrlProps/ctrlProp267.xml"/><Relationship Id="rId76" Type="http://schemas.openxmlformats.org/officeDocument/2006/relationships/ctrlProp" Target="../ctrlProps/ctrlProp288.xml"/><Relationship Id="rId97" Type="http://schemas.openxmlformats.org/officeDocument/2006/relationships/ctrlProp" Target="../ctrlProps/ctrlProp309.xml"/><Relationship Id="rId7" Type="http://schemas.openxmlformats.org/officeDocument/2006/relationships/ctrlProp" Target="../ctrlProps/ctrlProp219.xml"/><Relationship Id="rId71" Type="http://schemas.openxmlformats.org/officeDocument/2006/relationships/ctrlProp" Target="../ctrlProps/ctrlProp283.xml"/><Relationship Id="rId92" Type="http://schemas.openxmlformats.org/officeDocument/2006/relationships/ctrlProp" Target="../ctrlProps/ctrlProp304.xml"/><Relationship Id="rId2" Type="http://schemas.openxmlformats.org/officeDocument/2006/relationships/vmlDrawing" Target="../drawings/vmlDrawing5.vml"/><Relationship Id="rId29" Type="http://schemas.openxmlformats.org/officeDocument/2006/relationships/ctrlProp" Target="../ctrlProps/ctrlProp241.xml"/><Relationship Id="rId24" Type="http://schemas.openxmlformats.org/officeDocument/2006/relationships/ctrlProp" Target="../ctrlProps/ctrlProp236.xml"/><Relationship Id="rId40" Type="http://schemas.openxmlformats.org/officeDocument/2006/relationships/ctrlProp" Target="../ctrlProps/ctrlProp252.xml"/><Relationship Id="rId45" Type="http://schemas.openxmlformats.org/officeDocument/2006/relationships/ctrlProp" Target="../ctrlProps/ctrlProp257.xml"/><Relationship Id="rId66" Type="http://schemas.openxmlformats.org/officeDocument/2006/relationships/ctrlProp" Target="../ctrlProps/ctrlProp278.xml"/><Relationship Id="rId87" Type="http://schemas.openxmlformats.org/officeDocument/2006/relationships/ctrlProp" Target="../ctrlProps/ctrlProp299.xml"/><Relationship Id="rId61" Type="http://schemas.openxmlformats.org/officeDocument/2006/relationships/ctrlProp" Target="../ctrlProps/ctrlProp273.xml"/><Relationship Id="rId82" Type="http://schemas.openxmlformats.org/officeDocument/2006/relationships/ctrlProp" Target="../ctrlProps/ctrlProp294.xml"/><Relationship Id="rId19" Type="http://schemas.openxmlformats.org/officeDocument/2006/relationships/ctrlProp" Target="../ctrlProps/ctrlProp231.xml"/><Relationship Id="rId14" Type="http://schemas.openxmlformats.org/officeDocument/2006/relationships/ctrlProp" Target="../ctrlProps/ctrlProp226.xml"/><Relationship Id="rId30" Type="http://schemas.openxmlformats.org/officeDocument/2006/relationships/ctrlProp" Target="../ctrlProps/ctrlProp242.xml"/><Relationship Id="rId35" Type="http://schemas.openxmlformats.org/officeDocument/2006/relationships/ctrlProp" Target="../ctrlProps/ctrlProp247.xml"/><Relationship Id="rId56" Type="http://schemas.openxmlformats.org/officeDocument/2006/relationships/ctrlProp" Target="../ctrlProps/ctrlProp268.xml"/><Relationship Id="rId77" Type="http://schemas.openxmlformats.org/officeDocument/2006/relationships/ctrlProp" Target="../ctrlProps/ctrlProp289.xml"/><Relationship Id="rId100" Type="http://schemas.openxmlformats.org/officeDocument/2006/relationships/ctrlProp" Target="../ctrlProps/ctrlProp312.xml"/><Relationship Id="rId8" Type="http://schemas.openxmlformats.org/officeDocument/2006/relationships/ctrlProp" Target="../ctrlProps/ctrlProp220.xml"/><Relationship Id="rId51" Type="http://schemas.openxmlformats.org/officeDocument/2006/relationships/ctrlProp" Target="../ctrlProps/ctrlProp263.xml"/><Relationship Id="rId72" Type="http://schemas.openxmlformats.org/officeDocument/2006/relationships/ctrlProp" Target="../ctrlProps/ctrlProp284.xml"/><Relationship Id="rId93" Type="http://schemas.openxmlformats.org/officeDocument/2006/relationships/ctrlProp" Target="../ctrlProps/ctrlProp305.xml"/><Relationship Id="rId98" Type="http://schemas.openxmlformats.org/officeDocument/2006/relationships/ctrlProp" Target="../ctrlProps/ctrlProp310.xml"/><Relationship Id="rId3" Type="http://schemas.openxmlformats.org/officeDocument/2006/relationships/ctrlProp" Target="../ctrlProps/ctrlProp215.xml"/></Relationships>
</file>

<file path=xl/worksheets/_rels/sheet15.xml.rels><?xml version="1.0" encoding="UTF-8" standalone="yes"?>
<Relationships xmlns="http://schemas.openxmlformats.org/package/2006/relationships"><Relationship Id="rId26" Type="http://schemas.openxmlformats.org/officeDocument/2006/relationships/ctrlProp" Target="../ctrlProps/ctrlProp339.xml"/><Relationship Id="rId21" Type="http://schemas.openxmlformats.org/officeDocument/2006/relationships/ctrlProp" Target="../ctrlProps/ctrlProp334.xml"/><Relationship Id="rId42" Type="http://schemas.openxmlformats.org/officeDocument/2006/relationships/ctrlProp" Target="../ctrlProps/ctrlProp355.xml"/><Relationship Id="rId47" Type="http://schemas.openxmlformats.org/officeDocument/2006/relationships/ctrlProp" Target="../ctrlProps/ctrlProp360.xml"/><Relationship Id="rId63" Type="http://schemas.openxmlformats.org/officeDocument/2006/relationships/ctrlProp" Target="../ctrlProps/ctrlProp376.xml"/><Relationship Id="rId68" Type="http://schemas.openxmlformats.org/officeDocument/2006/relationships/ctrlProp" Target="../ctrlProps/ctrlProp381.xml"/><Relationship Id="rId84" Type="http://schemas.openxmlformats.org/officeDocument/2006/relationships/ctrlProp" Target="../ctrlProps/ctrlProp397.xml"/><Relationship Id="rId89" Type="http://schemas.openxmlformats.org/officeDocument/2006/relationships/ctrlProp" Target="../ctrlProps/ctrlProp402.xml"/><Relationship Id="rId16" Type="http://schemas.openxmlformats.org/officeDocument/2006/relationships/ctrlProp" Target="../ctrlProps/ctrlProp329.xml"/><Relationship Id="rId11" Type="http://schemas.openxmlformats.org/officeDocument/2006/relationships/ctrlProp" Target="../ctrlProps/ctrlProp324.xml"/><Relationship Id="rId32" Type="http://schemas.openxmlformats.org/officeDocument/2006/relationships/ctrlProp" Target="../ctrlProps/ctrlProp345.xml"/><Relationship Id="rId37" Type="http://schemas.openxmlformats.org/officeDocument/2006/relationships/ctrlProp" Target="../ctrlProps/ctrlProp350.xml"/><Relationship Id="rId53" Type="http://schemas.openxmlformats.org/officeDocument/2006/relationships/ctrlProp" Target="../ctrlProps/ctrlProp366.xml"/><Relationship Id="rId58" Type="http://schemas.openxmlformats.org/officeDocument/2006/relationships/ctrlProp" Target="../ctrlProps/ctrlProp371.xml"/><Relationship Id="rId74" Type="http://schemas.openxmlformats.org/officeDocument/2006/relationships/ctrlProp" Target="../ctrlProps/ctrlProp387.xml"/><Relationship Id="rId79" Type="http://schemas.openxmlformats.org/officeDocument/2006/relationships/ctrlProp" Target="../ctrlProps/ctrlProp392.xml"/><Relationship Id="rId102" Type="http://schemas.openxmlformats.org/officeDocument/2006/relationships/ctrlProp" Target="../ctrlProps/ctrlProp415.xml"/><Relationship Id="rId5" Type="http://schemas.openxmlformats.org/officeDocument/2006/relationships/ctrlProp" Target="../ctrlProps/ctrlProp318.xml"/><Relationship Id="rId90" Type="http://schemas.openxmlformats.org/officeDocument/2006/relationships/ctrlProp" Target="../ctrlProps/ctrlProp403.xml"/><Relationship Id="rId95" Type="http://schemas.openxmlformats.org/officeDocument/2006/relationships/ctrlProp" Target="../ctrlProps/ctrlProp408.xml"/><Relationship Id="rId22" Type="http://schemas.openxmlformats.org/officeDocument/2006/relationships/ctrlProp" Target="../ctrlProps/ctrlProp335.xml"/><Relationship Id="rId27" Type="http://schemas.openxmlformats.org/officeDocument/2006/relationships/ctrlProp" Target="../ctrlProps/ctrlProp340.xml"/><Relationship Id="rId43" Type="http://schemas.openxmlformats.org/officeDocument/2006/relationships/ctrlProp" Target="../ctrlProps/ctrlProp356.xml"/><Relationship Id="rId48" Type="http://schemas.openxmlformats.org/officeDocument/2006/relationships/ctrlProp" Target="../ctrlProps/ctrlProp361.xml"/><Relationship Id="rId64" Type="http://schemas.openxmlformats.org/officeDocument/2006/relationships/ctrlProp" Target="../ctrlProps/ctrlProp377.xml"/><Relationship Id="rId69" Type="http://schemas.openxmlformats.org/officeDocument/2006/relationships/ctrlProp" Target="../ctrlProps/ctrlProp382.xml"/><Relationship Id="rId80" Type="http://schemas.openxmlformats.org/officeDocument/2006/relationships/ctrlProp" Target="../ctrlProps/ctrlProp393.xml"/><Relationship Id="rId85" Type="http://schemas.openxmlformats.org/officeDocument/2006/relationships/ctrlProp" Target="../ctrlProps/ctrlProp398.xml"/><Relationship Id="rId12" Type="http://schemas.openxmlformats.org/officeDocument/2006/relationships/ctrlProp" Target="../ctrlProps/ctrlProp325.xml"/><Relationship Id="rId17" Type="http://schemas.openxmlformats.org/officeDocument/2006/relationships/ctrlProp" Target="../ctrlProps/ctrlProp330.xml"/><Relationship Id="rId25" Type="http://schemas.openxmlformats.org/officeDocument/2006/relationships/ctrlProp" Target="../ctrlProps/ctrlProp338.xml"/><Relationship Id="rId33" Type="http://schemas.openxmlformats.org/officeDocument/2006/relationships/ctrlProp" Target="../ctrlProps/ctrlProp346.xml"/><Relationship Id="rId38" Type="http://schemas.openxmlformats.org/officeDocument/2006/relationships/ctrlProp" Target="../ctrlProps/ctrlProp351.xml"/><Relationship Id="rId46" Type="http://schemas.openxmlformats.org/officeDocument/2006/relationships/ctrlProp" Target="../ctrlProps/ctrlProp359.xml"/><Relationship Id="rId59" Type="http://schemas.openxmlformats.org/officeDocument/2006/relationships/ctrlProp" Target="../ctrlProps/ctrlProp372.xml"/><Relationship Id="rId67" Type="http://schemas.openxmlformats.org/officeDocument/2006/relationships/ctrlProp" Target="../ctrlProps/ctrlProp380.xml"/><Relationship Id="rId103" Type="http://schemas.openxmlformats.org/officeDocument/2006/relationships/ctrlProp" Target="../ctrlProps/ctrlProp416.xml"/><Relationship Id="rId20" Type="http://schemas.openxmlformats.org/officeDocument/2006/relationships/ctrlProp" Target="../ctrlProps/ctrlProp333.xml"/><Relationship Id="rId41" Type="http://schemas.openxmlformats.org/officeDocument/2006/relationships/ctrlProp" Target="../ctrlProps/ctrlProp354.xml"/><Relationship Id="rId54" Type="http://schemas.openxmlformats.org/officeDocument/2006/relationships/ctrlProp" Target="../ctrlProps/ctrlProp367.xml"/><Relationship Id="rId62" Type="http://schemas.openxmlformats.org/officeDocument/2006/relationships/ctrlProp" Target="../ctrlProps/ctrlProp375.xml"/><Relationship Id="rId70" Type="http://schemas.openxmlformats.org/officeDocument/2006/relationships/ctrlProp" Target="../ctrlProps/ctrlProp383.xml"/><Relationship Id="rId75" Type="http://schemas.openxmlformats.org/officeDocument/2006/relationships/ctrlProp" Target="../ctrlProps/ctrlProp388.xml"/><Relationship Id="rId83" Type="http://schemas.openxmlformats.org/officeDocument/2006/relationships/ctrlProp" Target="../ctrlProps/ctrlProp396.xml"/><Relationship Id="rId88" Type="http://schemas.openxmlformats.org/officeDocument/2006/relationships/ctrlProp" Target="../ctrlProps/ctrlProp401.xml"/><Relationship Id="rId91" Type="http://schemas.openxmlformats.org/officeDocument/2006/relationships/ctrlProp" Target="../ctrlProps/ctrlProp404.xml"/><Relationship Id="rId96" Type="http://schemas.openxmlformats.org/officeDocument/2006/relationships/ctrlProp" Target="../ctrlProps/ctrlProp409.xml"/><Relationship Id="rId1" Type="http://schemas.openxmlformats.org/officeDocument/2006/relationships/drawing" Target="../drawings/drawing11.xml"/><Relationship Id="rId6" Type="http://schemas.openxmlformats.org/officeDocument/2006/relationships/ctrlProp" Target="../ctrlProps/ctrlProp319.xml"/><Relationship Id="rId15" Type="http://schemas.openxmlformats.org/officeDocument/2006/relationships/ctrlProp" Target="../ctrlProps/ctrlProp328.xml"/><Relationship Id="rId23" Type="http://schemas.openxmlformats.org/officeDocument/2006/relationships/ctrlProp" Target="../ctrlProps/ctrlProp336.xml"/><Relationship Id="rId28" Type="http://schemas.openxmlformats.org/officeDocument/2006/relationships/ctrlProp" Target="../ctrlProps/ctrlProp341.xml"/><Relationship Id="rId36" Type="http://schemas.openxmlformats.org/officeDocument/2006/relationships/ctrlProp" Target="../ctrlProps/ctrlProp349.xml"/><Relationship Id="rId49" Type="http://schemas.openxmlformats.org/officeDocument/2006/relationships/ctrlProp" Target="../ctrlProps/ctrlProp362.xml"/><Relationship Id="rId57" Type="http://schemas.openxmlformats.org/officeDocument/2006/relationships/ctrlProp" Target="../ctrlProps/ctrlProp370.xml"/><Relationship Id="rId10" Type="http://schemas.openxmlformats.org/officeDocument/2006/relationships/ctrlProp" Target="../ctrlProps/ctrlProp323.xml"/><Relationship Id="rId31" Type="http://schemas.openxmlformats.org/officeDocument/2006/relationships/ctrlProp" Target="../ctrlProps/ctrlProp344.xml"/><Relationship Id="rId44" Type="http://schemas.openxmlformats.org/officeDocument/2006/relationships/ctrlProp" Target="../ctrlProps/ctrlProp357.xml"/><Relationship Id="rId52" Type="http://schemas.openxmlformats.org/officeDocument/2006/relationships/ctrlProp" Target="../ctrlProps/ctrlProp365.xml"/><Relationship Id="rId60" Type="http://schemas.openxmlformats.org/officeDocument/2006/relationships/ctrlProp" Target="../ctrlProps/ctrlProp373.xml"/><Relationship Id="rId65" Type="http://schemas.openxmlformats.org/officeDocument/2006/relationships/ctrlProp" Target="../ctrlProps/ctrlProp378.xml"/><Relationship Id="rId73" Type="http://schemas.openxmlformats.org/officeDocument/2006/relationships/ctrlProp" Target="../ctrlProps/ctrlProp386.xml"/><Relationship Id="rId78" Type="http://schemas.openxmlformats.org/officeDocument/2006/relationships/ctrlProp" Target="../ctrlProps/ctrlProp391.xml"/><Relationship Id="rId81" Type="http://schemas.openxmlformats.org/officeDocument/2006/relationships/ctrlProp" Target="../ctrlProps/ctrlProp394.xml"/><Relationship Id="rId86" Type="http://schemas.openxmlformats.org/officeDocument/2006/relationships/ctrlProp" Target="../ctrlProps/ctrlProp399.xml"/><Relationship Id="rId94" Type="http://schemas.openxmlformats.org/officeDocument/2006/relationships/ctrlProp" Target="../ctrlProps/ctrlProp407.xml"/><Relationship Id="rId99" Type="http://schemas.openxmlformats.org/officeDocument/2006/relationships/ctrlProp" Target="../ctrlProps/ctrlProp412.xml"/><Relationship Id="rId101" Type="http://schemas.openxmlformats.org/officeDocument/2006/relationships/ctrlProp" Target="../ctrlProps/ctrlProp414.xml"/><Relationship Id="rId4" Type="http://schemas.openxmlformats.org/officeDocument/2006/relationships/ctrlProp" Target="../ctrlProps/ctrlProp317.xml"/><Relationship Id="rId9" Type="http://schemas.openxmlformats.org/officeDocument/2006/relationships/ctrlProp" Target="../ctrlProps/ctrlProp322.xml"/><Relationship Id="rId13" Type="http://schemas.openxmlformats.org/officeDocument/2006/relationships/ctrlProp" Target="../ctrlProps/ctrlProp326.xml"/><Relationship Id="rId18" Type="http://schemas.openxmlformats.org/officeDocument/2006/relationships/ctrlProp" Target="../ctrlProps/ctrlProp331.xml"/><Relationship Id="rId39" Type="http://schemas.openxmlformats.org/officeDocument/2006/relationships/ctrlProp" Target="../ctrlProps/ctrlProp352.xml"/><Relationship Id="rId34" Type="http://schemas.openxmlformats.org/officeDocument/2006/relationships/ctrlProp" Target="../ctrlProps/ctrlProp347.xml"/><Relationship Id="rId50" Type="http://schemas.openxmlformats.org/officeDocument/2006/relationships/ctrlProp" Target="../ctrlProps/ctrlProp363.xml"/><Relationship Id="rId55" Type="http://schemas.openxmlformats.org/officeDocument/2006/relationships/ctrlProp" Target="../ctrlProps/ctrlProp368.xml"/><Relationship Id="rId76" Type="http://schemas.openxmlformats.org/officeDocument/2006/relationships/ctrlProp" Target="../ctrlProps/ctrlProp389.xml"/><Relationship Id="rId97" Type="http://schemas.openxmlformats.org/officeDocument/2006/relationships/ctrlProp" Target="../ctrlProps/ctrlProp410.xml"/><Relationship Id="rId7" Type="http://schemas.openxmlformats.org/officeDocument/2006/relationships/ctrlProp" Target="../ctrlProps/ctrlProp320.xml"/><Relationship Id="rId71" Type="http://schemas.openxmlformats.org/officeDocument/2006/relationships/ctrlProp" Target="../ctrlProps/ctrlProp384.xml"/><Relationship Id="rId92" Type="http://schemas.openxmlformats.org/officeDocument/2006/relationships/ctrlProp" Target="../ctrlProps/ctrlProp405.xml"/><Relationship Id="rId2" Type="http://schemas.openxmlformats.org/officeDocument/2006/relationships/vmlDrawing" Target="../drawings/vmlDrawing6.vml"/><Relationship Id="rId29" Type="http://schemas.openxmlformats.org/officeDocument/2006/relationships/ctrlProp" Target="../ctrlProps/ctrlProp342.xml"/><Relationship Id="rId24" Type="http://schemas.openxmlformats.org/officeDocument/2006/relationships/ctrlProp" Target="../ctrlProps/ctrlProp337.xml"/><Relationship Id="rId40" Type="http://schemas.openxmlformats.org/officeDocument/2006/relationships/ctrlProp" Target="../ctrlProps/ctrlProp353.xml"/><Relationship Id="rId45" Type="http://schemas.openxmlformats.org/officeDocument/2006/relationships/ctrlProp" Target="../ctrlProps/ctrlProp358.xml"/><Relationship Id="rId66" Type="http://schemas.openxmlformats.org/officeDocument/2006/relationships/ctrlProp" Target="../ctrlProps/ctrlProp379.xml"/><Relationship Id="rId87" Type="http://schemas.openxmlformats.org/officeDocument/2006/relationships/ctrlProp" Target="../ctrlProps/ctrlProp400.xml"/><Relationship Id="rId61" Type="http://schemas.openxmlformats.org/officeDocument/2006/relationships/ctrlProp" Target="../ctrlProps/ctrlProp374.xml"/><Relationship Id="rId82" Type="http://schemas.openxmlformats.org/officeDocument/2006/relationships/ctrlProp" Target="../ctrlProps/ctrlProp395.xml"/><Relationship Id="rId19" Type="http://schemas.openxmlformats.org/officeDocument/2006/relationships/ctrlProp" Target="../ctrlProps/ctrlProp332.xml"/><Relationship Id="rId14" Type="http://schemas.openxmlformats.org/officeDocument/2006/relationships/ctrlProp" Target="../ctrlProps/ctrlProp327.xml"/><Relationship Id="rId30" Type="http://schemas.openxmlformats.org/officeDocument/2006/relationships/ctrlProp" Target="../ctrlProps/ctrlProp343.xml"/><Relationship Id="rId35" Type="http://schemas.openxmlformats.org/officeDocument/2006/relationships/ctrlProp" Target="../ctrlProps/ctrlProp348.xml"/><Relationship Id="rId56" Type="http://schemas.openxmlformats.org/officeDocument/2006/relationships/ctrlProp" Target="../ctrlProps/ctrlProp369.xml"/><Relationship Id="rId77" Type="http://schemas.openxmlformats.org/officeDocument/2006/relationships/ctrlProp" Target="../ctrlProps/ctrlProp390.xml"/><Relationship Id="rId100" Type="http://schemas.openxmlformats.org/officeDocument/2006/relationships/ctrlProp" Target="../ctrlProps/ctrlProp413.xml"/><Relationship Id="rId8" Type="http://schemas.openxmlformats.org/officeDocument/2006/relationships/ctrlProp" Target="../ctrlProps/ctrlProp321.xml"/><Relationship Id="rId51" Type="http://schemas.openxmlformats.org/officeDocument/2006/relationships/ctrlProp" Target="../ctrlProps/ctrlProp364.xml"/><Relationship Id="rId72" Type="http://schemas.openxmlformats.org/officeDocument/2006/relationships/ctrlProp" Target="../ctrlProps/ctrlProp385.xml"/><Relationship Id="rId93" Type="http://schemas.openxmlformats.org/officeDocument/2006/relationships/ctrlProp" Target="../ctrlProps/ctrlProp406.xml"/><Relationship Id="rId98" Type="http://schemas.openxmlformats.org/officeDocument/2006/relationships/ctrlProp" Target="../ctrlProps/ctrlProp411.xml"/><Relationship Id="rId3" Type="http://schemas.openxmlformats.org/officeDocument/2006/relationships/ctrlProp" Target="../ctrlProps/ctrlProp316.xml"/></Relationships>
</file>

<file path=xl/worksheets/_rels/sheet16.xml.rels><?xml version="1.0" encoding="UTF-8" standalone="yes"?>
<Relationships xmlns="http://schemas.openxmlformats.org/package/2006/relationships"><Relationship Id="rId26" Type="http://schemas.openxmlformats.org/officeDocument/2006/relationships/ctrlProp" Target="../ctrlProps/ctrlProp439.xml"/><Relationship Id="rId21" Type="http://schemas.openxmlformats.org/officeDocument/2006/relationships/ctrlProp" Target="../ctrlProps/ctrlProp434.xml"/><Relationship Id="rId42" Type="http://schemas.openxmlformats.org/officeDocument/2006/relationships/ctrlProp" Target="../ctrlProps/ctrlProp455.xml"/><Relationship Id="rId47" Type="http://schemas.openxmlformats.org/officeDocument/2006/relationships/ctrlProp" Target="../ctrlProps/ctrlProp460.xml"/><Relationship Id="rId63" Type="http://schemas.openxmlformats.org/officeDocument/2006/relationships/ctrlProp" Target="../ctrlProps/ctrlProp476.xml"/><Relationship Id="rId68" Type="http://schemas.openxmlformats.org/officeDocument/2006/relationships/ctrlProp" Target="../ctrlProps/ctrlProp481.xml"/><Relationship Id="rId84" Type="http://schemas.openxmlformats.org/officeDocument/2006/relationships/ctrlProp" Target="../ctrlProps/ctrlProp497.xml"/><Relationship Id="rId89" Type="http://schemas.openxmlformats.org/officeDocument/2006/relationships/ctrlProp" Target="../ctrlProps/ctrlProp502.xml"/><Relationship Id="rId16" Type="http://schemas.openxmlformats.org/officeDocument/2006/relationships/ctrlProp" Target="../ctrlProps/ctrlProp429.xml"/><Relationship Id="rId11" Type="http://schemas.openxmlformats.org/officeDocument/2006/relationships/ctrlProp" Target="../ctrlProps/ctrlProp424.xml"/><Relationship Id="rId32" Type="http://schemas.openxmlformats.org/officeDocument/2006/relationships/ctrlProp" Target="../ctrlProps/ctrlProp445.xml"/><Relationship Id="rId37" Type="http://schemas.openxmlformats.org/officeDocument/2006/relationships/ctrlProp" Target="../ctrlProps/ctrlProp450.xml"/><Relationship Id="rId53" Type="http://schemas.openxmlformats.org/officeDocument/2006/relationships/ctrlProp" Target="../ctrlProps/ctrlProp466.xml"/><Relationship Id="rId58" Type="http://schemas.openxmlformats.org/officeDocument/2006/relationships/ctrlProp" Target="../ctrlProps/ctrlProp471.xml"/><Relationship Id="rId74" Type="http://schemas.openxmlformats.org/officeDocument/2006/relationships/ctrlProp" Target="../ctrlProps/ctrlProp487.xml"/><Relationship Id="rId79" Type="http://schemas.openxmlformats.org/officeDocument/2006/relationships/ctrlProp" Target="../ctrlProps/ctrlProp492.xml"/><Relationship Id="rId102" Type="http://schemas.openxmlformats.org/officeDocument/2006/relationships/ctrlProp" Target="../ctrlProps/ctrlProp515.xml"/><Relationship Id="rId5" Type="http://schemas.openxmlformats.org/officeDocument/2006/relationships/ctrlProp" Target="../ctrlProps/ctrlProp418.xml"/><Relationship Id="rId90" Type="http://schemas.openxmlformats.org/officeDocument/2006/relationships/ctrlProp" Target="../ctrlProps/ctrlProp503.xml"/><Relationship Id="rId95" Type="http://schemas.openxmlformats.org/officeDocument/2006/relationships/ctrlProp" Target="../ctrlProps/ctrlProp508.xml"/><Relationship Id="rId22" Type="http://schemas.openxmlformats.org/officeDocument/2006/relationships/ctrlProp" Target="../ctrlProps/ctrlProp435.xml"/><Relationship Id="rId27" Type="http://schemas.openxmlformats.org/officeDocument/2006/relationships/ctrlProp" Target="../ctrlProps/ctrlProp440.xml"/><Relationship Id="rId43" Type="http://schemas.openxmlformats.org/officeDocument/2006/relationships/ctrlProp" Target="../ctrlProps/ctrlProp456.xml"/><Relationship Id="rId48" Type="http://schemas.openxmlformats.org/officeDocument/2006/relationships/ctrlProp" Target="../ctrlProps/ctrlProp461.xml"/><Relationship Id="rId64" Type="http://schemas.openxmlformats.org/officeDocument/2006/relationships/ctrlProp" Target="../ctrlProps/ctrlProp477.xml"/><Relationship Id="rId69" Type="http://schemas.openxmlformats.org/officeDocument/2006/relationships/ctrlProp" Target="../ctrlProps/ctrlProp482.xml"/><Relationship Id="rId80" Type="http://schemas.openxmlformats.org/officeDocument/2006/relationships/ctrlProp" Target="../ctrlProps/ctrlProp493.xml"/><Relationship Id="rId85" Type="http://schemas.openxmlformats.org/officeDocument/2006/relationships/ctrlProp" Target="../ctrlProps/ctrlProp498.xml"/><Relationship Id="rId12" Type="http://schemas.openxmlformats.org/officeDocument/2006/relationships/ctrlProp" Target="../ctrlProps/ctrlProp425.xml"/><Relationship Id="rId17" Type="http://schemas.openxmlformats.org/officeDocument/2006/relationships/ctrlProp" Target="../ctrlProps/ctrlProp430.xml"/><Relationship Id="rId25" Type="http://schemas.openxmlformats.org/officeDocument/2006/relationships/ctrlProp" Target="../ctrlProps/ctrlProp438.xml"/><Relationship Id="rId33" Type="http://schemas.openxmlformats.org/officeDocument/2006/relationships/ctrlProp" Target="../ctrlProps/ctrlProp446.xml"/><Relationship Id="rId38" Type="http://schemas.openxmlformats.org/officeDocument/2006/relationships/ctrlProp" Target="../ctrlProps/ctrlProp451.xml"/><Relationship Id="rId46" Type="http://schemas.openxmlformats.org/officeDocument/2006/relationships/ctrlProp" Target="../ctrlProps/ctrlProp459.xml"/><Relationship Id="rId59" Type="http://schemas.openxmlformats.org/officeDocument/2006/relationships/ctrlProp" Target="../ctrlProps/ctrlProp472.xml"/><Relationship Id="rId67" Type="http://schemas.openxmlformats.org/officeDocument/2006/relationships/ctrlProp" Target="../ctrlProps/ctrlProp480.xml"/><Relationship Id="rId103" Type="http://schemas.openxmlformats.org/officeDocument/2006/relationships/ctrlProp" Target="../ctrlProps/ctrlProp516.xml"/><Relationship Id="rId20" Type="http://schemas.openxmlformats.org/officeDocument/2006/relationships/ctrlProp" Target="../ctrlProps/ctrlProp433.xml"/><Relationship Id="rId41" Type="http://schemas.openxmlformats.org/officeDocument/2006/relationships/ctrlProp" Target="../ctrlProps/ctrlProp454.xml"/><Relationship Id="rId54" Type="http://schemas.openxmlformats.org/officeDocument/2006/relationships/ctrlProp" Target="../ctrlProps/ctrlProp467.xml"/><Relationship Id="rId62" Type="http://schemas.openxmlformats.org/officeDocument/2006/relationships/ctrlProp" Target="../ctrlProps/ctrlProp475.xml"/><Relationship Id="rId70" Type="http://schemas.openxmlformats.org/officeDocument/2006/relationships/ctrlProp" Target="../ctrlProps/ctrlProp483.xml"/><Relationship Id="rId75" Type="http://schemas.openxmlformats.org/officeDocument/2006/relationships/ctrlProp" Target="../ctrlProps/ctrlProp488.xml"/><Relationship Id="rId83" Type="http://schemas.openxmlformats.org/officeDocument/2006/relationships/ctrlProp" Target="../ctrlProps/ctrlProp496.xml"/><Relationship Id="rId88" Type="http://schemas.openxmlformats.org/officeDocument/2006/relationships/ctrlProp" Target="../ctrlProps/ctrlProp501.xml"/><Relationship Id="rId91" Type="http://schemas.openxmlformats.org/officeDocument/2006/relationships/ctrlProp" Target="../ctrlProps/ctrlProp504.xml"/><Relationship Id="rId96" Type="http://schemas.openxmlformats.org/officeDocument/2006/relationships/ctrlProp" Target="../ctrlProps/ctrlProp509.xml"/><Relationship Id="rId1" Type="http://schemas.openxmlformats.org/officeDocument/2006/relationships/printerSettings" Target="../printerSettings/printerSettings12.bin"/><Relationship Id="rId6" Type="http://schemas.openxmlformats.org/officeDocument/2006/relationships/ctrlProp" Target="../ctrlProps/ctrlProp419.xml"/><Relationship Id="rId15" Type="http://schemas.openxmlformats.org/officeDocument/2006/relationships/ctrlProp" Target="../ctrlProps/ctrlProp428.xml"/><Relationship Id="rId23" Type="http://schemas.openxmlformats.org/officeDocument/2006/relationships/ctrlProp" Target="../ctrlProps/ctrlProp436.xml"/><Relationship Id="rId28" Type="http://schemas.openxmlformats.org/officeDocument/2006/relationships/ctrlProp" Target="../ctrlProps/ctrlProp441.xml"/><Relationship Id="rId36" Type="http://schemas.openxmlformats.org/officeDocument/2006/relationships/ctrlProp" Target="../ctrlProps/ctrlProp449.xml"/><Relationship Id="rId49" Type="http://schemas.openxmlformats.org/officeDocument/2006/relationships/ctrlProp" Target="../ctrlProps/ctrlProp462.xml"/><Relationship Id="rId57" Type="http://schemas.openxmlformats.org/officeDocument/2006/relationships/ctrlProp" Target="../ctrlProps/ctrlProp470.xml"/><Relationship Id="rId10" Type="http://schemas.openxmlformats.org/officeDocument/2006/relationships/ctrlProp" Target="../ctrlProps/ctrlProp423.xml"/><Relationship Id="rId31" Type="http://schemas.openxmlformats.org/officeDocument/2006/relationships/ctrlProp" Target="../ctrlProps/ctrlProp444.xml"/><Relationship Id="rId44" Type="http://schemas.openxmlformats.org/officeDocument/2006/relationships/ctrlProp" Target="../ctrlProps/ctrlProp457.xml"/><Relationship Id="rId52" Type="http://schemas.openxmlformats.org/officeDocument/2006/relationships/ctrlProp" Target="../ctrlProps/ctrlProp465.xml"/><Relationship Id="rId60" Type="http://schemas.openxmlformats.org/officeDocument/2006/relationships/ctrlProp" Target="../ctrlProps/ctrlProp473.xml"/><Relationship Id="rId65" Type="http://schemas.openxmlformats.org/officeDocument/2006/relationships/ctrlProp" Target="../ctrlProps/ctrlProp478.xml"/><Relationship Id="rId73" Type="http://schemas.openxmlformats.org/officeDocument/2006/relationships/ctrlProp" Target="../ctrlProps/ctrlProp486.xml"/><Relationship Id="rId78" Type="http://schemas.openxmlformats.org/officeDocument/2006/relationships/ctrlProp" Target="../ctrlProps/ctrlProp491.xml"/><Relationship Id="rId81" Type="http://schemas.openxmlformats.org/officeDocument/2006/relationships/ctrlProp" Target="../ctrlProps/ctrlProp494.xml"/><Relationship Id="rId86" Type="http://schemas.openxmlformats.org/officeDocument/2006/relationships/ctrlProp" Target="../ctrlProps/ctrlProp499.xml"/><Relationship Id="rId94" Type="http://schemas.openxmlformats.org/officeDocument/2006/relationships/ctrlProp" Target="../ctrlProps/ctrlProp507.xml"/><Relationship Id="rId99" Type="http://schemas.openxmlformats.org/officeDocument/2006/relationships/ctrlProp" Target="../ctrlProps/ctrlProp512.xml"/><Relationship Id="rId101" Type="http://schemas.openxmlformats.org/officeDocument/2006/relationships/ctrlProp" Target="../ctrlProps/ctrlProp514.xml"/><Relationship Id="rId4" Type="http://schemas.openxmlformats.org/officeDocument/2006/relationships/ctrlProp" Target="../ctrlProps/ctrlProp417.xml"/><Relationship Id="rId9" Type="http://schemas.openxmlformats.org/officeDocument/2006/relationships/ctrlProp" Target="../ctrlProps/ctrlProp422.xml"/><Relationship Id="rId13" Type="http://schemas.openxmlformats.org/officeDocument/2006/relationships/ctrlProp" Target="../ctrlProps/ctrlProp426.xml"/><Relationship Id="rId18" Type="http://schemas.openxmlformats.org/officeDocument/2006/relationships/ctrlProp" Target="../ctrlProps/ctrlProp431.xml"/><Relationship Id="rId39" Type="http://schemas.openxmlformats.org/officeDocument/2006/relationships/ctrlProp" Target="../ctrlProps/ctrlProp452.xml"/><Relationship Id="rId34" Type="http://schemas.openxmlformats.org/officeDocument/2006/relationships/ctrlProp" Target="../ctrlProps/ctrlProp447.xml"/><Relationship Id="rId50" Type="http://schemas.openxmlformats.org/officeDocument/2006/relationships/ctrlProp" Target="../ctrlProps/ctrlProp463.xml"/><Relationship Id="rId55" Type="http://schemas.openxmlformats.org/officeDocument/2006/relationships/ctrlProp" Target="../ctrlProps/ctrlProp468.xml"/><Relationship Id="rId76" Type="http://schemas.openxmlformats.org/officeDocument/2006/relationships/ctrlProp" Target="../ctrlProps/ctrlProp489.xml"/><Relationship Id="rId97" Type="http://schemas.openxmlformats.org/officeDocument/2006/relationships/ctrlProp" Target="../ctrlProps/ctrlProp510.xml"/><Relationship Id="rId104" Type="http://schemas.openxmlformats.org/officeDocument/2006/relationships/ctrlProp" Target="../ctrlProps/ctrlProp517.xml"/><Relationship Id="rId7" Type="http://schemas.openxmlformats.org/officeDocument/2006/relationships/ctrlProp" Target="../ctrlProps/ctrlProp420.xml"/><Relationship Id="rId71" Type="http://schemas.openxmlformats.org/officeDocument/2006/relationships/ctrlProp" Target="../ctrlProps/ctrlProp484.xml"/><Relationship Id="rId92" Type="http://schemas.openxmlformats.org/officeDocument/2006/relationships/ctrlProp" Target="../ctrlProps/ctrlProp505.xml"/><Relationship Id="rId2" Type="http://schemas.openxmlformats.org/officeDocument/2006/relationships/drawing" Target="../drawings/drawing13.xml"/><Relationship Id="rId29" Type="http://schemas.openxmlformats.org/officeDocument/2006/relationships/ctrlProp" Target="../ctrlProps/ctrlProp442.xml"/><Relationship Id="rId24" Type="http://schemas.openxmlformats.org/officeDocument/2006/relationships/ctrlProp" Target="../ctrlProps/ctrlProp437.xml"/><Relationship Id="rId40" Type="http://schemas.openxmlformats.org/officeDocument/2006/relationships/ctrlProp" Target="../ctrlProps/ctrlProp453.xml"/><Relationship Id="rId45" Type="http://schemas.openxmlformats.org/officeDocument/2006/relationships/ctrlProp" Target="../ctrlProps/ctrlProp458.xml"/><Relationship Id="rId66" Type="http://schemas.openxmlformats.org/officeDocument/2006/relationships/ctrlProp" Target="../ctrlProps/ctrlProp479.xml"/><Relationship Id="rId87" Type="http://schemas.openxmlformats.org/officeDocument/2006/relationships/ctrlProp" Target="../ctrlProps/ctrlProp500.xml"/><Relationship Id="rId61" Type="http://schemas.openxmlformats.org/officeDocument/2006/relationships/ctrlProp" Target="../ctrlProps/ctrlProp474.xml"/><Relationship Id="rId82" Type="http://schemas.openxmlformats.org/officeDocument/2006/relationships/ctrlProp" Target="../ctrlProps/ctrlProp495.xml"/><Relationship Id="rId19" Type="http://schemas.openxmlformats.org/officeDocument/2006/relationships/ctrlProp" Target="../ctrlProps/ctrlProp432.xml"/><Relationship Id="rId14" Type="http://schemas.openxmlformats.org/officeDocument/2006/relationships/ctrlProp" Target="../ctrlProps/ctrlProp427.xml"/><Relationship Id="rId30" Type="http://schemas.openxmlformats.org/officeDocument/2006/relationships/ctrlProp" Target="../ctrlProps/ctrlProp443.xml"/><Relationship Id="rId35" Type="http://schemas.openxmlformats.org/officeDocument/2006/relationships/ctrlProp" Target="../ctrlProps/ctrlProp448.xml"/><Relationship Id="rId56" Type="http://schemas.openxmlformats.org/officeDocument/2006/relationships/ctrlProp" Target="../ctrlProps/ctrlProp469.xml"/><Relationship Id="rId77" Type="http://schemas.openxmlformats.org/officeDocument/2006/relationships/ctrlProp" Target="../ctrlProps/ctrlProp490.xml"/><Relationship Id="rId100" Type="http://schemas.openxmlformats.org/officeDocument/2006/relationships/ctrlProp" Target="../ctrlProps/ctrlProp513.xml"/><Relationship Id="rId8" Type="http://schemas.openxmlformats.org/officeDocument/2006/relationships/ctrlProp" Target="../ctrlProps/ctrlProp421.xml"/><Relationship Id="rId51" Type="http://schemas.openxmlformats.org/officeDocument/2006/relationships/ctrlProp" Target="../ctrlProps/ctrlProp464.xml"/><Relationship Id="rId72" Type="http://schemas.openxmlformats.org/officeDocument/2006/relationships/ctrlProp" Target="../ctrlProps/ctrlProp485.xml"/><Relationship Id="rId93" Type="http://schemas.openxmlformats.org/officeDocument/2006/relationships/ctrlProp" Target="../ctrlProps/ctrlProp506.xml"/><Relationship Id="rId98" Type="http://schemas.openxmlformats.org/officeDocument/2006/relationships/ctrlProp" Target="../ctrlProps/ctrlProp511.xml"/><Relationship Id="rId3"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6" Type="http://schemas.openxmlformats.org/officeDocument/2006/relationships/ctrlProp" Target="../ctrlProps/ctrlProp540.xml"/><Relationship Id="rId21" Type="http://schemas.openxmlformats.org/officeDocument/2006/relationships/ctrlProp" Target="../ctrlProps/ctrlProp535.xml"/><Relationship Id="rId42" Type="http://schemas.openxmlformats.org/officeDocument/2006/relationships/ctrlProp" Target="../ctrlProps/ctrlProp556.xml"/><Relationship Id="rId47" Type="http://schemas.openxmlformats.org/officeDocument/2006/relationships/ctrlProp" Target="../ctrlProps/ctrlProp561.xml"/><Relationship Id="rId63" Type="http://schemas.openxmlformats.org/officeDocument/2006/relationships/ctrlProp" Target="../ctrlProps/ctrlProp577.xml"/><Relationship Id="rId68" Type="http://schemas.openxmlformats.org/officeDocument/2006/relationships/ctrlProp" Target="../ctrlProps/ctrlProp582.xml"/><Relationship Id="rId84" Type="http://schemas.openxmlformats.org/officeDocument/2006/relationships/ctrlProp" Target="../ctrlProps/ctrlProp598.xml"/><Relationship Id="rId89" Type="http://schemas.openxmlformats.org/officeDocument/2006/relationships/ctrlProp" Target="../ctrlProps/ctrlProp603.xml"/><Relationship Id="rId16" Type="http://schemas.openxmlformats.org/officeDocument/2006/relationships/ctrlProp" Target="../ctrlProps/ctrlProp530.xml"/><Relationship Id="rId11" Type="http://schemas.openxmlformats.org/officeDocument/2006/relationships/ctrlProp" Target="../ctrlProps/ctrlProp525.xml"/><Relationship Id="rId32" Type="http://schemas.openxmlformats.org/officeDocument/2006/relationships/ctrlProp" Target="../ctrlProps/ctrlProp546.xml"/><Relationship Id="rId37" Type="http://schemas.openxmlformats.org/officeDocument/2006/relationships/ctrlProp" Target="../ctrlProps/ctrlProp551.xml"/><Relationship Id="rId53" Type="http://schemas.openxmlformats.org/officeDocument/2006/relationships/ctrlProp" Target="../ctrlProps/ctrlProp567.xml"/><Relationship Id="rId58" Type="http://schemas.openxmlformats.org/officeDocument/2006/relationships/ctrlProp" Target="../ctrlProps/ctrlProp572.xml"/><Relationship Id="rId74" Type="http://schemas.openxmlformats.org/officeDocument/2006/relationships/ctrlProp" Target="../ctrlProps/ctrlProp588.xml"/><Relationship Id="rId79" Type="http://schemas.openxmlformats.org/officeDocument/2006/relationships/ctrlProp" Target="../ctrlProps/ctrlProp593.xml"/><Relationship Id="rId102" Type="http://schemas.openxmlformats.org/officeDocument/2006/relationships/ctrlProp" Target="../ctrlProps/ctrlProp616.xml"/><Relationship Id="rId5" Type="http://schemas.openxmlformats.org/officeDocument/2006/relationships/ctrlProp" Target="../ctrlProps/ctrlProp519.xml"/><Relationship Id="rId90" Type="http://schemas.openxmlformats.org/officeDocument/2006/relationships/ctrlProp" Target="../ctrlProps/ctrlProp604.xml"/><Relationship Id="rId95" Type="http://schemas.openxmlformats.org/officeDocument/2006/relationships/ctrlProp" Target="../ctrlProps/ctrlProp609.xml"/><Relationship Id="rId22" Type="http://schemas.openxmlformats.org/officeDocument/2006/relationships/ctrlProp" Target="../ctrlProps/ctrlProp536.xml"/><Relationship Id="rId27" Type="http://schemas.openxmlformats.org/officeDocument/2006/relationships/ctrlProp" Target="../ctrlProps/ctrlProp541.xml"/><Relationship Id="rId43" Type="http://schemas.openxmlformats.org/officeDocument/2006/relationships/ctrlProp" Target="../ctrlProps/ctrlProp557.xml"/><Relationship Id="rId48" Type="http://schemas.openxmlformats.org/officeDocument/2006/relationships/ctrlProp" Target="../ctrlProps/ctrlProp562.xml"/><Relationship Id="rId64" Type="http://schemas.openxmlformats.org/officeDocument/2006/relationships/ctrlProp" Target="../ctrlProps/ctrlProp578.xml"/><Relationship Id="rId69" Type="http://schemas.openxmlformats.org/officeDocument/2006/relationships/ctrlProp" Target="../ctrlProps/ctrlProp583.xml"/><Relationship Id="rId80" Type="http://schemas.openxmlformats.org/officeDocument/2006/relationships/ctrlProp" Target="../ctrlProps/ctrlProp594.xml"/><Relationship Id="rId85" Type="http://schemas.openxmlformats.org/officeDocument/2006/relationships/ctrlProp" Target="../ctrlProps/ctrlProp599.xml"/><Relationship Id="rId12" Type="http://schemas.openxmlformats.org/officeDocument/2006/relationships/ctrlProp" Target="../ctrlProps/ctrlProp526.xml"/><Relationship Id="rId17" Type="http://schemas.openxmlformats.org/officeDocument/2006/relationships/ctrlProp" Target="../ctrlProps/ctrlProp531.xml"/><Relationship Id="rId25" Type="http://schemas.openxmlformats.org/officeDocument/2006/relationships/ctrlProp" Target="../ctrlProps/ctrlProp539.xml"/><Relationship Id="rId33" Type="http://schemas.openxmlformats.org/officeDocument/2006/relationships/ctrlProp" Target="../ctrlProps/ctrlProp547.xml"/><Relationship Id="rId38" Type="http://schemas.openxmlformats.org/officeDocument/2006/relationships/ctrlProp" Target="../ctrlProps/ctrlProp552.xml"/><Relationship Id="rId46" Type="http://schemas.openxmlformats.org/officeDocument/2006/relationships/ctrlProp" Target="../ctrlProps/ctrlProp560.xml"/><Relationship Id="rId59" Type="http://schemas.openxmlformats.org/officeDocument/2006/relationships/ctrlProp" Target="../ctrlProps/ctrlProp573.xml"/><Relationship Id="rId67" Type="http://schemas.openxmlformats.org/officeDocument/2006/relationships/ctrlProp" Target="../ctrlProps/ctrlProp581.xml"/><Relationship Id="rId103" Type="http://schemas.openxmlformats.org/officeDocument/2006/relationships/ctrlProp" Target="../ctrlProps/ctrlProp617.xml"/><Relationship Id="rId20" Type="http://schemas.openxmlformats.org/officeDocument/2006/relationships/ctrlProp" Target="../ctrlProps/ctrlProp534.xml"/><Relationship Id="rId41" Type="http://schemas.openxmlformats.org/officeDocument/2006/relationships/ctrlProp" Target="../ctrlProps/ctrlProp555.xml"/><Relationship Id="rId54" Type="http://schemas.openxmlformats.org/officeDocument/2006/relationships/ctrlProp" Target="../ctrlProps/ctrlProp568.xml"/><Relationship Id="rId62" Type="http://schemas.openxmlformats.org/officeDocument/2006/relationships/ctrlProp" Target="../ctrlProps/ctrlProp576.xml"/><Relationship Id="rId70" Type="http://schemas.openxmlformats.org/officeDocument/2006/relationships/ctrlProp" Target="../ctrlProps/ctrlProp584.xml"/><Relationship Id="rId75" Type="http://schemas.openxmlformats.org/officeDocument/2006/relationships/ctrlProp" Target="../ctrlProps/ctrlProp589.xml"/><Relationship Id="rId83" Type="http://schemas.openxmlformats.org/officeDocument/2006/relationships/ctrlProp" Target="../ctrlProps/ctrlProp597.xml"/><Relationship Id="rId88" Type="http://schemas.openxmlformats.org/officeDocument/2006/relationships/ctrlProp" Target="../ctrlProps/ctrlProp602.xml"/><Relationship Id="rId91" Type="http://schemas.openxmlformats.org/officeDocument/2006/relationships/ctrlProp" Target="../ctrlProps/ctrlProp605.xml"/><Relationship Id="rId96" Type="http://schemas.openxmlformats.org/officeDocument/2006/relationships/ctrlProp" Target="../ctrlProps/ctrlProp610.xml"/><Relationship Id="rId1" Type="http://schemas.openxmlformats.org/officeDocument/2006/relationships/printerSettings" Target="../printerSettings/printerSettings13.bin"/><Relationship Id="rId6" Type="http://schemas.openxmlformats.org/officeDocument/2006/relationships/ctrlProp" Target="../ctrlProps/ctrlProp520.xml"/><Relationship Id="rId15" Type="http://schemas.openxmlformats.org/officeDocument/2006/relationships/ctrlProp" Target="../ctrlProps/ctrlProp529.xml"/><Relationship Id="rId23" Type="http://schemas.openxmlformats.org/officeDocument/2006/relationships/ctrlProp" Target="../ctrlProps/ctrlProp537.xml"/><Relationship Id="rId28" Type="http://schemas.openxmlformats.org/officeDocument/2006/relationships/ctrlProp" Target="../ctrlProps/ctrlProp542.xml"/><Relationship Id="rId36" Type="http://schemas.openxmlformats.org/officeDocument/2006/relationships/ctrlProp" Target="../ctrlProps/ctrlProp550.xml"/><Relationship Id="rId49" Type="http://schemas.openxmlformats.org/officeDocument/2006/relationships/ctrlProp" Target="../ctrlProps/ctrlProp563.xml"/><Relationship Id="rId57" Type="http://schemas.openxmlformats.org/officeDocument/2006/relationships/ctrlProp" Target="../ctrlProps/ctrlProp571.xml"/><Relationship Id="rId10" Type="http://schemas.openxmlformats.org/officeDocument/2006/relationships/ctrlProp" Target="../ctrlProps/ctrlProp524.xml"/><Relationship Id="rId31" Type="http://schemas.openxmlformats.org/officeDocument/2006/relationships/ctrlProp" Target="../ctrlProps/ctrlProp545.xml"/><Relationship Id="rId44" Type="http://schemas.openxmlformats.org/officeDocument/2006/relationships/ctrlProp" Target="../ctrlProps/ctrlProp558.xml"/><Relationship Id="rId52" Type="http://schemas.openxmlformats.org/officeDocument/2006/relationships/ctrlProp" Target="../ctrlProps/ctrlProp566.xml"/><Relationship Id="rId60" Type="http://schemas.openxmlformats.org/officeDocument/2006/relationships/ctrlProp" Target="../ctrlProps/ctrlProp574.xml"/><Relationship Id="rId65" Type="http://schemas.openxmlformats.org/officeDocument/2006/relationships/ctrlProp" Target="../ctrlProps/ctrlProp579.xml"/><Relationship Id="rId73" Type="http://schemas.openxmlformats.org/officeDocument/2006/relationships/ctrlProp" Target="../ctrlProps/ctrlProp587.xml"/><Relationship Id="rId78" Type="http://schemas.openxmlformats.org/officeDocument/2006/relationships/ctrlProp" Target="../ctrlProps/ctrlProp592.xml"/><Relationship Id="rId81" Type="http://schemas.openxmlformats.org/officeDocument/2006/relationships/ctrlProp" Target="../ctrlProps/ctrlProp595.xml"/><Relationship Id="rId86" Type="http://schemas.openxmlformats.org/officeDocument/2006/relationships/ctrlProp" Target="../ctrlProps/ctrlProp600.xml"/><Relationship Id="rId94" Type="http://schemas.openxmlformats.org/officeDocument/2006/relationships/ctrlProp" Target="../ctrlProps/ctrlProp608.xml"/><Relationship Id="rId99" Type="http://schemas.openxmlformats.org/officeDocument/2006/relationships/ctrlProp" Target="../ctrlProps/ctrlProp613.xml"/><Relationship Id="rId101" Type="http://schemas.openxmlformats.org/officeDocument/2006/relationships/ctrlProp" Target="../ctrlProps/ctrlProp615.xml"/><Relationship Id="rId4" Type="http://schemas.openxmlformats.org/officeDocument/2006/relationships/ctrlProp" Target="../ctrlProps/ctrlProp518.xml"/><Relationship Id="rId9" Type="http://schemas.openxmlformats.org/officeDocument/2006/relationships/ctrlProp" Target="../ctrlProps/ctrlProp523.xml"/><Relationship Id="rId13" Type="http://schemas.openxmlformats.org/officeDocument/2006/relationships/ctrlProp" Target="../ctrlProps/ctrlProp527.xml"/><Relationship Id="rId18" Type="http://schemas.openxmlformats.org/officeDocument/2006/relationships/ctrlProp" Target="../ctrlProps/ctrlProp532.xml"/><Relationship Id="rId39" Type="http://schemas.openxmlformats.org/officeDocument/2006/relationships/ctrlProp" Target="../ctrlProps/ctrlProp553.xml"/><Relationship Id="rId34" Type="http://schemas.openxmlformats.org/officeDocument/2006/relationships/ctrlProp" Target="../ctrlProps/ctrlProp548.xml"/><Relationship Id="rId50" Type="http://schemas.openxmlformats.org/officeDocument/2006/relationships/ctrlProp" Target="../ctrlProps/ctrlProp564.xml"/><Relationship Id="rId55" Type="http://schemas.openxmlformats.org/officeDocument/2006/relationships/ctrlProp" Target="../ctrlProps/ctrlProp569.xml"/><Relationship Id="rId76" Type="http://schemas.openxmlformats.org/officeDocument/2006/relationships/ctrlProp" Target="../ctrlProps/ctrlProp590.xml"/><Relationship Id="rId97" Type="http://schemas.openxmlformats.org/officeDocument/2006/relationships/ctrlProp" Target="../ctrlProps/ctrlProp611.xml"/><Relationship Id="rId104" Type="http://schemas.openxmlformats.org/officeDocument/2006/relationships/ctrlProp" Target="../ctrlProps/ctrlProp618.xml"/><Relationship Id="rId7" Type="http://schemas.openxmlformats.org/officeDocument/2006/relationships/ctrlProp" Target="../ctrlProps/ctrlProp521.xml"/><Relationship Id="rId71" Type="http://schemas.openxmlformats.org/officeDocument/2006/relationships/ctrlProp" Target="../ctrlProps/ctrlProp585.xml"/><Relationship Id="rId92" Type="http://schemas.openxmlformats.org/officeDocument/2006/relationships/ctrlProp" Target="../ctrlProps/ctrlProp606.xml"/><Relationship Id="rId2" Type="http://schemas.openxmlformats.org/officeDocument/2006/relationships/drawing" Target="../drawings/drawing14.xml"/><Relationship Id="rId29" Type="http://schemas.openxmlformats.org/officeDocument/2006/relationships/ctrlProp" Target="../ctrlProps/ctrlProp543.xml"/><Relationship Id="rId24" Type="http://schemas.openxmlformats.org/officeDocument/2006/relationships/ctrlProp" Target="../ctrlProps/ctrlProp538.xml"/><Relationship Id="rId40" Type="http://schemas.openxmlformats.org/officeDocument/2006/relationships/ctrlProp" Target="../ctrlProps/ctrlProp554.xml"/><Relationship Id="rId45" Type="http://schemas.openxmlformats.org/officeDocument/2006/relationships/ctrlProp" Target="../ctrlProps/ctrlProp559.xml"/><Relationship Id="rId66" Type="http://schemas.openxmlformats.org/officeDocument/2006/relationships/ctrlProp" Target="../ctrlProps/ctrlProp580.xml"/><Relationship Id="rId87" Type="http://schemas.openxmlformats.org/officeDocument/2006/relationships/ctrlProp" Target="../ctrlProps/ctrlProp601.xml"/><Relationship Id="rId61" Type="http://schemas.openxmlformats.org/officeDocument/2006/relationships/ctrlProp" Target="../ctrlProps/ctrlProp575.xml"/><Relationship Id="rId82" Type="http://schemas.openxmlformats.org/officeDocument/2006/relationships/ctrlProp" Target="../ctrlProps/ctrlProp596.xml"/><Relationship Id="rId19" Type="http://schemas.openxmlformats.org/officeDocument/2006/relationships/ctrlProp" Target="../ctrlProps/ctrlProp533.xml"/><Relationship Id="rId14" Type="http://schemas.openxmlformats.org/officeDocument/2006/relationships/ctrlProp" Target="../ctrlProps/ctrlProp528.xml"/><Relationship Id="rId30" Type="http://schemas.openxmlformats.org/officeDocument/2006/relationships/ctrlProp" Target="../ctrlProps/ctrlProp544.xml"/><Relationship Id="rId35" Type="http://schemas.openxmlformats.org/officeDocument/2006/relationships/ctrlProp" Target="../ctrlProps/ctrlProp549.xml"/><Relationship Id="rId56" Type="http://schemas.openxmlformats.org/officeDocument/2006/relationships/ctrlProp" Target="../ctrlProps/ctrlProp570.xml"/><Relationship Id="rId77" Type="http://schemas.openxmlformats.org/officeDocument/2006/relationships/ctrlProp" Target="../ctrlProps/ctrlProp591.xml"/><Relationship Id="rId100" Type="http://schemas.openxmlformats.org/officeDocument/2006/relationships/ctrlProp" Target="../ctrlProps/ctrlProp614.xml"/><Relationship Id="rId8" Type="http://schemas.openxmlformats.org/officeDocument/2006/relationships/ctrlProp" Target="../ctrlProps/ctrlProp522.xml"/><Relationship Id="rId51" Type="http://schemas.openxmlformats.org/officeDocument/2006/relationships/ctrlProp" Target="../ctrlProps/ctrlProp565.xml"/><Relationship Id="rId72" Type="http://schemas.openxmlformats.org/officeDocument/2006/relationships/ctrlProp" Target="../ctrlProps/ctrlProp586.xml"/><Relationship Id="rId93" Type="http://schemas.openxmlformats.org/officeDocument/2006/relationships/ctrlProp" Target="../ctrlProps/ctrlProp607.xml"/><Relationship Id="rId98" Type="http://schemas.openxmlformats.org/officeDocument/2006/relationships/ctrlProp" Target="../ctrlProps/ctrlProp612.xml"/><Relationship Id="rId3"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6" Type="http://schemas.openxmlformats.org/officeDocument/2006/relationships/ctrlProp" Target="../ctrlProps/ctrlProp642.xml"/><Relationship Id="rId21" Type="http://schemas.openxmlformats.org/officeDocument/2006/relationships/ctrlProp" Target="../ctrlProps/ctrlProp637.xml"/><Relationship Id="rId42" Type="http://schemas.openxmlformats.org/officeDocument/2006/relationships/ctrlProp" Target="../ctrlProps/ctrlProp658.xml"/><Relationship Id="rId47" Type="http://schemas.openxmlformats.org/officeDocument/2006/relationships/ctrlProp" Target="../ctrlProps/ctrlProp663.xml"/><Relationship Id="rId63" Type="http://schemas.openxmlformats.org/officeDocument/2006/relationships/ctrlProp" Target="../ctrlProps/ctrlProp679.xml"/><Relationship Id="rId68" Type="http://schemas.openxmlformats.org/officeDocument/2006/relationships/ctrlProp" Target="../ctrlProps/ctrlProp684.xml"/><Relationship Id="rId84" Type="http://schemas.openxmlformats.org/officeDocument/2006/relationships/ctrlProp" Target="../ctrlProps/ctrlProp700.xml"/><Relationship Id="rId89" Type="http://schemas.openxmlformats.org/officeDocument/2006/relationships/ctrlProp" Target="../ctrlProps/ctrlProp705.xml"/><Relationship Id="rId16" Type="http://schemas.openxmlformats.org/officeDocument/2006/relationships/ctrlProp" Target="../ctrlProps/ctrlProp632.xml"/><Relationship Id="rId11" Type="http://schemas.openxmlformats.org/officeDocument/2006/relationships/ctrlProp" Target="../ctrlProps/ctrlProp627.xml"/><Relationship Id="rId32" Type="http://schemas.openxmlformats.org/officeDocument/2006/relationships/ctrlProp" Target="../ctrlProps/ctrlProp648.xml"/><Relationship Id="rId37" Type="http://schemas.openxmlformats.org/officeDocument/2006/relationships/ctrlProp" Target="../ctrlProps/ctrlProp653.xml"/><Relationship Id="rId53" Type="http://schemas.openxmlformats.org/officeDocument/2006/relationships/ctrlProp" Target="../ctrlProps/ctrlProp669.xml"/><Relationship Id="rId58" Type="http://schemas.openxmlformats.org/officeDocument/2006/relationships/ctrlProp" Target="../ctrlProps/ctrlProp674.xml"/><Relationship Id="rId74" Type="http://schemas.openxmlformats.org/officeDocument/2006/relationships/ctrlProp" Target="../ctrlProps/ctrlProp690.xml"/><Relationship Id="rId79" Type="http://schemas.openxmlformats.org/officeDocument/2006/relationships/ctrlProp" Target="../ctrlProps/ctrlProp695.xml"/><Relationship Id="rId102" Type="http://schemas.openxmlformats.org/officeDocument/2006/relationships/ctrlProp" Target="../ctrlProps/ctrlProp718.xml"/><Relationship Id="rId5" Type="http://schemas.openxmlformats.org/officeDocument/2006/relationships/ctrlProp" Target="../ctrlProps/ctrlProp621.xml"/><Relationship Id="rId90" Type="http://schemas.openxmlformats.org/officeDocument/2006/relationships/ctrlProp" Target="../ctrlProps/ctrlProp706.xml"/><Relationship Id="rId95" Type="http://schemas.openxmlformats.org/officeDocument/2006/relationships/ctrlProp" Target="../ctrlProps/ctrlProp711.xml"/><Relationship Id="rId22" Type="http://schemas.openxmlformats.org/officeDocument/2006/relationships/ctrlProp" Target="../ctrlProps/ctrlProp638.xml"/><Relationship Id="rId27" Type="http://schemas.openxmlformats.org/officeDocument/2006/relationships/ctrlProp" Target="../ctrlProps/ctrlProp643.xml"/><Relationship Id="rId43" Type="http://schemas.openxmlformats.org/officeDocument/2006/relationships/ctrlProp" Target="../ctrlProps/ctrlProp659.xml"/><Relationship Id="rId48" Type="http://schemas.openxmlformats.org/officeDocument/2006/relationships/ctrlProp" Target="../ctrlProps/ctrlProp664.xml"/><Relationship Id="rId64" Type="http://schemas.openxmlformats.org/officeDocument/2006/relationships/ctrlProp" Target="../ctrlProps/ctrlProp680.xml"/><Relationship Id="rId69" Type="http://schemas.openxmlformats.org/officeDocument/2006/relationships/ctrlProp" Target="../ctrlProps/ctrlProp685.xml"/><Relationship Id="rId80" Type="http://schemas.openxmlformats.org/officeDocument/2006/relationships/ctrlProp" Target="../ctrlProps/ctrlProp696.xml"/><Relationship Id="rId85" Type="http://schemas.openxmlformats.org/officeDocument/2006/relationships/ctrlProp" Target="../ctrlProps/ctrlProp701.xml"/><Relationship Id="rId12" Type="http://schemas.openxmlformats.org/officeDocument/2006/relationships/ctrlProp" Target="../ctrlProps/ctrlProp628.xml"/><Relationship Id="rId17" Type="http://schemas.openxmlformats.org/officeDocument/2006/relationships/ctrlProp" Target="../ctrlProps/ctrlProp633.xml"/><Relationship Id="rId25" Type="http://schemas.openxmlformats.org/officeDocument/2006/relationships/ctrlProp" Target="../ctrlProps/ctrlProp641.xml"/><Relationship Id="rId33" Type="http://schemas.openxmlformats.org/officeDocument/2006/relationships/ctrlProp" Target="../ctrlProps/ctrlProp649.xml"/><Relationship Id="rId38" Type="http://schemas.openxmlformats.org/officeDocument/2006/relationships/ctrlProp" Target="../ctrlProps/ctrlProp654.xml"/><Relationship Id="rId46" Type="http://schemas.openxmlformats.org/officeDocument/2006/relationships/ctrlProp" Target="../ctrlProps/ctrlProp662.xml"/><Relationship Id="rId59" Type="http://schemas.openxmlformats.org/officeDocument/2006/relationships/ctrlProp" Target="../ctrlProps/ctrlProp675.xml"/><Relationship Id="rId67" Type="http://schemas.openxmlformats.org/officeDocument/2006/relationships/ctrlProp" Target="../ctrlProps/ctrlProp683.xml"/><Relationship Id="rId103" Type="http://schemas.openxmlformats.org/officeDocument/2006/relationships/ctrlProp" Target="../ctrlProps/ctrlProp719.xml"/><Relationship Id="rId20" Type="http://schemas.openxmlformats.org/officeDocument/2006/relationships/ctrlProp" Target="../ctrlProps/ctrlProp636.xml"/><Relationship Id="rId41" Type="http://schemas.openxmlformats.org/officeDocument/2006/relationships/ctrlProp" Target="../ctrlProps/ctrlProp657.xml"/><Relationship Id="rId54" Type="http://schemas.openxmlformats.org/officeDocument/2006/relationships/ctrlProp" Target="../ctrlProps/ctrlProp670.xml"/><Relationship Id="rId62" Type="http://schemas.openxmlformats.org/officeDocument/2006/relationships/ctrlProp" Target="../ctrlProps/ctrlProp678.xml"/><Relationship Id="rId70" Type="http://schemas.openxmlformats.org/officeDocument/2006/relationships/ctrlProp" Target="../ctrlProps/ctrlProp686.xml"/><Relationship Id="rId75" Type="http://schemas.openxmlformats.org/officeDocument/2006/relationships/ctrlProp" Target="../ctrlProps/ctrlProp691.xml"/><Relationship Id="rId83" Type="http://schemas.openxmlformats.org/officeDocument/2006/relationships/ctrlProp" Target="../ctrlProps/ctrlProp699.xml"/><Relationship Id="rId88" Type="http://schemas.openxmlformats.org/officeDocument/2006/relationships/ctrlProp" Target="../ctrlProps/ctrlProp704.xml"/><Relationship Id="rId91" Type="http://schemas.openxmlformats.org/officeDocument/2006/relationships/ctrlProp" Target="../ctrlProps/ctrlProp707.xml"/><Relationship Id="rId96" Type="http://schemas.openxmlformats.org/officeDocument/2006/relationships/ctrlProp" Target="../ctrlProps/ctrlProp712.xml"/><Relationship Id="rId1" Type="http://schemas.openxmlformats.org/officeDocument/2006/relationships/drawing" Target="../drawings/drawing16.xml"/><Relationship Id="rId6" Type="http://schemas.openxmlformats.org/officeDocument/2006/relationships/ctrlProp" Target="../ctrlProps/ctrlProp622.xml"/><Relationship Id="rId15" Type="http://schemas.openxmlformats.org/officeDocument/2006/relationships/ctrlProp" Target="../ctrlProps/ctrlProp631.xml"/><Relationship Id="rId23" Type="http://schemas.openxmlformats.org/officeDocument/2006/relationships/ctrlProp" Target="../ctrlProps/ctrlProp639.xml"/><Relationship Id="rId28" Type="http://schemas.openxmlformats.org/officeDocument/2006/relationships/ctrlProp" Target="../ctrlProps/ctrlProp644.xml"/><Relationship Id="rId36" Type="http://schemas.openxmlformats.org/officeDocument/2006/relationships/ctrlProp" Target="../ctrlProps/ctrlProp652.xml"/><Relationship Id="rId49" Type="http://schemas.openxmlformats.org/officeDocument/2006/relationships/ctrlProp" Target="../ctrlProps/ctrlProp665.xml"/><Relationship Id="rId57" Type="http://schemas.openxmlformats.org/officeDocument/2006/relationships/ctrlProp" Target="../ctrlProps/ctrlProp673.xml"/><Relationship Id="rId10" Type="http://schemas.openxmlformats.org/officeDocument/2006/relationships/ctrlProp" Target="../ctrlProps/ctrlProp626.xml"/><Relationship Id="rId31" Type="http://schemas.openxmlformats.org/officeDocument/2006/relationships/ctrlProp" Target="../ctrlProps/ctrlProp647.xml"/><Relationship Id="rId44" Type="http://schemas.openxmlformats.org/officeDocument/2006/relationships/ctrlProp" Target="../ctrlProps/ctrlProp660.xml"/><Relationship Id="rId52" Type="http://schemas.openxmlformats.org/officeDocument/2006/relationships/ctrlProp" Target="../ctrlProps/ctrlProp668.xml"/><Relationship Id="rId60" Type="http://schemas.openxmlformats.org/officeDocument/2006/relationships/ctrlProp" Target="../ctrlProps/ctrlProp676.xml"/><Relationship Id="rId65" Type="http://schemas.openxmlformats.org/officeDocument/2006/relationships/ctrlProp" Target="../ctrlProps/ctrlProp681.xml"/><Relationship Id="rId73" Type="http://schemas.openxmlformats.org/officeDocument/2006/relationships/ctrlProp" Target="../ctrlProps/ctrlProp689.xml"/><Relationship Id="rId78" Type="http://schemas.openxmlformats.org/officeDocument/2006/relationships/ctrlProp" Target="../ctrlProps/ctrlProp694.xml"/><Relationship Id="rId81" Type="http://schemas.openxmlformats.org/officeDocument/2006/relationships/ctrlProp" Target="../ctrlProps/ctrlProp697.xml"/><Relationship Id="rId86" Type="http://schemas.openxmlformats.org/officeDocument/2006/relationships/ctrlProp" Target="../ctrlProps/ctrlProp702.xml"/><Relationship Id="rId94" Type="http://schemas.openxmlformats.org/officeDocument/2006/relationships/ctrlProp" Target="../ctrlProps/ctrlProp710.xml"/><Relationship Id="rId99" Type="http://schemas.openxmlformats.org/officeDocument/2006/relationships/ctrlProp" Target="../ctrlProps/ctrlProp715.xml"/><Relationship Id="rId101" Type="http://schemas.openxmlformats.org/officeDocument/2006/relationships/ctrlProp" Target="../ctrlProps/ctrlProp717.xml"/><Relationship Id="rId4" Type="http://schemas.openxmlformats.org/officeDocument/2006/relationships/ctrlProp" Target="../ctrlProps/ctrlProp620.xml"/><Relationship Id="rId9" Type="http://schemas.openxmlformats.org/officeDocument/2006/relationships/ctrlProp" Target="../ctrlProps/ctrlProp625.xml"/><Relationship Id="rId13" Type="http://schemas.openxmlformats.org/officeDocument/2006/relationships/ctrlProp" Target="../ctrlProps/ctrlProp629.xml"/><Relationship Id="rId18" Type="http://schemas.openxmlformats.org/officeDocument/2006/relationships/ctrlProp" Target="../ctrlProps/ctrlProp634.xml"/><Relationship Id="rId39" Type="http://schemas.openxmlformats.org/officeDocument/2006/relationships/ctrlProp" Target="../ctrlProps/ctrlProp655.xml"/><Relationship Id="rId34" Type="http://schemas.openxmlformats.org/officeDocument/2006/relationships/ctrlProp" Target="../ctrlProps/ctrlProp650.xml"/><Relationship Id="rId50" Type="http://schemas.openxmlformats.org/officeDocument/2006/relationships/ctrlProp" Target="../ctrlProps/ctrlProp666.xml"/><Relationship Id="rId55" Type="http://schemas.openxmlformats.org/officeDocument/2006/relationships/ctrlProp" Target="../ctrlProps/ctrlProp671.xml"/><Relationship Id="rId76" Type="http://schemas.openxmlformats.org/officeDocument/2006/relationships/ctrlProp" Target="../ctrlProps/ctrlProp692.xml"/><Relationship Id="rId97" Type="http://schemas.openxmlformats.org/officeDocument/2006/relationships/ctrlProp" Target="../ctrlProps/ctrlProp713.xml"/><Relationship Id="rId7" Type="http://schemas.openxmlformats.org/officeDocument/2006/relationships/ctrlProp" Target="../ctrlProps/ctrlProp623.xml"/><Relationship Id="rId71" Type="http://schemas.openxmlformats.org/officeDocument/2006/relationships/ctrlProp" Target="../ctrlProps/ctrlProp687.xml"/><Relationship Id="rId92" Type="http://schemas.openxmlformats.org/officeDocument/2006/relationships/ctrlProp" Target="../ctrlProps/ctrlProp708.xml"/><Relationship Id="rId2" Type="http://schemas.openxmlformats.org/officeDocument/2006/relationships/vmlDrawing" Target="../drawings/vmlDrawing9.vml"/><Relationship Id="rId29" Type="http://schemas.openxmlformats.org/officeDocument/2006/relationships/ctrlProp" Target="../ctrlProps/ctrlProp645.xml"/><Relationship Id="rId24" Type="http://schemas.openxmlformats.org/officeDocument/2006/relationships/ctrlProp" Target="../ctrlProps/ctrlProp640.xml"/><Relationship Id="rId40" Type="http://schemas.openxmlformats.org/officeDocument/2006/relationships/ctrlProp" Target="../ctrlProps/ctrlProp656.xml"/><Relationship Id="rId45" Type="http://schemas.openxmlformats.org/officeDocument/2006/relationships/ctrlProp" Target="../ctrlProps/ctrlProp661.xml"/><Relationship Id="rId66" Type="http://schemas.openxmlformats.org/officeDocument/2006/relationships/ctrlProp" Target="../ctrlProps/ctrlProp682.xml"/><Relationship Id="rId87" Type="http://schemas.openxmlformats.org/officeDocument/2006/relationships/ctrlProp" Target="../ctrlProps/ctrlProp703.xml"/><Relationship Id="rId61" Type="http://schemas.openxmlformats.org/officeDocument/2006/relationships/ctrlProp" Target="../ctrlProps/ctrlProp677.xml"/><Relationship Id="rId82" Type="http://schemas.openxmlformats.org/officeDocument/2006/relationships/ctrlProp" Target="../ctrlProps/ctrlProp698.xml"/><Relationship Id="rId19" Type="http://schemas.openxmlformats.org/officeDocument/2006/relationships/ctrlProp" Target="../ctrlProps/ctrlProp635.xml"/><Relationship Id="rId14" Type="http://schemas.openxmlformats.org/officeDocument/2006/relationships/ctrlProp" Target="../ctrlProps/ctrlProp630.xml"/><Relationship Id="rId30" Type="http://schemas.openxmlformats.org/officeDocument/2006/relationships/ctrlProp" Target="../ctrlProps/ctrlProp646.xml"/><Relationship Id="rId35" Type="http://schemas.openxmlformats.org/officeDocument/2006/relationships/ctrlProp" Target="../ctrlProps/ctrlProp651.xml"/><Relationship Id="rId56" Type="http://schemas.openxmlformats.org/officeDocument/2006/relationships/ctrlProp" Target="../ctrlProps/ctrlProp672.xml"/><Relationship Id="rId77" Type="http://schemas.openxmlformats.org/officeDocument/2006/relationships/ctrlProp" Target="../ctrlProps/ctrlProp693.xml"/><Relationship Id="rId100" Type="http://schemas.openxmlformats.org/officeDocument/2006/relationships/ctrlProp" Target="../ctrlProps/ctrlProp716.xml"/><Relationship Id="rId8" Type="http://schemas.openxmlformats.org/officeDocument/2006/relationships/ctrlProp" Target="../ctrlProps/ctrlProp624.xml"/><Relationship Id="rId51" Type="http://schemas.openxmlformats.org/officeDocument/2006/relationships/ctrlProp" Target="../ctrlProps/ctrlProp667.xml"/><Relationship Id="rId72" Type="http://schemas.openxmlformats.org/officeDocument/2006/relationships/ctrlProp" Target="../ctrlProps/ctrlProp688.xml"/><Relationship Id="rId93" Type="http://schemas.openxmlformats.org/officeDocument/2006/relationships/ctrlProp" Target="../ctrlProps/ctrlProp709.xml"/><Relationship Id="rId98" Type="http://schemas.openxmlformats.org/officeDocument/2006/relationships/ctrlProp" Target="../ctrlProps/ctrlProp714.xml"/><Relationship Id="rId3" Type="http://schemas.openxmlformats.org/officeDocument/2006/relationships/ctrlProp" Target="../ctrlProps/ctrlProp619.xml"/></Relationships>
</file>

<file path=xl/worksheets/_rels/sheet19.xml.rels><?xml version="1.0" encoding="UTF-8" standalone="yes"?>
<Relationships xmlns="http://schemas.openxmlformats.org/package/2006/relationships"><Relationship Id="rId26" Type="http://schemas.openxmlformats.org/officeDocument/2006/relationships/ctrlProp" Target="../ctrlProps/ctrlProp743.xml"/><Relationship Id="rId21" Type="http://schemas.openxmlformats.org/officeDocument/2006/relationships/ctrlProp" Target="../ctrlProps/ctrlProp738.xml"/><Relationship Id="rId42" Type="http://schemas.openxmlformats.org/officeDocument/2006/relationships/ctrlProp" Target="../ctrlProps/ctrlProp759.xml"/><Relationship Id="rId47" Type="http://schemas.openxmlformats.org/officeDocument/2006/relationships/ctrlProp" Target="../ctrlProps/ctrlProp764.xml"/><Relationship Id="rId63" Type="http://schemas.openxmlformats.org/officeDocument/2006/relationships/ctrlProp" Target="../ctrlProps/ctrlProp780.xml"/><Relationship Id="rId68" Type="http://schemas.openxmlformats.org/officeDocument/2006/relationships/ctrlProp" Target="../ctrlProps/ctrlProp785.xml"/><Relationship Id="rId84" Type="http://schemas.openxmlformats.org/officeDocument/2006/relationships/ctrlProp" Target="../ctrlProps/ctrlProp801.xml"/><Relationship Id="rId89" Type="http://schemas.openxmlformats.org/officeDocument/2006/relationships/ctrlProp" Target="../ctrlProps/ctrlProp806.xml"/><Relationship Id="rId16" Type="http://schemas.openxmlformats.org/officeDocument/2006/relationships/ctrlProp" Target="../ctrlProps/ctrlProp733.xml"/><Relationship Id="rId11" Type="http://schemas.openxmlformats.org/officeDocument/2006/relationships/ctrlProp" Target="../ctrlProps/ctrlProp728.xml"/><Relationship Id="rId32" Type="http://schemas.openxmlformats.org/officeDocument/2006/relationships/ctrlProp" Target="../ctrlProps/ctrlProp749.xml"/><Relationship Id="rId37" Type="http://schemas.openxmlformats.org/officeDocument/2006/relationships/ctrlProp" Target="../ctrlProps/ctrlProp754.xml"/><Relationship Id="rId53" Type="http://schemas.openxmlformats.org/officeDocument/2006/relationships/ctrlProp" Target="../ctrlProps/ctrlProp770.xml"/><Relationship Id="rId58" Type="http://schemas.openxmlformats.org/officeDocument/2006/relationships/ctrlProp" Target="../ctrlProps/ctrlProp775.xml"/><Relationship Id="rId74" Type="http://schemas.openxmlformats.org/officeDocument/2006/relationships/ctrlProp" Target="../ctrlProps/ctrlProp791.xml"/><Relationship Id="rId79" Type="http://schemas.openxmlformats.org/officeDocument/2006/relationships/ctrlProp" Target="../ctrlProps/ctrlProp796.xml"/><Relationship Id="rId102" Type="http://schemas.openxmlformats.org/officeDocument/2006/relationships/ctrlProp" Target="../ctrlProps/ctrlProp819.xml"/><Relationship Id="rId5" Type="http://schemas.openxmlformats.org/officeDocument/2006/relationships/ctrlProp" Target="../ctrlProps/ctrlProp722.xml"/><Relationship Id="rId90" Type="http://schemas.openxmlformats.org/officeDocument/2006/relationships/ctrlProp" Target="../ctrlProps/ctrlProp807.xml"/><Relationship Id="rId95" Type="http://schemas.openxmlformats.org/officeDocument/2006/relationships/ctrlProp" Target="../ctrlProps/ctrlProp812.xml"/><Relationship Id="rId22" Type="http://schemas.openxmlformats.org/officeDocument/2006/relationships/ctrlProp" Target="../ctrlProps/ctrlProp739.xml"/><Relationship Id="rId27" Type="http://schemas.openxmlformats.org/officeDocument/2006/relationships/ctrlProp" Target="../ctrlProps/ctrlProp744.xml"/><Relationship Id="rId43" Type="http://schemas.openxmlformats.org/officeDocument/2006/relationships/ctrlProp" Target="../ctrlProps/ctrlProp760.xml"/><Relationship Id="rId48" Type="http://schemas.openxmlformats.org/officeDocument/2006/relationships/ctrlProp" Target="../ctrlProps/ctrlProp765.xml"/><Relationship Id="rId64" Type="http://schemas.openxmlformats.org/officeDocument/2006/relationships/ctrlProp" Target="../ctrlProps/ctrlProp781.xml"/><Relationship Id="rId69" Type="http://schemas.openxmlformats.org/officeDocument/2006/relationships/ctrlProp" Target="../ctrlProps/ctrlProp786.xml"/><Relationship Id="rId80" Type="http://schemas.openxmlformats.org/officeDocument/2006/relationships/ctrlProp" Target="../ctrlProps/ctrlProp797.xml"/><Relationship Id="rId85" Type="http://schemas.openxmlformats.org/officeDocument/2006/relationships/ctrlProp" Target="../ctrlProps/ctrlProp802.xml"/><Relationship Id="rId12" Type="http://schemas.openxmlformats.org/officeDocument/2006/relationships/ctrlProp" Target="../ctrlProps/ctrlProp729.xml"/><Relationship Id="rId17" Type="http://schemas.openxmlformats.org/officeDocument/2006/relationships/ctrlProp" Target="../ctrlProps/ctrlProp734.xml"/><Relationship Id="rId25" Type="http://schemas.openxmlformats.org/officeDocument/2006/relationships/ctrlProp" Target="../ctrlProps/ctrlProp742.xml"/><Relationship Id="rId33" Type="http://schemas.openxmlformats.org/officeDocument/2006/relationships/ctrlProp" Target="../ctrlProps/ctrlProp750.xml"/><Relationship Id="rId38" Type="http://schemas.openxmlformats.org/officeDocument/2006/relationships/ctrlProp" Target="../ctrlProps/ctrlProp755.xml"/><Relationship Id="rId46" Type="http://schemas.openxmlformats.org/officeDocument/2006/relationships/ctrlProp" Target="../ctrlProps/ctrlProp763.xml"/><Relationship Id="rId59" Type="http://schemas.openxmlformats.org/officeDocument/2006/relationships/ctrlProp" Target="../ctrlProps/ctrlProp776.xml"/><Relationship Id="rId67" Type="http://schemas.openxmlformats.org/officeDocument/2006/relationships/ctrlProp" Target="../ctrlProps/ctrlProp784.xml"/><Relationship Id="rId103" Type="http://schemas.openxmlformats.org/officeDocument/2006/relationships/ctrlProp" Target="../ctrlProps/ctrlProp820.xml"/><Relationship Id="rId20" Type="http://schemas.openxmlformats.org/officeDocument/2006/relationships/ctrlProp" Target="../ctrlProps/ctrlProp737.xml"/><Relationship Id="rId41" Type="http://schemas.openxmlformats.org/officeDocument/2006/relationships/ctrlProp" Target="../ctrlProps/ctrlProp758.xml"/><Relationship Id="rId54" Type="http://schemas.openxmlformats.org/officeDocument/2006/relationships/ctrlProp" Target="../ctrlProps/ctrlProp771.xml"/><Relationship Id="rId62" Type="http://schemas.openxmlformats.org/officeDocument/2006/relationships/ctrlProp" Target="../ctrlProps/ctrlProp779.xml"/><Relationship Id="rId70" Type="http://schemas.openxmlformats.org/officeDocument/2006/relationships/ctrlProp" Target="../ctrlProps/ctrlProp787.xml"/><Relationship Id="rId75" Type="http://schemas.openxmlformats.org/officeDocument/2006/relationships/ctrlProp" Target="../ctrlProps/ctrlProp792.xml"/><Relationship Id="rId83" Type="http://schemas.openxmlformats.org/officeDocument/2006/relationships/ctrlProp" Target="../ctrlProps/ctrlProp800.xml"/><Relationship Id="rId88" Type="http://schemas.openxmlformats.org/officeDocument/2006/relationships/ctrlProp" Target="../ctrlProps/ctrlProp805.xml"/><Relationship Id="rId91" Type="http://schemas.openxmlformats.org/officeDocument/2006/relationships/ctrlProp" Target="../ctrlProps/ctrlProp808.xml"/><Relationship Id="rId96" Type="http://schemas.openxmlformats.org/officeDocument/2006/relationships/ctrlProp" Target="../ctrlProps/ctrlProp813.xml"/><Relationship Id="rId1" Type="http://schemas.openxmlformats.org/officeDocument/2006/relationships/drawing" Target="../drawings/drawing18.xml"/><Relationship Id="rId6" Type="http://schemas.openxmlformats.org/officeDocument/2006/relationships/ctrlProp" Target="../ctrlProps/ctrlProp723.xml"/><Relationship Id="rId15" Type="http://schemas.openxmlformats.org/officeDocument/2006/relationships/ctrlProp" Target="../ctrlProps/ctrlProp732.xml"/><Relationship Id="rId23" Type="http://schemas.openxmlformats.org/officeDocument/2006/relationships/ctrlProp" Target="../ctrlProps/ctrlProp740.xml"/><Relationship Id="rId28" Type="http://schemas.openxmlformats.org/officeDocument/2006/relationships/ctrlProp" Target="../ctrlProps/ctrlProp745.xml"/><Relationship Id="rId36" Type="http://schemas.openxmlformats.org/officeDocument/2006/relationships/ctrlProp" Target="../ctrlProps/ctrlProp753.xml"/><Relationship Id="rId49" Type="http://schemas.openxmlformats.org/officeDocument/2006/relationships/ctrlProp" Target="../ctrlProps/ctrlProp766.xml"/><Relationship Id="rId57" Type="http://schemas.openxmlformats.org/officeDocument/2006/relationships/ctrlProp" Target="../ctrlProps/ctrlProp774.xml"/><Relationship Id="rId10" Type="http://schemas.openxmlformats.org/officeDocument/2006/relationships/ctrlProp" Target="../ctrlProps/ctrlProp727.xml"/><Relationship Id="rId31" Type="http://schemas.openxmlformats.org/officeDocument/2006/relationships/ctrlProp" Target="../ctrlProps/ctrlProp748.xml"/><Relationship Id="rId44" Type="http://schemas.openxmlformats.org/officeDocument/2006/relationships/ctrlProp" Target="../ctrlProps/ctrlProp761.xml"/><Relationship Id="rId52" Type="http://schemas.openxmlformats.org/officeDocument/2006/relationships/ctrlProp" Target="../ctrlProps/ctrlProp769.xml"/><Relationship Id="rId60" Type="http://schemas.openxmlformats.org/officeDocument/2006/relationships/ctrlProp" Target="../ctrlProps/ctrlProp777.xml"/><Relationship Id="rId65" Type="http://schemas.openxmlformats.org/officeDocument/2006/relationships/ctrlProp" Target="../ctrlProps/ctrlProp782.xml"/><Relationship Id="rId73" Type="http://schemas.openxmlformats.org/officeDocument/2006/relationships/ctrlProp" Target="../ctrlProps/ctrlProp790.xml"/><Relationship Id="rId78" Type="http://schemas.openxmlformats.org/officeDocument/2006/relationships/ctrlProp" Target="../ctrlProps/ctrlProp795.xml"/><Relationship Id="rId81" Type="http://schemas.openxmlformats.org/officeDocument/2006/relationships/ctrlProp" Target="../ctrlProps/ctrlProp798.xml"/><Relationship Id="rId86" Type="http://schemas.openxmlformats.org/officeDocument/2006/relationships/ctrlProp" Target="../ctrlProps/ctrlProp803.xml"/><Relationship Id="rId94" Type="http://schemas.openxmlformats.org/officeDocument/2006/relationships/ctrlProp" Target="../ctrlProps/ctrlProp811.xml"/><Relationship Id="rId99" Type="http://schemas.openxmlformats.org/officeDocument/2006/relationships/ctrlProp" Target="../ctrlProps/ctrlProp816.xml"/><Relationship Id="rId101" Type="http://schemas.openxmlformats.org/officeDocument/2006/relationships/ctrlProp" Target="../ctrlProps/ctrlProp818.xml"/><Relationship Id="rId4" Type="http://schemas.openxmlformats.org/officeDocument/2006/relationships/ctrlProp" Target="../ctrlProps/ctrlProp721.xml"/><Relationship Id="rId9" Type="http://schemas.openxmlformats.org/officeDocument/2006/relationships/ctrlProp" Target="../ctrlProps/ctrlProp726.xml"/><Relationship Id="rId13" Type="http://schemas.openxmlformats.org/officeDocument/2006/relationships/ctrlProp" Target="../ctrlProps/ctrlProp730.xml"/><Relationship Id="rId18" Type="http://schemas.openxmlformats.org/officeDocument/2006/relationships/ctrlProp" Target="../ctrlProps/ctrlProp735.xml"/><Relationship Id="rId39" Type="http://schemas.openxmlformats.org/officeDocument/2006/relationships/ctrlProp" Target="../ctrlProps/ctrlProp756.xml"/><Relationship Id="rId34" Type="http://schemas.openxmlformats.org/officeDocument/2006/relationships/ctrlProp" Target="../ctrlProps/ctrlProp751.xml"/><Relationship Id="rId50" Type="http://schemas.openxmlformats.org/officeDocument/2006/relationships/ctrlProp" Target="../ctrlProps/ctrlProp767.xml"/><Relationship Id="rId55" Type="http://schemas.openxmlformats.org/officeDocument/2006/relationships/ctrlProp" Target="../ctrlProps/ctrlProp772.xml"/><Relationship Id="rId76" Type="http://schemas.openxmlformats.org/officeDocument/2006/relationships/ctrlProp" Target="../ctrlProps/ctrlProp793.xml"/><Relationship Id="rId97" Type="http://schemas.openxmlformats.org/officeDocument/2006/relationships/ctrlProp" Target="../ctrlProps/ctrlProp814.xml"/><Relationship Id="rId7" Type="http://schemas.openxmlformats.org/officeDocument/2006/relationships/ctrlProp" Target="../ctrlProps/ctrlProp724.xml"/><Relationship Id="rId71" Type="http://schemas.openxmlformats.org/officeDocument/2006/relationships/ctrlProp" Target="../ctrlProps/ctrlProp788.xml"/><Relationship Id="rId92" Type="http://schemas.openxmlformats.org/officeDocument/2006/relationships/ctrlProp" Target="../ctrlProps/ctrlProp809.xml"/><Relationship Id="rId2" Type="http://schemas.openxmlformats.org/officeDocument/2006/relationships/vmlDrawing" Target="../drawings/vmlDrawing10.vml"/><Relationship Id="rId29" Type="http://schemas.openxmlformats.org/officeDocument/2006/relationships/ctrlProp" Target="../ctrlProps/ctrlProp746.xml"/><Relationship Id="rId24" Type="http://schemas.openxmlformats.org/officeDocument/2006/relationships/ctrlProp" Target="../ctrlProps/ctrlProp741.xml"/><Relationship Id="rId40" Type="http://schemas.openxmlformats.org/officeDocument/2006/relationships/ctrlProp" Target="../ctrlProps/ctrlProp757.xml"/><Relationship Id="rId45" Type="http://schemas.openxmlformats.org/officeDocument/2006/relationships/ctrlProp" Target="../ctrlProps/ctrlProp762.xml"/><Relationship Id="rId66" Type="http://schemas.openxmlformats.org/officeDocument/2006/relationships/ctrlProp" Target="../ctrlProps/ctrlProp783.xml"/><Relationship Id="rId87" Type="http://schemas.openxmlformats.org/officeDocument/2006/relationships/ctrlProp" Target="../ctrlProps/ctrlProp804.xml"/><Relationship Id="rId61" Type="http://schemas.openxmlformats.org/officeDocument/2006/relationships/ctrlProp" Target="../ctrlProps/ctrlProp778.xml"/><Relationship Id="rId82" Type="http://schemas.openxmlformats.org/officeDocument/2006/relationships/ctrlProp" Target="../ctrlProps/ctrlProp799.xml"/><Relationship Id="rId19" Type="http://schemas.openxmlformats.org/officeDocument/2006/relationships/ctrlProp" Target="../ctrlProps/ctrlProp736.xml"/><Relationship Id="rId14" Type="http://schemas.openxmlformats.org/officeDocument/2006/relationships/ctrlProp" Target="../ctrlProps/ctrlProp731.xml"/><Relationship Id="rId30" Type="http://schemas.openxmlformats.org/officeDocument/2006/relationships/ctrlProp" Target="../ctrlProps/ctrlProp747.xml"/><Relationship Id="rId35" Type="http://schemas.openxmlformats.org/officeDocument/2006/relationships/ctrlProp" Target="../ctrlProps/ctrlProp752.xml"/><Relationship Id="rId56" Type="http://schemas.openxmlformats.org/officeDocument/2006/relationships/ctrlProp" Target="../ctrlProps/ctrlProp773.xml"/><Relationship Id="rId77" Type="http://schemas.openxmlformats.org/officeDocument/2006/relationships/ctrlProp" Target="../ctrlProps/ctrlProp794.xml"/><Relationship Id="rId100" Type="http://schemas.openxmlformats.org/officeDocument/2006/relationships/ctrlProp" Target="../ctrlProps/ctrlProp817.xml"/><Relationship Id="rId8" Type="http://schemas.openxmlformats.org/officeDocument/2006/relationships/ctrlProp" Target="../ctrlProps/ctrlProp725.xml"/><Relationship Id="rId51" Type="http://schemas.openxmlformats.org/officeDocument/2006/relationships/ctrlProp" Target="../ctrlProps/ctrlProp768.xml"/><Relationship Id="rId72" Type="http://schemas.openxmlformats.org/officeDocument/2006/relationships/ctrlProp" Target="../ctrlProps/ctrlProp789.xml"/><Relationship Id="rId93" Type="http://schemas.openxmlformats.org/officeDocument/2006/relationships/ctrlProp" Target="../ctrlProps/ctrlProp810.xml"/><Relationship Id="rId98" Type="http://schemas.openxmlformats.org/officeDocument/2006/relationships/ctrlProp" Target="../ctrlProps/ctrlProp815.xml"/><Relationship Id="rId3" Type="http://schemas.openxmlformats.org/officeDocument/2006/relationships/ctrlProp" Target="../ctrlProps/ctrlProp720.xml"/></Relationships>
</file>

<file path=xl/worksheets/_rels/sheet20.xml.rels><?xml version="1.0" encoding="UTF-8" standalone="yes"?>
<Relationships xmlns="http://schemas.openxmlformats.org/package/2006/relationships"><Relationship Id="rId26" Type="http://schemas.openxmlformats.org/officeDocument/2006/relationships/ctrlProp" Target="../ctrlProps/ctrlProp844.xml"/><Relationship Id="rId21" Type="http://schemas.openxmlformats.org/officeDocument/2006/relationships/ctrlProp" Target="../ctrlProps/ctrlProp839.xml"/><Relationship Id="rId42" Type="http://schemas.openxmlformats.org/officeDocument/2006/relationships/ctrlProp" Target="../ctrlProps/ctrlProp860.xml"/><Relationship Id="rId47" Type="http://schemas.openxmlformats.org/officeDocument/2006/relationships/ctrlProp" Target="../ctrlProps/ctrlProp865.xml"/><Relationship Id="rId63" Type="http://schemas.openxmlformats.org/officeDocument/2006/relationships/ctrlProp" Target="../ctrlProps/ctrlProp881.xml"/><Relationship Id="rId68" Type="http://schemas.openxmlformats.org/officeDocument/2006/relationships/ctrlProp" Target="../ctrlProps/ctrlProp886.xml"/><Relationship Id="rId84" Type="http://schemas.openxmlformats.org/officeDocument/2006/relationships/ctrlProp" Target="../ctrlProps/ctrlProp902.xml"/><Relationship Id="rId89" Type="http://schemas.openxmlformats.org/officeDocument/2006/relationships/ctrlProp" Target="../ctrlProps/ctrlProp907.xml"/><Relationship Id="rId16" Type="http://schemas.openxmlformats.org/officeDocument/2006/relationships/ctrlProp" Target="../ctrlProps/ctrlProp834.xml"/><Relationship Id="rId11" Type="http://schemas.openxmlformats.org/officeDocument/2006/relationships/ctrlProp" Target="../ctrlProps/ctrlProp829.xml"/><Relationship Id="rId32" Type="http://schemas.openxmlformats.org/officeDocument/2006/relationships/ctrlProp" Target="../ctrlProps/ctrlProp850.xml"/><Relationship Id="rId37" Type="http://schemas.openxmlformats.org/officeDocument/2006/relationships/ctrlProp" Target="../ctrlProps/ctrlProp855.xml"/><Relationship Id="rId53" Type="http://schemas.openxmlformats.org/officeDocument/2006/relationships/ctrlProp" Target="../ctrlProps/ctrlProp871.xml"/><Relationship Id="rId58" Type="http://schemas.openxmlformats.org/officeDocument/2006/relationships/ctrlProp" Target="../ctrlProps/ctrlProp876.xml"/><Relationship Id="rId74" Type="http://schemas.openxmlformats.org/officeDocument/2006/relationships/ctrlProp" Target="../ctrlProps/ctrlProp892.xml"/><Relationship Id="rId79" Type="http://schemas.openxmlformats.org/officeDocument/2006/relationships/ctrlProp" Target="../ctrlProps/ctrlProp897.xml"/><Relationship Id="rId102" Type="http://schemas.openxmlformats.org/officeDocument/2006/relationships/ctrlProp" Target="../ctrlProps/ctrlProp920.xml"/><Relationship Id="rId5" Type="http://schemas.openxmlformats.org/officeDocument/2006/relationships/ctrlProp" Target="../ctrlProps/ctrlProp823.xml"/><Relationship Id="rId90" Type="http://schemas.openxmlformats.org/officeDocument/2006/relationships/ctrlProp" Target="../ctrlProps/ctrlProp908.xml"/><Relationship Id="rId95" Type="http://schemas.openxmlformats.org/officeDocument/2006/relationships/ctrlProp" Target="../ctrlProps/ctrlProp913.xml"/><Relationship Id="rId22" Type="http://schemas.openxmlformats.org/officeDocument/2006/relationships/ctrlProp" Target="../ctrlProps/ctrlProp840.xml"/><Relationship Id="rId27" Type="http://schemas.openxmlformats.org/officeDocument/2006/relationships/ctrlProp" Target="../ctrlProps/ctrlProp845.xml"/><Relationship Id="rId43" Type="http://schemas.openxmlformats.org/officeDocument/2006/relationships/ctrlProp" Target="../ctrlProps/ctrlProp861.xml"/><Relationship Id="rId48" Type="http://schemas.openxmlformats.org/officeDocument/2006/relationships/ctrlProp" Target="../ctrlProps/ctrlProp866.xml"/><Relationship Id="rId64" Type="http://schemas.openxmlformats.org/officeDocument/2006/relationships/ctrlProp" Target="../ctrlProps/ctrlProp882.xml"/><Relationship Id="rId69" Type="http://schemas.openxmlformats.org/officeDocument/2006/relationships/ctrlProp" Target="../ctrlProps/ctrlProp887.xml"/><Relationship Id="rId80" Type="http://schemas.openxmlformats.org/officeDocument/2006/relationships/ctrlProp" Target="../ctrlProps/ctrlProp898.xml"/><Relationship Id="rId85" Type="http://schemas.openxmlformats.org/officeDocument/2006/relationships/ctrlProp" Target="../ctrlProps/ctrlProp903.xml"/><Relationship Id="rId12" Type="http://schemas.openxmlformats.org/officeDocument/2006/relationships/ctrlProp" Target="../ctrlProps/ctrlProp830.xml"/><Relationship Id="rId17" Type="http://schemas.openxmlformats.org/officeDocument/2006/relationships/ctrlProp" Target="../ctrlProps/ctrlProp835.xml"/><Relationship Id="rId25" Type="http://schemas.openxmlformats.org/officeDocument/2006/relationships/ctrlProp" Target="../ctrlProps/ctrlProp843.xml"/><Relationship Id="rId33" Type="http://schemas.openxmlformats.org/officeDocument/2006/relationships/ctrlProp" Target="../ctrlProps/ctrlProp851.xml"/><Relationship Id="rId38" Type="http://schemas.openxmlformats.org/officeDocument/2006/relationships/ctrlProp" Target="../ctrlProps/ctrlProp856.xml"/><Relationship Id="rId46" Type="http://schemas.openxmlformats.org/officeDocument/2006/relationships/ctrlProp" Target="../ctrlProps/ctrlProp864.xml"/><Relationship Id="rId59" Type="http://schemas.openxmlformats.org/officeDocument/2006/relationships/ctrlProp" Target="../ctrlProps/ctrlProp877.xml"/><Relationship Id="rId67" Type="http://schemas.openxmlformats.org/officeDocument/2006/relationships/ctrlProp" Target="../ctrlProps/ctrlProp885.xml"/><Relationship Id="rId103" Type="http://schemas.openxmlformats.org/officeDocument/2006/relationships/ctrlProp" Target="../ctrlProps/ctrlProp921.xml"/><Relationship Id="rId20" Type="http://schemas.openxmlformats.org/officeDocument/2006/relationships/ctrlProp" Target="../ctrlProps/ctrlProp838.xml"/><Relationship Id="rId41" Type="http://schemas.openxmlformats.org/officeDocument/2006/relationships/ctrlProp" Target="../ctrlProps/ctrlProp859.xml"/><Relationship Id="rId54" Type="http://schemas.openxmlformats.org/officeDocument/2006/relationships/ctrlProp" Target="../ctrlProps/ctrlProp872.xml"/><Relationship Id="rId62" Type="http://schemas.openxmlformats.org/officeDocument/2006/relationships/ctrlProp" Target="../ctrlProps/ctrlProp880.xml"/><Relationship Id="rId70" Type="http://schemas.openxmlformats.org/officeDocument/2006/relationships/ctrlProp" Target="../ctrlProps/ctrlProp888.xml"/><Relationship Id="rId75" Type="http://schemas.openxmlformats.org/officeDocument/2006/relationships/ctrlProp" Target="../ctrlProps/ctrlProp893.xml"/><Relationship Id="rId83" Type="http://schemas.openxmlformats.org/officeDocument/2006/relationships/ctrlProp" Target="../ctrlProps/ctrlProp901.xml"/><Relationship Id="rId88" Type="http://schemas.openxmlformats.org/officeDocument/2006/relationships/ctrlProp" Target="../ctrlProps/ctrlProp906.xml"/><Relationship Id="rId91" Type="http://schemas.openxmlformats.org/officeDocument/2006/relationships/ctrlProp" Target="../ctrlProps/ctrlProp909.xml"/><Relationship Id="rId96" Type="http://schemas.openxmlformats.org/officeDocument/2006/relationships/ctrlProp" Target="../ctrlProps/ctrlProp914.xml"/><Relationship Id="rId1" Type="http://schemas.openxmlformats.org/officeDocument/2006/relationships/drawing" Target="../drawings/drawing19.xml"/><Relationship Id="rId6" Type="http://schemas.openxmlformats.org/officeDocument/2006/relationships/ctrlProp" Target="../ctrlProps/ctrlProp824.xml"/><Relationship Id="rId15" Type="http://schemas.openxmlformats.org/officeDocument/2006/relationships/ctrlProp" Target="../ctrlProps/ctrlProp833.xml"/><Relationship Id="rId23" Type="http://schemas.openxmlformats.org/officeDocument/2006/relationships/ctrlProp" Target="../ctrlProps/ctrlProp841.xml"/><Relationship Id="rId28" Type="http://schemas.openxmlformats.org/officeDocument/2006/relationships/ctrlProp" Target="../ctrlProps/ctrlProp846.xml"/><Relationship Id="rId36" Type="http://schemas.openxmlformats.org/officeDocument/2006/relationships/ctrlProp" Target="../ctrlProps/ctrlProp854.xml"/><Relationship Id="rId49" Type="http://schemas.openxmlformats.org/officeDocument/2006/relationships/ctrlProp" Target="../ctrlProps/ctrlProp867.xml"/><Relationship Id="rId57" Type="http://schemas.openxmlformats.org/officeDocument/2006/relationships/ctrlProp" Target="../ctrlProps/ctrlProp875.xml"/><Relationship Id="rId10" Type="http://schemas.openxmlformats.org/officeDocument/2006/relationships/ctrlProp" Target="../ctrlProps/ctrlProp828.xml"/><Relationship Id="rId31" Type="http://schemas.openxmlformats.org/officeDocument/2006/relationships/ctrlProp" Target="../ctrlProps/ctrlProp849.xml"/><Relationship Id="rId44" Type="http://schemas.openxmlformats.org/officeDocument/2006/relationships/ctrlProp" Target="../ctrlProps/ctrlProp862.xml"/><Relationship Id="rId52" Type="http://schemas.openxmlformats.org/officeDocument/2006/relationships/ctrlProp" Target="../ctrlProps/ctrlProp870.xml"/><Relationship Id="rId60" Type="http://schemas.openxmlformats.org/officeDocument/2006/relationships/ctrlProp" Target="../ctrlProps/ctrlProp878.xml"/><Relationship Id="rId65" Type="http://schemas.openxmlformats.org/officeDocument/2006/relationships/ctrlProp" Target="../ctrlProps/ctrlProp883.xml"/><Relationship Id="rId73" Type="http://schemas.openxmlformats.org/officeDocument/2006/relationships/ctrlProp" Target="../ctrlProps/ctrlProp891.xml"/><Relationship Id="rId78" Type="http://schemas.openxmlformats.org/officeDocument/2006/relationships/ctrlProp" Target="../ctrlProps/ctrlProp896.xml"/><Relationship Id="rId81" Type="http://schemas.openxmlformats.org/officeDocument/2006/relationships/ctrlProp" Target="../ctrlProps/ctrlProp899.xml"/><Relationship Id="rId86" Type="http://schemas.openxmlformats.org/officeDocument/2006/relationships/ctrlProp" Target="../ctrlProps/ctrlProp904.xml"/><Relationship Id="rId94" Type="http://schemas.openxmlformats.org/officeDocument/2006/relationships/ctrlProp" Target="../ctrlProps/ctrlProp912.xml"/><Relationship Id="rId99" Type="http://schemas.openxmlformats.org/officeDocument/2006/relationships/ctrlProp" Target="../ctrlProps/ctrlProp917.xml"/><Relationship Id="rId101" Type="http://schemas.openxmlformats.org/officeDocument/2006/relationships/ctrlProp" Target="../ctrlProps/ctrlProp919.xml"/><Relationship Id="rId4" Type="http://schemas.openxmlformats.org/officeDocument/2006/relationships/ctrlProp" Target="../ctrlProps/ctrlProp822.xml"/><Relationship Id="rId9" Type="http://schemas.openxmlformats.org/officeDocument/2006/relationships/ctrlProp" Target="../ctrlProps/ctrlProp827.xml"/><Relationship Id="rId13" Type="http://schemas.openxmlformats.org/officeDocument/2006/relationships/ctrlProp" Target="../ctrlProps/ctrlProp831.xml"/><Relationship Id="rId18" Type="http://schemas.openxmlformats.org/officeDocument/2006/relationships/ctrlProp" Target="../ctrlProps/ctrlProp836.xml"/><Relationship Id="rId39" Type="http://schemas.openxmlformats.org/officeDocument/2006/relationships/ctrlProp" Target="../ctrlProps/ctrlProp857.xml"/><Relationship Id="rId34" Type="http://schemas.openxmlformats.org/officeDocument/2006/relationships/ctrlProp" Target="../ctrlProps/ctrlProp852.xml"/><Relationship Id="rId50" Type="http://schemas.openxmlformats.org/officeDocument/2006/relationships/ctrlProp" Target="../ctrlProps/ctrlProp868.xml"/><Relationship Id="rId55" Type="http://schemas.openxmlformats.org/officeDocument/2006/relationships/ctrlProp" Target="../ctrlProps/ctrlProp873.xml"/><Relationship Id="rId76" Type="http://schemas.openxmlformats.org/officeDocument/2006/relationships/ctrlProp" Target="../ctrlProps/ctrlProp894.xml"/><Relationship Id="rId97" Type="http://schemas.openxmlformats.org/officeDocument/2006/relationships/ctrlProp" Target="../ctrlProps/ctrlProp915.xml"/><Relationship Id="rId7" Type="http://schemas.openxmlformats.org/officeDocument/2006/relationships/ctrlProp" Target="../ctrlProps/ctrlProp825.xml"/><Relationship Id="rId71" Type="http://schemas.openxmlformats.org/officeDocument/2006/relationships/ctrlProp" Target="../ctrlProps/ctrlProp889.xml"/><Relationship Id="rId92" Type="http://schemas.openxmlformats.org/officeDocument/2006/relationships/ctrlProp" Target="../ctrlProps/ctrlProp910.xml"/><Relationship Id="rId2" Type="http://schemas.openxmlformats.org/officeDocument/2006/relationships/vmlDrawing" Target="../drawings/vmlDrawing11.vml"/><Relationship Id="rId29" Type="http://schemas.openxmlformats.org/officeDocument/2006/relationships/ctrlProp" Target="../ctrlProps/ctrlProp847.xml"/><Relationship Id="rId24" Type="http://schemas.openxmlformats.org/officeDocument/2006/relationships/ctrlProp" Target="../ctrlProps/ctrlProp842.xml"/><Relationship Id="rId40" Type="http://schemas.openxmlformats.org/officeDocument/2006/relationships/ctrlProp" Target="../ctrlProps/ctrlProp858.xml"/><Relationship Id="rId45" Type="http://schemas.openxmlformats.org/officeDocument/2006/relationships/ctrlProp" Target="../ctrlProps/ctrlProp863.xml"/><Relationship Id="rId66" Type="http://schemas.openxmlformats.org/officeDocument/2006/relationships/ctrlProp" Target="../ctrlProps/ctrlProp884.xml"/><Relationship Id="rId87" Type="http://schemas.openxmlformats.org/officeDocument/2006/relationships/ctrlProp" Target="../ctrlProps/ctrlProp905.xml"/><Relationship Id="rId61" Type="http://schemas.openxmlformats.org/officeDocument/2006/relationships/ctrlProp" Target="../ctrlProps/ctrlProp879.xml"/><Relationship Id="rId82" Type="http://schemas.openxmlformats.org/officeDocument/2006/relationships/ctrlProp" Target="../ctrlProps/ctrlProp900.xml"/><Relationship Id="rId19" Type="http://schemas.openxmlformats.org/officeDocument/2006/relationships/ctrlProp" Target="../ctrlProps/ctrlProp837.xml"/><Relationship Id="rId14" Type="http://schemas.openxmlformats.org/officeDocument/2006/relationships/ctrlProp" Target="../ctrlProps/ctrlProp832.xml"/><Relationship Id="rId30" Type="http://schemas.openxmlformats.org/officeDocument/2006/relationships/ctrlProp" Target="../ctrlProps/ctrlProp848.xml"/><Relationship Id="rId35" Type="http://schemas.openxmlformats.org/officeDocument/2006/relationships/ctrlProp" Target="../ctrlProps/ctrlProp853.xml"/><Relationship Id="rId56" Type="http://schemas.openxmlformats.org/officeDocument/2006/relationships/ctrlProp" Target="../ctrlProps/ctrlProp874.xml"/><Relationship Id="rId77" Type="http://schemas.openxmlformats.org/officeDocument/2006/relationships/ctrlProp" Target="../ctrlProps/ctrlProp895.xml"/><Relationship Id="rId100" Type="http://schemas.openxmlformats.org/officeDocument/2006/relationships/ctrlProp" Target="../ctrlProps/ctrlProp918.xml"/><Relationship Id="rId8" Type="http://schemas.openxmlformats.org/officeDocument/2006/relationships/ctrlProp" Target="../ctrlProps/ctrlProp826.xml"/><Relationship Id="rId51" Type="http://schemas.openxmlformats.org/officeDocument/2006/relationships/ctrlProp" Target="../ctrlProps/ctrlProp869.xml"/><Relationship Id="rId72" Type="http://schemas.openxmlformats.org/officeDocument/2006/relationships/ctrlProp" Target="../ctrlProps/ctrlProp890.xml"/><Relationship Id="rId93" Type="http://schemas.openxmlformats.org/officeDocument/2006/relationships/ctrlProp" Target="../ctrlProps/ctrlProp911.xml"/><Relationship Id="rId98" Type="http://schemas.openxmlformats.org/officeDocument/2006/relationships/ctrlProp" Target="../ctrlProps/ctrlProp916.xml"/><Relationship Id="rId3" Type="http://schemas.openxmlformats.org/officeDocument/2006/relationships/ctrlProp" Target="../ctrlProps/ctrlProp821.xml"/></Relationships>
</file>

<file path=xl/worksheets/_rels/sheet21.xml.rels><?xml version="1.0" encoding="UTF-8" standalone="yes"?>
<Relationships xmlns="http://schemas.openxmlformats.org/package/2006/relationships"><Relationship Id="rId26" Type="http://schemas.openxmlformats.org/officeDocument/2006/relationships/ctrlProp" Target="../ctrlProps/ctrlProp945.xml"/><Relationship Id="rId21" Type="http://schemas.openxmlformats.org/officeDocument/2006/relationships/ctrlProp" Target="../ctrlProps/ctrlProp940.xml"/><Relationship Id="rId42" Type="http://schemas.openxmlformats.org/officeDocument/2006/relationships/ctrlProp" Target="../ctrlProps/ctrlProp961.xml"/><Relationship Id="rId47" Type="http://schemas.openxmlformats.org/officeDocument/2006/relationships/ctrlProp" Target="../ctrlProps/ctrlProp966.xml"/><Relationship Id="rId63" Type="http://schemas.openxmlformats.org/officeDocument/2006/relationships/ctrlProp" Target="../ctrlProps/ctrlProp982.xml"/><Relationship Id="rId68" Type="http://schemas.openxmlformats.org/officeDocument/2006/relationships/ctrlProp" Target="../ctrlProps/ctrlProp987.xml"/><Relationship Id="rId84" Type="http://schemas.openxmlformats.org/officeDocument/2006/relationships/ctrlProp" Target="../ctrlProps/ctrlProp1003.xml"/><Relationship Id="rId89" Type="http://schemas.openxmlformats.org/officeDocument/2006/relationships/ctrlProp" Target="../ctrlProps/ctrlProp1008.xml"/><Relationship Id="rId16" Type="http://schemas.openxmlformats.org/officeDocument/2006/relationships/ctrlProp" Target="../ctrlProps/ctrlProp935.xml"/><Relationship Id="rId11" Type="http://schemas.openxmlformats.org/officeDocument/2006/relationships/ctrlProp" Target="../ctrlProps/ctrlProp930.xml"/><Relationship Id="rId32" Type="http://schemas.openxmlformats.org/officeDocument/2006/relationships/ctrlProp" Target="../ctrlProps/ctrlProp951.xml"/><Relationship Id="rId37" Type="http://schemas.openxmlformats.org/officeDocument/2006/relationships/ctrlProp" Target="../ctrlProps/ctrlProp956.xml"/><Relationship Id="rId53" Type="http://schemas.openxmlformats.org/officeDocument/2006/relationships/ctrlProp" Target="../ctrlProps/ctrlProp972.xml"/><Relationship Id="rId58" Type="http://schemas.openxmlformats.org/officeDocument/2006/relationships/ctrlProp" Target="../ctrlProps/ctrlProp977.xml"/><Relationship Id="rId74" Type="http://schemas.openxmlformats.org/officeDocument/2006/relationships/ctrlProp" Target="../ctrlProps/ctrlProp993.xml"/><Relationship Id="rId79" Type="http://schemas.openxmlformats.org/officeDocument/2006/relationships/ctrlProp" Target="../ctrlProps/ctrlProp998.xml"/><Relationship Id="rId102" Type="http://schemas.openxmlformats.org/officeDocument/2006/relationships/ctrlProp" Target="../ctrlProps/ctrlProp1021.xml"/><Relationship Id="rId5" Type="http://schemas.openxmlformats.org/officeDocument/2006/relationships/ctrlProp" Target="../ctrlProps/ctrlProp924.xml"/><Relationship Id="rId90" Type="http://schemas.openxmlformats.org/officeDocument/2006/relationships/ctrlProp" Target="../ctrlProps/ctrlProp1009.xml"/><Relationship Id="rId95" Type="http://schemas.openxmlformats.org/officeDocument/2006/relationships/ctrlProp" Target="../ctrlProps/ctrlProp1014.xml"/><Relationship Id="rId22" Type="http://schemas.openxmlformats.org/officeDocument/2006/relationships/ctrlProp" Target="../ctrlProps/ctrlProp941.xml"/><Relationship Id="rId27" Type="http://schemas.openxmlformats.org/officeDocument/2006/relationships/ctrlProp" Target="../ctrlProps/ctrlProp946.xml"/><Relationship Id="rId43" Type="http://schemas.openxmlformats.org/officeDocument/2006/relationships/ctrlProp" Target="../ctrlProps/ctrlProp962.xml"/><Relationship Id="rId48" Type="http://schemas.openxmlformats.org/officeDocument/2006/relationships/ctrlProp" Target="../ctrlProps/ctrlProp967.xml"/><Relationship Id="rId64" Type="http://schemas.openxmlformats.org/officeDocument/2006/relationships/ctrlProp" Target="../ctrlProps/ctrlProp983.xml"/><Relationship Id="rId69" Type="http://schemas.openxmlformats.org/officeDocument/2006/relationships/ctrlProp" Target="../ctrlProps/ctrlProp988.xml"/><Relationship Id="rId80" Type="http://schemas.openxmlformats.org/officeDocument/2006/relationships/ctrlProp" Target="../ctrlProps/ctrlProp999.xml"/><Relationship Id="rId85" Type="http://schemas.openxmlformats.org/officeDocument/2006/relationships/ctrlProp" Target="../ctrlProps/ctrlProp1004.xml"/><Relationship Id="rId12" Type="http://schemas.openxmlformats.org/officeDocument/2006/relationships/ctrlProp" Target="../ctrlProps/ctrlProp931.xml"/><Relationship Id="rId17" Type="http://schemas.openxmlformats.org/officeDocument/2006/relationships/ctrlProp" Target="../ctrlProps/ctrlProp936.xml"/><Relationship Id="rId25" Type="http://schemas.openxmlformats.org/officeDocument/2006/relationships/ctrlProp" Target="../ctrlProps/ctrlProp944.xml"/><Relationship Id="rId33" Type="http://schemas.openxmlformats.org/officeDocument/2006/relationships/ctrlProp" Target="../ctrlProps/ctrlProp952.xml"/><Relationship Id="rId38" Type="http://schemas.openxmlformats.org/officeDocument/2006/relationships/ctrlProp" Target="../ctrlProps/ctrlProp957.xml"/><Relationship Id="rId46" Type="http://schemas.openxmlformats.org/officeDocument/2006/relationships/ctrlProp" Target="../ctrlProps/ctrlProp965.xml"/><Relationship Id="rId59" Type="http://schemas.openxmlformats.org/officeDocument/2006/relationships/ctrlProp" Target="../ctrlProps/ctrlProp978.xml"/><Relationship Id="rId67" Type="http://schemas.openxmlformats.org/officeDocument/2006/relationships/ctrlProp" Target="../ctrlProps/ctrlProp986.xml"/><Relationship Id="rId103" Type="http://schemas.openxmlformats.org/officeDocument/2006/relationships/ctrlProp" Target="../ctrlProps/ctrlProp1022.xml"/><Relationship Id="rId20" Type="http://schemas.openxmlformats.org/officeDocument/2006/relationships/ctrlProp" Target="../ctrlProps/ctrlProp939.xml"/><Relationship Id="rId41" Type="http://schemas.openxmlformats.org/officeDocument/2006/relationships/ctrlProp" Target="../ctrlProps/ctrlProp960.xml"/><Relationship Id="rId54" Type="http://schemas.openxmlformats.org/officeDocument/2006/relationships/ctrlProp" Target="../ctrlProps/ctrlProp973.xml"/><Relationship Id="rId62" Type="http://schemas.openxmlformats.org/officeDocument/2006/relationships/ctrlProp" Target="../ctrlProps/ctrlProp981.xml"/><Relationship Id="rId70" Type="http://schemas.openxmlformats.org/officeDocument/2006/relationships/ctrlProp" Target="../ctrlProps/ctrlProp989.xml"/><Relationship Id="rId75" Type="http://schemas.openxmlformats.org/officeDocument/2006/relationships/ctrlProp" Target="../ctrlProps/ctrlProp994.xml"/><Relationship Id="rId83" Type="http://schemas.openxmlformats.org/officeDocument/2006/relationships/ctrlProp" Target="../ctrlProps/ctrlProp1002.xml"/><Relationship Id="rId88" Type="http://schemas.openxmlformats.org/officeDocument/2006/relationships/ctrlProp" Target="../ctrlProps/ctrlProp1007.xml"/><Relationship Id="rId91" Type="http://schemas.openxmlformats.org/officeDocument/2006/relationships/ctrlProp" Target="../ctrlProps/ctrlProp1010.xml"/><Relationship Id="rId96" Type="http://schemas.openxmlformats.org/officeDocument/2006/relationships/ctrlProp" Target="../ctrlProps/ctrlProp1015.xml"/><Relationship Id="rId1" Type="http://schemas.openxmlformats.org/officeDocument/2006/relationships/drawing" Target="../drawings/drawing21.xml"/><Relationship Id="rId6" Type="http://schemas.openxmlformats.org/officeDocument/2006/relationships/ctrlProp" Target="../ctrlProps/ctrlProp925.xml"/><Relationship Id="rId15" Type="http://schemas.openxmlformats.org/officeDocument/2006/relationships/ctrlProp" Target="../ctrlProps/ctrlProp934.xml"/><Relationship Id="rId23" Type="http://schemas.openxmlformats.org/officeDocument/2006/relationships/ctrlProp" Target="../ctrlProps/ctrlProp942.xml"/><Relationship Id="rId28" Type="http://schemas.openxmlformats.org/officeDocument/2006/relationships/ctrlProp" Target="../ctrlProps/ctrlProp947.xml"/><Relationship Id="rId36" Type="http://schemas.openxmlformats.org/officeDocument/2006/relationships/ctrlProp" Target="../ctrlProps/ctrlProp955.xml"/><Relationship Id="rId49" Type="http://schemas.openxmlformats.org/officeDocument/2006/relationships/ctrlProp" Target="../ctrlProps/ctrlProp968.xml"/><Relationship Id="rId57" Type="http://schemas.openxmlformats.org/officeDocument/2006/relationships/ctrlProp" Target="../ctrlProps/ctrlProp976.xml"/><Relationship Id="rId10" Type="http://schemas.openxmlformats.org/officeDocument/2006/relationships/ctrlProp" Target="../ctrlProps/ctrlProp929.xml"/><Relationship Id="rId31" Type="http://schemas.openxmlformats.org/officeDocument/2006/relationships/ctrlProp" Target="../ctrlProps/ctrlProp950.xml"/><Relationship Id="rId44" Type="http://schemas.openxmlformats.org/officeDocument/2006/relationships/ctrlProp" Target="../ctrlProps/ctrlProp963.xml"/><Relationship Id="rId52" Type="http://schemas.openxmlformats.org/officeDocument/2006/relationships/ctrlProp" Target="../ctrlProps/ctrlProp971.xml"/><Relationship Id="rId60" Type="http://schemas.openxmlformats.org/officeDocument/2006/relationships/ctrlProp" Target="../ctrlProps/ctrlProp979.xml"/><Relationship Id="rId65" Type="http://schemas.openxmlformats.org/officeDocument/2006/relationships/ctrlProp" Target="../ctrlProps/ctrlProp984.xml"/><Relationship Id="rId73" Type="http://schemas.openxmlformats.org/officeDocument/2006/relationships/ctrlProp" Target="../ctrlProps/ctrlProp992.xml"/><Relationship Id="rId78" Type="http://schemas.openxmlformats.org/officeDocument/2006/relationships/ctrlProp" Target="../ctrlProps/ctrlProp997.xml"/><Relationship Id="rId81" Type="http://schemas.openxmlformats.org/officeDocument/2006/relationships/ctrlProp" Target="../ctrlProps/ctrlProp1000.xml"/><Relationship Id="rId86" Type="http://schemas.openxmlformats.org/officeDocument/2006/relationships/ctrlProp" Target="../ctrlProps/ctrlProp1005.xml"/><Relationship Id="rId94" Type="http://schemas.openxmlformats.org/officeDocument/2006/relationships/ctrlProp" Target="../ctrlProps/ctrlProp1013.xml"/><Relationship Id="rId99" Type="http://schemas.openxmlformats.org/officeDocument/2006/relationships/ctrlProp" Target="../ctrlProps/ctrlProp1018.xml"/><Relationship Id="rId101" Type="http://schemas.openxmlformats.org/officeDocument/2006/relationships/ctrlProp" Target="../ctrlProps/ctrlProp1020.xml"/><Relationship Id="rId4" Type="http://schemas.openxmlformats.org/officeDocument/2006/relationships/ctrlProp" Target="../ctrlProps/ctrlProp923.xml"/><Relationship Id="rId9" Type="http://schemas.openxmlformats.org/officeDocument/2006/relationships/ctrlProp" Target="../ctrlProps/ctrlProp928.xml"/><Relationship Id="rId13" Type="http://schemas.openxmlformats.org/officeDocument/2006/relationships/ctrlProp" Target="../ctrlProps/ctrlProp932.xml"/><Relationship Id="rId18" Type="http://schemas.openxmlformats.org/officeDocument/2006/relationships/ctrlProp" Target="../ctrlProps/ctrlProp937.xml"/><Relationship Id="rId39" Type="http://schemas.openxmlformats.org/officeDocument/2006/relationships/ctrlProp" Target="../ctrlProps/ctrlProp958.xml"/><Relationship Id="rId34" Type="http://schemas.openxmlformats.org/officeDocument/2006/relationships/ctrlProp" Target="../ctrlProps/ctrlProp953.xml"/><Relationship Id="rId50" Type="http://schemas.openxmlformats.org/officeDocument/2006/relationships/ctrlProp" Target="../ctrlProps/ctrlProp969.xml"/><Relationship Id="rId55" Type="http://schemas.openxmlformats.org/officeDocument/2006/relationships/ctrlProp" Target="../ctrlProps/ctrlProp974.xml"/><Relationship Id="rId76" Type="http://schemas.openxmlformats.org/officeDocument/2006/relationships/ctrlProp" Target="../ctrlProps/ctrlProp995.xml"/><Relationship Id="rId97" Type="http://schemas.openxmlformats.org/officeDocument/2006/relationships/ctrlProp" Target="../ctrlProps/ctrlProp1016.xml"/><Relationship Id="rId7" Type="http://schemas.openxmlformats.org/officeDocument/2006/relationships/ctrlProp" Target="../ctrlProps/ctrlProp926.xml"/><Relationship Id="rId71" Type="http://schemas.openxmlformats.org/officeDocument/2006/relationships/ctrlProp" Target="../ctrlProps/ctrlProp990.xml"/><Relationship Id="rId92" Type="http://schemas.openxmlformats.org/officeDocument/2006/relationships/ctrlProp" Target="../ctrlProps/ctrlProp1011.xml"/><Relationship Id="rId2" Type="http://schemas.openxmlformats.org/officeDocument/2006/relationships/vmlDrawing" Target="../drawings/vmlDrawing12.vml"/><Relationship Id="rId29" Type="http://schemas.openxmlformats.org/officeDocument/2006/relationships/ctrlProp" Target="../ctrlProps/ctrlProp948.xml"/><Relationship Id="rId24" Type="http://schemas.openxmlformats.org/officeDocument/2006/relationships/ctrlProp" Target="../ctrlProps/ctrlProp943.xml"/><Relationship Id="rId40" Type="http://schemas.openxmlformats.org/officeDocument/2006/relationships/ctrlProp" Target="../ctrlProps/ctrlProp959.xml"/><Relationship Id="rId45" Type="http://schemas.openxmlformats.org/officeDocument/2006/relationships/ctrlProp" Target="../ctrlProps/ctrlProp964.xml"/><Relationship Id="rId66" Type="http://schemas.openxmlformats.org/officeDocument/2006/relationships/ctrlProp" Target="../ctrlProps/ctrlProp985.xml"/><Relationship Id="rId87" Type="http://schemas.openxmlformats.org/officeDocument/2006/relationships/ctrlProp" Target="../ctrlProps/ctrlProp1006.xml"/><Relationship Id="rId61" Type="http://schemas.openxmlformats.org/officeDocument/2006/relationships/ctrlProp" Target="../ctrlProps/ctrlProp980.xml"/><Relationship Id="rId82" Type="http://schemas.openxmlformats.org/officeDocument/2006/relationships/ctrlProp" Target="../ctrlProps/ctrlProp1001.xml"/><Relationship Id="rId19" Type="http://schemas.openxmlformats.org/officeDocument/2006/relationships/ctrlProp" Target="../ctrlProps/ctrlProp938.xml"/><Relationship Id="rId14" Type="http://schemas.openxmlformats.org/officeDocument/2006/relationships/ctrlProp" Target="../ctrlProps/ctrlProp933.xml"/><Relationship Id="rId30" Type="http://schemas.openxmlformats.org/officeDocument/2006/relationships/ctrlProp" Target="../ctrlProps/ctrlProp949.xml"/><Relationship Id="rId35" Type="http://schemas.openxmlformats.org/officeDocument/2006/relationships/ctrlProp" Target="../ctrlProps/ctrlProp954.xml"/><Relationship Id="rId56" Type="http://schemas.openxmlformats.org/officeDocument/2006/relationships/ctrlProp" Target="../ctrlProps/ctrlProp975.xml"/><Relationship Id="rId77" Type="http://schemas.openxmlformats.org/officeDocument/2006/relationships/ctrlProp" Target="../ctrlProps/ctrlProp996.xml"/><Relationship Id="rId100" Type="http://schemas.openxmlformats.org/officeDocument/2006/relationships/ctrlProp" Target="../ctrlProps/ctrlProp1019.xml"/><Relationship Id="rId8" Type="http://schemas.openxmlformats.org/officeDocument/2006/relationships/ctrlProp" Target="../ctrlProps/ctrlProp927.xml"/><Relationship Id="rId51" Type="http://schemas.openxmlformats.org/officeDocument/2006/relationships/ctrlProp" Target="../ctrlProps/ctrlProp970.xml"/><Relationship Id="rId72" Type="http://schemas.openxmlformats.org/officeDocument/2006/relationships/ctrlProp" Target="../ctrlProps/ctrlProp991.xml"/><Relationship Id="rId93" Type="http://schemas.openxmlformats.org/officeDocument/2006/relationships/ctrlProp" Target="../ctrlProps/ctrlProp1012.xml"/><Relationship Id="rId98" Type="http://schemas.openxmlformats.org/officeDocument/2006/relationships/ctrlProp" Target="../ctrlProps/ctrlProp1017.xml"/><Relationship Id="rId3" Type="http://schemas.openxmlformats.org/officeDocument/2006/relationships/ctrlProp" Target="../ctrlProps/ctrlProp922.xml"/></Relationships>
</file>

<file path=xl/worksheets/_rels/sheet22.xml.rels><?xml version="1.0" encoding="UTF-8" standalone="yes"?>
<Relationships xmlns="http://schemas.openxmlformats.org/package/2006/relationships"><Relationship Id="rId26" Type="http://schemas.openxmlformats.org/officeDocument/2006/relationships/ctrlProp" Target="../ctrlProps/ctrlProp1046.xml"/><Relationship Id="rId21" Type="http://schemas.openxmlformats.org/officeDocument/2006/relationships/ctrlProp" Target="../ctrlProps/ctrlProp1041.xml"/><Relationship Id="rId42" Type="http://schemas.openxmlformats.org/officeDocument/2006/relationships/ctrlProp" Target="../ctrlProps/ctrlProp1062.xml"/><Relationship Id="rId47" Type="http://schemas.openxmlformats.org/officeDocument/2006/relationships/ctrlProp" Target="../ctrlProps/ctrlProp1067.xml"/><Relationship Id="rId63" Type="http://schemas.openxmlformats.org/officeDocument/2006/relationships/ctrlProp" Target="../ctrlProps/ctrlProp1083.xml"/><Relationship Id="rId68" Type="http://schemas.openxmlformats.org/officeDocument/2006/relationships/ctrlProp" Target="../ctrlProps/ctrlProp1088.xml"/><Relationship Id="rId84" Type="http://schemas.openxmlformats.org/officeDocument/2006/relationships/ctrlProp" Target="../ctrlProps/ctrlProp1104.xml"/><Relationship Id="rId89" Type="http://schemas.openxmlformats.org/officeDocument/2006/relationships/ctrlProp" Target="../ctrlProps/ctrlProp1109.xml"/><Relationship Id="rId16" Type="http://schemas.openxmlformats.org/officeDocument/2006/relationships/ctrlProp" Target="../ctrlProps/ctrlProp1036.xml"/><Relationship Id="rId11" Type="http://schemas.openxmlformats.org/officeDocument/2006/relationships/ctrlProp" Target="../ctrlProps/ctrlProp1031.xml"/><Relationship Id="rId32" Type="http://schemas.openxmlformats.org/officeDocument/2006/relationships/ctrlProp" Target="../ctrlProps/ctrlProp1052.xml"/><Relationship Id="rId37" Type="http://schemas.openxmlformats.org/officeDocument/2006/relationships/ctrlProp" Target="../ctrlProps/ctrlProp1057.xml"/><Relationship Id="rId53" Type="http://schemas.openxmlformats.org/officeDocument/2006/relationships/ctrlProp" Target="../ctrlProps/ctrlProp1073.xml"/><Relationship Id="rId58" Type="http://schemas.openxmlformats.org/officeDocument/2006/relationships/ctrlProp" Target="../ctrlProps/ctrlProp1078.xml"/><Relationship Id="rId74" Type="http://schemas.openxmlformats.org/officeDocument/2006/relationships/ctrlProp" Target="../ctrlProps/ctrlProp1094.xml"/><Relationship Id="rId79" Type="http://schemas.openxmlformats.org/officeDocument/2006/relationships/ctrlProp" Target="../ctrlProps/ctrlProp1099.xml"/><Relationship Id="rId102" Type="http://schemas.openxmlformats.org/officeDocument/2006/relationships/ctrlProp" Target="../ctrlProps/ctrlProp1122.xml"/><Relationship Id="rId5" Type="http://schemas.openxmlformats.org/officeDocument/2006/relationships/ctrlProp" Target="../ctrlProps/ctrlProp1025.xml"/><Relationship Id="rId90" Type="http://schemas.openxmlformats.org/officeDocument/2006/relationships/ctrlProp" Target="../ctrlProps/ctrlProp1110.xml"/><Relationship Id="rId95" Type="http://schemas.openxmlformats.org/officeDocument/2006/relationships/ctrlProp" Target="../ctrlProps/ctrlProp1115.xml"/><Relationship Id="rId22" Type="http://schemas.openxmlformats.org/officeDocument/2006/relationships/ctrlProp" Target="../ctrlProps/ctrlProp1042.xml"/><Relationship Id="rId27" Type="http://schemas.openxmlformats.org/officeDocument/2006/relationships/ctrlProp" Target="../ctrlProps/ctrlProp1047.xml"/><Relationship Id="rId43" Type="http://schemas.openxmlformats.org/officeDocument/2006/relationships/ctrlProp" Target="../ctrlProps/ctrlProp1063.xml"/><Relationship Id="rId48" Type="http://schemas.openxmlformats.org/officeDocument/2006/relationships/ctrlProp" Target="../ctrlProps/ctrlProp1068.xml"/><Relationship Id="rId64" Type="http://schemas.openxmlformats.org/officeDocument/2006/relationships/ctrlProp" Target="../ctrlProps/ctrlProp1084.xml"/><Relationship Id="rId69" Type="http://schemas.openxmlformats.org/officeDocument/2006/relationships/ctrlProp" Target="../ctrlProps/ctrlProp1089.xml"/><Relationship Id="rId80" Type="http://schemas.openxmlformats.org/officeDocument/2006/relationships/ctrlProp" Target="../ctrlProps/ctrlProp1100.xml"/><Relationship Id="rId85" Type="http://schemas.openxmlformats.org/officeDocument/2006/relationships/ctrlProp" Target="../ctrlProps/ctrlProp1105.xml"/><Relationship Id="rId12" Type="http://schemas.openxmlformats.org/officeDocument/2006/relationships/ctrlProp" Target="../ctrlProps/ctrlProp1032.xml"/><Relationship Id="rId17" Type="http://schemas.openxmlformats.org/officeDocument/2006/relationships/ctrlProp" Target="../ctrlProps/ctrlProp1037.xml"/><Relationship Id="rId25" Type="http://schemas.openxmlformats.org/officeDocument/2006/relationships/ctrlProp" Target="../ctrlProps/ctrlProp1045.xml"/><Relationship Id="rId33" Type="http://schemas.openxmlformats.org/officeDocument/2006/relationships/ctrlProp" Target="../ctrlProps/ctrlProp1053.xml"/><Relationship Id="rId38" Type="http://schemas.openxmlformats.org/officeDocument/2006/relationships/ctrlProp" Target="../ctrlProps/ctrlProp1058.xml"/><Relationship Id="rId46" Type="http://schemas.openxmlformats.org/officeDocument/2006/relationships/ctrlProp" Target="../ctrlProps/ctrlProp1066.xml"/><Relationship Id="rId59" Type="http://schemas.openxmlformats.org/officeDocument/2006/relationships/ctrlProp" Target="../ctrlProps/ctrlProp1079.xml"/><Relationship Id="rId67" Type="http://schemas.openxmlformats.org/officeDocument/2006/relationships/ctrlProp" Target="../ctrlProps/ctrlProp1087.xml"/><Relationship Id="rId103" Type="http://schemas.openxmlformats.org/officeDocument/2006/relationships/ctrlProp" Target="../ctrlProps/ctrlProp1123.xml"/><Relationship Id="rId20" Type="http://schemas.openxmlformats.org/officeDocument/2006/relationships/ctrlProp" Target="../ctrlProps/ctrlProp1040.xml"/><Relationship Id="rId41" Type="http://schemas.openxmlformats.org/officeDocument/2006/relationships/ctrlProp" Target="../ctrlProps/ctrlProp1061.xml"/><Relationship Id="rId54" Type="http://schemas.openxmlformats.org/officeDocument/2006/relationships/ctrlProp" Target="../ctrlProps/ctrlProp1074.xml"/><Relationship Id="rId62" Type="http://schemas.openxmlformats.org/officeDocument/2006/relationships/ctrlProp" Target="../ctrlProps/ctrlProp1082.xml"/><Relationship Id="rId70" Type="http://schemas.openxmlformats.org/officeDocument/2006/relationships/ctrlProp" Target="../ctrlProps/ctrlProp1090.xml"/><Relationship Id="rId75" Type="http://schemas.openxmlformats.org/officeDocument/2006/relationships/ctrlProp" Target="../ctrlProps/ctrlProp1095.xml"/><Relationship Id="rId83" Type="http://schemas.openxmlformats.org/officeDocument/2006/relationships/ctrlProp" Target="../ctrlProps/ctrlProp1103.xml"/><Relationship Id="rId88" Type="http://schemas.openxmlformats.org/officeDocument/2006/relationships/ctrlProp" Target="../ctrlProps/ctrlProp1108.xml"/><Relationship Id="rId91" Type="http://schemas.openxmlformats.org/officeDocument/2006/relationships/ctrlProp" Target="../ctrlProps/ctrlProp1111.xml"/><Relationship Id="rId96" Type="http://schemas.openxmlformats.org/officeDocument/2006/relationships/ctrlProp" Target="../ctrlProps/ctrlProp1116.xml"/><Relationship Id="rId1" Type="http://schemas.openxmlformats.org/officeDocument/2006/relationships/drawing" Target="../drawings/drawing23.xml"/><Relationship Id="rId6" Type="http://schemas.openxmlformats.org/officeDocument/2006/relationships/ctrlProp" Target="../ctrlProps/ctrlProp1026.xml"/><Relationship Id="rId15" Type="http://schemas.openxmlformats.org/officeDocument/2006/relationships/ctrlProp" Target="../ctrlProps/ctrlProp1035.xml"/><Relationship Id="rId23" Type="http://schemas.openxmlformats.org/officeDocument/2006/relationships/ctrlProp" Target="../ctrlProps/ctrlProp1043.xml"/><Relationship Id="rId28" Type="http://schemas.openxmlformats.org/officeDocument/2006/relationships/ctrlProp" Target="../ctrlProps/ctrlProp1048.xml"/><Relationship Id="rId36" Type="http://schemas.openxmlformats.org/officeDocument/2006/relationships/ctrlProp" Target="../ctrlProps/ctrlProp1056.xml"/><Relationship Id="rId49" Type="http://schemas.openxmlformats.org/officeDocument/2006/relationships/ctrlProp" Target="../ctrlProps/ctrlProp1069.xml"/><Relationship Id="rId57" Type="http://schemas.openxmlformats.org/officeDocument/2006/relationships/ctrlProp" Target="../ctrlProps/ctrlProp1077.xml"/><Relationship Id="rId10" Type="http://schemas.openxmlformats.org/officeDocument/2006/relationships/ctrlProp" Target="../ctrlProps/ctrlProp1030.xml"/><Relationship Id="rId31" Type="http://schemas.openxmlformats.org/officeDocument/2006/relationships/ctrlProp" Target="../ctrlProps/ctrlProp1051.xml"/><Relationship Id="rId44" Type="http://schemas.openxmlformats.org/officeDocument/2006/relationships/ctrlProp" Target="../ctrlProps/ctrlProp1064.xml"/><Relationship Id="rId52" Type="http://schemas.openxmlformats.org/officeDocument/2006/relationships/ctrlProp" Target="../ctrlProps/ctrlProp1072.xml"/><Relationship Id="rId60" Type="http://schemas.openxmlformats.org/officeDocument/2006/relationships/ctrlProp" Target="../ctrlProps/ctrlProp1080.xml"/><Relationship Id="rId65" Type="http://schemas.openxmlformats.org/officeDocument/2006/relationships/ctrlProp" Target="../ctrlProps/ctrlProp1085.xml"/><Relationship Id="rId73" Type="http://schemas.openxmlformats.org/officeDocument/2006/relationships/ctrlProp" Target="../ctrlProps/ctrlProp1093.xml"/><Relationship Id="rId78" Type="http://schemas.openxmlformats.org/officeDocument/2006/relationships/ctrlProp" Target="../ctrlProps/ctrlProp1098.xml"/><Relationship Id="rId81" Type="http://schemas.openxmlformats.org/officeDocument/2006/relationships/ctrlProp" Target="../ctrlProps/ctrlProp1101.xml"/><Relationship Id="rId86" Type="http://schemas.openxmlformats.org/officeDocument/2006/relationships/ctrlProp" Target="../ctrlProps/ctrlProp1106.xml"/><Relationship Id="rId94" Type="http://schemas.openxmlformats.org/officeDocument/2006/relationships/ctrlProp" Target="../ctrlProps/ctrlProp1114.xml"/><Relationship Id="rId99" Type="http://schemas.openxmlformats.org/officeDocument/2006/relationships/ctrlProp" Target="../ctrlProps/ctrlProp1119.xml"/><Relationship Id="rId101" Type="http://schemas.openxmlformats.org/officeDocument/2006/relationships/ctrlProp" Target="../ctrlProps/ctrlProp1121.xml"/><Relationship Id="rId4" Type="http://schemas.openxmlformats.org/officeDocument/2006/relationships/ctrlProp" Target="../ctrlProps/ctrlProp1024.xml"/><Relationship Id="rId9" Type="http://schemas.openxmlformats.org/officeDocument/2006/relationships/ctrlProp" Target="../ctrlProps/ctrlProp1029.xml"/><Relationship Id="rId13" Type="http://schemas.openxmlformats.org/officeDocument/2006/relationships/ctrlProp" Target="../ctrlProps/ctrlProp1033.xml"/><Relationship Id="rId18" Type="http://schemas.openxmlformats.org/officeDocument/2006/relationships/ctrlProp" Target="../ctrlProps/ctrlProp1038.xml"/><Relationship Id="rId39" Type="http://schemas.openxmlformats.org/officeDocument/2006/relationships/ctrlProp" Target="../ctrlProps/ctrlProp1059.xml"/><Relationship Id="rId34" Type="http://schemas.openxmlformats.org/officeDocument/2006/relationships/ctrlProp" Target="../ctrlProps/ctrlProp1054.xml"/><Relationship Id="rId50" Type="http://schemas.openxmlformats.org/officeDocument/2006/relationships/ctrlProp" Target="../ctrlProps/ctrlProp1070.xml"/><Relationship Id="rId55" Type="http://schemas.openxmlformats.org/officeDocument/2006/relationships/ctrlProp" Target="../ctrlProps/ctrlProp1075.xml"/><Relationship Id="rId76" Type="http://schemas.openxmlformats.org/officeDocument/2006/relationships/ctrlProp" Target="../ctrlProps/ctrlProp1096.xml"/><Relationship Id="rId97" Type="http://schemas.openxmlformats.org/officeDocument/2006/relationships/ctrlProp" Target="../ctrlProps/ctrlProp1117.xml"/><Relationship Id="rId7" Type="http://schemas.openxmlformats.org/officeDocument/2006/relationships/ctrlProp" Target="../ctrlProps/ctrlProp1027.xml"/><Relationship Id="rId71" Type="http://schemas.openxmlformats.org/officeDocument/2006/relationships/ctrlProp" Target="../ctrlProps/ctrlProp1091.xml"/><Relationship Id="rId92" Type="http://schemas.openxmlformats.org/officeDocument/2006/relationships/ctrlProp" Target="../ctrlProps/ctrlProp1112.xml"/><Relationship Id="rId2" Type="http://schemas.openxmlformats.org/officeDocument/2006/relationships/vmlDrawing" Target="../drawings/vmlDrawing13.vml"/><Relationship Id="rId29" Type="http://schemas.openxmlformats.org/officeDocument/2006/relationships/ctrlProp" Target="../ctrlProps/ctrlProp1049.xml"/><Relationship Id="rId24" Type="http://schemas.openxmlformats.org/officeDocument/2006/relationships/ctrlProp" Target="../ctrlProps/ctrlProp1044.xml"/><Relationship Id="rId40" Type="http://schemas.openxmlformats.org/officeDocument/2006/relationships/ctrlProp" Target="../ctrlProps/ctrlProp1060.xml"/><Relationship Id="rId45" Type="http://schemas.openxmlformats.org/officeDocument/2006/relationships/ctrlProp" Target="../ctrlProps/ctrlProp1065.xml"/><Relationship Id="rId66" Type="http://schemas.openxmlformats.org/officeDocument/2006/relationships/ctrlProp" Target="../ctrlProps/ctrlProp1086.xml"/><Relationship Id="rId87" Type="http://schemas.openxmlformats.org/officeDocument/2006/relationships/ctrlProp" Target="../ctrlProps/ctrlProp1107.xml"/><Relationship Id="rId61" Type="http://schemas.openxmlformats.org/officeDocument/2006/relationships/ctrlProp" Target="../ctrlProps/ctrlProp1081.xml"/><Relationship Id="rId82" Type="http://schemas.openxmlformats.org/officeDocument/2006/relationships/ctrlProp" Target="../ctrlProps/ctrlProp1102.xml"/><Relationship Id="rId19" Type="http://schemas.openxmlformats.org/officeDocument/2006/relationships/ctrlProp" Target="../ctrlProps/ctrlProp1039.xml"/><Relationship Id="rId14" Type="http://schemas.openxmlformats.org/officeDocument/2006/relationships/ctrlProp" Target="../ctrlProps/ctrlProp1034.xml"/><Relationship Id="rId30" Type="http://schemas.openxmlformats.org/officeDocument/2006/relationships/ctrlProp" Target="../ctrlProps/ctrlProp1050.xml"/><Relationship Id="rId35" Type="http://schemas.openxmlformats.org/officeDocument/2006/relationships/ctrlProp" Target="../ctrlProps/ctrlProp1055.xml"/><Relationship Id="rId56" Type="http://schemas.openxmlformats.org/officeDocument/2006/relationships/ctrlProp" Target="../ctrlProps/ctrlProp1076.xml"/><Relationship Id="rId77" Type="http://schemas.openxmlformats.org/officeDocument/2006/relationships/ctrlProp" Target="../ctrlProps/ctrlProp1097.xml"/><Relationship Id="rId100" Type="http://schemas.openxmlformats.org/officeDocument/2006/relationships/ctrlProp" Target="../ctrlProps/ctrlProp1120.xml"/><Relationship Id="rId8" Type="http://schemas.openxmlformats.org/officeDocument/2006/relationships/ctrlProp" Target="../ctrlProps/ctrlProp1028.xml"/><Relationship Id="rId51" Type="http://schemas.openxmlformats.org/officeDocument/2006/relationships/ctrlProp" Target="../ctrlProps/ctrlProp1071.xml"/><Relationship Id="rId72" Type="http://schemas.openxmlformats.org/officeDocument/2006/relationships/ctrlProp" Target="../ctrlProps/ctrlProp1092.xml"/><Relationship Id="rId93" Type="http://schemas.openxmlformats.org/officeDocument/2006/relationships/ctrlProp" Target="../ctrlProps/ctrlProp1113.xml"/><Relationship Id="rId98" Type="http://schemas.openxmlformats.org/officeDocument/2006/relationships/ctrlProp" Target="../ctrlProps/ctrlProp1118.xml"/><Relationship Id="rId3" Type="http://schemas.openxmlformats.org/officeDocument/2006/relationships/ctrlProp" Target="../ctrlProps/ctrlProp1023.xml"/></Relationships>
</file>

<file path=xl/worksheets/_rels/sheet23.xml.rels><?xml version="1.0" encoding="UTF-8" standalone="yes"?>
<Relationships xmlns="http://schemas.openxmlformats.org/package/2006/relationships"><Relationship Id="rId26" Type="http://schemas.openxmlformats.org/officeDocument/2006/relationships/ctrlProp" Target="../ctrlProps/ctrlProp1147.xml"/><Relationship Id="rId21" Type="http://schemas.openxmlformats.org/officeDocument/2006/relationships/ctrlProp" Target="../ctrlProps/ctrlProp1142.xml"/><Relationship Id="rId42" Type="http://schemas.openxmlformats.org/officeDocument/2006/relationships/ctrlProp" Target="../ctrlProps/ctrlProp1163.xml"/><Relationship Id="rId47" Type="http://schemas.openxmlformats.org/officeDocument/2006/relationships/ctrlProp" Target="../ctrlProps/ctrlProp1168.xml"/><Relationship Id="rId63" Type="http://schemas.openxmlformats.org/officeDocument/2006/relationships/ctrlProp" Target="../ctrlProps/ctrlProp1184.xml"/><Relationship Id="rId68" Type="http://schemas.openxmlformats.org/officeDocument/2006/relationships/ctrlProp" Target="../ctrlProps/ctrlProp1189.xml"/><Relationship Id="rId84" Type="http://schemas.openxmlformats.org/officeDocument/2006/relationships/ctrlProp" Target="../ctrlProps/ctrlProp1205.xml"/><Relationship Id="rId89" Type="http://schemas.openxmlformats.org/officeDocument/2006/relationships/ctrlProp" Target="../ctrlProps/ctrlProp1210.xml"/><Relationship Id="rId16" Type="http://schemas.openxmlformats.org/officeDocument/2006/relationships/ctrlProp" Target="../ctrlProps/ctrlProp1137.xml"/><Relationship Id="rId11" Type="http://schemas.openxmlformats.org/officeDocument/2006/relationships/ctrlProp" Target="../ctrlProps/ctrlProp1132.xml"/><Relationship Id="rId32" Type="http://schemas.openxmlformats.org/officeDocument/2006/relationships/ctrlProp" Target="../ctrlProps/ctrlProp1153.xml"/><Relationship Id="rId37" Type="http://schemas.openxmlformats.org/officeDocument/2006/relationships/ctrlProp" Target="../ctrlProps/ctrlProp1158.xml"/><Relationship Id="rId53" Type="http://schemas.openxmlformats.org/officeDocument/2006/relationships/ctrlProp" Target="../ctrlProps/ctrlProp1174.xml"/><Relationship Id="rId58" Type="http://schemas.openxmlformats.org/officeDocument/2006/relationships/ctrlProp" Target="../ctrlProps/ctrlProp1179.xml"/><Relationship Id="rId74" Type="http://schemas.openxmlformats.org/officeDocument/2006/relationships/ctrlProp" Target="../ctrlProps/ctrlProp1195.xml"/><Relationship Id="rId79" Type="http://schemas.openxmlformats.org/officeDocument/2006/relationships/ctrlProp" Target="../ctrlProps/ctrlProp1200.xml"/><Relationship Id="rId102" Type="http://schemas.openxmlformats.org/officeDocument/2006/relationships/ctrlProp" Target="../ctrlProps/ctrlProp1223.xml"/><Relationship Id="rId5" Type="http://schemas.openxmlformats.org/officeDocument/2006/relationships/ctrlProp" Target="../ctrlProps/ctrlProp1126.xml"/><Relationship Id="rId90" Type="http://schemas.openxmlformats.org/officeDocument/2006/relationships/ctrlProp" Target="../ctrlProps/ctrlProp1211.xml"/><Relationship Id="rId95" Type="http://schemas.openxmlformats.org/officeDocument/2006/relationships/ctrlProp" Target="../ctrlProps/ctrlProp1216.xml"/><Relationship Id="rId22" Type="http://schemas.openxmlformats.org/officeDocument/2006/relationships/ctrlProp" Target="../ctrlProps/ctrlProp1143.xml"/><Relationship Id="rId27" Type="http://schemas.openxmlformats.org/officeDocument/2006/relationships/ctrlProp" Target="../ctrlProps/ctrlProp1148.xml"/><Relationship Id="rId43" Type="http://schemas.openxmlformats.org/officeDocument/2006/relationships/ctrlProp" Target="../ctrlProps/ctrlProp1164.xml"/><Relationship Id="rId48" Type="http://schemas.openxmlformats.org/officeDocument/2006/relationships/ctrlProp" Target="../ctrlProps/ctrlProp1169.xml"/><Relationship Id="rId64" Type="http://schemas.openxmlformats.org/officeDocument/2006/relationships/ctrlProp" Target="../ctrlProps/ctrlProp1185.xml"/><Relationship Id="rId69" Type="http://schemas.openxmlformats.org/officeDocument/2006/relationships/ctrlProp" Target="../ctrlProps/ctrlProp1190.xml"/><Relationship Id="rId80" Type="http://schemas.openxmlformats.org/officeDocument/2006/relationships/ctrlProp" Target="../ctrlProps/ctrlProp1201.xml"/><Relationship Id="rId85" Type="http://schemas.openxmlformats.org/officeDocument/2006/relationships/ctrlProp" Target="../ctrlProps/ctrlProp1206.xml"/><Relationship Id="rId12" Type="http://schemas.openxmlformats.org/officeDocument/2006/relationships/ctrlProp" Target="../ctrlProps/ctrlProp1133.xml"/><Relationship Id="rId17" Type="http://schemas.openxmlformats.org/officeDocument/2006/relationships/ctrlProp" Target="../ctrlProps/ctrlProp1138.xml"/><Relationship Id="rId25" Type="http://schemas.openxmlformats.org/officeDocument/2006/relationships/ctrlProp" Target="../ctrlProps/ctrlProp1146.xml"/><Relationship Id="rId33" Type="http://schemas.openxmlformats.org/officeDocument/2006/relationships/ctrlProp" Target="../ctrlProps/ctrlProp1154.xml"/><Relationship Id="rId38" Type="http://schemas.openxmlformats.org/officeDocument/2006/relationships/ctrlProp" Target="../ctrlProps/ctrlProp1159.xml"/><Relationship Id="rId46" Type="http://schemas.openxmlformats.org/officeDocument/2006/relationships/ctrlProp" Target="../ctrlProps/ctrlProp1167.xml"/><Relationship Id="rId59" Type="http://schemas.openxmlformats.org/officeDocument/2006/relationships/ctrlProp" Target="../ctrlProps/ctrlProp1180.xml"/><Relationship Id="rId67" Type="http://schemas.openxmlformats.org/officeDocument/2006/relationships/ctrlProp" Target="../ctrlProps/ctrlProp1188.xml"/><Relationship Id="rId103" Type="http://schemas.openxmlformats.org/officeDocument/2006/relationships/ctrlProp" Target="../ctrlProps/ctrlProp1224.xml"/><Relationship Id="rId20" Type="http://schemas.openxmlformats.org/officeDocument/2006/relationships/ctrlProp" Target="../ctrlProps/ctrlProp1141.xml"/><Relationship Id="rId41" Type="http://schemas.openxmlformats.org/officeDocument/2006/relationships/ctrlProp" Target="../ctrlProps/ctrlProp1162.xml"/><Relationship Id="rId54" Type="http://schemas.openxmlformats.org/officeDocument/2006/relationships/ctrlProp" Target="../ctrlProps/ctrlProp1175.xml"/><Relationship Id="rId62" Type="http://schemas.openxmlformats.org/officeDocument/2006/relationships/ctrlProp" Target="../ctrlProps/ctrlProp1183.xml"/><Relationship Id="rId70" Type="http://schemas.openxmlformats.org/officeDocument/2006/relationships/ctrlProp" Target="../ctrlProps/ctrlProp1191.xml"/><Relationship Id="rId75" Type="http://schemas.openxmlformats.org/officeDocument/2006/relationships/ctrlProp" Target="../ctrlProps/ctrlProp1196.xml"/><Relationship Id="rId83" Type="http://schemas.openxmlformats.org/officeDocument/2006/relationships/ctrlProp" Target="../ctrlProps/ctrlProp1204.xml"/><Relationship Id="rId88" Type="http://schemas.openxmlformats.org/officeDocument/2006/relationships/ctrlProp" Target="../ctrlProps/ctrlProp1209.xml"/><Relationship Id="rId91" Type="http://schemas.openxmlformats.org/officeDocument/2006/relationships/ctrlProp" Target="../ctrlProps/ctrlProp1212.xml"/><Relationship Id="rId96" Type="http://schemas.openxmlformats.org/officeDocument/2006/relationships/ctrlProp" Target="../ctrlProps/ctrlProp1217.xml"/><Relationship Id="rId1" Type="http://schemas.openxmlformats.org/officeDocument/2006/relationships/drawing" Target="../drawings/drawing25.xml"/><Relationship Id="rId6" Type="http://schemas.openxmlformats.org/officeDocument/2006/relationships/ctrlProp" Target="../ctrlProps/ctrlProp1127.xml"/><Relationship Id="rId15" Type="http://schemas.openxmlformats.org/officeDocument/2006/relationships/ctrlProp" Target="../ctrlProps/ctrlProp1136.xml"/><Relationship Id="rId23" Type="http://schemas.openxmlformats.org/officeDocument/2006/relationships/ctrlProp" Target="../ctrlProps/ctrlProp1144.xml"/><Relationship Id="rId28" Type="http://schemas.openxmlformats.org/officeDocument/2006/relationships/ctrlProp" Target="../ctrlProps/ctrlProp1149.xml"/><Relationship Id="rId36" Type="http://schemas.openxmlformats.org/officeDocument/2006/relationships/ctrlProp" Target="../ctrlProps/ctrlProp1157.xml"/><Relationship Id="rId49" Type="http://schemas.openxmlformats.org/officeDocument/2006/relationships/ctrlProp" Target="../ctrlProps/ctrlProp1170.xml"/><Relationship Id="rId57" Type="http://schemas.openxmlformats.org/officeDocument/2006/relationships/ctrlProp" Target="../ctrlProps/ctrlProp1178.xml"/><Relationship Id="rId10" Type="http://schemas.openxmlformats.org/officeDocument/2006/relationships/ctrlProp" Target="../ctrlProps/ctrlProp1131.xml"/><Relationship Id="rId31" Type="http://schemas.openxmlformats.org/officeDocument/2006/relationships/ctrlProp" Target="../ctrlProps/ctrlProp1152.xml"/><Relationship Id="rId44" Type="http://schemas.openxmlformats.org/officeDocument/2006/relationships/ctrlProp" Target="../ctrlProps/ctrlProp1165.xml"/><Relationship Id="rId52" Type="http://schemas.openxmlformats.org/officeDocument/2006/relationships/ctrlProp" Target="../ctrlProps/ctrlProp1173.xml"/><Relationship Id="rId60" Type="http://schemas.openxmlformats.org/officeDocument/2006/relationships/ctrlProp" Target="../ctrlProps/ctrlProp1181.xml"/><Relationship Id="rId65" Type="http://schemas.openxmlformats.org/officeDocument/2006/relationships/ctrlProp" Target="../ctrlProps/ctrlProp1186.xml"/><Relationship Id="rId73" Type="http://schemas.openxmlformats.org/officeDocument/2006/relationships/ctrlProp" Target="../ctrlProps/ctrlProp1194.xml"/><Relationship Id="rId78" Type="http://schemas.openxmlformats.org/officeDocument/2006/relationships/ctrlProp" Target="../ctrlProps/ctrlProp1199.xml"/><Relationship Id="rId81" Type="http://schemas.openxmlformats.org/officeDocument/2006/relationships/ctrlProp" Target="../ctrlProps/ctrlProp1202.xml"/><Relationship Id="rId86" Type="http://schemas.openxmlformats.org/officeDocument/2006/relationships/ctrlProp" Target="../ctrlProps/ctrlProp1207.xml"/><Relationship Id="rId94" Type="http://schemas.openxmlformats.org/officeDocument/2006/relationships/ctrlProp" Target="../ctrlProps/ctrlProp1215.xml"/><Relationship Id="rId99" Type="http://schemas.openxmlformats.org/officeDocument/2006/relationships/ctrlProp" Target="../ctrlProps/ctrlProp1220.xml"/><Relationship Id="rId101" Type="http://schemas.openxmlformats.org/officeDocument/2006/relationships/ctrlProp" Target="../ctrlProps/ctrlProp1222.xml"/><Relationship Id="rId4" Type="http://schemas.openxmlformats.org/officeDocument/2006/relationships/ctrlProp" Target="../ctrlProps/ctrlProp1125.xml"/><Relationship Id="rId9" Type="http://schemas.openxmlformats.org/officeDocument/2006/relationships/ctrlProp" Target="../ctrlProps/ctrlProp1130.xml"/><Relationship Id="rId13" Type="http://schemas.openxmlformats.org/officeDocument/2006/relationships/ctrlProp" Target="../ctrlProps/ctrlProp1134.xml"/><Relationship Id="rId18" Type="http://schemas.openxmlformats.org/officeDocument/2006/relationships/ctrlProp" Target="../ctrlProps/ctrlProp1139.xml"/><Relationship Id="rId39" Type="http://schemas.openxmlformats.org/officeDocument/2006/relationships/ctrlProp" Target="../ctrlProps/ctrlProp1160.xml"/><Relationship Id="rId34" Type="http://schemas.openxmlformats.org/officeDocument/2006/relationships/ctrlProp" Target="../ctrlProps/ctrlProp1155.xml"/><Relationship Id="rId50" Type="http://schemas.openxmlformats.org/officeDocument/2006/relationships/ctrlProp" Target="../ctrlProps/ctrlProp1171.xml"/><Relationship Id="rId55" Type="http://schemas.openxmlformats.org/officeDocument/2006/relationships/ctrlProp" Target="../ctrlProps/ctrlProp1176.xml"/><Relationship Id="rId76" Type="http://schemas.openxmlformats.org/officeDocument/2006/relationships/ctrlProp" Target="../ctrlProps/ctrlProp1197.xml"/><Relationship Id="rId97" Type="http://schemas.openxmlformats.org/officeDocument/2006/relationships/ctrlProp" Target="../ctrlProps/ctrlProp1218.xml"/><Relationship Id="rId7" Type="http://schemas.openxmlformats.org/officeDocument/2006/relationships/ctrlProp" Target="../ctrlProps/ctrlProp1128.xml"/><Relationship Id="rId71" Type="http://schemas.openxmlformats.org/officeDocument/2006/relationships/ctrlProp" Target="../ctrlProps/ctrlProp1192.xml"/><Relationship Id="rId92" Type="http://schemas.openxmlformats.org/officeDocument/2006/relationships/ctrlProp" Target="../ctrlProps/ctrlProp1213.xml"/><Relationship Id="rId2" Type="http://schemas.openxmlformats.org/officeDocument/2006/relationships/vmlDrawing" Target="../drawings/vmlDrawing14.vml"/><Relationship Id="rId29" Type="http://schemas.openxmlformats.org/officeDocument/2006/relationships/ctrlProp" Target="../ctrlProps/ctrlProp1150.xml"/><Relationship Id="rId24" Type="http://schemas.openxmlformats.org/officeDocument/2006/relationships/ctrlProp" Target="../ctrlProps/ctrlProp1145.xml"/><Relationship Id="rId40" Type="http://schemas.openxmlformats.org/officeDocument/2006/relationships/ctrlProp" Target="../ctrlProps/ctrlProp1161.xml"/><Relationship Id="rId45" Type="http://schemas.openxmlformats.org/officeDocument/2006/relationships/ctrlProp" Target="../ctrlProps/ctrlProp1166.xml"/><Relationship Id="rId66" Type="http://schemas.openxmlformats.org/officeDocument/2006/relationships/ctrlProp" Target="../ctrlProps/ctrlProp1187.xml"/><Relationship Id="rId87" Type="http://schemas.openxmlformats.org/officeDocument/2006/relationships/ctrlProp" Target="../ctrlProps/ctrlProp1208.xml"/><Relationship Id="rId61" Type="http://schemas.openxmlformats.org/officeDocument/2006/relationships/ctrlProp" Target="../ctrlProps/ctrlProp1182.xml"/><Relationship Id="rId82" Type="http://schemas.openxmlformats.org/officeDocument/2006/relationships/ctrlProp" Target="../ctrlProps/ctrlProp1203.xml"/><Relationship Id="rId19" Type="http://schemas.openxmlformats.org/officeDocument/2006/relationships/ctrlProp" Target="../ctrlProps/ctrlProp1140.xml"/><Relationship Id="rId14" Type="http://schemas.openxmlformats.org/officeDocument/2006/relationships/ctrlProp" Target="../ctrlProps/ctrlProp1135.xml"/><Relationship Id="rId30" Type="http://schemas.openxmlformats.org/officeDocument/2006/relationships/ctrlProp" Target="../ctrlProps/ctrlProp1151.xml"/><Relationship Id="rId35" Type="http://schemas.openxmlformats.org/officeDocument/2006/relationships/ctrlProp" Target="../ctrlProps/ctrlProp1156.xml"/><Relationship Id="rId56" Type="http://schemas.openxmlformats.org/officeDocument/2006/relationships/ctrlProp" Target="../ctrlProps/ctrlProp1177.xml"/><Relationship Id="rId77" Type="http://schemas.openxmlformats.org/officeDocument/2006/relationships/ctrlProp" Target="../ctrlProps/ctrlProp1198.xml"/><Relationship Id="rId100" Type="http://schemas.openxmlformats.org/officeDocument/2006/relationships/ctrlProp" Target="../ctrlProps/ctrlProp1221.xml"/><Relationship Id="rId8" Type="http://schemas.openxmlformats.org/officeDocument/2006/relationships/ctrlProp" Target="../ctrlProps/ctrlProp1129.xml"/><Relationship Id="rId51" Type="http://schemas.openxmlformats.org/officeDocument/2006/relationships/ctrlProp" Target="../ctrlProps/ctrlProp1172.xml"/><Relationship Id="rId72" Type="http://schemas.openxmlformats.org/officeDocument/2006/relationships/ctrlProp" Target="../ctrlProps/ctrlProp1193.xml"/><Relationship Id="rId93" Type="http://schemas.openxmlformats.org/officeDocument/2006/relationships/ctrlProp" Target="../ctrlProps/ctrlProp1214.xml"/><Relationship Id="rId98" Type="http://schemas.openxmlformats.org/officeDocument/2006/relationships/ctrlProp" Target="../ctrlProps/ctrlProp1219.xml"/><Relationship Id="rId3" Type="http://schemas.openxmlformats.org/officeDocument/2006/relationships/ctrlProp" Target="../ctrlProps/ctrlProp1124.xml"/></Relationships>
</file>

<file path=xl/worksheets/_rels/sheet24.xml.rels><?xml version="1.0" encoding="UTF-8" standalone="yes"?>
<Relationships xmlns="http://schemas.openxmlformats.org/package/2006/relationships"><Relationship Id="rId26" Type="http://schemas.openxmlformats.org/officeDocument/2006/relationships/ctrlProp" Target="../ctrlProps/ctrlProp1248.xml"/><Relationship Id="rId21" Type="http://schemas.openxmlformats.org/officeDocument/2006/relationships/ctrlProp" Target="../ctrlProps/ctrlProp1243.xml"/><Relationship Id="rId42" Type="http://schemas.openxmlformats.org/officeDocument/2006/relationships/ctrlProp" Target="../ctrlProps/ctrlProp1264.xml"/><Relationship Id="rId47" Type="http://schemas.openxmlformats.org/officeDocument/2006/relationships/ctrlProp" Target="../ctrlProps/ctrlProp1269.xml"/><Relationship Id="rId63" Type="http://schemas.openxmlformats.org/officeDocument/2006/relationships/ctrlProp" Target="../ctrlProps/ctrlProp1285.xml"/><Relationship Id="rId68" Type="http://schemas.openxmlformats.org/officeDocument/2006/relationships/ctrlProp" Target="../ctrlProps/ctrlProp1290.xml"/><Relationship Id="rId84" Type="http://schemas.openxmlformats.org/officeDocument/2006/relationships/ctrlProp" Target="../ctrlProps/ctrlProp1306.xml"/><Relationship Id="rId89" Type="http://schemas.openxmlformats.org/officeDocument/2006/relationships/ctrlProp" Target="../ctrlProps/ctrlProp1311.xml"/><Relationship Id="rId16" Type="http://schemas.openxmlformats.org/officeDocument/2006/relationships/ctrlProp" Target="../ctrlProps/ctrlProp1238.xml"/><Relationship Id="rId11" Type="http://schemas.openxmlformats.org/officeDocument/2006/relationships/ctrlProp" Target="../ctrlProps/ctrlProp1233.xml"/><Relationship Id="rId32" Type="http://schemas.openxmlformats.org/officeDocument/2006/relationships/ctrlProp" Target="../ctrlProps/ctrlProp1254.xml"/><Relationship Id="rId37" Type="http://schemas.openxmlformats.org/officeDocument/2006/relationships/ctrlProp" Target="../ctrlProps/ctrlProp1259.xml"/><Relationship Id="rId53" Type="http://schemas.openxmlformats.org/officeDocument/2006/relationships/ctrlProp" Target="../ctrlProps/ctrlProp1275.xml"/><Relationship Id="rId58" Type="http://schemas.openxmlformats.org/officeDocument/2006/relationships/ctrlProp" Target="../ctrlProps/ctrlProp1280.xml"/><Relationship Id="rId74" Type="http://schemas.openxmlformats.org/officeDocument/2006/relationships/ctrlProp" Target="../ctrlProps/ctrlProp1296.xml"/><Relationship Id="rId79" Type="http://schemas.openxmlformats.org/officeDocument/2006/relationships/ctrlProp" Target="../ctrlProps/ctrlProp1301.xml"/><Relationship Id="rId102" Type="http://schemas.openxmlformats.org/officeDocument/2006/relationships/ctrlProp" Target="../ctrlProps/ctrlProp1324.xml"/><Relationship Id="rId5" Type="http://schemas.openxmlformats.org/officeDocument/2006/relationships/ctrlProp" Target="../ctrlProps/ctrlProp1227.xml"/><Relationship Id="rId90" Type="http://schemas.openxmlformats.org/officeDocument/2006/relationships/ctrlProp" Target="../ctrlProps/ctrlProp1312.xml"/><Relationship Id="rId95" Type="http://schemas.openxmlformats.org/officeDocument/2006/relationships/ctrlProp" Target="../ctrlProps/ctrlProp1317.xml"/><Relationship Id="rId22" Type="http://schemas.openxmlformats.org/officeDocument/2006/relationships/ctrlProp" Target="../ctrlProps/ctrlProp1244.xml"/><Relationship Id="rId27" Type="http://schemas.openxmlformats.org/officeDocument/2006/relationships/ctrlProp" Target="../ctrlProps/ctrlProp1249.xml"/><Relationship Id="rId43" Type="http://schemas.openxmlformats.org/officeDocument/2006/relationships/ctrlProp" Target="../ctrlProps/ctrlProp1265.xml"/><Relationship Id="rId48" Type="http://schemas.openxmlformats.org/officeDocument/2006/relationships/ctrlProp" Target="../ctrlProps/ctrlProp1270.xml"/><Relationship Id="rId64" Type="http://schemas.openxmlformats.org/officeDocument/2006/relationships/ctrlProp" Target="../ctrlProps/ctrlProp1286.xml"/><Relationship Id="rId69" Type="http://schemas.openxmlformats.org/officeDocument/2006/relationships/ctrlProp" Target="../ctrlProps/ctrlProp1291.xml"/><Relationship Id="rId80" Type="http://schemas.openxmlformats.org/officeDocument/2006/relationships/ctrlProp" Target="../ctrlProps/ctrlProp1302.xml"/><Relationship Id="rId85" Type="http://schemas.openxmlformats.org/officeDocument/2006/relationships/ctrlProp" Target="../ctrlProps/ctrlProp1307.xml"/><Relationship Id="rId12" Type="http://schemas.openxmlformats.org/officeDocument/2006/relationships/ctrlProp" Target="../ctrlProps/ctrlProp1234.xml"/><Relationship Id="rId17" Type="http://schemas.openxmlformats.org/officeDocument/2006/relationships/ctrlProp" Target="../ctrlProps/ctrlProp1239.xml"/><Relationship Id="rId25" Type="http://schemas.openxmlformats.org/officeDocument/2006/relationships/ctrlProp" Target="../ctrlProps/ctrlProp1247.xml"/><Relationship Id="rId33" Type="http://schemas.openxmlformats.org/officeDocument/2006/relationships/ctrlProp" Target="../ctrlProps/ctrlProp1255.xml"/><Relationship Id="rId38" Type="http://schemas.openxmlformats.org/officeDocument/2006/relationships/ctrlProp" Target="../ctrlProps/ctrlProp1260.xml"/><Relationship Id="rId46" Type="http://schemas.openxmlformats.org/officeDocument/2006/relationships/ctrlProp" Target="../ctrlProps/ctrlProp1268.xml"/><Relationship Id="rId59" Type="http://schemas.openxmlformats.org/officeDocument/2006/relationships/ctrlProp" Target="../ctrlProps/ctrlProp1281.xml"/><Relationship Id="rId67" Type="http://schemas.openxmlformats.org/officeDocument/2006/relationships/ctrlProp" Target="../ctrlProps/ctrlProp1289.xml"/><Relationship Id="rId103" Type="http://schemas.openxmlformats.org/officeDocument/2006/relationships/ctrlProp" Target="../ctrlProps/ctrlProp1325.xml"/><Relationship Id="rId20" Type="http://schemas.openxmlformats.org/officeDocument/2006/relationships/ctrlProp" Target="../ctrlProps/ctrlProp1242.xml"/><Relationship Id="rId41" Type="http://schemas.openxmlformats.org/officeDocument/2006/relationships/ctrlProp" Target="../ctrlProps/ctrlProp1263.xml"/><Relationship Id="rId54" Type="http://schemas.openxmlformats.org/officeDocument/2006/relationships/ctrlProp" Target="../ctrlProps/ctrlProp1276.xml"/><Relationship Id="rId62" Type="http://schemas.openxmlformats.org/officeDocument/2006/relationships/ctrlProp" Target="../ctrlProps/ctrlProp1284.xml"/><Relationship Id="rId70" Type="http://schemas.openxmlformats.org/officeDocument/2006/relationships/ctrlProp" Target="../ctrlProps/ctrlProp1292.xml"/><Relationship Id="rId75" Type="http://schemas.openxmlformats.org/officeDocument/2006/relationships/ctrlProp" Target="../ctrlProps/ctrlProp1297.xml"/><Relationship Id="rId83" Type="http://schemas.openxmlformats.org/officeDocument/2006/relationships/ctrlProp" Target="../ctrlProps/ctrlProp1305.xml"/><Relationship Id="rId88" Type="http://schemas.openxmlformats.org/officeDocument/2006/relationships/ctrlProp" Target="../ctrlProps/ctrlProp1310.xml"/><Relationship Id="rId91" Type="http://schemas.openxmlformats.org/officeDocument/2006/relationships/ctrlProp" Target="../ctrlProps/ctrlProp1313.xml"/><Relationship Id="rId96" Type="http://schemas.openxmlformats.org/officeDocument/2006/relationships/ctrlProp" Target="../ctrlProps/ctrlProp1318.xml"/><Relationship Id="rId1" Type="http://schemas.openxmlformats.org/officeDocument/2006/relationships/drawing" Target="../drawings/drawing27.xml"/><Relationship Id="rId6" Type="http://schemas.openxmlformats.org/officeDocument/2006/relationships/ctrlProp" Target="../ctrlProps/ctrlProp1228.xml"/><Relationship Id="rId15" Type="http://schemas.openxmlformats.org/officeDocument/2006/relationships/ctrlProp" Target="../ctrlProps/ctrlProp1237.xml"/><Relationship Id="rId23" Type="http://schemas.openxmlformats.org/officeDocument/2006/relationships/ctrlProp" Target="../ctrlProps/ctrlProp1245.xml"/><Relationship Id="rId28" Type="http://schemas.openxmlformats.org/officeDocument/2006/relationships/ctrlProp" Target="../ctrlProps/ctrlProp1250.xml"/><Relationship Id="rId36" Type="http://schemas.openxmlformats.org/officeDocument/2006/relationships/ctrlProp" Target="../ctrlProps/ctrlProp1258.xml"/><Relationship Id="rId49" Type="http://schemas.openxmlformats.org/officeDocument/2006/relationships/ctrlProp" Target="../ctrlProps/ctrlProp1271.xml"/><Relationship Id="rId57" Type="http://schemas.openxmlformats.org/officeDocument/2006/relationships/ctrlProp" Target="../ctrlProps/ctrlProp1279.xml"/><Relationship Id="rId10" Type="http://schemas.openxmlformats.org/officeDocument/2006/relationships/ctrlProp" Target="../ctrlProps/ctrlProp1232.xml"/><Relationship Id="rId31" Type="http://schemas.openxmlformats.org/officeDocument/2006/relationships/ctrlProp" Target="../ctrlProps/ctrlProp1253.xml"/><Relationship Id="rId44" Type="http://schemas.openxmlformats.org/officeDocument/2006/relationships/ctrlProp" Target="../ctrlProps/ctrlProp1266.xml"/><Relationship Id="rId52" Type="http://schemas.openxmlformats.org/officeDocument/2006/relationships/ctrlProp" Target="../ctrlProps/ctrlProp1274.xml"/><Relationship Id="rId60" Type="http://schemas.openxmlformats.org/officeDocument/2006/relationships/ctrlProp" Target="../ctrlProps/ctrlProp1282.xml"/><Relationship Id="rId65" Type="http://schemas.openxmlformats.org/officeDocument/2006/relationships/ctrlProp" Target="../ctrlProps/ctrlProp1287.xml"/><Relationship Id="rId73" Type="http://schemas.openxmlformats.org/officeDocument/2006/relationships/ctrlProp" Target="../ctrlProps/ctrlProp1295.xml"/><Relationship Id="rId78" Type="http://schemas.openxmlformats.org/officeDocument/2006/relationships/ctrlProp" Target="../ctrlProps/ctrlProp1300.xml"/><Relationship Id="rId81" Type="http://schemas.openxmlformats.org/officeDocument/2006/relationships/ctrlProp" Target="../ctrlProps/ctrlProp1303.xml"/><Relationship Id="rId86" Type="http://schemas.openxmlformats.org/officeDocument/2006/relationships/ctrlProp" Target="../ctrlProps/ctrlProp1308.xml"/><Relationship Id="rId94" Type="http://schemas.openxmlformats.org/officeDocument/2006/relationships/ctrlProp" Target="../ctrlProps/ctrlProp1316.xml"/><Relationship Id="rId99" Type="http://schemas.openxmlformats.org/officeDocument/2006/relationships/ctrlProp" Target="../ctrlProps/ctrlProp1321.xml"/><Relationship Id="rId101" Type="http://schemas.openxmlformats.org/officeDocument/2006/relationships/ctrlProp" Target="../ctrlProps/ctrlProp1323.xml"/><Relationship Id="rId4" Type="http://schemas.openxmlformats.org/officeDocument/2006/relationships/ctrlProp" Target="../ctrlProps/ctrlProp1226.xml"/><Relationship Id="rId9" Type="http://schemas.openxmlformats.org/officeDocument/2006/relationships/ctrlProp" Target="../ctrlProps/ctrlProp1231.xml"/><Relationship Id="rId13" Type="http://schemas.openxmlformats.org/officeDocument/2006/relationships/ctrlProp" Target="../ctrlProps/ctrlProp1235.xml"/><Relationship Id="rId18" Type="http://schemas.openxmlformats.org/officeDocument/2006/relationships/ctrlProp" Target="../ctrlProps/ctrlProp1240.xml"/><Relationship Id="rId39" Type="http://schemas.openxmlformats.org/officeDocument/2006/relationships/ctrlProp" Target="../ctrlProps/ctrlProp1261.xml"/><Relationship Id="rId34" Type="http://schemas.openxmlformats.org/officeDocument/2006/relationships/ctrlProp" Target="../ctrlProps/ctrlProp1256.xml"/><Relationship Id="rId50" Type="http://schemas.openxmlformats.org/officeDocument/2006/relationships/ctrlProp" Target="../ctrlProps/ctrlProp1272.xml"/><Relationship Id="rId55" Type="http://schemas.openxmlformats.org/officeDocument/2006/relationships/ctrlProp" Target="../ctrlProps/ctrlProp1277.xml"/><Relationship Id="rId76" Type="http://schemas.openxmlformats.org/officeDocument/2006/relationships/ctrlProp" Target="../ctrlProps/ctrlProp1298.xml"/><Relationship Id="rId97" Type="http://schemas.openxmlformats.org/officeDocument/2006/relationships/ctrlProp" Target="../ctrlProps/ctrlProp1319.xml"/><Relationship Id="rId7" Type="http://schemas.openxmlformats.org/officeDocument/2006/relationships/ctrlProp" Target="../ctrlProps/ctrlProp1229.xml"/><Relationship Id="rId71" Type="http://schemas.openxmlformats.org/officeDocument/2006/relationships/ctrlProp" Target="../ctrlProps/ctrlProp1293.xml"/><Relationship Id="rId92" Type="http://schemas.openxmlformats.org/officeDocument/2006/relationships/ctrlProp" Target="../ctrlProps/ctrlProp1314.xml"/><Relationship Id="rId2" Type="http://schemas.openxmlformats.org/officeDocument/2006/relationships/vmlDrawing" Target="../drawings/vmlDrawing15.vml"/><Relationship Id="rId29" Type="http://schemas.openxmlformats.org/officeDocument/2006/relationships/ctrlProp" Target="../ctrlProps/ctrlProp1251.xml"/><Relationship Id="rId24" Type="http://schemas.openxmlformats.org/officeDocument/2006/relationships/ctrlProp" Target="../ctrlProps/ctrlProp1246.xml"/><Relationship Id="rId40" Type="http://schemas.openxmlformats.org/officeDocument/2006/relationships/ctrlProp" Target="../ctrlProps/ctrlProp1262.xml"/><Relationship Id="rId45" Type="http://schemas.openxmlformats.org/officeDocument/2006/relationships/ctrlProp" Target="../ctrlProps/ctrlProp1267.xml"/><Relationship Id="rId66" Type="http://schemas.openxmlformats.org/officeDocument/2006/relationships/ctrlProp" Target="../ctrlProps/ctrlProp1288.xml"/><Relationship Id="rId87" Type="http://schemas.openxmlformats.org/officeDocument/2006/relationships/ctrlProp" Target="../ctrlProps/ctrlProp1309.xml"/><Relationship Id="rId61" Type="http://schemas.openxmlformats.org/officeDocument/2006/relationships/ctrlProp" Target="../ctrlProps/ctrlProp1283.xml"/><Relationship Id="rId82" Type="http://schemas.openxmlformats.org/officeDocument/2006/relationships/ctrlProp" Target="../ctrlProps/ctrlProp1304.xml"/><Relationship Id="rId19" Type="http://schemas.openxmlformats.org/officeDocument/2006/relationships/ctrlProp" Target="../ctrlProps/ctrlProp1241.xml"/><Relationship Id="rId14" Type="http://schemas.openxmlformats.org/officeDocument/2006/relationships/ctrlProp" Target="../ctrlProps/ctrlProp1236.xml"/><Relationship Id="rId30" Type="http://schemas.openxmlformats.org/officeDocument/2006/relationships/ctrlProp" Target="../ctrlProps/ctrlProp1252.xml"/><Relationship Id="rId35" Type="http://schemas.openxmlformats.org/officeDocument/2006/relationships/ctrlProp" Target="../ctrlProps/ctrlProp1257.xml"/><Relationship Id="rId56" Type="http://schemas.openxmlformats.org/officeDocument/2006/relationships/ctrlProp" Target="../ctrlProps/ctrlProp1278.xml"/><Relationship Id="rId77" Type="http://schemas.openxmlformats.org/officeDocument/2006/relationships/ctrlProp" Target="../ctrlProps/ctrlProp1299.xml"/><Relationship Id="rId100" Type="http://schemas.openxmlformats.org/officeDocument/2006/relationships/ctrlProp" Target="../ctrlProps/ctrlProp1322.xml"/><Relationship Id="rId8" Type="http://schemas.openxmlformats.org/officeDocument/2006/relationships/ctrlProp" Target="../ctrlProps/ctrlProp1230.xml"/><Relationship Id="rId51" Type="http://schemas.openxmlformats.org/officeDocument/2006/relationships/ctrlProp" Target="../ctrlProps/ctrlProp1273.xml"/><Relationship Id="rId72" Type="http://schemas.openxmlformats.org/officeDocument/2006/relationships/ctrlProp" Target="../ctrlProps/ctrlProp1294.xml"/><Relationship Id="rId93" Type="http://schemas.openxmlformats.org/officeDocument/2006/relationships/ctrlProp" Target="../ctrlProps/ctrlProp1315.xml"/><Relationship Id="rId98" Type="http://schemas.openxmlformats.org/officeDocument/2006/relationships/ctrlProp" Target="../ctrlProps/ctrlProp1320.xml"/><Relationship Id="rId3" Type="http://schemas.openxmlformats.org/officeDocument/2006/relationships/ctrlProp" Target="../ctrlProps/ctrlProp1225.xml"/></Relationships>
</file>

<file path=xl/worksheets/_rels/sheet25.xml.rels><?xml version="1.0" encoding="UTF-8" standalone="yes"?>
<Relationships xmlns="http://schemas.openxmlformats.org/package/2006/relationships"><Relationship Id="rId26" Type="http://schemas.openxmlformats.org/officeDocument/2006/relationships/ctrlProp" Target="../ctrlProps/ctrlProp1349.xml"/><Relationship Id="rId21" Type="http://schemas.openxmlformats.org/officeDocument/2006/relationships/ctrlProp" Target="../ctrlProps/ctrlProp1344.xml"/><Relationship Id="rId42" Type="http://schemas.openxmlformats.org/officeDocument/2006/relationships/ctrlProp" Target="../ctrlProps/ctrlProp1365.xml"/><Relationship Id="rId47" Type="http://schemas.openxmlformats.org/officeDocument/2006/relationships/ctrlProp" Target="../ctrlProps/ctrlProp1370.xml"/><Relationship Id="rId63" Type="http://schemas.openxmlformats.org/officeDocument/2006/relationships/ctrlProp" Target="../ctrlProps/ctrlProp1386.xml"/><Relationship Id="rId68" Type="http://schemas.openxmlformats.org/officeDocument/2006/relationships/ctrlProp" Target="../ctrlProps/ctrlProp1391.xml"/><Relationship Id="rId84" Type="http://schemas.openxmlformats.org/officeDocument/2006/relationships/ctrlProp" Target="../ctrlProps/ctrlProp1407.xml"/><Relationship Id="rId89" Type="http://schemas.openxmlformats.org/officeDocument/2006/relationships/ctrlProp" Target="../ctrlProps/ctrlProp1412.xml"/><Relationship Id="rId16" Type="http://schemas.openxmlformats.org/officeDocument/2006/relationships/ctrlProp" Target="../ctrlProps/ctrlProp1339.xml"/><Relationship Id="rId11" Type="http://schemas.openxmlformats.org/officeDocument/2006/relationships/ctrlProp" Target="../ctrlProps/ctrlProp1334.xml"/><Relationship Id="rId32" Type="http://schemas.openxmlformats.org/officeDocument/2006/relationships/ctrlProp" Target="../ctrlProps/ctrlProp1355.xml"/><Relationship Id="rId37" Type="http://schemas.openxmlformats.org/officeDocument/2006/relationships/ctrlProp" Target="../ctrlProps/ctrlProp1360.xml"/><Relationship Id="rId53" Type="http://schemas.openxmlformats.org/officeDocument/2006/relationships/ctrlProp" Target="../ctrlProps/ctrlProp1376.xml"/><Relationship Id="rId58" Type="http://schemas.openxmlformats.org/officeDocument/2006/relationships/ctrlProp" Target="../ctrlProps/ctrlProp1381.xml"/><Relationship Id="rId74" Type="http://schemas.openxmlformats.org/officeDocument/2006/relationships/ctrlProp" Target="../ctrlProps/ctrlProp1397.xml"/><Relationship Id="rId79" Type="http://schemas.openxmlformats.org/officeDocument/2006/relationships/ctrlProp" Target="../ctrlProps/ctrlProp1402.xml"/><Relationship Id="rId102" Type="http://schemas.openxmlformats.org/officeDocument/2006/relationships/ctrlProp" Target="../ctrlProps/ctrlProp1425.xml"/><Relationship Id="rId5" Type="http://schemas.openxmlformats.org/officeDocument/2006/relationships/ctrlProp" Target="../ctrlProps/ctrlProp1328.xml"/><Relationship Id="rId90" Type="http://schemas.openxmlformats.org/officeDocument/2006/relationships/ctrlProp" Target="../ctrlProps/ctrlProp1413.xml"/><Relationship Id="rId95" Type="http://schemas.openxmlformats.org/officeDocument/2006/relationships/ctrlProp" Target="../ctrlProps/ctrlProp1418.xml"/><Relationship Id="rId22" Type="http://schemas.openxmlformats.org/officeDocument/2006/relationships/ctrlProp" Target="../ctrlProps/ctrlProp1345.xml"/><Relationship Id="rId27" Type="http://schemas.openxmlformats.org/officeDocument/2006/relationships/ctrlProp" Target="../ctrlProps/ctrlProp1350.xml"/><Relationship Id="rId43" Type="http://schemas.openxmlformats.org/officeDocument/2006/relationships/ctrlProp" Target="../ctrlProps/ctrlProp1366.xml"/><Relationship Id="rId48" Type="http://schemas.openxmlformats.org/officeDocument/2006/relationships/ctrlProp" Target="../ctrlProps/ctrlProp1371.xml"/><Relationship Id="rId64" Type="http://schemas.openxmlformats.org/officeDocument/2006/relationships/ctrlProp" Target="../ctrlProps/ctrlProp1387.xml"/><Relationship Id="rId69" Type="http://schemas.openxmlformats.org/officeDocument/2006/relationships/ctrlProp" Target="../ctrlProps/ctrlProp1392.xml"/><Relationship Id="rId80" Type="http://schemas.openxmlformats.org/officeDocument/2006/relationships/ctrlProp" Target="../ctrlProps/ctrlProp1403.xml"/><Relationship Id="rId85" Type="http://schemas.openxmlformats.org/officeDocument/2006/relationships/ctrlProp" Target="../ctrlProps/ctrlProp1408.xml"/><Relationship Id="rId12" Type="http://schemas.openxmlformats.org/officeDocument/2006/relationships/ctrlProp" Target="../ctrlProps/ctrlProp1335.xml"/><Relationship Id="rId17" Type="http://schemas.openxmlformats.org/officeDocument/2006/relationships/ctrlProp" Target="../ctrlProps/ctrlProp1340.xml"/><Relationship Id="rId25" Type="http://schemas.openxmlformats.org/officeDocument/2006/relationships/ctrlProp" Target="../ctrlProps/ctrlProp1348.xml"/><Relationship Id="rId33" Type="http://schemas.openxmlformats.org/officeDocument/2006/relationships/ctrlProp" Target="../ctrlProps/ctrlProp1356.xml"/><Relationship Id="rId38" Type="http://schemas.openxmlformats.org/officeDocument/2006/relationships/ctrlProp" Target="../ctrlProps/ctrlProp1361.xml"/><Relationship Id="rId46" Type="http://schemas.openxmlformats.org/officeDocument/2006/relationships/ctrlProp" Target="../ctrlProps/ctrlProp1369.xml"/><Relationship Id="rId59" Type="http://schemas.openxmlformats.org/officeDocument/2006/relationships/ctrlProp" Target="../ctrlProps/ctrlProp1382.xml"/><Relationship Id="rId67" Type="http://schemas.openxmlformats.org/officeDocument/2006/relationships/ctrlProp" Target="../ctrlProps/ctrlProp1390.xml"/><Relationship Id="rId103" Type="http://schemas.openxmlformats.org/officeDocument/2006/relationships/ctrlProp" Target="../ctrlProps/ctrlProp1426.xml"/><Relationship Id="rId20" Type="http://schemas.openxmlformats.org/officeDocument/2006/relationships/ctrlProp" Target="../ctrlProps/ctrlProp1343.xml"/><Relationship Id="rId41" Type="http://schemas.openxmlformats.org/officeDocument/2006/relationships/ctrlProp" Target="../ctrlProps/ctrlProp1364.xml"/><Relationship Id="rId54" Type="http://schemas.openxmlformats.org/officeDocument/2006/relationships/ctrlProp" Target="../ctrlProps/ctrlProp1377.xml"/><Relationship Id="rId62" Type="http://schemas.openxmlformats.org/officeDocument/2006/relationships/ctrlProp" Target="../ctrlProps/ctrlProp1385.xml"/><Relationship Id="rId70" Type="http://schemas.openxmlformats.org/officeDocument/2006/relationships/ctrlProp" Target="../ctrlProps/ctrlProp1393.xml"/><Relationship Id="rId75" Type="http://schemas.openxmlformats.org/officeDocument/2006/relationships/ctrlProp" Target="../ctrlProps/ctrlProp1398.xml"/><Relationship Id="rId83" Type="http://schemas.openxmlformats.org/officeDocument/2006/relationships/ctrlProp" Target="../ctrlProps/ctrlProp1406.xml"/><Relationship Id="rId88" Type="http://schemas.openxmlformats.org/officeDocument/2006/relationships/ctrlProp" Target="../ctrlProps/ctrlProp1411.xml"/><Relationship Id="rId91" Type="http://schemas.openxmlformats.org/officeDocument/2006/relationships/ctrlProp" Target="../ctrlProps/ctrlProp1414.xml"/><Relationship Id="rId96" Type="http://schemas.openxmlformats.org/officeDocument/2006/relationships/ctrlProp" Target="../ctrlProps/ctrlProp1419.xml"/><Relationship Id="rId1" Type="http://schemas.openxmlformats.org/officeDocument/2006/relationships/drawing" Target="../drawings/drawing29.xml"/><Relationship Id="rId6" Type="http://schemas.openxmlformats.org/officeDocument/2006/relationships/ctrlProp" Target="../ctrlProps/ctrlProp1329.xml"/><Relationship Id="rId15" Type="http://schemas.openxmlformats.org/officeDocument/2006/relationships/ctrlProp" Target="../ctrlProps/ctrlProp1338.xml"/><Relationship Id="rId23" Type="http://schemas.openxmlformats.org/officeDocument/2006/relationships/ctrlProp" Target="../ctrlProps/ctrlProp1346.xml"/><Relationship Id="rId28" Type="http://schemas.openxmlformats.org/officeDocument/2006/relationships/ctrlProp" Target="../ctrlProps/ctrlProp1351.xml"/><Relationship Id="rId36" Type="http://schemas.openxmlformats.org/officeDocument/2006/relationships/ctrlProp" Target="../ctrlProps/ctrlProp1359.xml"/><Relationship Id="rId49" Type="http://schemas.openxmlformats.org/officeDocument/2006/relationships/ctrlProp" Target="../ctrlProps/ctrlProp1372.xml"/><Relationship Id="rId57" Type="http://schemas.openxmlformats.org/officeDocument/2006/relationships/ctrlProp" Target="../ctrlProps/ctrlProp1380.xml"/><Relationship Id="rId10" Type="http://schemas.openxmlformats.org/officeDocument/2006/relationships/ctrlProp" Target="../ctrlProps/ctrlProp1333.xml"/><Relationship Id="rId31" Type="http://schemas.openxmlformats.org/officeDocument/2006/relationships/ctrlProp" Target="../ctrlProps/ctrlProp1354.xml"/><Relationship Id="rId44" Type="http://schemas.openxmlformats.org/officeDocument/2006/relationships/ctrlProp" Target="../ctrlProps/ctrlProp1367.xml"/><Relationship Id="rId52" Type="http://schemas.openxmlformats.org/officeDocument/2006/relationships/ctrlProp" Target="../ctrlProps/ctrlProp1375.xml"/><Relationship Id="rId60" Type="http://schemas.openxmlformats.org/officeDocument/2006/relationships/ctrlProp" Target="../ctrlProps/ctrlProp1383.xml"/><Relationship Id="rId65" Type="http://schemas.openxmlformats.org/officeDocument/2006/relationships/ctrlProp" Target="../ctrlProps/ctrlProp1388.xml"/><Relationship Id="rId73" Type="http://schemas.openxmlformats.org/officeDocument/2006/relationships/ctrlProp" Target="../ctrlProps/ctrlProp1396.xml"/><Relationship Id="rId78" Type="http://schemas.openxmlformats.org/officeDocument/2006/relationships/ctrlProp" Target="../ctrlProps/ctrlProp1401.xml"/><Relationship Id="rId81" Type="http://schemas.openxmlformats.org/officeDocument/2006/relationships/ctrlProp" Target="../ctrlProps/ctrlProp1404.xml"/><Relationship Id="rId86" Type="http://schemas.openxmlformats.org/officeDocument/2006/relationships/ctrlProp" Target="../ctrlProps/ctrlProp1409.xml"/><Relationship Id="rId94" Type="http://schemas.openxmlformats.org/officeDocument/2006/relationships/ctrlProp" Target="../ctrlProps/ctrlProp1417.xml"/><Relationship Id="rId99" Type="http://schemas.openxmlformats.org/officeDocument/2006/relationships/ctrlProp" Target="../ctrlProps/ctrlProp1422.xml"/><Relationship Id="rId101" Type="http://schemas.openxmlformats.org/officeDocument/2006/relationships/ctrlProp" Target="../ctrlProps/ctrlProp1424.xml"/><Relationship Id="rId4" Type="http://schemas.openxmlformats.org/officeDocument/2006/relationships/ctrlProp" Target="../ctrlProps/ctrlProp1327.xml"/><Relationship Id="rId9" Type="http://schemas.openxmlformats.org/officeDocument/2006/relationships/ctrlProp" Target="../ctrlProps/ctrlProp1332.xml"/><Relationship Id="rId13" Type="http://schemas.openxmlformats.org/officeDocument/2006/relationships/ctrlProp" Target="../ctrlProps/ctrlProp1336.xml"/><Relationship Id="rId18" Type="http://schemas.openxmlformats.org/officeDocument/2006/relationships/ctrlProp" Target="../ctrlProps/ctrlProp1341.xml"/><Relationship Id="rId39" Type="http://schemas.openxmlformats.org/officeDocument/2006/relationships/ctrlProp" Target="../ctrlProps/ctrlProp1362.xml"/><Relationship Id="rId34" Type="http://schemas.openxmlformats.org/officeDocument/2006/relationships/ctrlProp" Target="../ctrlProps/ctrlProp1357.xml"/><Relationship Id="rId50" Type="http://schemas.openxmlformats.org/officeDocument/2006/relationships/ctrlProp" Target="../ctrlProps/ctrlProp1373.xml"/><Relationship Id="rId55" Type="http://schemas.openxmlformats.org/officeDocument/2006/relationships/ctrlProp" Target="../ctrlProps/ctrlProp1378.xml"/><Relationship Id="rId76" Type="http://schemas.openxmlformats.org/officeDocument/2006/relationships/ctrlProp" Target="../ctrlProps/ctrlProp1399.xml"/><Relationship Id="rId97" Type="http://schemas.openxmlformats.org/officeDocument/2006/relationships/ctrlProp" Target="../ctrlProps/ctrlProp1420.xml"/><Relationship Id="rId7" Type="http://schemas.openxmlformats.org/officeDocument/2006/relationships/ctrlProp" Target="../ctrlProps/ctrlProp1330.xml"/><Relationship Id="rId71" Type="http://schemas.openxmlformats.org/officeDocument/2006/relationships/ctrlProp" Target="../ctrlProps/ctrlProp1394.xml"/><Relationship Id="rId92" Type="http://schemas.openxmlformats.org/officeDocument/2006/relationships/ctrlProp" Target="../ctrlProps/ctrlProp1415.xml"/><Relationship Id="rId2" Type="http://schemas.openxmlformats.org/officeDocument/2006/relationships/vmlDrawing" Target="../drawings/vmlDrawing16.vml"/><Relationship Id="rId29" Type="http://schemas.openxmlformats.org/officeDocument/2006/relationships/ctrlProp" Target="../ctrlProps/ctrlProp1352.xml"/><Relationship Id="rId24" Type="http://schemas.openxmlformats.org/officeDocument/2006/relationships/ctrlProp" Target="../ctrlProps/ctrlProp1347.xml"/><Relationship Id="rId40" Type="http://schemas.openxmlformats.org/officeDocument/2006/relationships/ctrlProp" Target="../ctrlProps/ctrlProp1363.xml"/><Relationship Id="rId45" Type="http://schemas.openxmlformats.org/officeDocument/2006/relationships/ctrlProp" Target="../ctrlProps/ctrlProp1368.xml"/><Relationship Id="rId66" Type="http://schemas.openxmlformats.org/officeDocument/2006/relationships/ctrlProp" Target="../ctrlProps/ctrlProp1389.xml"/><Relationship Id="rId87" Type="http://schemas.openxmlformats.org/officeDocument/2006/relationships/ctrlProp" Target="../ctrlProps/ctrlProp1410.xml"/><Relationship Id="rId61" Type="http://schemas.openxmlformats.org/officeDocument/2006/relationships/ctrlProp" Target="../ctrlProps/ctrlProp1384.xml"/><Relationship Id="rId82" Type="http://schemas.openxmlformats.org/officeDocument/2006/relationships/ctrlProp" Target="../ctrlProps/ctrlProp1405.xml"/><Relationship Id="rId19" Type="http://schemas.openxmlformats.org/officeDocument/2006/relationships/ctrlProp" Target="../ctrlProps/ctrlProp1342.xml"/><Relationship Id="rId14" Type="http://schemas.openxmlformats.org/officeDocument/2006/relationships/ctrlProp" Target="../ctrlProps/ctrlProp1337.xml"/><Relationship Id="rId30" Type="http://schemas.openxmlformats.org/officeDocument/2006/relationships/ctrlProp" Target="../ctrlProps/ctrlProp1353.xml"/><Relationship Id="rId35" Type="http://schemas.openxmlformats.org/officeDocument/2006/relationships/ctrlProp" Target="../ctrlProps/ctrlProp1358.xml"/><Relationship Id="rId56" Type="http://schemas.openxmlformats.org/officeDocument/2006/relationships/ctrlProp" Target="../ctrlProps/ctrlProp1379.xml"/><Relationship Id="rId77" Type="http://schemas.openxmlformats.org/officeDocument/2006/relationships/ctrlProp" Target="../ctrlProps/ctrlProp1400.xml"/><Relationship Id="rId100" Type="http://schemas.openxmlformats.org/officeDocument/2006/relationships/ctrlProp" Target="../ctrlProps/ctrlProp1423.xml"/><Relationship Id="rId8" Type="http://schemas.openxmlformats.org/officeDocument/2006/relationships/ctrlProp" Target="../ctrlProps/ctrlProp1331.xml"/><Relationship Id="rId51" Type="http://schemas.openxmlformats.org/officeDocument/2006/relationships/ctrlProp" Target="../ctrlProps/ctrlProp1374.xml"/><Relationship Id="rId72" Type="http://schemas.openxmlformats.org/officeDocument/2006/relationships/ctrlProp" Target="../ctrlProps/ctrlProp1395.xml"/><Relationship Id="rId93" Type="http://schemas.openxmlformats.org/officeDocument/2006/relationships/ctrlProp" Target="../ctrlProps/ctrlProp1416.xml"/><Relationship Id="rId98" Type="http://schemas.openxmlformats.org/officeDocument/2006/relationships/ctrlProp" Target="../ctrlProps/ctrlProp1421.xml"/><Relationship Id="rId3" Type="http://schemas.openxmlformats.org/officeDocument/2006/relationships/ctrlProp" Target="../ctrlProps/ctrlProp1326.xml"/></Relationships>
</file>

<file path=xl/worksheets/_rels/sheet26.xml.rels><?xml version="1.0" encoding="UTF-8" standalone="yes"?>
<Relationships xmlns="http://schemas.openxmlformats.org/package/2006/relationships"><Relationship Id="rId26" Type="http://schemas.openxmlformats.org/officeDocument/2006/relationships/ctrlProp" Target="../ctrlProps/ctrlProp1449.xml"/><Relationship Id="rId21" Type="http://schemas.openxmlformats.org/officeDocument/2006/relationships/ctrlProp" Target="../ctrlProps/ctrlProp1444.xml"/><Relationship Id="rId42" Type="http://schemas.openxmlformats.org/officeDocument/2006/relationships/ctrlProp" Target="../ctrlProps/ctrlProp1465.xml"/><Relationship Id="rId47" Type="http://schemas.openxmlformats.org/officeDocument/2006/relationships/ctrlProp" Target="../ctrlProps/ctrlProp1470.xml"/><Relationship Id="rId63" Type="http://schemas.openxmlformats.org/officeDocument/2006/relationships/ctrlProp" Target="../ctrlProps/ctrlProp1486.xml"/><Relationship Id="rId68" Type="http://schemas.openxmlformats.org/officeDocument/2006/relationships/ctrlProp" Target="../ctrlProps/ctrlProp1491.xml"/><Relationship Id="rId84" Type="http://schemas.openxmlformats.org/officeDocument/2006/relationships/ctrlProp" Target="../ctrlProps/ctrlProp1507.xml"/><Relationship Id="rId89" Type="http://schemas.openxmlformats.org/officeDocument/2006/relationships/ctrlProp" Target="../ctrlProps/ctrlProp1512.xml"/><Relationship Id="rId16" Type="http://schemas.openxmlformats.org/officeDocument/2006/relationships/ctrlProp" Target="../ctrlProps/ctrlProp1439.xml"/><Relationship Id="rId11" Type="http://schemas.openxmlformats.org/officeDocument/2006/relationships/ctrlProp" Target="../ctrlProps/ctrlProp1434.xml"/><Relationship Id="rId32" Type="http://schemas.openxmlformats.org/officeDocument/2006/relationships/ctrlProp" Target="../ctrlProps/ctrlProp1455.xml"/><Relationship Id="rId37" Type="http://schemas.openxmlformats.org/officeDocument/2006/relationships/ctrlProp" Target="../ctrlProps/ctrlProp1460.xml"/><Relationship Id="rId53" Type="http://schemas.openxmlformats.org/officeDocument/2006/relationships/ctrlProp" Target="../ctrlProps/ctrlProp1476.xml"/><Relationship Id="rId58" Type="http://schemas.openxmlformats.org/officeDocument/2006/relationships/ctrlProp" Target="../ctrlProps/ctrlProp1481.xml"/><Relationship Id="rId74" Type="http://schemas.openxmlformats.org/officeDocument/2006/relationships/ctrlProp" Target="../ctrlProps/ctrlProp1497.xml"/><Relationship Id="rId79" Type="http://schemas.openxmlformats.org/officeDocument/2006/relationships/ctrlProp" Target="../ctrlProps/ctrlProp1502.xml"/><Relationship Id="rId102" Type="http://schemas.openxmlformats.org/officeDocument/2006/relationships/ctrlProp" Target="../ctrlProps/ctrlProp1525.xml"/><Relationship Id="rId5" Type="http://schemas.openxmlformats.org/officeDocument/2006/relationships/ctrlProp" Target="../ctrlProps/ctrlProp1428.xml"/><Relationship Id="rId90" Type="http://schemas.openxmlformats.org/officeDocument/2006/relationships/ctrlProp" Target="../ctrlProps/ctrlProp1513.xml"/><Relationship Id="rId95" Type="http://schemas.openxmlformats.org/officeDocument/2006/relationships/ctrlProp" Target="../ctrlProps/ctrlProp1518.xml"/><Relationship Id="rId22" Type="http://schemas.openxmlformats.org/officeDocument/2006/relationships/ctrlProp" Target="../ctrlProps/ctrlProp1445.xml"/><Relationship Id="rId27" Type="http://schemas.openxmlformats.org/officeDocument/2006/relationships/ctrlProp" Target="../ctrlProps/ctrlProp1450.xml"/><Relationship Id="rId43" Type="http://schemas.openxmlformats.org/officeDocument/2006/relationships/ctrlProp" Target="../ctrlProps/ctrlProp1466.xml"/><Relationship Id="rId48" Type="http://schemas.openxmlformats.org/officeDocument/2006/relationships/ctrlProp" Target="../ctrlProps/ctrlProp1471.xml"/><Relationship Id="rId64" Type="http://schemas.openxmlformats.org/officeDocument/2006/relationships/ctrlProp" Target="../ctrlProps/ctrlProp1487.xml"/><Relationship Id="rId69" Type="http://schemas.openxmlformats.org/officeDocument/2006/relationships/ctrlProp" Target="../ctrlProps/ctrlProp1492.xml"/><Relationship Id="rId80" Type="http://schemas.openxmlformats.org/officeDocument/2006/relationships/ctrlProp" Target="../ctrlProps/ctrlProp1503.xml"/><Relationship Id="rId85" Type="http://schemas.openxmlformats.org/officeDocument/2006/relationships/ctrlProp" Target="../ctrlProps/ctrlProp1508.xml"/><Relationship Id="rId12" Type="http://schemas.openxmlformats.org/officeDocument/2006/relationships/ctrlProp" Target="../ctrlProps/ctrlProp1435.xml"/><Relationship Id="rId17" Type="http://schemas.openxmlformats.org/officeDocument/2006/relationships/ctrlProp" Target="../ctrlProps/ctrlProp1440.xml"/><Relationship Id="rId25" Type="http://schemas.openxmlformats.org/officeDocument/2006/relationships/ctrlProp" Target="../ctrlProps/ctrlProp1448.xml"/><Relationship Id="rId33" Type="http://schemas.openxmlformats.org/officeDocument/2006/relationships/ctrlProp" Target="../ctrlProps/ctrlProp1456.xml"/><Relationship Id="rId38" Type="http://schemas.openxmlformats.org/officeDocument/2006/relationships/ctrlProp" Target="../ctrlProps/ctrlProp1461.xml"/><Relationship Id="rId46" Type="http://schemas.openxmlformats.org/officeDocument/2006/relationships/ctrlProp" Target="../ctrlProps/ctrlProp1469.xml"/><Relationship Id="rId59" Type="http://schemas.openxmlformats.org/officeDocument/2006/relationships/ctrlProp" Target="../ctrlProps/ctrlProp1482.xml"/><Relationship Id="rId67" Type="http://schemas.openxmlformats.org/officeDocument/2006/relationships/ctrlProp" Target="../ctrlProps/ctrlProp1490.xml"/><Relationship Id="rId103" Type="http://schemas.openxmlformats.org/officeDocument/2006/relationships/ctrlProp" Target="../ctrlProps/ctrlProp1526.xml"/><Relationship Id="rId20" Type="http://schemas.openxmlformats.org/officeDocument/2006/relationships/ctrlProp" Target="../ctrlProps/ctrlProp1443.xml"/><Relationship Id="rId41" Type="http://schemas.openxmlformats.org/officeDocument/2006/relationships/ctrlProp" Target="../ctrlProps/ctrlProp1464.xml"/><Relationship Id="rId54" Type="http://schemas.openxmlformats.org/officeDocument/2006/relationships/ctrlProp" Target="../ctrlProps/ctrlProp1477.xml"/><Relationship Id="rId62" Type="http://schemas.openxmlformats.org/officeDocument/2006/relationships/ctrlProp" Target="../ctrlProps/ctrlProp1485.xml"/><Relationship Id="rId70" Type="http://schemas.openxmlformats.org/officeDocument/2006/relationships/ctrlProp" Target="../ctrlProps/ctrlProp1493.xml"/><Relationship Id="rId75" Type="http://schemas.openxmlformats.org/officeDocument/2006/relationships/ctrlProp" Target="../ctrlProps/ctrlProp1498.xml"/><Relationship Id="rId83" Type="http://schemas.openxmlformats.org/officeDocument/2006/relationships/ctrlProp" Target="../ctrlProps/ctrlProp1506.xml"/><Relationship Id="rId88" Type="http://schemas.openxmlformats.org/officeDocument/2006/relationships/ctrlProp" Target="../ctrlProps/ctrlProp1511.xml"/><Relationship Id="rId91" Type="http://schemas.openxmlformats.org/officeDocument/2006/relationships/ctrlProp" Target="../ctrlProps/ctrlProp1514.xml"/><Relationship Id="rId96" Type="http://schemas.openxmlformats.org/officeDocument/2006/relationships/ctrlProp" Target="../ctrlProps/ctrlProp1519.xml"/><Relationship Id="rId1" Type="http://schemas.openxmlformats.org/officeDocument/2006/relationships/printerSettings" Target="../printerSettings/printerSettings14.bin"/><Relationship Id="rId6" Type="http://schemas.openxmlformats.org/officeDocument/2006/relationships/ctrlProp" Target="../ctrlProps/ctrlProp1429.xml"/><Relationship Id="rId15" Type="http://schemas.openxmlformats.org/officeDocument/2006/relationships/ctrlProp" Target="../ctrlProps/ctrlProp1438.xml"/><Relationship Id="rId23" Type="http://schemas.openxmlformats.org/officeDocument/2006/relationships/ctrlProp" Target="../ctrlProps/ctrlProp1446.xml"/><Relationship Id="rId28" Type="http://schemas.openxmlformats.org/officeDocument/2006/relationships/ctrlProp" Target="../ctrlProps/ctrlProp1451.xml"/><Relationship Id="rId36" Type="http://schemas.openxmlformats.org/officeDocument/2006/relationships/ctrlProp" Target="../ctrlProps/ctrlProp1459.xml"/><Relationship Id="rId49" Type="http://schemas.openxmlformats.org/officeDocument/2006/relationships/ctrlProp" Target="../ctrlProps/ctrlProp1472.xml"/><Relationship Id="rId57" Type="http://schemas.openxmlformats.org/officeDocument/2006/relationships/ctrlProp" Target="../ctrlProps/ctrlProp1480.xml"/><Relationship Id="rId10" Type="http://schemas.openxmlformats.org/officeDocument/2006/relationships/ctrlProp" Target="../ctrlProps/ctrlProp1433.xml"/><Relationship Id="rId31" Type="http://schemas.openxmlformats.org/officeDocument/2006/relationships/ctrlProp" Target="../ctrlProps/ctrlProp1454.xml"/><Relationship Id="rId44" Type="http://schemas.openxmlformats.org/officeDocument/2006/relationships/ctrlProp" Target="../ctrlProps/ctrlProp1467.xml"/><Relationship Id="rId52" Type="http://schemas.openxmlformats.org/officeDocument/2006/relationships/ctrlProp" Target="../ctrlProps/ctrlProp1475.xml"/><Relationship Id="rId60" Type="http://schemas.openxmlformats.org/officeDocument/2006/relationships/ctrlProp" Target="../ctrlProps/ctrlProp1483.xml"/><Relationship Id="rId65" Type="http://schemas.openxmlformats.org/officeDocument/2006/relationships/ctrlProp" Target="../ctrlProps/ctrlProp1488.xml"/><Relationship Id="rId73" Type="http://schemas.openxmlformats.org/officeDocument/2006/relationships/ctrlProp" Target="../ctrlProps/ctrlProp1496.xml"/><Relationship Id="rId78" Type="http://schemas.openxmlformats.org/officeDocument/2006/relationships/ctrlProp" Target="../ctrlProps/ctrlProp1501.xml"/><Relationship Id="rId81" Type="http://schemas.openxmlformats.org/officeDocument/2006/relationships/ctrlProp" Target="../ctrlProps/ctrlProp1504.xml"/><Relationship Id="rId86" Type="http://schemas.openxmlformats.org/officeDocument/2006/relationships/ctrlProp" Target="../ctrlProps/ctrlProp1509.xml"/><Relationship Id="rId94" Type="http://schemas.openxmlformats.org/officeDocument/2006/relationships/ctrlProp" Target="../ctrlProps/ctrlProp1517.xml"/><Relationship Id="rId99" Type="http://schemas.openxmlformats.org/officeDocument/2006/relationships/ctrlProp" Target="../ctrlProps/ctrlProp1522.xml"/><Relationship Id="rId101" Type="http://schemas.openxmlformats.org/officeDocument/2006/relationships/ctrlProp" Target="../ctrlProps/ctrlProp1524.xml"/><Relationship Id="rId4" Type="http://schemas.openxmlformats.org/officeDocument/2006/relationships/ctrlProp" Target="../ctrlProps/ctrlProp1427.xml"/><Relationship Id="rId9" Type="http://schemas.openxmlformats.org/officeDocument/2006/relationships/ctrlProp" Target="../ctrlProps/ctrlProp1432.xml"/><Relationship Id="rId13" Type="http://schemas.openxmlformats.org/officeDocument/2006/relationships/ctrlProp" Target="../ctrlProps/ctrlProp1436.xml"/><Relationship Id="rId18" Type="http://schemas.openxmlformats.org/officeDocument/2006/relationships/ctrlProp" Target="../ctrlProps/ctrlProp1441.xml"/><Relationship Id="rId39" Type="http://schemas.openxmlformats.org/officeDocument/2006/relationships/ctrlProp" Target="../ctrlProps/ctrlProp1462.xml"/><Relationship Id="rId34" Type="http://schemas.openxmlformats.org/officeDocument/2006/relationships/ctrlProp" Target="../ctrlProps/ctrlProp1457.xml"/><Relationship Id="rId50" Type="http://schemas.openxmlformats.org/officeDocument/2006/relationships/ctrlProp" Target="../ctrlProps/ctrlProp1473.xml"/><Relationship Id="rId55" Type="http://schemas.openxmlformats.org/officeDocument/2006/relationships/ctrlProp" Target="../ctrlProps/ctrlProp1478.xml"/><Relationship Id="rId76" Type="http://schemas.openxmlformats.org/officeDocument/2006/relationships/ctrlProp" Target="../ctrlProps/ctrlProp1499.xml"/><Relationship Id="rId97" Type="http://schemas.openxmlformats.org/officeDocument/2006/relationships/ctrlProp" Target="../ctrlProps/ctrlProp1520.xml"/><Relationship Id="rId104" Type="http://schemas.openxmlformats.org/officeDocument/2006/relationships/ctrlProp" Target="../ctrlProps/ctrlProp1527.xml"/><Relationship Id="rId7" Type="http://schemas.openxmlformats.org/officeDocument/2006/relationships/ctrlProp" Target="../ctrlProps/ctrlProp1430.xml"/><Relationship Id="rId71" Type="http://schemas.openxmlformats.org/officeDocument/2006/relationships/ctrlProp" Target="../ctrlProps/ctrlProp1494.xml"/><Relationship Id="rId92" Type="http://schemas.openxmlformats.org/officeDocument/2006/relationships/ctrlProp" Target="../ctrlProps/ctrlProp1515.xml"/><Relationship Id="rId2" Type="http://schemas.openxmlformats.org/officeDocument/2006/relationships/drawing" Target="../drawings/drawing31.xml"/><Relationship Id="rId29" Type="http://schemas.openxmlformats.org/officeDocument/2006/relationships/ctrlProp" Target="../ctrlProps/ctrlProp1452.xml"/><Relationship Id="rId24" Type="http://schemas.openxmlformats.org/officeDocument/2006/relationships/ctrlProp" Target="../ctrlProps/ctrlProp1447.xml"/><Relationship Id="rId40" Type="http://schemas.openxmlformats.org/officeDocument/2006/relationships/ctrlProp" Target="../ctrlProps/ctrlProp1463.xml"/><Relationship Id="rId45" Type="http://schemas.openxmlformats.org/officeDocument/2006/relationships/ctrlProp" Target="../ctrlProps/ctrlProp1468.xml"/><Relationship Id="rId66" Type="http://schemas.openxmlformats.org/officeDocument/2006/relationships/ctrlProp" Target="../ctrlProps/ctrlProp1489.xml"/><Relationship Id="rId87" Type="http://schemas.openxmlformats.org/officeDocument/2006/relationships/ctrlProp" Target="../ctrlProps/ctrlProp1510.xml"/><Relationship Id="rId61" Type="http://schemas.openxmlformats.org/officeDocument/2006/relationships/ctrlProp" Target="../ctrlProps/ctrlProp1484.xml"/><Relationship Id="rId82" Type="http://schemas.openxmlformats.org/officeDocument/2006/relationships/ctrlProp" Target="../ctrlProps/ctrlProp1505.xml"/><Relationship Id="rId19" Type="http://schemas.openxmlformats.org/officeDocument/2006/relationships/ctrlProp" Target="../ctrlProps/ctrlProp1442.xml"/><Relationship Id="rId14" Type="http://schemas.openxmlformats.org/officeDocument/2006/relationships/ctrlProp" Target="../ctrlProps/ctrlProp1437.xml"/><Relationship Id="rId30" Type="http://schemas.openxmlformats.org/officeDocument/2006/relationships/ctrlProp" Target="../ctrlProps/ctrlProp1453.xml"/><Relationship Id="rId35" Type="http://schemas.openxmlformats.org/officeDocument/2006/relationships/ctrlProp" Target="../ctrlProps/ctrlProp1458.xml"/><Relationship Id="rId56" Type="http://schemas.openxmlformats.org/officeDocument/2006/relationships/ctrlProp" Target="../ctrlProps/ctrlProp1479.xml"/><Relationship Id="rId77" Type="http://schemas.openxmlformats.org/officeDocument/2006/relationships/ctrlProp" Target="../ctrlProps/ctrlProp1500.xml"/><Relationship Id="rId100" Type="http://schemas.openxmlformats.org/officeDocument/2006/relationships/ctrlProp" Target="../ctrlProps/ctrlProp1523.xml"/><Relationship Id="rId8" Type="http://schemas.openxmlformats.org/officeDocument/2006/relationships/ctrlProp" Target="../ctrlProps/ctrlProp1431.xml"/><Relationship Id="rId51" Type="http://schemas.openxmlformats.org/officeDocument/2006/relationships/ctrlProp" Target="../ctrlProps/ctrlProp1474.xml"/><Relationship Id="rId72" Type="http://schemas.openxmlformats.org/officeDocument/2006/relationships/ctrlProp" Target="../ctrlProps/ctrlProp1495.xml"/><Relationship Id="rId93" Type="http://schemas.openxmlformats.org/officeDocument/2006/relationships/ctrlProp" Target="../ctrlProps/ctrlProp1516.xml"/><Relationship Id="rId98" Type="http://schemas.openxmlformats.org/officeDocument/2006/relationships/ctrlProp" Target="../ctrlProps/ctrlProp1521.xml"/><Relationship Id="rId3" Type="http://schemas.openxmlformats.org/officeDocument/2006/relationships/vmlDrawing" Target="../drawings/vmlDrawing17.vml"/></Relationships>
</file>

<file path=xl/worksheets/_rels/sheet27.xml.rels><?xml version="1.0" encoding="UTF-8" standalone="yes"?>
<Relationships xmlns="http://schemas.openxmlformats.org/package/2006/relationships"><Relationship Id="rId26" Type="http://schemas.openxmlformats.org/officeDocument/2006/relationships/ctrlProp" Target="../ctrlProps/ctrlProp1551.xml"/><Relationship Id="rId21" Type="http://schemas.openxmlformats.org/officeDocument/2006/relationships/ctrlProp" Target="../ctrlProps/ctrlProp1546.xml"/><Relationship Id="rId42" Type="http://schemas.openxmlformats.org/officeDocument/2006/relationships/ctrlProp" Target="../ctrlProps/ctrlProp1567.xml"/><Relationship Id="rId47" Type="http://schemas.openxmlformats.org/officeDocument/2006/relationships/ctrlProp" Target="../ctrlProps/ctrlProp1572.xml"/><Relationship Id="rId63" Type="http://schemas.openxmlformats.org/officeDocument/2006/relationships/ctrlProp" Target="../ctrlProps/ctrlProp1588.xml"/><Relationship Id="rId68" Type="http://schemas.openxmlformats.org/officeDocument/2006/relationships/ctrlProp" Target="../ctrlProps/ctrlProp1593.xml"/><Relationship Id="rId84" Type="http://schemas.openxmlformats.org/officeDocument/2006/relationships/ctrlProp" Target="../ctrlProps/ctrlProp1609.xml"/><Relationship Id="rId89" Type="http://schemas.openxmlformats.org/officeDocument/2006/relationships/ctrlProp" Target="../ctrlProps/ctrlProp1614.xml"/><Relationship Id="rId16" Type="http://schemas.openxmlformats.org/officeDocument/2006/relationships/ctrlProp" Target="../ctrlProps/ctrlProp1541.xml"/><Relationship Id="rId11" Type="http://schemas.openxmlformats.org/officeDocument/2006/relationships/ctrlProp" Target="../ctrlProps/ctrlProp1536.xml"/><Relationship Id="rId32" Type="http://schemas.openxmlformats.org/officeDocument/2006/relationships/ctrlProp" Target="../ctrlProps/ctrlProp1557.xml"/><Relationship Id="rId37" Type="http://schemas.openxmlformats.org/officeDocument/2006/relationships/ctrlProp" Target="../ctrlProps/ctrlProp1562.xml"/><Relationship Id="rId53" Type="http://schemas.openxmlformats.org/officeDocument/2006/relationships/ctrlProp" Target="../ctrlProps/ctrlProp1578.xml"/><Relationship Id="rId58" Type="http://schemas.openxmlformats.org/officeDocument/2006/relationships/ctrlProp" Target="../ctrlProps/ctrlProp1583.xml"/><Relationship Id="rId74" Type="http://schemas.openxmlformats.org/officeDocument/2006/relationships/ctrlProp" Target="../ctrlProps/ctrlProp1599.xml"/><Relationship Id="rId79" Type="http://schemas.openxmlformats.org/officeDocument/2006/relationships/ctrlProp" Target="../ctrlProps/ctrlProp1604.xml"/><Relationship Id="rId102" Type="http://schemas.openxmlformats.org/officeDocument/2006/relationships/ctrlProp" Target="../ctrlProps/ctrlProp1627.xml"/><Relationship Id="rId5" Type="http://schemas.openxmlformats.org/officeDocument/2006/relationships/ctrlProp" Target="../ctrlProps/ctrlProp1530.xml"/><Relationship Id="rId90" Type="http://schemas.openxmlformats.org/officeDocument/2006/relationships/ctrlProp" Target="../ctrlProps/ctrlProp1615.xml"/><Relationship Id="rId95" Type="http://schemas.openxmlformats.org/officeDocument/2006/relationships/ctrlProp" Target="../ctrlProps/ctrlProp1620.xml"/><Relationship Id="rId22" Type="http://schemas.openxmlformats.org/officeDocument/2006/relationships/ctrlProp" Target="../ctrlProps/ctrlProp1547.xml"/><Relationship Id="rId27" Type="http://schemas.openxmlformats.org/officeDocument/2006/relationships/ctrlProp" Target="../ctrlProps/ctrlProp1552.xml"/><Relationship Id="rId43" Type="http://schemas.openxmlformats.org/officeDocument/2006/relationships/ctrlProp" Target="../ctrlProps/ctrlProp1568.xml"/><Relationship Id="rId48" Type="http://schemas.openxmlformats.org/officeDocument/2006/relationships/ctrlProp" Target="../ctrlProps/ctrlProp1573.xml"/><Relationship Id="rId64" Type="http://schemas.openxmlformats.org/officeDocument/2006/relationships/ctrlProp" Target="../ctrlProps/ctrlProp1589.xml"/><Relationship Id="rId69" Type="http://schemas.openxmlformats.org/officeDocument/2006/relationships/ctrlProp" Target="../ctrlProps/ctrlProp1594.xml"/><Relationship Id="rId80" Type="http://schemas.openxmlformats.org/officeDocument/2006/relationships/ctrlProp" Target="../ctrlProps/ctrlProp1605.xml"/><Relationship Id="rId85" Type="http://schemas.openxmlformats.org/officeDocument/2006/relationships/ctrlProp" Target="../ctrlProps/ctrlProp1610.xml"/><Relationship Id="rId12" Type="http://schemas.openxmlformats.org/officeDocument/2006/relationships/ctrlProp" Target="../ctrlProps/ctrlProp1537.xml"/><Relationship Id="rId17" Type="http://schemas.openxmlformats.org/officeDocument/2006/relationships/ctrlProp" Target="../ctrlProps/ctrlProp1542.xml"/><Relationship Id="rId25" Type="http://schemas.openxmlformats.org/officeDocument/2006/relationships/ctrlProp" Target="../ctrlProps/ctrlProp1550.xml"/><Relationship Id="rId33" Type="http://schemas.openxmlformats.org/officeDocument/2006/relationships/ctrlProp" Target="../ctrlProps/ctrlProp1558.xml"/><Relationship Id="rId38" Type="http://schemas.openxmlformats.org/officeDocument/2006/relationships/ctrlProp" Target="../ctrlProps/ctrlProp1563.xml"/><Relationship Id="rId46" Type="http://schemas.openxmlformats.org/officeDocument/2006/relationships/ctrlProp" Target="../ctrlProps/ctrlProp1571.xml"/><Relationship Id="rId59" Type="http://schemas.openxmlformats.org/officeDocument/2006/relationships/ctrlProp" Target="../ctrlProps/ctrlProp1584.xml"/><Relationship Id="rId67" Type="http://schemas.openxmlformats.org/officeDocument/2006/relationships/ctrlProp" Target="../ctrlProps/ctrlProp1592.xml"/><Relationship Id="rId103" Type="http://schemas.openxmlformats.org/officeDocument/2006/relationships/ctrlProp" Target="../ctrlProps/ctrlProp1628.xml"/><Relationship Id="rId20" Type="http://schemas.openxmlformats.org/officeDocument/2006/relationships/ctrlProp" Target="../ctrlProps/ctrlProp1545.xml"/><Relationship Id="rId41" Type="http://schemas.openxmlformats.org/officeDocument/2006/relationships/ctrlProp" Target="../ctrlProps/ctrlProp1566.xml"/><Relationship Id="rId54" Type="http://schemas.openxmlformats.org/officeDocument/2006/relationships/ctrlProp" Target="../ctrlProps/ctrlProp1579.xml"/><Relationship Id="rId62" Type="http://schemas.openxmlformats.org/officeDocument/2006/relationships/ctrlProp" Target="../ctrlProps/ctrlProp1587.xml"/><Relationship Id="rId70" Type="http://schemas.openxmlformats.org/officeDocument/2006/relationships/ctrlProp" Target="../ctrlProps/ctrlProp1595.xml"/><Relationship Id="rId75" Type="http://schemas.openxmlformats.org/officeDocument/2006/relationships/ctrlProp" Target="../ctrlProps/ctrlProp1600.xml"/><Relationship Id="rId83" Type="http://schemas.openxmlformats.org/officeDocument/2006/relationships/ctrlProp" Target="../ctrlProps/ctrlProp1608.xml"/><Relationship Id="rId88" Type="http://schemas.openxmlformats.org/officeDocument/2006/relationships/ctrlProp" Target="../ctrlProps/ctrlProp1613.xml"/><Relationship Id="rId91" Type="http://schemas.openxmlformats.org/officeDocument/2006/relationships/ctrlProp" Target="../ctrlProps/ctrlProp1616.xml"/><Relationship Id="rId96" Type="http://schemas.openxmlformats.org/officeDocument/2006/relationships/ctrlProp" Target="../ctrlProps/ctrlProp1621.xml"/><Relationship Id="rId1" Type="http://schemas.openxmlformats.org/officeDocument/2006/relationships/drawing" Target="../drawings/drawing33.xml"/><Relationship Id="rId6" Type="http://schemas.openxmlformats.org/officeDocument/2006/relationships/ctrlProp" Target="../ctrlProps/ctrlProp1531.xml"/><Relationship Id="rId15" Type="http://schemas.openxmlformats.org/officeDocument/2006/relationships/ctrlProp" Target="../ctrlProps/ctrlProp1540.xml"/><Relationship Id="rId23" Type="http://schemas.openxmlformats.org/officeDocument/2006/relationships/ctrlProp" Target="../ctrlProps/ctrlProp1548.xml"/><Relationship Id="rId28" Type="http://schemas.openxmlformats.org/officeDocument/2006/relationships/ctrlProp" Target="../ctrlProps/ctrlProp1553.xml"/><Relationship Id="rId36" Type="http://schemas.openxmlformats.org/officeDocument/2006/relationships/ctrlProp" Target="../ctrlProps/ctrlProp1561.xml"/><Relationship Id="rId49" Type="http://schemas.openxmlformats.org/officeDocument/2006/relationships/ctrlProp" Target="../ctrlProps/ctrlProp1574.xml"/><Relationship Id="rId57" Type="http://schemas.openxmlformats.org/officeDocument/2006/relationships/ctrlProp" Target="../ctrlProps/ctrlProp1582.xml"/><Relationship Id="rId10" Type="http://schemas.openxmlformats.org/officeDocument/2006/relationships/ctrlProp" Target="../ctrlProps/ctrlProp1535.xml"/><Relationship Id="rId31" Type="http://schemas.openxmlformats.org/officeDocument/2006/relationships/ctrlProp" Target="../ctrlProps/ctrlProp1556.xml"/><Relationship Id="rId44" Type="http://schemas.openxmlformats.org/officeDocument/2006/relationships/ctrlProp" Target="../ctrlProps/ctrlProp1569.xml"/><Relationship Id="rId52" Type="http://schemas.openxmlformats.org/officeDocument/2006/relationships/ctrlProp" Target="../ctrlProps/ctrlProp1577.xml"/><Relationship Id="rId60" Type="http://schemas.openxmlformats.org/officeDocument/2006/relationships/ctrlProp" Target="../ctrlProps/ctrlProp1585.xml"/><Relationship Id="rId65" Type="http://schemas.openxmlformats.org/officeDocument/2006/relationships/ctrlProp" Target="../ctrlProps/ctrlProp1590.xml"/><Relationship Id="rId73" Type="http://schemas.openxmlformats.org/officeDocument/2006/relationships/ctrlProp" Target="../ctrlProps/ctrlProp1598.xml"/><Relationship Id="rId78" Type="http://schemas.openxmlformats.org/officeDocument/2006/relationships/ctrlProp" Target="../ctrlProps/ctrlProp1603.xml"/><Relationship Id="rId81" Type="http://schemas.openxmlformats.org/officeDocument/2006/relationships/ctrlProp" Target="../ctrlProps/ctrlProp1606.xml"/><Relationship Id="rId86" Type="http://schemas.openxmlformats.org/officeDocument/2006/relationships/ctrlProp" Target="../ctrlProps/ctrlProp1611.xml"/><Relationship Id="rId94" Type="http://schemas.openxmlformats.org/officeDocument/2006/relationships/ctrlProp" Target="../ctrlProps/ctrlProp1619.xml"/><Relationship Id="rId99" Type="http://schemas.openxmlformats.org/officeDocument/2006/relationships/ctrlProp" Target="../ctrlProps/ctrlProp1624.xml"/><Relationship Id="rId101" Type="http://schemas.openxmlformats.org/officeDocument/2006/relationships/ctrlProp" Target="../ctrlProps/ctrlProp1626.xml"/><Relationship Id="rId4" Type="http://schemas.openxmlformats.org/officeDocument/2006/relationships/ctrlProp" Target="../ctrlProps/ctrlProp1529.xml"/><Relationship Id="rId9" Type="http://schemas.openxmlformats.org/officeDocument/2006/relationships/ctrlProp" Target="../ctrlProps/ctrlProp1534.xml"/><Relationship Id="rId13" Type="http://schemas.openxmlformats.org/officeDocument/2006/relationships/ctrlProp" Target="../ctrlProps/ctrlProp1538.xml"/><Relationship Id="rId18" Type="http://schemas.openxmlformats.org/officeDocument/2006/relationships/ctrlProp" Target="../ctrlProps/ctrlProp1543.xml"/><Relationship Id="rId39" Type="http://schemas.openxmlformats.org/officeDocument/2006/relationships/ctrlProp" Target="../ctrlProps/ctrlProp1564.xml"/><Relationship Id="rId34" Type="http://schemas.openxmlformats.org/officeDocument/2006/relationships/ctrlProp" Target="../ctrlProps/ctrlProp1559.xml"/><Relationship Id="rId50" Type="http://schemas.openxmlformats.org/officeDocument/2006/relationships/ctrlProp" Target="../ctrlProps/ctrlProp1575.xml"/><Relationship Id="rId55" Type="http://schemas.openxmlformats.org/officeDocument/2006/relationships/ctrlProp" Target="../ctrlProps/ctrlProp1580.xml"/><Relationship Id="rId76" Type="http://schemas.openxmlformats.org/officeDocument/2006/relationships/ctrlProp" Target="../ctrlProps/ctrlProp1601.xml"/><Relationship Id="rId97" Type="http://schemas.openxmlformats.org/officeDocument/2006/relationships/ctrlProp" Target="../ctrlProps/ctrlProp1622.xml"/><Relationship Id="rId7" Type="http://schemas.openxmlformats.org/officeDocument/2006/relationships/ctrlProp" Target="../ctrlProps/ctrlProp1532.xml"/><Relationship Id="rId71" Type="http://schemas.openxmlformats.org/officeDocument/2006/relationships/ctrlProp" Target="../ctrlProps/ctrlProp1596.xml"/><Relationship Id="rId92" Type="http://schemas.openxmlformats.org/officeDocument/2006/relationships/ctrlProp" Target="../ctrlProps/ctrlProp1617.xml"/><Relationship Id="rId2" Type="http://schemas.openxmlformats.org/officeDocument/2006/relationships/vmlDrawing" Target="../drawings/vmlDrawing18.vml"/><Relationship Id="rId29" Type="http://schemas.openxmlformats.org/officeDocument/2006/relationships/ctrlProp" Target="../ctrlProps/ctrlProp1554.xml"/><Relationship Id="rId24" Type="http://schemas.openxmlformats.org/officeDocument/2006/relationships/ctrlProp" Target="../ctrlProps/ctrlProp1549.xml"/><Relationship Id="rId40" Type="http://schemas.openxmlformats.org/officeDocument/2006/relationships/ctrlProp" Target="../ctrlProps/ctrlProp1565.xml"/><Relationship Id="rId45" Type="http://schemas.openxmlformats.org/officeDocument/2006/relationships/ctrlProp" Target="../ctrlProps/ctrlProp1570.xml"/><Relationship Id="rId66" Type="http://schemas.openxmlformats.org/officeDocument/2006/relationships/ctrlProp" Target="../ctrlProps/ctrlProp1591.xml"/><Relationship Id="rId87" Type="http://schemas.openxmlformats.org/officeDocument/2006/relationships/ctrlProp" Target="../ctrlProps/ctrlProp1612.xml"/><Relationship Id="rId61" Type="http://schemas.openxmlformats.org/officeDocument/2006/relationships/ctrlProp" Target="../ctrlProps/ctrlProp1586.xml"/><Relationship Id="rId82" Type="http://schemas.openxmlformats.org/officeDocument/2006/relationships/ctrlProp" Target="../ctrlProps/ctrlProp1607.xml"/><Relationship Id="rId19" Type="http://schemas.openxmlformats.org/officeDocument/2006/relationships/ctrlProp" Target="../ctrlProps/ctrlProp1544.xml"/><Relationship Id="rId14" Type="http://schemas.openxmlformats.org/officeDocument/2006/relationships/ctrlProp" Target="../ctrlProps/ctrlProp1539.xml"/><Relationship Id="rId30" Type="http://schemas.openxmlformats.org/officeDocument/2006/relationships/ctrlProp" Target="../ctrlProps/ctrlProp1555.xml"/><Relationship Id="rId35" Type="http://schemas.openxmlformats.org/officeDocument/2006/relationships/ctrlProp" Target="../ctrlProps/ctrlProp1560.xml"/><Relationship Id="rId56" Type="http://schemas.openxmlformats.org/officeDocument/2006/relationships/ctrlProp" Target="../ctrlProps/ctrlProp1581.xml"/><Relationship Id="rId77" Type="http://schemas.openxmlformats.org/officeDocument/2006/relationships/ctrlProp" Target="../ctrlProps/ctrlProp1602.xml"/><Relationship Id="rId100" Type="http://schemas.openxmlformats.org/officeDocument/2006/relationships/ctrlProp" Target="../ctrlProps/ctrlProp1625.xml"/><Relationship Id="rId8" Type="http://schemas.openxmlformats.org/officeDocument/2006/relationships/ctrlProp" Target="../ctrlProps/ctrlProp1533.xml"/><Relationship Id="rId51" Type="http://schemas.openxmlformats.org/officeDocument/2006/relationships/ctrlProp" Target="../ctrlProps/ctrlProp1576.xml"/><Relationship Id="rId72" Type="http://schemas.openxmlformats.org/officeDocument/2006/relationships/ctrlProp" Target="../ctrlProps/ctrlProp1597.xml"/><Relationship Id="rId93" Type="http://schemas.openxmlformats.org/officeDocument/2006/relationships/ctrlProp" Target="../ctrlProps/ctrlProp1618.xml"/><Relationship Id="rId98" Type="http://schemas.openxmlformats.org/officeDocument/2006/relationships/ctrlProp" Target="../ctrlProps/ctrlProp1623.xml"/><Relationship Id="rId3" Type="http://schemas.openxmlformats.org/officeDocument/2006/relationships/ctrlProp" Target="../ctrlProps/ctrlProp1528.xml"/></Relationships>
</file>

<file path=xl/worksheets/_rels/sheet28.xml.rels><?xml version="1.0" encoding="UTF-8" standalone="yes"?>
<Relationships xmlns="http://schemas.openxmlformats.org/package/2006/relationships"><Relationship Id="rId26" Type="http://schemas.openxmlformats.org/officeDocument/2006/relationships/ctrlProp" Target="../ctrlProps/ctrlProp1652.xml"/><Relationship Id="rId21" Type="http://schemas.openxmlformats.org/officeDocument/2006/relationships/ctrlProp" Target="../ctrlProps/ctrlProp1647.xml"/><Relationship Id="rId42" Type="http://schemas.openxmlformats.org/officeDocument/2006/relationships/ctrlProp" Target="../ctrlProps/ctrlProp1668.xml"/><Relationship Id="rId47" Type="http://schemas.openxmlformats.org/officeDocument/2006/relationships/ctrlProp" Target="../ctrlProps/ctrlProp1673.xml"/><Relationship Id="rId63" Type="http://schemas.openxmlformats.org/officeDocument/2006/relationships/ctrlProp" Target="../ctrlProps/ctrlProp1689.xml"/><Relationship Id="rId68" Type="http://schemas.openxmlformats.org/officeDocument/2006/relationships/ctrlProp" Target="../ctrlProps/ctrlProp1694.xml"/><Relationship Id="rId84" Type="http://schemas.openxmlformats.org/officeDocument/2006/relationships/ctrlProp" Target="../ctrlProps/ctrlProp1710.xml"/><Relationship Id="rId89" Type="http://schemas.openxmlformats.org/officeDocument/2006/relationships/ctrlProp" Target="../ctrlProps/ctrlProp1715.xml"/><Relationship Id="rId16" Type="http://schemas.openxmlformats.org/officeDocument/2006/relationships/ctrlProp" Target="../ctrlProps/ctrlProp1642.xml"/><Relationship Id="rId11" Type="http://schemas.openxmlformats.org/officeDocument/2006/relationships/ctrlProp" Target="../ctrlProps/ctrlProp1637.xml"/><Relationship Id="rId32" Type="http://schemas.openxmlformats.org/officeDocument/2006/relationships/ctrlProp" Target="../ctrlProps/ctrlProp1658.xml"/><Relationship Id="rId37" Type="http://schemas.openxmlformats.org/officeDocument/2006/relationships/ctrlProp" Target="../ctrlProps/ctrlProp1663.xml"/><Relationship Id="rId53" Type="http://schemas.openxmlformats.org/officeDocument/2006/relationships/ctrlProp" Target="../ctrlProps/ctrlProp1679.xml"/><Relationship Id="rId58" Type="http://schemas.openxmlformats.org/officeDocument/2006/relationships/ctrlProp" Target="../ctrlProps/ctrlProp1684.xml"/><Relationship Id="rId74" Type="http://schemas.openxmlformats.org/officeDocument/2006/relationships/ctrlProp" Target="../ctrlProps/ctrlProp1700.xml"/><Relationship Id="rId79" Type="http://schemas.openxmlformats.org/officeDocument/2006/relationships/ctrlProp" Target="../ctrlProps/ctrlProp1705.xml"/><Relationship Id="rId102" Type="http://schemas.openxmlformats.org/officeDocument/2006/relationships/ctrlProp" Target="../ctrlProps/ctrlProp1728.xml"/><Relationship Id="rId5" Type="http://schemas.openxmlformats.org/officeDocument/2006/relationships/ctrlProp" Target="../ctrlProps/ctrlProp1631.xml"/><Relationship Id="rId90" Type="http://schemas.openxmlformats.org/officeDocument/2006/relationships/ctrlProp" Target="../ctrlProps/ctrlProp1716.xml"/><Relationship Id="rId95" Type="http://schemas.openxmlformats.org/officeDocument/2006/relationships/ctrlProp" Target="../ctrlProps/ctrlProp1721.xml"/><Relationship Id="rId22" Type="http://schemas.openxmlformats.org/officeDocument/2006/relationships/ctrlProp" Target="../ctrlProps/ctrlProp1648.xml"/><Relationship Id="rId27" Type="http://schemas.openxmlformats.org/officeDocument/2006/relationships/ctrlProp" Target="../ctrlProps/ctrlProp1653.xml"/><Relationship Id="rId43" Type="http://schemas.openxmlformats.org/officeDocument/2006/relationships/ctrlProp" Target="../ctrlProps/ctrlProp1669.xml"/><Relationship Id="rId48" Type="http://schemas.openxmlformats.org/officeDocument/2006/relationships/ctrlProp" Target="../ctrlProps/ctrlProp1674.xml"/><Relationship Id="rId64" Type="http://schemas.openxmlformats.org/officeDocument/2006/relationships/ctrlProp" Target="../ctrlProps/ctrlProp1690.xml"/><Relationship Id="rId69" Type="http://schemas.openxmlformats.org/officeDocument/2006/relationships/ctrlProp" Target="../ctrlProps/ctrlProp1695.xml"/><Relationship Id="rId80" Type="http://schemas.openxmlformats.org/officeDocument/2006/relationships/ctrlProp" Target="../ctrlProps/ctrlProp1706.xml"/><Relationship Id="rId85" Type="http://schemas.openxmlformats.org/officeDocument/2006/relationships/ctrlProp" Target="../ctrlProps/ctrlProp1711.xml"/><Relationship Id="rId12" Type="http://schemas.openxmlformats.org/officeDocument/2006/relationships/ctrlProp" Target="../ctrlProps/ctrlProp1638.xml"/><Relationship Id="rId17" Type="http://schemas.openxmlformats.org/officeDocument/2006/relationships/ctrlProp" Target="../ctrlProps/ctrlProp1643.xml"/><Relationship Id="rId25" Type="http://schemas.openxmlformats.org/officeDocument/2006/relationships/ctrlProp" Target="../ctrlProps/ctrlProp1651.xml"/><Relationship Id="rId33" Type="http://schemas.openxmlformats.org/officeDocument/2006/relationships/ctrlProp" Target="../ctrlProps/ctrlProp1659.xml"/><Relationship Id="rId38" Type="http://schemas.openxmlformats.org/officeDocument/2006/relationships/ctrlProp" Target="../ctrlProps/ctrlProp1664.xml"/><Relationship Id="rId46" Type="http://schemas.openxmlformats.org/officeDocument/2006/relationships/ctrlProp" Target="../ctrlProps/ctrlProp1672.xml"/><Relationship Id="rId59" Type="http://schemas.openxmlformats.org/officeDocument/2006/relationships/ctrlProp" Target="../ctrlProps/ctrlProp1685.xml"/><Relationship Id="rId67" Type="http://schemas.openxmlformats.org/officeDocument/2006/relationships/ctrlProp" Target="../ctrlProps/ctrlProp1693.xml"/><Relationship Id="rId103" Type="http://schemas.openxmlformats.org/officeDocument/2006/relationships/ctrlProp" Target="../ctrlProps/ctrlProp1729.xml"/><Relationship Id="rId20" Type="http://schemas.openxmlformats.org/officeDocument/2006/relationships/ctrlProp" Target="../ctrlProps/ctrlProp1646.xml"/><Relationship Id="rId41" Type="http://schemas.openxmlformats.org/officeDocument/2006/relationships/ctrlProp" Target="../ctrlProps/ctrlProp1667.xml"/><Relationship Id="rId54" Type="http://schemas.openxmlformats.org/officeDocument/2006/relationships/ctrlProp" Target="../ctrlProps/ctrlProp1680.xml"/><Relationship Id="rId62" Type="http://schemas.openxmlformats.org/officeDocument/2006/relationships/ctrlProp" Target="../ctrlProps/ctrlProp1688.xml"/><Relationship Id="rId70" Type="http://schemas.openxmlformats.org/officeDocument/2006/relationships/ctrlProp" Target="../ctrlProps/ctrlProp1696.xml"/><Relationship Id="rId75" Type="http://schemas.openxmlformats.org/officeDocument/2006/relationships/ctrlProp" Target="../ctrlProps/ctrlProp1701.xml"/><Relationship Id="rId83" Type="http://schemas.openxmlformats.org/officeDocument/2006/relationships/ctrlProp" Target="../ctrlProps/ctrlProp1709.xml"/><Relationship Id="rId88" Type="http://schemas.openxmlformats.org/officeDocument/2006/relationships/ctrlProp" Target="../ctrlProps/ctrlProp1714.xml"/><Relationship Id="rId91" Type="http://schemas.openxmlformats.org/officeDocument/2006/relationships/ctrlProp" Target="../ctrlProps/ctrlProp1717.xml"/><Relationship Id="rId96" Type="http://schemas.openxmlformats.org/officeDocument/2006/relationships/ctrlProp" Target="../ctrlProps/ctrlProp1722.xml"/><Relationship Id="rId1" Type="http://schemas.openxmlformats.org/officeDocument/2006/relationships/drawing" Target="../drawings/drawing35.xml"/><Relationship Id="rId6" Type="http://schemas.openxmlformats.org/officeDocument/2006/relationships/ctrlProp" Target="../ctrlProps/ctrlProp1632.xml"/><Relationship Id="rId15" Type="http://schemas.openxmlformats.org/officeDocument/2006/relationships/ctrlProp" Target="../ctrlProps/ctrlProp1641.xml"/><Relationship Id="rId23" Type="http://schemas.openxmlformats.org/officeDocument/2006/relationships/ctrlProp" Target="../ctrlProps/ctrlProp1649.xml"/><Relationship Id="rId28" Type="http://schemas.openxmlformats.org/officeDocument/2006/relationships/ctrlProp" Target="../ctrlProps/ctrlProp1654.xml"/><Relationship Id="rId36" Type="http://schemas.openxmlformats.org/officeDocument/2006/relationships/ctrlProp" Target="../ctrlProps/ctrlProp1662.xml"/><Relationship Id="rId49" Type="http://schemas.openxmlformats.org/officeDocument/2006/relationships/ctrlProp" Target="../ctrlProps/ctrlProp1675.xml"/><Relationship Id="rId57" Type="http://schemas.openxmlformats.org/officeDocument/2006/relationships/ctrlProp" Target="../ctrlProps/ctrlProp1683.xml"/><Relationship Id="rId10" Type="http://schemas.openxmlformats.org/officeDocument/2006/relationships/ctrlProp" Target="../ctrlProps/ctrlProp1636.xml"/><Relationship Id="rId31" Type="http://schemas.openxmlformats.org/officeDocument/2006/relationships/ctrlProp" Target="../ctrlProps/ctrlProp1657.xml"/><Relationship Id="rId44" Type="http://schemas.openxmlformats.org/officeDocument/2006/relationships/ctrlProp" Target="../ctrlProps/ctrlProp1670.xml"/><Relationship Id="rId52" Type="http://schemas.openxmlformats.org/officeDocument/2006/relationships/ctrlProp" Target="../ctrlProps/ctrlProp1678.xml"/><Relationship Id="rId60" Type="http://schemas.openxmlformats.org/officeDocument/2006/relationships/ctrlProp" Target="../ctrlProps/ctrlProp1686.xml"/><Relationship Id="rId65" Type="http://schemas.openxmlformats.org/officeDocument/2006/relationships/ctrlProp" Target="../ctrlProps/ctrlProp1691.xml"/><Relationship Id="rId73" Type="http://schemas.openxmlformats.org/officeDocument/2006/relationships/ctrlProp" Target="../ctrlProps/ctrlProp1699.xml"/><Relationship Id="rId78" Type="http://schemas.openxmlformats.org/officeDocument/2006/relationships/ctrlProp" Target="../ctrlProps/ctrlProp1704.xml"/><Relationship Id="rId81" Type="http://schemas.openxmlformats.org/officeDocument/2006/relationships/ctrlProp" Target="../ctrlProps/ctrlProp1707.xml"/><Relationship Id="rId86" Type="http://schemas.openxmlformats.org/officeDocument/2006/relationships/ctrlProp" Target="../ctrlProps/ctrlProp1712.xml"/><Relationship Id="rId94" Type="http://schemas.openxmlformats.org/officeDocument/2006/relationships/ctrlProp" Target="../ctrlProps/ctrlProp1720.xml"/><Relationship Id="rId99" Type="http://schemas.openxmlformats.org/officeDocument/2006/relationships/ctrlProp" Target="../ctrlProps/ctrlProp1725.xml"/><Relationship Id="rId101" Type="http://schemas.openxmlformats.org/officeDocument/2006/relationships/ctrlProp" Target="../ctrlProps/ctrlProp1727.xml"/><Relationship Id="rId4" Type="http://schemas.openxmlformats.org/officeDocument/2006/relationships/ctrlProp" Target="../ctrlProps/ctrlProp1630.xml"/><Relationship Id="rId9" Type="http://schemas.openxmlformats.org/officeDocument/2006/relationships/ctrlProp" Target="../ctrlProps/ctrlProp1635.xml"/><Relationship Id="rId13" Type="http://schemas.openxmlformats.org/officeDocument/2006/relationships/ctrlProp" Target="../ctrlProps/ctrlProp1639.xml"/><Relationship Id="rId18" Type="http://schemas.openxmlformats.org/officeDocument/2006/relationships/ctrlProp" Target="../ctrlProps/ctrlProp1644.xml"/><Relationship Id="rId39" Type="http://schemas.openxmlformats.org/officeDocument/2006/relationships/ctrlProp" Target="../ctrlProps/ctrlProp1665.xml"/><Relationship Id="rId34" Type="http://schemas.openxmlformats.org/officeDocument/2006/relationships/ctrlProp" Target="../ctrlProps/ctrlProp1660.xml"/><Relationship Id="rId50" Type="http://schemas.openxmlformats.org/officeDocument/2006/relationships/ctrlProp" Target="../ctrlProps/ctrlProp1676.xml"/><Relationship Id="rId55" Type="http://schemas.openxmlformats.org/officeDocument/2006/relationships/ctrlProp" Target="../ctrlProps/ctrlProp1681.xml"/><Relationship Id="rId76" Type="http://schemas.openxmlformats.org/officeDocument/2006/relationships/ctrlProp" Target="../ctrlProps/ctrlProp1702.xml"/><Relationship Id="rId97" Type="http://schemas.openxmlformats.org/officeDocument/2006/relationships/ctrlProp" Target="../ctrlProps/ctrlProp1723.xml"/><Relationship Id="rId7" Type="http://schemas.openxmlformats.org/officeDocument/2006/relationships/ctrlProp" Target="../ctrlProps/ctrlProp1633.xml"/><Relationship Id="rId71" Type="http://schemas.openxmlformats.org/officeDocument/2006/relationships/ctrlProp" Target="../ctrlProps/ctrlProp1697.xml"/><Relationship Id="rId92" Type="http://schemas.openxmlformats.org/officeDocument/2006/relationships/ctrlProp" Target="../ctrlProps/ctrlProp1718.xml"/><Relationship Id="rId2" Type="http://schemas.openxmlformats.org/officeDocument/2006/relationships/vmlDrawing" Target="../drawings/vmlDrawing19.vml"/><Relationship Id="rId29" Type="http://schemas.openxmlformats.org/officeDocument/2006/relationships/ctrlProp" Target="../ctrlProps/ctrlProp1655.xml"/><Relationship Id="rId24" Type="http://schemas.openxmlformats.org/officeDocument/2006/relationships/ctrlProp" Target="../ctrlProps/ctrlProp1650.xml"/><Relationship Id="rId40" Type="http://schemas.openxmlformats.org/officeDocument/2006/relationships/ctrlProp" Target="../ctrlProps/ctrlProp1666.xml"/><Relationship Id="rId45" Type="http://schemas.openxmlformats.org/officeDocument/2006/relationships/ctrlProp" Target="../ctrlProps/ctrlProp1671.xml"/><Relationship Id="rId66" Type="http://schemas.openxmlformats.org/officeDocument/2006/relationships/ctrlProp" Target="../ctrlProps/ctrlProp1692.xml"/><Relationship Id="rId87" Type="http://schemas.openxmlformats.org/officeDocument/2006/relationships/ctrlProp" Target="../ctrlProps/ctrlProp1713.xml"/><Relationship Id="rId61" Type="http://schemas.openxmlformats.org/officeDocument/2006/relationships/ctrlProp" Target="../ctrlProps/ctrlProp1687.xml"/><Relationship Id="rId82" Type="http://schemas.openxmlformats.org/officeDocument/2006/relationships/ctrlProp" Target="../ctrlProps/ctrlProp1708.xml"/><Relationship Id="rId19" Type="http://schemas.openxmlformats.org/officeDocument/2006/relationships/ctrlProp" Target="../ctrlProps/ctrlProp1645.xml"/><Relationship Id="rId14" Type="http://schemas.openxmlformats.org/officeDocument/2006/relationships/ctrlProp" Target="../ctrlProps/ctrlProp1640.xml"/><Relationship Id="rId30" Type="http://schemas.openxmlformats.org/officeDocument/2006/relationships/ctrlProp" Target="../ctrlProps/ctrlProp1656.xml"/><Relationship Id="rId35" Type="http://schemas.openxmlformats.org/officeDocument/2006/relationships/ctrlProp" Target="../ctrlProps/ctrlProp1661.xml"/><Relationship Id="rId56" Type="http://schemas.openxmlformats.org/officeDocument/2006/relationships/ctrlProp" Target="../ctrlProps/ctrlProp1682.xml"/><Relationship Id="rId77" Type="http://schemas.openxmlformats.org/officeDocument/2006/relationships/ctrlProp" Target="../ctrlProps/ctrlProp1703.xml"/><Relationship Id="rId100" Type="http://schemas.openxmlformats.org/officeDocument/2006/relationships/ctrlProp" Target="../ctrlProps/ctrlProp1726.xml"/><Relationship Id="rId8" Type="http://schemas.openxmlformats.org/officeDocument/2006/relationships/ctrlProp" Target="../ctrlProps/ctrlProp1634.xml"/><Relationship Id="rId51" Type="http://schemas.openxmlformats.org/officeDocument/2006/relationships/ctrlProp" Target="../ctrlProps/ctrlProp1677.xml"/><Relationship Id="rId72" Type="http://schemas.openxmlformats.org/officeDocument/2006/relationships/ctrlProp" Target="../ctrlProps/ctrlProp1698.xml"/><Relationship Id="rId93" Type="http://schemas.openxmlformats.org/officeDocument/2006/relationships/ctrlProp" Target="../ctrlProps/ctrlProp1719.xml"/><Relationship Id="rId98" Type="http://schemas.openxmlformats.org/officeDocument/2006/relationships/ctrlProp" Target="../ctrlProps/ctrlProp1724.xml"/><Relationship Id="rId3" Type="http://schemas.openxmlformats.org/officeDocument/2006/relationships/ctrlProp" Target="../ctrlProps/ctrlProp1629.xml"/></Relationships>
</file>

<file path=xl/worksheets/_rels/sheet29.xml.rels><?xml version="1.0" encoding="UTF-8" standalone="yes"?>
<Relationships xmlns="http://schemas.openxmlformats.org/package/2006/relationships"><Relationship Id="rId26" Type="http://schemas.openxmlformats.org/officeDocument/2006/relationships/ctrlProp" Target="../ctrlProps/ctrlProp1753.xml"/><Relationship Id="rId21" Type="http://schemas.openxmlformats.org/officeDocument/2006/relationships/ctrlProp" Target="../ctrlProps/ctrlProp1748.xml"/><Relationship Id="rId42" Type="http://schemas.openxmlformats.org/officeDocument/2006/relationships/ctrlProp" Target="../ctrlProps/ctrlProp1769.xml"/><Relationship Id="rId47" Type="http://schemas.openxmlformats.org/officeDocument/2006/relationships/ctrlProp" Target="../ctrlProps/ctrlProp1774.xml"/><Relationship Id="rId63" Type="http://schemas.openxmlformats.org/officeDocument/2006/relationships/ctrlProp" Target="../ctrlProps/ctrlProp1790.xml"/><Relationship Id="rId68" Type="http://schemas.openxmlformats.org/officeDocument/2006/relationships/ctrlProp" Target="../ctrlProps/ctrlProp1795.xml"/><Relationship Id="rId84" Type="http://schemas.openxmlformats.org/officeDocument/2006/relationships/ctrlProp" Target="../ctrlProps/ctrlProp1811.xml"/><Relationship Id="rId89" Type="http://schemas.openxmlformats.org/officeDocument/2006/relationships/ctrlProp" Target="../ctrlProps/ctrlProp1816.xml"/><Relationship Id="rId16" Type="http://schemas.openxmlformats.org/officeDocument/2006/relationships/ctrlProp" Target="../ctrlProps/ctrlProp1743.xml"/><Relationship Id="rId11" Type="http://schemas.openxmlformats.org/officeDocument/2006/relationships/ctrlProp" Target="../ctrlProps/ctrlProp1738.xml"/><Relationship Id="rId32" Type="http://schemas.openxmlformats.org/officeDocument/2006/relationships/ctrlProp" Target="../ctrlProps/ctrlProp1759.xml"/><Relationship Id="rId37" Type="http://schemas.openxmlformats.org/officeDocument/2006/relationships/ctrlProp" Target="../ctrlProps/ctrlProp1764.xml"/><Relationship Id="rId53" Type="http://schemas.openxmlformats.org/officeDocument/2006/relationships/ctrlProp" Target="../ctrlProps/ctrlProp1780.xml"/><Relationship Id="rId58" Type="http://schemas.openxmlformats.org/officeDocument/2006/relationships/ctrlProp" Target="../ctrlProps/ctrlProp1785.xml"/><Relationship Id="rId74" Type="http://schemas.openxmlformats.org/officeDocument/2006/relationships/ctrlProp" Target="../ctrlProps/ctrlProp1801.xml"/><Relationship Id="rId79" Type="http://schemas.openxmlformats.org/officeDocument/2006/relationships/ctrlProp" Target="../ctrlProps/ctrlProp1806.xml"/><Relationship Id="rId102" Type="http://schemas.openxmlformats.org/officeDocument/2006/relationships/ctrlProp" Target="../ctrlProps/ctrlProp1829.xml"/><Relationship Id="rId5" Type="http://schemas.openxmlformats.org/officeDocument/2006/relationships/ctrlProp" Target="../ctrlProps/ctrlProp1732.xml"/><Relationship Id="rId90" Type="http://schemas.openxmlformats.org/officeDocument/2006/relationships/ctrlProp" Target="../ctrlProps/ctrlProp1817.xml"/><Relationship Id="rId95" Type="http://schemas.openxmlformats.org/officeDocument/2006/relationships/ctrlProp" Target="../ctrlProps/ctrlProp1822.xml"/><Relationship Id="rId22" Type="http://schemas.openxmlformats.org/officeDocument/2006/relationships/ctrlProp" Target="../ctrlProps/ctrlProp1749.xml"/><Relationship Id="rId27" Type="http://schemas.openxmlformats.org/officeDocument/2006/relationships/ctrlProp" Target="../ctrlProps/ctrlProp1754.xml"/><Relationship Id="rId43" Type="http://schemas.openxmlformats.org/officeDocument/2006/relationships/ctrlProp" Target="../ctrlProps/ctrlProp1770.xml"/><Relationship Id="rId48" Type="http://schemas.openxmlformats.org/officeDocument/2006/relationships/ctrlProp" Target="../ctrlProps/ctrlProp1775.xml"/><Relationship Id="rId64" Type="http://schemas.openxmlformats.org/officeDocument/2006/relationships/ctrlProp" Target="../ctrlProps/ctrlProp1791.xml"/><Relationship Id="rId69" Type="http://schemas.openxmlformats.org/officeDocument/2006/relationships/ctrlProp" Target="../ctrlProps/ctrlProp1796.xml"/><Relationship Id="rId80" Type="http://schemas.openxmlformats.org/officeDocument/2006/relationships/ctrlProp" Target="../ctrlProps/ctrlProp1807.xml"/><Relationship Id="rId85" Type="http://schemas.openxmlformats.org/officeDocument/2006/relationships/ctrlProp" Target="../ctrlProps/ctrlProp1812.xml"/><Relationship Id="rId12" Type="http://schemas.openxmlformats.org/officeDocument/2006/relationships/ctrlProp" Target="../ctrlProps/ctrlProp1739.xml"/><Relationship Id="rId17" Type="http://schemas.openxmlformats.org/officeDocument/2006/relationships/ctrlProp" Target="../ctrlProps/ctrlProp1744.xml"/><Relationship Id="rId25" Type="http://schemas.openxmlformats.org/officeDocument/2006/relationships/ctrlProp" Target="../ctrlProps/ctrlProp1752.xml"/><Relationship Id="rId33" Type="http://schemas.openxmlformats.org/officeDocument/2006/relationships/ctrlProp" Target="../ctrlProps/ctrlProp1760.xml"/><Relationship Id="rId38" Type="http://schemas.openxmlformats.org/officeDocument/2006/relationships/ctrlProp" Target="../ctrlProps/ctrlProp1765.xml"/><Relationship Id="rId46" Type="http://schemas.openxmlformats.org/officeDocument/2006/relationships/ctrlProp" Target="../ctrlProps/ctrlProp1773.xml"/><Relationship Id="rId59" Type="http://schemas.openxmlformats.org/officeDocument/2006/relationships/ctrlProp" Target="../ctrlProps/ctrlProp1786.xml"/><Relationship Id="rId67" Type="http://schemas.openxmlformats.org/officeDocument/2006/relationships/ctrlProp" Target="../ctrlProps/ctrlProp1794.xml"/><Relationship Id="rId103" Type="http://schemas.openxmlformats.org/officeDocument/2006/relationships/ctrlProp" Target="../ctrlProps/ctrlProp1830.xml"/><Relationship Id="rId20" Type="http://schemas.openxmlformats.org/officeDocument/2006/relationships/ctrlProp" Target="../ctrlProps/ctrlProp1747.xml"/><Relationship Id="rId41" Type="http://schemas.openxmlformats.org/officeDocument/2006/relationships/ctrlProp" Target="../ctrlProps/ctrlProp1768.xml"/><Relationship Id="rId54" Type="http://schemas.openxmlformats.org/officeDocument/2006/relationships/ctrlProp" Target="../ctrlProps/ctrlProp1781.xml"/><Relationship Id="rId62" Type="http://schemas.openxmlformats.org/officeDocument/2006/relationships/ctrlProp" Target="../ctrlProps/ctrlProp1789.xml"/><Relationship Id="rId70" Type="http://schemas.openxmlformats.org/officeDocument/2006/relationships/ctrlProp" Target="../ctrlProps/ctrlProp1797.xml"/><Relationship Id="rId75" Type="http://schemas.openxmlformats.org/officeDocument/2006/relationships/ctrlProp" Target="../ctrlProps/ctrlProp1802.xml"/><Relationship Id="rId83" Type="http://schemas.openxmlformats.org/officeDocument/2006/relationships/ctrlProp" Target="../ctrlProps/ctrlProp1810.xml"/><Relationship Id="rId88" Type="http://schemas.openxmlformats.org/officeDocument/2006/relationships/ctrlProp" Target="../ctrlProps/ctrlProp1815.xml"/><Relationship Id="rId91" Type="http://schemas.openxmlformats.org/officeDocument/2006/relationships/ctrlProp" Target="../ctrlProps/ctrlProp1818.xml"/><Relationship Id="rId96" Type="http://schemas.openxmlformats.org/officeDocument/2006/relationships/ctrlProp" Target="../ctrlProps/ctrlProp1823.xml"/><Relationship Id="rId1" Type="http://schemas.openxmlformats.org/officeDocument/2006/relationships/drawing" Target="../drawings/drawing37.xml"/><Relationship Id="rId6" Type="http://schemas.openxmlformats.org/officeDocument/2006/relationships/ctrlProp" Target="../ctrlProps/ctrlProp1733.xml"/><Relationship Id="rId15" Type="http://schemas.openxmlformats.org/officeDocument/2006/relationships/ctrlProp" Target="../ctrlProps/ctrlProp1742.xml"/><Relationship Id="rId23" Type="http://schemas.openxmlformats.org/officeDocument/2006/relationships/ctrlProp" Target="../ctrlProps/ctrlProp1750.xml"/><Relationship Id="rId28" Type="http://schemas.openxmlformats.org/officeDocument/2006/relationships/ctrlProp" Target="../ctrlProps/ctrlProp1755.xml"/><Relationship Id="rId36" Type="http://schemas.openxmlformats.org/officeDocument/2006/relationships/ctrlProp" Target="../ctrlProps/ctrlProp1763.xml"/><Relationship Id="rId49" Type="http://schemas.openxmlformats.org/officeDocument/2006/relationships/ctrlProp" Target="../ctrlProps/ctrlProp1776.xml"/><Relationship Id="rId57" Type="http://schemas.openxmlformats.org/officeDocument/2006/relationships/ctrlProp" Target="../ctrlProps/ctrlProp1784.xml"/><Relationship Id="rId10" Type="http://schemas.openxmlformats.org/officeDocument/2006/relationships/ctrlProp" Target="../ctrlProps/ctrlProp1737.xml"/><Relationship Id="rId31" Type="http://schemas.openxmlformats.org/officeDocument/2006/relationships/ctrlProp" Target="../ctrlProps/ctrlProp1758.xml"/><Relationship Id="rId44" Type="http://schemas.openxmlformats.org/officeDocument/2006/relationships/ctrlProp" Target="../ctrlProps/ctrlProp1771.xml"/><Relationship Id="rId52" Type="http://schemas.openxmlformats.org/officeDocument/2006/relationships/ctrlProp" Target="../ctrlProps/ctrlProp1779.xml"/><Relationship Id="rId60" Type="http://schemas.openxmlformats.org/officeDocument/2006/relationships/ctrlProp" Target="../ctrlProps/ctrlProp1787.xml"/><Relationship Id="rId65" Type="http://schemas.openxmlformats.org/officeDocument/2006/relationships/ctrlProp" Target="../ctrlProps/ctrlProp1792.xml"/><Relationship Id="rId73" Type="http://schemas.openxmlformats.org/officeDocument/2006/relationships/ctrlProp" Target="../ctrlProps/ctrlProp1800.xml"/><Relationship Id="rId78" Type="http://schemas.openxmlformats.org/officeDocument/2006/relationships/ctrlProp" Target="../ctrlProps/ctrlProp1805.xml"/><Relationship Id="rId81" Type="http://schemas.openxmlformats.org/officeDocument/2006/relationships/ctrlProp" Target="../ctrlProps/ctrlProp1808.xml"/><Relationship Id="rId86" Type="http://schemas.openxmlformats.org/officeDocument/2006/relationships/ctrlProp" Target="../ctrlProps/ctrlProp1813.xml"/><Relationship Id="rId94" Type="http://schemas.openxmlformats.org/officeDocument/2006/relationships/ctrlProp" Target="../ctrlProps/ctrlProp1821.xml"/><Relationship Id="rId99" Type="http://schemas.openxmlformats.org/officeDocument/2006/relationships/ctrlProp" Target="../ctrlProps/ctrlProp1826.xml"/><Relationship Id="rId101" Type="http://schemas.openxmlformats.org/officeDocument/2006/relationships/ctrlProp" Target="../ctrlProps/ctrlProp1828.xml"/><Relationship Id="rId4" Type="http://schemas.openxmlformats.org/officeDocument/2006/relationships/ctrlProp" Target="../ctrlProps/ctrlProp1731.xml"/><Relationship Id="rId9" Type="http://schemas.openxmlformats.org/officeDocument/2006/relationships/ctrlProp" Target="../ctrlProps/ctrlProp1736.xml"/><Relationship Id="rId13" Type="http://schemas.openxmlformats.org/officeDocument/2006/relationships/ctrlProp" Target="../ctrlProps/ctrlProp1740.xml"/><Relationship Id="rId18" Type="http://schemas.openxmlformats.org/officeDocument/2006/relationships/ctrlProp" Target="../ctrlProps/ctrlProp1745.xml"/><Relationship Id="rId39" Type="http://schemas.openxmlformats.org/officeDocument/2006/relationships/ctrlProp" Target="../ctrlProps/ctrlProp1766.xml"/><Relationship Id="rId34" Type="http://schemas.openxmlformats.org/officeDocument/2006/relationships/ctrlProp" Target="../ctrlProps/ctrlProp1761.xml"/><Relationship Id="rId50" Type="http://schemas.openxmlformats.org/officeDocument/2006/relationships/ctrlProp" Target="../ctrlProps/ctrlProp1777.xml"/><Relationship Id="rId55" Type="http://schemas.openxmlformats.org/officeDocument/2006/relationships/ctrlProp" Target="../ctrlProps/ctrlProp1782.xml"/><Relationship Id="rId76" Type="http://schemas.openxmlformats.org/officeDocument/2006/relationships/ctrlProp" Target="../ctrlProps/ctrlProp1803.xml"/><Relationship Id="rId97" Type="http://schemas.openxmlformats.org/officeDocument/2006/relationships/ctrlProp" Target="../ctrlProps/ctrlProp1824.xml"/><Relationship Id="rId7" Type="http://schemas.openxmlformats.org/officeDocument/2006/relationships/ctrlProp" Target="../ctrlProps/ctrlProp1734.xml"/><Relationship Id="rId71" Type="http://schemas.openxmlformats.org/officeDocument/2006/relationships/ctrlProp" Target="../ctrlProps/ctrlProp1798.xml"/><Relationship Id="rId92" Type="http://schemas.openxmlformats.org/officeDocument/2006/relationships/ctrlProp" Target="../ctrlProps/ctrlProp1819.xml"/><Relationship Id="rId2" Type="http://schemas.openxmlformats.org/officeDocument/2006/relationships/vmlDrawing" Target="../drawings/vmlDrawing20.vml"/><Relationship Id="rId29" Type="http://schemas.openxmlformats.org/officeDocument/2006/relationships/ctrlProp" Target="../ctrlProps/ctrlProp1756.xml"/><Relationship Id="rId24" Type="http://schemas.openxmlformats.org/officeDocument/2006/relationships/ctrlProp" Target="../ctrlProps/ctrlProp1751.xml"/><Relationship Id="rId40" Type="http://schemas.openxmlformats.org/officeDocument/2006/relationships/ctrlProp" Target="../ctrlProps/ctrlProp1767.xml"/><Relationship Id="rId45" Type="http://schemas.openxmlformats.org/officeDocument/2006/relationships/ctrlProp" Target="../ctrlProps/ctrlProp1772.xml"/><Relationship Id="rId66" Type="http://schemas.openxmlformats.org/officeDocument/2006/relationships/ctrlProp" Target="../ctrlProps/ctrlProp1793.xml"/><Relationship Id="rId87" Type="http://schemas.openxmlformats.org/officeDocument/2006/relationships/ctrlProp" Target="../ctrlProps/ctrlProp1814.xml"/><Relationship Id="rId61" Type="http://schemas.openxmlformats.org/officeDocument/2006/relationships/ctrlProp" Target="../ctrlProps/ctrlProp1788.xml"/><Relationship Id="rId82" Type="http://schemas.openxmlformats.org/officeDocument/2006/relationships/ctrlProp" Target="../ctrlProps/ctrlProp1809.xml"/><Relationship Id="rId19" Type="http://schemas.openxmlformats.org/officeDocument/2006/relationships/ctrlProp" Target="../ctrlProps/ctrlProp1746.xml"/><Relationship Id="rId14" Type="http://schemas.openxmlformats.org/officeDocument/2006/relationships/ctrlProp" Target="../ctrlProps/ctrlProp1741.xml"/><Relationship Id="rId30" Type="http://schemas.openxmlformats.org/officeDocument/2006/relationships/ctrlProp" Target="../ctrlProps/ctrlProp1757.xml"/><Relationship Id="rId35" Type="http://schemas.openxmlformats.org/officeDocument/2006/relationships/ctrlProp" Target="../ctrlProps/ctrlProp1762.xml"/><Relationship Id="rId56" Type="http://schemas.openxmlformats.org/officeDocument/2006/relationships/ctrlProp" Target="../ctrlProps/ctrlProp1783.xml"/><Relationship Id="rId77" Type="http://schemas.openxmlformats.org/officeDocument/2006/relationships/ctrlProp" Target="../ctrlProps/ctrlProp1804.xml"/><Relationship Id="rId100" Type="http://schemas.openxmlformats.org/officeDocument/2006/relationships/ctrlProp" Target="../ctrlProps/ctrlProp1827.xml"/><Relationship Id="rId8" Type="http://schemas.openxmlformats.org/officeDocument/2006/relationships/ctrlProp" Target="../ctrlProps/ctrlProp1735.xml"/><Relationship Id="rId51" Type="http://schemas.openxmlformats.org/officeDocument/2006/relationships/ctrlProp" Target="../ctrlProps/ctrlProp1778.xml"/><Relationship Id="rId72" Type="http://schemas.openxmlformats.org/officeDocument/2006/relationships/ctrlProp" Target="../ctrlProps/ctrlProp1799.xml"/><Relationship Id="rId93" Type="http://schemas.openxmlformats.org/officeDocument/2006/relationships/ctrlProp" Target="../ctrlProps/ctrlProp1820.xml"/><Relationship Id="rId98" Type="http://schemas.openxmlformats.org/officeDocument/2006/relationships/ctrlProp" Target="../ctrlProps/ctrlProp1825.xml"/><Relationship Id="rId3" Type="http://schemas.openxmlformats.org/officeDocument/2006/relationships/ctrlProp" Target="../ctrlProps/ctrlProp1730.xml"/></Relationships>
</file>

<file path=xl/worksheets/_rels/sheet30.xml.rels><?xml version="1.0" encoding="UTF-8" standalone="yes"?>
<Relationships xmlns="http://schemas.openxmlformats.org/package/2006/relationships"><Relationship Id="rId26" Type="http://schemas.openxmlformats.org/officeDocument/2006/relationships/ctrlProp" Target="../ctrlProps/ctrlProp1854.xml"/><Relationship Id="rId21" Type="http://schemas.openxmlformats.org/officeDocument/2006/relationships/ctrlProp" Target="../ctrlProps/ctrlProp1849.xml"/><Relationship Id="rId42" Type="http://schemas.openxmlformats.org/officeDocument/2006/relationships/ctrlProp" Target="../ctrlProps/ctrlProp1870.xml"/><Relationship Id="rId47" Type="http://schemas.openxmlformats.org/officeDocument/2006/relationships/ctrlProp" Target="../ctrlProps/ctrlProp1875.xml"/><Relationship Id="rId63" Type="http://schemas.openxmlformats.org/officeDocument/2006/relationships/ctrlProp" Target="../ctrlProps/ctrlProp1891.xml"/><Relationship Id="rId68" Type="http://schemas.openxmlformats.org/officeDocument/2006/relationships/ctrlProp" Target="../ctrlProps/ctrlProp1896.xml"/><Relationship Id="rId84" Type="http://schemas.openxmlformats.org/officeDocument/2006/relationships/ctrlProp" Target="../ctrlProps/ctrlProp1912.xml"/><Relationship Id="rId89" Type="http://schemas.openxmlformats.org/officeDocument/2006/relationships/ctrlProp" Target="../ctrlProps/ctrlProp1917.xml"/><Relationship Id="rId16" Type="http://schemas.openxmlformats.org/officeDocument/2006/relationships/ctrlProp" Target="../ctrlProps/ctrlProp1844.xml"/><Relationship Id="rId11" Type="http://schemas.openxmlformats.org/officeDocument/2006/relationships/ctrlProp" Target="../ctrlProps/ctrlProp1839.xml"/><Relationship Id="rId32" Type="http://schemas.openxmlformats.org/officeDocument/2006/relationships/ctrlProp" Target="../ctrlProps/ctrlProp1860.xml"/><Relationship Id="rId37" Type="http://schemas.openxmlformats.org/officeDocument/2006/relationships/ctrlProp" Target="../ctrlProps/ctrlProp1865.xml"/><Relationship Id="rId53" Type="http://schemas.openxmlformats.org/officeDocument/2006/relationships/ctrlProp" Target="../ctrlProps/ctrlProp1881.xml"/><Relationship Id="rId58" Type="http://schemas.openxmlformats.org/officeDocument/2006/relationships/ctrlProp" Target="../ctrlProps/ctrlProp1886.xml"/><Relationship Id="rId74" Type="http://schemas.openxmlformats.org/officeDocument/2006/relationships/ctrlProp" Target="../ctrlProps/ctrlProp1902.xml"/><Relationship Id="rId79" Type="http://schemas.openxmlformats.org/officeDocument/2006/relationships/ctrlProp" Target="../ctrlProps/ctrlProp1907.xml"/><Relationship Id="rId102" Type="http://schemas.openxmlformats.org/officeDocument/2006/relationships/ctrlProp" Target="../ctrlProps/ctrlProp1930.xml"/><Relationship Id="rId5" Type="http://schemas.openxmlformats.org/officeDocument/2006/relationships/ctrlProp" Target="../ctrlProps/ctrlProp1833.xml"/><Relationship Id="rId90" Type="http://schemas.openxmlformats.org/officeDocument/2006/relationships/ctrlProp" Target="../ctrlProps/ctrlProp1918.xml"/><Relationship Id="rId95" Type="http://schemas.openxmlformats.org/officeDocument/2006/relationships/ctrlProp" Target="../ctrlProps/ctrlProp1923.xml"/><Relationship Id="rId22" Type="http://schemas.openxmlformats.org/officeDocument/2006/relationships/ctrlProp" Target="../ctrlProps/ctrlProp1850.xml"/><Relationship Id="rId27" Type="http://schemas.openxmlformats.org/officeDocument/2006/relationships/ctrlProp" Target="../ctrlProps/ctrlProp1855.xml"/><Relationship Id="rId43" Type="http://schemas.openxmlformats.org/officeDocument/2006/relationships/ctrlProp" Target="../ctrlProps/ctrlProp1871.xml"/><Relationship Id="rId48" Type="http://schemas.openxmlformats.org/officeDocument/2006/relationships/ctrlProp" Target="../ctrlProps/ctrlProp1876.xml"/><Relationship Id="rId64" Type="http://schemas.openxmlformats.org/officeDocument/2006/relationships/ctrlProp" Target="../ctrlProps/ctrlProp1892.xml"/><Relationship Id="rId69" Type="http://schemas.openxmlformats.org/officeDocument/2006/relationships/ctrlProp" Target="../ctrlProps/ctrlProp1897.xml"/><Relationship Id="rId80" Type="http://schemas.openxmlformats.org/officeDocument/2006/relationships/ctrlProp" Target="../ctrlProps/ctrlProp1908.xml"/><Relationship Id="rId85" Type="http://schemas.openxmlformats.org/officeDocument/2006/relationships/ctrlProp" Target="../ctrlProps/ctrlProp1913.xml"/><Relationship Id="rId12" Type="http://schemas.openxmlformats.org/officeDocument/2006/relationships/ctrlProp" Target="../ctrlProps/ctrlProp1840.xml"/><Relationship Id="rId17" Type="http://schemas.openxmlformats.org/officeDocument/2006/relationships/ctrlProp" Target="../ctrlProps/ctrlProp1845.xml"/><Relationship Id="rId25" Type="http://schemas.openxmlformats.org/officeDocument/2006/relationships/ctrlProp" Target="../ctrlProps/ctrlProp1853.xml"/><Relationship Id="rId33" Type="http://schemas.openxmlformats.org/officeDocument/2006/relationships/ctrlProp" Target="../ctrlProps/ctrlProp1861.xml"/><Relationship Id="rId38" Type="http://schemas.openxmlformats.org/officeDocument/2006/relationships/ctrlProp" Target="../ctrlProps/ctrlProp1866.xml"/><Relationship Id="rId46" Type="http://schemas.openxmlformats.org/officeDocument/2006/relationships/ctrlProp" Target="../ctrlProps/ctrlProp1874.xml"/><Relationship Id="rId59" Type="http://schemas.openxmlformats.org/officeDocument/2006/relationships/ctrlProp" Target="../ctrlProps/ctrlProp1887.xml"/><Relationship Id="rId67" Type="http://schemas.openxmlformats.org/officeDocument/2006/relationships/ctrlProp" Target="../ctrlProps/ctrlProp1895.xml"/><Relationship Id="rId103" Type="http://schemas.openxmlformats.org/officeDocument/2006/relationships/ctrlProp" Target="../ctrlProps/ctrlProp1931.xml"/><Relationship Id="rId20" Type="http://schemas.openxmlformats.org/officeDocument/2006/relationships/ctrlProp" Target="../ctrlProps/ctrlProp1848.xml"/><Relationship Id="rId41" Type="http://schemas.openxmlformats.org/officeDocument/2006/relationships/ctrlProp" Target="../ctrlProps/ctrlProp1869.xml"/><Relationship Id="rId54" Type="http://schemas.openxmlformats.org/officeDocument/2006/relationships/ctrlProp" Target="../ctrlProps/ctrlProp1882.xml"/><Relationship Id="rId62" Type="http://schemas.openxmlformats.org/officeDocument/2006/relationships/ctrlProp" Target="../ctrlProps/ctrlProp1890.xml"/><Relationship Id="rId70" Type="http://schemas.openxmlformats.org/officeDocument/2006/relationships/ctrlProp" Target="../ctrlProps/ctrlProp1898.xml"/><Relationship Id="rId75" Type="http://schemas.openxmlformats.org/officeDocument/2006/relationships/ctrlProp" Target="../ctrlProps/ctrlProp1903.xml"/><Relationship Id="rId83" Type="http://schemas.openxmlformats.org/officeDocument/2006/relationships/ctrlProp" Target="../ctrlProps/ctrlProp1911.xml"/><Relationship Id="rId88" Type="http://schemas.openxmlformats.org/officeDocument/2006/relationships/ctrlProp" Target="../ctrlProps/ctrlProp1916.xml"/><Relationship Id="rId91" Type="http://schemas.openxmlformats.org/officeDocument/2006/relationships/ctrlProp" Target="../ctrlProps/ctrlProp1919.xml"/><Relationship Id="rId96" Type="http://schemas.openxmlformats.org/officeDocument/2006/relationships/ctrlProp" Target="../ctrlProps/ctrlProp1924.xml"/><Relationship Id="rId1" Type="http://schemas.openxmlformats.org/officeDocument/2006/relationships/drawing" Target="../drawings/drawing39.xml"/><Relationship Id="rId6" Type="http://schemas.openxmlformats.org/officeDocument/2006/relationships/ctrlProp" Target="../ctrlProps/ctrlProp1834.xml"/><Relationship Id="rId15" Type="http://schemas.openxmlformats.org/officeDocument/2006/relationships/ctrlProp" Target="../ctrlProps/ctrlProp1843.xml"/><Relationship Id="rId23" Type="http://schemas.openxmlformats.org/officeDocument/2006/relationships/ctrlProp" Target="../ctrlProps/ctrlProp1851.xml"/><Relationship Id="rId28" Type="http://schemas.openxmlformats.org/officeDocument/2006/relationships/ctrlProp" Target="../ctrlProps/ctrlProp1856.xml"/><Relationship Id="rId36" Type="http://schemas.openxmlformats.org/officeDocument/2006/relationships/ctrlProp" Target="../ctrlProps/ctrlProp1864.xml"/><Relationship Id="rId49" Type="http://schemas.openxmlformats.org/officeDocument/2006/relationships/ctrlProp" Target="../ctrlProps/ctrlProp1877.xml"/><Relationship Id="rId57" Type="http://schemas.openxmlformats.org/officeDocument/2006/relationships/ctrlProp" Target="../ctrlProps/ctrlProp1885.xml"/><Relationship Id="rId10" Type="http://schemas.openxmlformats.org/officeDocument/2006/relationships/ctrlProp" Target="../ctrlProps/ctrlProp1838.xml"/><Relationship Id="rId31" Type="http://schemas.openxmlformats.org/officeDocument/2006/relationships/ctrlProp" Target="../ctrlProps/ctrlProp1859.xml"/><Relationship Id="rId44" Type="http://schemas.openxmlformats.org/officeDocument/2006/relationships/ctrlProp" Target="../ctrlProps/ctrlProp1872.xml"/><Relationship Id="rId52" Type="http://schemas.openxmlformats.org/officeDocument/2006/relationships/ctrlProp" Target="../ctrlProps/ctrlProp1880.xml"/><Relationship Id="rId60" Type="http://schemas.openxmlformats.org/officeDocument/2006/relationships/ctrlProp" Target="../ctrlProps/ctrlProp1888.xml"/><Relationship Id="rId65" Type="http://schemas.openxmlformats.org/officeDocument/2006/relationships/ctrlProp" Target="../ctrlProps/ctrlProp1893.xml"/><Relationship Id="rId73" Type="http://schemas.openxmlformats.org/officeDocument/2006/relationships/ctrlProp" Target="../ctrlProps/ctrlProp1901.xml"/><Relationship Id="rId78" Type="http://schemas.openxmlformats.org/officeDocument/2006/relationships/ctrlProp" Target="../ctrlProps/ctrlProp1906.xml"/><Relationship Id="rId81" Type="http://schemas.openxmlformats.org/officeDocument/2006/relationships/ctrlProp" Target="../ctrlProps/ctrlProp1909.xml"/><Relationship Id="rId86" Type="http://schemas.openxmlformats.org/officeDocument/2006/relationships/ctrlProp" Target="../ctrlProps/ctrlProp1914.xml"/><Relationship Id="rId94" Type="http://schemas.openxmlformats.org/officeDocument/2006/relationships/ctrlProp" Target="../ctrlProps/ctrlProp1922.xml"/><Relationship Id="rId99" Type="http://schemas.openxmlformats.org/officeDocument/2006/relationships/ctrlProp" Target="../ctrlProps/ctrlProp1927.xml"/><Relationship Id="rId101" Type="http://schemas.openxmlformats.org/officeDocument/2006/relationships/ctrlProp" Target="../ctrlProps/ctrlProp1929.xml"/><Relationship Id="rId4" Type="http://schemas.openxmlformats.org/officeDocument/2006/relationships/ctrlProp" Target="../ctrlProps/ctrlProp1832.xml"/><Relationship Id="rId9" Type="http://schemas.openxmlformats.org/officeDocument/2006/relationships/ctrlProp" Target="../ctrlProps/ctrlProp1837.xml"/><Relationship Id="rId13" Type="http://schemas.openxmlformats.org/officeDocument/2006/relationships/ctrlProp" Target="../ctrlProps/ctrlProp1841.xml"/><Relationship Id="rId18" Type="http://schemas.openxmlformats.org/officeDocument/2006/relationships/ctrlProp" Target="../ctrlProps/ctrlProp1846.xml"/><Relationship Id="rId39" Type="http://schemas.openxmlformats.org/officeDocument/2006/relationships/ctrlProp" Target="../ctrlProps/ctrlProp1867.xml"/><Relationship Id="rId34" Type="http://schemas.openxmlformats.org/officeDocument/2006/relationships/ctrlProp" Target="../ctrlProps/ctrlProp1862.xml"/><Relationship Id="rId50" Type="http://schemas.openxmlformats.org/officeDocument/2006/relationships/ctrlProp" Target="../ctrlProps/ctrlProp1878.xml"/><Relationship Id="rId55" Type="http://schemas.openxmlformats.org/officeDocument/2006/relationships/ctrlProp" Target="../ctrlProps/ctrlProp1883.xml"/><Relationship Id="rId76" Type="http://schemas.openxmlformats.org/officeDocument/2006/relationships/ctrlProp" Target="../ctrlProps/ctrlProp1904.xml"/><Relationship Id="rId97" Type="http://schemas.openxmlformats.org/officeDocument/2006/relationships/ctrlProp" Target="../ctrlProps/ctrlProp1925.xml"/><Relationship Id="rId7" Type="http://schemas.openxmlformats.org/officeDocument/2006/relationships/ctrlProp" Target="../ctrlProps/ctrlProp1835.xml"/><Relationship Id="rId71" Type="http://schemas.openxmlformats.org/officeDocument/2006/relationships/ctrlProp" Target="../ctrlProps/ctrlProp1899.xml"/><Relationship Id="rId92" Type="http://schemas.openxmlformats.org/officeDocument/2006/relationships/ctrlProp" Target="../ctrlProps/ctrlProp1920.xml"/><Relationship Id="rId2" Type="http://schemas.openxmlformats.org/officeDocument/2006/relationships/vmlDrawing" Target="../drawings/vmlDrawing21.vml"/><Relationship Id="rId29" Type="http://schemas.openxmlformats.org/officeDocument/2006/relationships/ctrlProp" Target="../ctrlProps/ctrlProp1857.xml"/><Relationship Id="rId24" Type="http://schemas.openxmlformats.org/officeDocument/2006/relationships/ctrlProp" Target="../ctrlProps/ctrlProp1852.xml"/><Relationship Id="rId40" Type="http://schemas.openxmlformats.org/officeDocument/2006/relationships/ctrlProp" Target="../ctrlProps/ctrlProp1868.xml"/><Relationship Id="rId45" Type="http://schemas.openxmlformats.org/officeDocument/2006/relationships/ctrlProp" Target="../ctrlProps/ctrlProp1873.xml"/><Relationship Id="rId66" Type="http://schemas.openxmlformats.org/officeDocument/2006/relationships/ctrlProp" Target="../ctrlProps/ctrlProp1894.xml"/><Relationship Id="rId87" Type="http://schemas.openxmlformats.org/officeDocument/2006/relationships/ctrlProp" Target="../ctrlProps/ctrlProp1915.xml"/><Relationship Id="rId61" Type="http://schemas.openxmlformats.org/officeDocument/2006/relationships/ctrlProp" Target="../ctrlProps/ctrlProp1889.xml"/><Relationship Id="rId82" Type="http://schemas.openxmlformats.org/officeDocument/2006/relationships/ctrlProp" Target="../ctrlProps/ctrlProp1910.xml"/><Relationship Id="rId19" Type="http://schemas.openxmlformats.org/officeDocument/2006/relationships/ctrlProp" Target="../ctrlProps/ctrlProp1847.xml"/><Relationship Id="rId14" Type="http://schemas.openxmlformats.org/officeDocument/2006/relationships/ctrlProp" Target="../ctrlProps/ctrlProp1842.xml"/><Relationship Id="rId30" Type="http://schemas.openxmlformats.org/officeDocument/2006/relationships/ctrlProp" Target="../ctrlProps/ctrlProp1858.xml"/><Relationship Id="rId35" Type="http://schemas.openxmlformats.org/officeDocument/2006/relationships/ctrlProp" Target="../ctrlProps/ctrlProp1863.xml"/><Relationship Id="rId56" Type="http://schemas.openxmlformats.org/officeDocument/2006/relationships/ctrlProp" Target="../ctrlProps/ctrlProp1884.xml"/><Relationship Id="rId77" Type="http://schemas.openxmlformats.org/officeDocument/2006/relationships/ctrlProp" Target="../ctrlProps/ctrlProp1905.xml"/><Relationship Id="rId100" Type="http://schemas.openxmlformats.org/officeDocument/2006/relationships/ctrlProp" Target="../ctrlProps/ctrlProp1928.xml"/><Relationship Id="rId8" Type="http://schemas.openxmlformats.org/officeDocument/2006/relationships/ctrlProp" Target="../ctrlProps/ctrlProp1836.xml"/><Relationship Id="rId51" Type="http://schemas.openxmlformats.org/officeDocument/2006/relationships/ctrlProp" Target="../ctrlProps/ctrlProp1879.xml"/><Relationship Id="rId72" Type="http://schemas.openxmlformats.org/officeDocument/2006/relationships/ctrlProp" Target="../ctrlProps/ctrlProp1900.xml"/><Relationship Id="rId93" Type="http://schemas.openxmlformats.org/officeDocument/2006/relationships/ctrlProp" Target="../ctrlProps/ctrlProp1921.xml"/><Relationship Id="rId98" Type="http://schemas.openxmlformats.org/officeDocument/2006/relationships/ctrlProp" Target="../ctrlProps/ctrlProp1926.xml"/><Relationship Id="rId3" Type="http://schemas.openxmlformats.org/officeDocument/2006/relationships/ctrlProp" Target="../ctrlProps/ctrlProp1831.xml"/></Relationships>
</file>

<file path=xl/worksheets/_rels/sheet31.xml.rels><?xml version="1.0" encoding="UTF-8" standalone="yes"?>
<Relationships xmlns="http://schemas.openxmlformats.org/package/2006/relationships"><Relationship Id="rId26" Type="http://schemas.openxmlformats.org/officeDocument/2006/relationships/ctrlProp" Target="../ctrlProps/ctrlProp1955.xml"/><Relationship Id="rId21" Type="http://schemas.openxmlformats.org/officeDocument/2006/relationships/ctrlProp" Target="../ctrlProps/ctrlProp1950.xml"/><Relationship Id="rId42" Type="http://schemas.openxmlformats.org/officeDocument/2006/relationships/ctrlProp" Target="../ctrlProps/ctrlProp1971.xml"/><Relationship Id="rId47" Type="http://schemas.openxmlformats.org/officeDocument/2006/relationships/ctrlProp" Target="../ctrlProps/ctrlProp1976.xml"/><Relationship Id="rId63" Type="http://schemas.openxmlformats.org/officeDocument/2006/relationships/ctrlProp" Target="../ctrlProps/ctrlProp1992.xml"/><Relationship Id="rId68" Type="http://schemas.openxmlformats.org/officeDocument/2006/relationships/ctrlProp" Target="../ctrlProps/ctrlProp1997.xml"/><Relationship Id="rId84" Type="http://schemas.openxmlformats.org/officeDocument/2006/relationships/ctrlProp" Target="../ctrlProps/ctrlProp2013.xml"/><Relationship Id="rId89" Type="http://schemas.openxmlformats.org/officeDocument/2006/relationships/ctrlProp" Target="../ctrlProps/ctrlProp2018.xml"/><Relationship Id="rId16" Type="http://schemas.openxmlformats.org/officeDocument/2006/relationships/ctrlProp" Target="../ctrlProps/ctrlProp1945.xml"/><Relationship Id="rId11" Type="http://schemas.openxmlformats.org/officeDocument/2006/relationships/ctrlProp" Target="../ctrlProps/ctrlProp1940.xml"/><Relationship Id="rId32" Type="http://schemas.openxmlformats.org/officeDocument/2006/relationships/ctrlProp" Target="../ctrlProps/ctrlProp1961.xml"/><Relationship Id="rId37" Type="http://schemas.openxmlformats.org/officeDocument/2006/relationships/ctrlProp" Target="../ctrlProps/ctrlProp1966.xml"/><Relationship Id="rId53" Type="http://schemas.openxmlformats.org/officeDocument/2006/relationships/ctrlProp" Target="../ctrlProps/ctrlProp1982.xml"/><Relationship Id="rId58" Type="http://schemas.openxmlformats.org/officeDocument/2006/relationships/ctrlProp" Target="../ctrlProps/ctrlProp1987.xml"/><Relationship Id="rId74" Type="http://schemas.openxmlformats.org/officeDocument/2006/relationships/ctrlProp" Target="../ctrlProps/ctrlProp2003.xml"/><Relationship Id="rId79" Type="http://schemas.openxmlformats.org/officeDocument/2006/relationships/ctrlProp" Target="../ctrlProps/ctrlProp2008.xml"/><Relationship Id="rId102" Type="http://schemas.openxmlformats.org/officeDocument/2006/relationships/ctrlProp" Target="../ctrlProps/ctrlProp2031.xml"/><Relationship Id="rId5" Type="http://schemas.openxmlformats.org/officeDocument/2006/relationships/ctrlProp" Target="../ctrlProps/ctrlProp1934.xml"/><Relationship Id="rId90" Type="http://schemas.openxmlformats.org/officeDocument/2006/relationships/ctrlProp" Target="../ctrlProps/ctrlProp2019.xml"/><Relationship Id="rId95" Type="http://schemas.openxmlformats.org/officeDocument/2006/relationships/ctrlProp" Target="../ctrlProps/ctrlProp2024.xml"/><Relationship Id="rId22" Type="http://schemas.openxmlformats.org/officeDocument/2006/relationships/ctrlProp" Target="../ctrlProps/ctrlProp1951.xml"/><Relationship Id="rId27" Type="http://schemas.openxmlformats.org/officeDocument/2006/relationships/ctrlProp" Target="../ctrlProps/ctrlProp1956.xml"/><Relationship Id="rId43" Type="http://schemas.openxmlformats.org/officeDocument/2006/relationships/ctrlProp" Target="../ctrlProps/ctrlProp1972.xml"/><Relationship Id="rId48" Type="http://schemas.openxmlformats.org/officeDocument/2006/relationships/ctrlProp" Target="../ctrlProps/ctrlProp1977.xml"/><Relationship Id="rId64" Type="http://schemas.openxmlformats.org/officeDocument/2006/relationships/ctrlProp" Target="../ctrlProps/ctrlProp1993.xml"/><Relationship Id="rId69" Type="http://schemas.openxmlformats.org/officeDocument/2006/relationships/ctrlProp" Target="../ctrlProps/ctrlProp1998.xml"/><Relationship Id="rId80" Type="http://schemas.openxmlformats.org/officeDocument/2006/relationships/ctrlProp" Target="../ctrlProps/ctrlProp2009.xml"/><Relationship Id="rId85" Type="http://schemas.openxmlformats.org/officeDocument/2006/relationships/ctrlProp" Target="../ctrlProps/ctrlProp2014.xml"/><Relationship Id="rId12" Type="http://schemas.openxmlformats.org/officeDocument/2006/relationships/ctrlProp" Target="../ctrlProps/ctrlProp1941.xml"/><Relationship Id="rId17" Type="http://schemas.openxmlformats.org/officeDocument/2006/relationships/ctrlProp" Target="../ctrlProps/ctrlProp1946.xml"/><Relationship Id="rId25" Type="http://schemas.openxmlformats.org/officeDocument/2006/relationships/ctrlProp" Target="../ctrlProps/ctrlProp1954.xml"/><Relationship Id="rId33" Type="http://schemas.openxmlformats.org/officeDocument/2006/relationships/ctrlProp" Target="../ctrlProps/ctrlProp1962.xml"/><Relationship Id="rId38" Type="http://schemas.openxmlformats.org/officeDocument/2006/relationships/ctrlProp" Target="../ctrlProps/ctrlProp1967.xml"/><Relationship Id="rId46" Type="http://schemas.openxmlformats.org/officeDocument/2006/relationships/ctrlProp" Target="../ctrlProps/ctrlProp1975.xml"/><Relationship Id="rId59" Type="http://schemas.openxmlformats.org/officeDocument/2006/relationships/ctrlProp" Target="../ctrlProps/ctrlProp1988.xml"/><Relationship Id="rId67" Type="http://schemas.openxmlformats.org/officeDocument/2006/relationships/ctrlProp" Target="../ctrlProps/ctrlProp1996.xml"/><Relationship Id="rId103" Type="http://schemas.openxmlformats.org/officeDocument/2006/relationships/ctrlProp" Target="../ctrlProps/ctrlProp2032.xml"/><Relationship Id="rId20" Type="http://schemas.openxmlformats.org/officeDocument/2006/relationships/ctrlProp" Target="../ctrlProps/ctrlProp1949.xml"/><Relationship Id="rId41" Type="http://schemas.openxmlformats.org/officeDocument/2006/relationships/ctrlProp" Target="../ctrlProps/ctrlProp1970.xml"/><Relationship Id="rId54" Type="http://schemas.openxmlformats.org/officeDocument/2006/relationships/ctrlProp" Target="../ctrlProps/ctrlProp1983.xml"/><Relationship Id="rId62" Type="http://schemas.openxmlformats.org/officeDocument/2006/relationships/ctrlProp" Target="../ctrlProps/ctrlProp1991.xml"/><Relationship Id="rId70" Type="http://schemas.openxmlformats.org/officeDocument/2006/relationships/ctrlProp" Target="../ctrlProps/ctrlProp1999.xml"/><Relationship Id="rId75" Type="http://schemas.openxmlformats.org/officeDocument/2006/relationships/ctrlProp" Target="../ctrlProps/ctrlProp2004.xml"/><Relationship Id="rId83" Type="http://schemas.openxmlformats.org/officeDocument/2006/relationships/ctrlProp" Target="../ctrlProps/ctrlProp2012.xml"/><Relationship Id="rId88" Type="http://schemas.openxmlformats.org/officeDocument/2006/relationships/ctrlProp" Target="../ctrlProps/ctrlProp2017.xml"/><Relationship Id="rId91" Type="http://schemas.openxmlformats.org/officeDocument/2006/relationships/ctrlProp" Target="../ctrlProps/ctrlProp2020.xml"/><Relationship Id="rId96" Type="http://schemas.openxmlformats.org/officeDocument/2006/relationships/ctrlProp" Target="../ctrlProps/ctrlProp2025.xml"/><Relationship Id="rId1" Type="http://schemas.openxmlformats.org/officeDocument/2006/relationships/drawing" Target="../drawings/drawing41.xml"/><Relationship Id="rId6" Type="http://schemas.openxmlformats.org/officeDocument/2006/relationships/ctrlProp" Target="../ctrlProps/ctrlProp1935.xml"/><Relationship Id="rId15" Type="http://schemas.openxmlformats.org/officeDocument/2006/relationships/ctrlProp" Target="../ctrlProps/ctrlProp1944.xml"/><Relationship Id="rId23" Type="http://schemas.openxmlformats.org/officeDocument/2006/relationships/ctrlProp" Target="../ctrlProps/ctrlProp1952.xml"/><Relationship Id="rId28" Type="http://schemas.openxmlformats.org/officeDocument/2006/relationships/ctrlProp" Target="../ctrlProps/ctrlProp1957.xml"/><Relationship Id="rId36" Type="http://schemas.openxmlformats.org/officeDocument/2006/relationships/ctrlProp" Target="../ctrlProps/ctrlProp1965.xml"/><Relationship Id="rId49" Type="http://schemas.openxmlformats.org/officeDocument/2006/relationships/ctrlProp" Target="../ctrlProps/ctrlProp1978.xml"/><Relationship Id="rId57" Type="http://schemas.openxmlformats.org/officeDocument/2006/relationships/ctrlProp" Target="../ctrlProps/ctrlProp1986.xml"/><Relationship Id="rId10" Type="http://schemas.openxmlformats.org/officeDocument/2006/relationships/ctrlProp" Target="../ctrlProps/ctrlProp1939.xml"/><Relationship Id="rId31" Type="http://schemas.openxmlformats.org/officeDocument/2006/relationships/ctrlProp" Target="../ctrlProps/ctrlProp1960.xml"/><Relationship Id="rId44" Type="http://schemas.openxmlformats.org/officeDocument/2006/relationships/ctrlProp" Target="../ctrlProps/ctrlProp1973.xml"/><Relationship Id="rId52" Type="http://schemas.openxmlformats.org/officeDocument/2006/relationships/ctrlProp" Target="../ctrlProps/ctrlProp1981.xml"/><Relationship Id="rId60" Type="http://schemas.openxmlformats.org/officeDocument/2006/relationships/ctrlProp" Target="../ctrlProps/ctrlProp1989.xml"/><Relationship Id="rId65" Type="http://schemas.openxmlformats.org/officeDocument/2006/relationships/ctrlProp" Target="../ctrlProps/ctrlProp1994.xml"/><Relationship Id="rId73" Type="http://schemas.openxmlformats.org/officeDocument/2006/relationships/ctrlProp" Target="../ctrlProps/ctrlProp2002.xml"/><Relationship Id="rId78" Type="http://schemas.openxmlformats.org/officeDocument/2006/relationships/ctrlProp" Target="../ctrlProps/ctrlProp2007.xml"/><Relationship Id="rId81" Type="http://schemas.openxmlformats.org/officeDocument/2006/relationships/ctrlProp" Target="../ctrlProps/ctrlProp2010.xml"/><Relationship Id="rId86" Type="http://schemas.openxmlformats.org/officeDocument/2006/relationships/ctrlProp" Target="../ctrlProps/ctrlProp2015.xml"/><Relationship Id="rId94" Type="http://schemas.openxmlformats.org/officeDocument/2006/relationships/ctrlProp" Target="../ctrlProps/ctrlProp2023.xml"/><Relationship Id="rId99" Type="http://schemas.openxmlformats.org/officeDocument/2006/relationships/ctrlProp" Target="../ctrlProps/ctrlProp2028.xml"/><Relationship Id="rId101" Type="http://schemas.openxmlformats.org/officeDocument/2006/relationships/ctrlProp" Target="../ctrlProps/ctrlProp2030.xml"/><Relationship Id="rId4" Type="http://schemas.openxmlformats.org/officeDocument/2006/relationships/ctrlProp" Target="../ctrlProps/ctrlProp1933.xml"/><Relationship Id="rId9" Type="http://schemas.openxmlformats.org/officeDocument/2006/relationships/ctrlProp" Target="../ctrlProps/ctrlProp1938.xml"/><Relationship Id="rId13" Type="http://schemas.openxmlformats.org/officeDocument/2006/relationships/ctrlProp" Target="../ctrlProps/ctrlProp1942.xml"/><Relationship Id="rId18" Type="http://schemas.openxmlformats.org/officeDocument/2006/relationships/ctrlProp" Target="../ctrlProps/ctrlProp1947.xml"/><Relationship Id="rId39" Type="http://schemas.openxmlformats.org/officeDocument/2006/relationships/ctrlProp" Target="../ctrlProps/ctrlProp1968.xml"/><Relationship Id="rId34" Type="http://schemas.openxmlformats.org/officeDocument/2006/relationships/ctrlProp" Target="../ctrlProps/ctrlProp1963.xml"/><Relationship Id="rId50" Type="http://schemas.openxmlformats.org/officeDocument/2006/relationships/ctrlProp" Target="../ctrlProps/ctrlProp1979.xml"/><Relationship Id="rId55" Type="http://schemas.openxmlformats.org/officeDocument/2006/relationships/ctrlProp" Target="../ctrlProps/ctrlProp1984.xml"/><Relationship Id="rId76" Type="http://schemas.openxmlformats.org/officeDocument/2006/relationships/ctrlProp" Target="../ctrlProps/ctrlProp2005.xml"/><Relationship Id="rId97" Type="http://schemas.openxmlformats.org/officeDocument/2006/relationships/ctrlProp" Target="../ctrlProps/ctrlProp2026.xml"/><Relationship Id="rId7" Type="http://schemas.openxmlformats.org/officeDocument/2006/relationships/ctrlProp" Target="../ctrlProps/ctrlProp1936.xml"/><Relationship Id="rId71" Type="http://schemas.openxmlformats.org/officeDocument/2006/relationships/ctrlProp" Target="../ctrlProps/ctrlProp2000.xml"/><Relationship Id="rId92" Type="http://schemas.openxmlformats.org/officeDocument/2006/relationships/ctrlProp" Target="../ctrlProps/ctrlProp2021.xml"/><Relationship Id="rId2" Type="http://schemas.openxmlformats.org/officeDocument/2006/relationships/vmlDrawing" Target="../drawings/vmlDrawing22.vml"/><Relationship Id="rId29" Type="http://schemas.openxmlformats.org/officeDocument/2006/relationships/ctrlProp" Target="../ctrlProps/ctrlProp1958.xml"/><Relationship Id="rId24" Type="http://schemas.openxmlformats.org/officeDocument/2006/relationships/ctrlProp" Target="../ctrlProps/ctrlProp1953.xml"/><Relationship Id="rId40" Type="http://schemas.openxmlformats.org/officeDocument/2006/relationships/ctrlProp" Target="../ctrlProps/ctrlProp1969.xml"/><Relationship Id="rId45" Type="http://schemas.openxmlformats.org/officeDocument/2006/relationships/ctrlProp" Target="../ctrlProps/ctrlProp1974.xml"/><Relationship Id="rId66" Type="http://schemas.openxmlformats.org/officeDocument/2006/relationships/ctrlProp" Target="../ctrlProps/ctrlProp1995.xml"/><Relationship Id="rId87" Type="http://schemas.openxmlformats.org/officeDocument/2006/relationships/ctrlProp" Target="../ctrlProps/ctrlProp2016.xml"/><Relationship Id="rId61" Type="http://schemas.openxmlformats.org/officeDocument/2006/relationships/ctrlProp" Target="../ctrlProps/ctrlProp1990.xml"/><Relationship Id="rId82" Type="http://schemas.openxmlformats.org/officeDocument/2006/relationships/ctrlProp" Target="../ctrlProps/ctrlProp2011.xml"/><Relationship Id="rId19" Type="http://schemas.openxmlformats.org/officeDocument/2006/relationships/ctrlProp" Target="../ctrlProps/ctrlProp1948.xml"/><Relationship Id="rId14" Type="http://schemas.openxmlformats.org/officeDocument/2006/relationships/ctrlProp" Target="../ctrlProps/ctrlProp1943.xml"/><Relationship Id="rId30" Type="http://schemas.openxmlformats.org/officeDocument/2006/relationships/ctrlProp" Target="../ctrlProps/ctrlProp1959.xml"/><Relationship Id="rId35" Type="http://schemas.openxmlformats.org/officeDocument/2006/relationships/ctrlProp" Target="../ctrlProps/ctrlProp1964.xml"/><Relationship Id="rId56" Type="http://schemas.openxmlformats.org/officeDocument/2006/relationships/ctrlProp" Target="../ctrlProps/ctrlProp1985.xml"/><Relationship Id="rId77" Type="http://schemas.openxmlformats.org/officeDocument/2006/relationships/ctrlProp" Target="../ctrlProps/ctrlProp2006.xml"/><Relationship Id="rId100" Type="http://schemas.openxmlformats.org/officeDocument/2006/relationships/ctrlProp" Target="../ctrlProps/ctrlProp2029.xml"/><Relationship Id="rId8" Type="http://schemas.openxmlformats.org/officeDocument/2006/relationships/ctrlProp" Target="../ctrlProps/ctrlProp1937.xml"/><Relationship Id="rId51" Type="http://schemas.openxmlformats.org/officeDocument/2006/relationships/ctrlProp" Target="../ctrlProps/ctrlProp1980.xml"/><Relationship Id="rId72" Type="http://schemas.openxmlformats.org/officeDocument/2006/relationships/ctrlProp" Target="../ctrlProps/ctrlProp2001.xml"/><Relationship Id="rId93" Type="http://schemas.openxmlformats.org/officeDocument/2006/relationships/ctrlProp" Target="../ctrlProps/ctrlProp2022.xml"/><Relationship Id="rId98" Type="http://schemas.openxmlformats.org/officeDocument/2006/relationships/ctrlProp" Target="../ctrlProps/ctrlProp2027.xml"/><Relationship Id="rId3" Type="http://schemas.openxmlformats.org/officeDocument/2006/relationships/ctrlProp" Target="../ctrlProps/ctrlProp1932.xml"/></Relationships>
</file>

<file path=xl/worksheets/_rels/sheet32.xml.rels><?xml version="1.0" encoding="UTF-8" standalone="yes"?>
<Relationships xmlns="http://schemas.openxmlformats.org/package/2006/relationships"><Relationship Id="rId26" Type="http://schemas.openxmlformats.org/officeDocument/2006/relationships/ctrlProp" Target="../ctrlProps/ctrlProp2056.xml"/><Relationship Id="rId21" Type="http://schemas.openxmlformats.org/officeDocument/2006/relationships/ctrlProp" Target="../ctrlProps/ctrlProp2051.xml"/><Relationship Id="rId42" Type="http://schemas.openxmlformats.org/officeDocument/2006/relationships/ctrlProp" Target="../ctrlProps/ctrlProp2072.xml"/><Relationship Id="rId47" Type="http://schemas.openxmlformats.org/officeDocument/2006/relationships/ctrlProp" Target="../ctrlProps/ctrlProp2077.xml"/><Relationship Id="rId63" Type="http://schemas.openxmlformats.org/officeDocument/2006/relationships/ctrlProp" Target="../ctrlProps/ctrlProp2093.xml"/><Relationship Id="rId68" Type="http://schemas.openxmlformats.org/officeDocument/2006/relationships/ctrlProp" Target="../ctrlProps/ctrlProp2098.xml"/><Relationship Id="rId84" Type="http://schemas.openxmlformats.org/officeDocument/2006/relationships/ctrlProp" Target="../ctrlProps/ctrlProp2114.xml"/><Relationship Id="rId89" Type="http://schemas.openxmlformats.org/officeDocument/2006/relationships/ctrlProp" Target="../ctrlProps/ctrlProp2119.xml"/><Relationship Id="rId16" Type="http://schemas.openxmlformats.org/officeDocument/2006/relationships/ctrlProp" Target="../ctrlProps/ctrlProp2046.xml"/><Relationship Id="rId11" Type="http://schemas.openxmlformats.org/officeDocument/2006/relationships/ctrlProp" Target="../ctrlProps/ctrlProp2041.xml"/><Relationship Id="rId32" Type="http://schemas.openxmlformats.org/officeDocument/2006/relationships/ctrlProp" Target="../ctrlProps/ctrlProp2062.xml"/><Relationship Id="rId37" Type="http://schemas.openxmlformats.org/officeDocument/2006/relationships/ctrlProp" Target="../ctrlProps/ctrlProp2067.xml"/><Relationship Id="rId53" Type="http://schemas.openxmlformats.org/officeDocument/2006/relationships/ctrlProp" Target="../ctrlProps/ctrlProp2083.xml"/><Relationship Id="rId58" Type="http://schemas.openxmlformats.org/officeDocument/2006/relationships/ctrlProp" Target="../ctrlProps/ctrlProp2088.xml"/><Relationship Id="rId74" Type="http://schemas.openxmlformats.org/officeDocument/2006/relationships/ctrlProp" Target="../ctrlProps/ctrlProp2104.xml"/><Relationship Id="rId79" Type="http://schemas.openxmlformats.org/officeDocument/2006/relationships/ctrlProp" Target="../ctrlProps/ctrlProp2109.xml"/><Relationship Id="rId102" Type="http://schemas.openxmlformats.org/officeDocument/2006/relationships/ctrlProp" Target="../ctrlProps/ctrlProp2132.xml"/><Relationship Id="rId5" Type="http://schemas.openxmlformats.org/officeDocument/2006/relationships/ctrlProp" Target="../ctrlProps/ctrlProp2035.xml"/><Relationship Id="rId90" Type="http://schemas.openxmlformats.org/officeDocument/2006/relationships/ctrlProp" Target="../ctrlProps/ctrlProp2120.xml"/><Relationship Id="rId95" Type="http://schemas.openxmlformats.org/officeDocument/2006/relationships/ctrlProp" Target="../ctrlProps/ctrlProp2125.xml"/><Relationship Id="rId22" Type="http://schemas.openxmlformats.org/officeDocument/2006/relationships/ctrlProp" Target="../ctrlProps/ctrlProp2052.xml"/><Relationship Id="rId27" Type="http://schemas.openxmlformats.org/officeDocument/2006/relationships/ctrlProp" Target="../ctrlProps/ctrlProp2057.xml"/><Relationship Id="rId43" Type="http://schemas.openxmlformats.org/officeDocument/2006/relationships/ctrlProp" Target="../ctrlProps/ctrlProp2073.xml"/><Relationship Id="rId48" Type="http://schemas.openxmlformats.org/officeDocument/2006/relationships/ctrlProp" Target="../ctrlProps/ctrlProp2078.xml"/><Relationship Id="rId64" Type="http://schemas.openxmlformats.org/officeDocument/2006/relationships/ctrlProp" Target="../ctrlProps/ctrlProp2094.xml"/><Relationship Id="rId69" Type="http://schemas.openxmlformats.org/officeDocument/2006/relationships/ctrlProp" Target="../ctrlProps/ctrlProp2099.xml"/><Relationship Id="rId80" Type="http://schemas.openxmlformats.org/officeDocument/2006/relationships/ctrlProp" Target="../ctrlProps/ctrlProp2110.xml"/><Relationship Id="rId85" Type="http://schemas.openxmlformats.org/officeDocument/2006/relationships/ctrlProp" Target="../ctrlProps/ctrlProp2115.xml"/><Relationship Id="rId12" Type="http://schemas.openxmlformats.org/officeDocument/2006/relationships/ctrlProp" Target="../ctrlProps/ctrlProp2042.xml"/><Relationship Id="rId17" Type="http://schemas.openxmlformats.org/officeDocument/2006/relationships/ctrlProp" Target="../ctrlProps/ctrlProp2047.xml"/><Relationship Id="rId25" Type="http://schemas.openxmlformats.org/officeDocument/2006/relationships/ctrlProp" Target="../ctrlProps/ctrlProp2055.xml"/><Relationship Id="rId33" Type="http://schemas.openxmlformats.org/officeDocument/2006/relationships/ctrlProp" Target="../ctrlProps/ctrlProp2063.xml"/><Relationship Id="rId38" Type="http://schemas.openxmlformats.org/officeDocument/2006/relationships/ctrlProp" Target="../ctrlProps/ctrlProp2068.xml"/><Relationship Id="rId46" Type="http://schemas.openxmlformats.org/officeDocument/2006/relationships/ctrlProp" Target="../ctrlProps/ctrlProp2076.xml"/><Relationship Id="rId59" Type="http://schemas.openxmlformats.org/officeDocument/2006/relationships/ctrlProp" Target="../ctrlProps/ctrlProp2089.xml"/><Relationship Id="rId67" Type="http://schemas.openxmlformats.org/officeDocument/2006/relationships/ctrlProp" Target="../ctrlProps/ctrlProp2097.xml"/><Relationship Id="rId103" Type="http://schemas.openxmlformats.org/officeDocument/2006/relationships/ctrlProp" Target="../ctrlProps/ctrlProp2133.xml"/><Relationship Id="rId20" Type="http://schemas.openxmlformats.org/officeDocument/2006/relationships/ctrlProp" Target="../ctrlProps/ctrlProp2050.xml"/><Relationship Id="rId41" Type="http://schemas.openxmlformats.org/officeDocument/2006/relationships/ctrlProp" Target="../ctrlProps/ctrlProp2071.xml"/><Relationship Id="rId54" Type="http://schemas.openxmlformats.org/officeDocument/2006/relationships/ctrlProp" Target="../ctrlProps/ctrlProp2084.xml"/><Relationship Id="rId62" Type="http://schemas.openxmlformats.org/officeDocument/2006/relationships/ctrlProp" Target="../ctrlProps/ctrlProp2092.xml"/><Relationship Id="rId70" Type="http://schemas.openxmlformats.org/officeDocument/2006/relationships/ctrlProp" Target="../ctrlProps/ctrlProp2100.xml"/><Relationship Id="rId75" Type="http://schemas.openxmlformats.org/officeDocument/2006/relationships/ctrlProp" Target="../ctrlProps/ctrlProp2105.xml"/><Relationship Id="rId83" Type="http://schemas.openxmlformats.org/officeDocument/2006/relationships/ctrlProp" Target="../ctrlProps/ctrlProp2113.xml"/><Relationship Id="rId88" Type="http://schemas.openxmlformats.org/officeDocument/2006/relationships/ctrlProp" Target="../ctrlProps/ctrlProp2118.xml"/><Relationship Id="rId91" Type="http://schemas.openxmlformats.org/officeDocument/2006/relationships/ctrlProp" Target="../ctrlProps/ctrlProp2121.xml"/><Relationship Id="rId96" Type="http://schemas.openxmlformats.org/officeDocument/2006/relationships/ctrlProp" Target="../ctrlProps/ctrlProp2126.xml"/><Relationship Id="rId1" Type="http://schemas.openxmlformats.org/officeDocument/2006/relationships/drawing" Target="../drawings/drawing43.xml"/><Relationship Id="rId6" Type="http://schemas.openxmlformats.org/officeDocument/2006/relationships/ctrlProp" Target="../ctrlProps/ctrlProp2036.xml"/><Relationship Id="rId15" Type="http://schemas.openxmlformats.org/officeDocument/2006/relationships/ctrlProp" Target="../ctrlProps/ctrlProp2045.xml"/><Relationship Id="rId23" Type="http://schemas.openxmlformats.org/officeDocument/2006/relationships/ctrlProp" Target="../ctrlProps/ctrlProp2053.xml"/><Relationship Id="rId28" Type="http://schemas.openxmlformats.org/officeDocument/2006/relationships/ctrlProp" Target="../ctrlProps/ctrlProp2058.xml"/><Relationship Id="rId36" Type="http://schemas.openxmlformats.org/officeDocument/2006/relationships/ctrlProp" Target="../ctrlProps/ctrlProp2066.xml"/><Relationship Id="rId49" Type="http://schemas.openxmlformats.org/officeDocument/2006/relationships/ctrlProp" Target="../ctrlProps/ctrlProp2079.xml"/><Relationship Id="rId57" Type="http://schemas.openxmlformats.org/officeDocument/2006/relationships/ctrlProp" Target="../ctrlProps/ctrlProp2087.xml"/><Relationship Id="rId10" Type="http://schemas.openxmlformats.org/officeDocument/2006/relationships/ctrlProp" Target="../ctrlProps/ctrlProp2040.xml"/><Relationship Id="rId31" Type="http://schemas.openxmlformats.org/officeDocument/2006/relationships/ctrlProp" Target="../ctrlProps/ctrlProp2061.xml"/><Relationship Id="rId44" Type="http://schemas.openxmlformats.org/officeDocument/2006/relationships/ctrlProp" Target="../ctrlProps/ctrlProp2074.xml"/><Relationship Id="rId52" Type="http://schemas.openxmlformats.org/officeDocument/2006/relationships/ctrlProp" Target="../ctrlProps/ctrlProp2082.xml"/><Relationship Id="rId60" Type="http://schemas.openxmlformats.org/officeDocument/2006/relationships/ctrlProp" Target="../ctrlProps/ctrlProp2090.xml"/><Relationship Id="rId65" Type="http://schemas.openxmlformats.org/officeDocument/2006/relationships/ctrlProp" Target="../ctrlProps/ctrlProp2095.xml"/><Relationship Id="rId73" Type="http://schemas.openxmlformats.org/officeDocument/2006/relationships/ctrlProp" Target="../ctrlProps/ctrlProp2103.xml"/><Relationship Id="rId78" Type="http://schemas.openxmlformats.org/officeDocument/2006/relationships/ctrlProp" Target="../ctrlProps/ctrlProp2108.xml"/><Relationship Id="rId81" Type="http://schemas.openxmlformats.org/officeDocument/2006/relationships/ctrlProp" Target="../ctrlProps/ctrlProp2111.xml"/><Relationship Id="rId86" Type="http://schemas.openxmlformats.org/officeDocument/2006/relationships/ctrlProp" Target="../ctrlProps/ctrlProp2116.xml"/><Relationship Id="rId94" Type="http://schemas.openxmlformats.org/officeDocument/2006/relationships/ctrlProp" Target="../ctrlProps/ctrlProp2124.xml"/><Relationship Id="rId99" Type="http://schemas.openxmlformats.org/officeDocument/2006/relationships/ctrlProp" Target="../ctrlProps/ctrlProp2129.xml"/><Relationship Id="rId101" Type="http://schemas.openxmlformats.org/officeDocument/2006/relationships/ctrlProp" Target="../ctrlProps/ctrlProp2131.xml"/><Relationship Id="rId4" Type="http://schemas.openxmlformats.org/officeDocument/2006/relationships/ctrlProp" Target="../ctrlProps/ctrlProp2034.xml"/><Relationship Id="rId9" Type="http://schemas.openxmlformats.org/officeDocument/2006/relationships/ctrlProp" Target="../ctrlProps/ctrlProp2039.xml"/><Relationship Id="rId13" Type="http://schemas.openxmlformats.org/officeDocument/2006/relationships/ctrlProp" Target="../ctrlProps/ctrlProp2043.xml"/><Relationship Id="rId18" Type="http://schemas.openxmlformats.org/officeDocument/2006/relationships/ctrlProp" Target="../ctrlProps/ctrlProp2048.xml"/><Relationship Id="rId39" Type="http://schemas.openxmlformats.org/officeDocument/2006/relationships/ctrlProp" Target="../ctrlProps/ctrlProp2069.xml"/><Relationship Id="rId34" Type="http://schemas.openxmlformats.org/officeDocument/2006/relationships/ctrlProp" Target="../ctrlProps/ctrlProp2064.xml"/><Relationship Id="rId50" Type="http://schemas.openxmlformats.org/officeDocument/2006/relationships/ctrlProp" Target="../ctrlProps/ctrlProp2080.xml"/><Relationship Id="rId55" Type="http://schemas.openxmlformats.org/officeDocument/2006/relationships/ctrlProp" Target="../ctrlProps/ctrlProp2085.xml"/><Relationship Id="rId76" Type="http://schemas.openxmlformats.org/officeDocument/2006/relationships/ctrlProp" Target="../ctrlProps/ctrlProp2106.xml"/><Relationship Id="rId97" Type="http://schemas.openxmlformats.org/officeDocument/2006/relationships/ctrlProp" Target="../ctrlProps/ctrlProp2127.xml"/><Relationship Id="rId7" Type="http://schemas.openxmlformats.org/officeDocument/2006/relationships/ctrlProp" Target="../ctrlProps/ctrlProp2037.xml"/><Relationship Id="rId71" Type="http://schemas.openxmlformats.org/officeDocument/2006/relationships/ctrlProp" Target="../ctrlProps/ctrlProp2101.xml"/><Relationship Id="rId92" Type="http://schemas.openxmlformats.org/officeDocument/2006/relationships/ctrlProp" Target="../ctrlProps/ctrlProp2122.xml"/><Relationship Id="rId2" Type="http://schemas.openxmlformats.org/officeDocument/2006/relationships/vmlDrawing" Target="../drawings/vmlDrawing23.vml"/><Relationship Id="rId29" Type="http://schemas.openxmlformats.org/officeDocument/2006/relationships/ctrlProp" Target="../ctrlProps/ctrlProp2059.xml"/><Relationship Id="rId24" Type="http://schemas.openxmlformats.org/officeDocument/2006/relationships/ctrlProp" Target="../ctrlProps/ctrlProp2054.xml"/><Relationship Id="rId40" Type="http://schemas.openxmlformats.org/officeDocument/2006/relationships/ctrlProp" Target="../ctrlProps/ctrlProp2070.xml"/><Relationship Id="rId45" Type="http://schemas.openxmlformats.org/officeDocument/2006/relationships/ctrlProp" Target="../ctrlProps/ctrlProp2075.xml"/><Relationship Id="rId66" Type="http://schemas.openxmlformats.org/officeDocument/2006/relationships/ctrlProp" Target="../ctrlProps/ctrlProp2096.xml"/><Relationship Id="rId87" Type="http://schemas.openxmlformats.org/officeDocument/2006/relationships/ctrlProp" Target="../ctrlProps/ctrlProp2117.xml"/><Relationship Id="rId61" Type="http://schemas.openxmlformats.org/officeDocument/2006/relationships/ctrlProp" Target="../ctrlProps/ctrlProp2091.xml"/><Relationship Id="rId82" Type="http://schemas.openxmlformats.org/officeDocument/2006/relationships/ctrlProp" Target="../ctrlProps/ctrlProp2112.xml"/><Relationship Id="rId19" Type="http://schemas.openxmlformats.org/officeDocument/2006/relationships/ctrlProp" Target="../ctrlProps/ctrlProp2049.xml"/><Relationship Id="rId14" Type="http://schemas.openxmlformats.org/officeDocument/2006/relationships/ctrlProp" Target="../ctrlProps/ctrlProp2044.xml"/><Relationship Id="rId30" Type="http://schemas.openxmlformats.org/officeDocument/2006/relationships/ctrlProp" Target="../ctrlProps/ctrlProp2060.xml"/><Relationship Id="rId35" Type="http://schemas.openxmlformats.org/officeDocument/2006/relationships/ctrlProp" Target="../ctrlProps/ctrlProp2065.xml"/><Relationship Id="rId56" Type="http://schemas.openxmlformats.org/officeDocument/2006/relationships/ctrlProp" Target="../ctrlProps/ctrlProp2086.xml"/><Relationship Id="rId77" Type="http://schemas.openxmlformats.org/officeDocument/2006/relationships/ctrlProp" Target="../ctrlProps/ctrlProp2107.xml"/><Relationship Id="rId100" Type="http://schemas.openxmlformats.org/officeDocument/2006/relationships/ctrlProp" Target="../ctrlProps/ctrlProp2130.xml"/><Relationship Id="rId8" Type="http://schemas.openxmlformats.org/officeDocument/2006/relationships/ctrlProp" Target="../ctrlProps/ctrlProp2038.xml"/><Relationship Id="rId51" Type="http://schemas.openxmlformats.org/officeDocument/2006/relationships/ctrlProp" Target="../ctrlProps/ctrlProp2081.xml"/><Relationship Id="rId72" Type="http://schemas.openxmlformats.org/officeDocument/2006/relationships/ctrlProp" Target="../ctrlProps/ctrlProp2102.xml"/><Relationship Id="rId93" Type="http://schemas.openxmlformats.org/officeDocument/2006/relationships/ctrlProp" Target="../ctrlProps/ctrlProp2123.xml"/><Relationship Id="rId98" Type="http://schemas.openxmlformats.org/officeDocument/2006/relationships/ctrlProp" Target="../ctrlProps/ctrlProp2128.xml"/><Relationship Id="rId3" Type="http://schemas.openxmlformats.org/officeDocument/2006/relationships/ctrlProp" Target="../ctrlProps/ctrlProp2033.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35.xml.rels><?xml version="1.0" encoding="UTF-8" standalone="yes"?>
<Relationships xmlns="http://schemas.openxmlformats.org/package/2006/relationships"><Relationship Id="rId8" Type="http://schemas.openxmlformats.org/officeDocument/2006/relationships/hyperlink" Target="mailto:hosoon_tan@singaporeair.com.sg" TargetMode="External"/><Relationship Id="rId13" Type="http://schemas.openxmlformats.org/officeDocument/2006/relationships/hyperlink" Target="mailto:liz_wee@singaporeair.com.sg" TargetMode="External"/><Relationship Id="rId18" Type="http://schemas.openxmlformats.org/officeDocument/2006/relationships/hyperlink" Target="mailto:Siying_Png@singaporeair.com.sg" TargetMode="External"/><Relationship Id="rId3" Type="http://schemas.openxmlformats.org/officeDocument/2006/relationships/hyperlink" Target="mailto:sharon_lee@singaporeair.com.sg" TargetMode="External"/><Relationship Id="rId21" Type="http://schemas.openxmlformats.org/officeDocument/2006/relationships/hyperlink" Target="mailto:Patrick_Kwang@krisshop.com" TargetMode="External"/><Relationship Id="rId7" Type="http://schemas.openxmlformats.org/officeDocument/2006/relationships/hyperlink" Target="mailto:joey_puah@flyscoot.com" TargetMode="External"/><Relationship Id="rId12" Type="http://schemas.openxmlformats.org/officeDocument/2006/relationships/hyperlink" Target="mailto:siti_nurhawa@krisshop.com" TargetMode="External"/><Relationship Id="rId17" Type="http://schemas.openxmlformats.org/officeDocument/2006/relationships/hyperlink" Target="mailto:siti_nurhawa@krisshop.com" TargetMode="External"/><Relationship Id="rId2" Type="http://schemas.openxmlformats.org/officeDocument/2006/relationships/hyperlink" Target="mailto:SitiHalimatu_Ali@singaporeair.com.sg" TargetMode="External"/><Relationship Id="rId16" Type="http://schemas.openxmlformats.org/officeDocument/2006/relationships/hyperlink" Target="mailto:kevin.lai@singtel.com" TargetMode="External"/><Relationship Id="rId20" Type="http://schemas.openxmlformats.org/officeDocument/2006/relationships/hyperlink" Target="mailto:weichien_lim@singaporeair.com.sg" TargetMode="External"/><Relationship Id="rId1" Type="http://schemas.openxmlformats.org/officeDocument/2006/relationships/hyperlink" Target="mailto:SitiHalimatu_Ali@singaporeair.com.sg" TargetMode="External"/><Relationship Id="rId6" Type="http://schemas.openxmlformats.org/officeDocument/2006/relationships/hyperlink" Target="mailto:steve.lim@datapost.com.sg" TargetMode="External"/><Relationship Id="rId11" Type="http://schemas.openxmlformats.org/officeDocument/2006/relationships/hyperlink" Target="mailto:Edwin_Koh@krisshop.com" TargetMode="External"/><Relationship Id="rId24" Type="http://schemas.openxmlformats.org/officeDocument/2006/relationships/printerSettings" Target="../printerSettings/printerSettings16.bin"/><Relationship Id="rId5" Type="http://schemas.openxmlformats.org/officeDocument/2006/relationships/hyperlink" Target="mailto:Alfred_Leong@Singaporeair.com.sg" TargetMode="External"/><Relationship Id="rId15" Type="http://schemas.openxmlformats.org/officeDocument/2006/relationships/hyperlink" Target="mailto:soonann_lim@singaporeair.com.sg" TargetMode="External"/><Relationship Id="rId23" Type="http://schemas.openxmlformats.org/officeDocument/2006/relationships/hyperlink" Target="mailto:kriz_phua@mentormedia.com" TargetMode="External"/><Relationship Id="rId10" Type="http://schemas.openxmlformats.org/officeDocument/2006/relationships/hyperlink" Target="mailto:hosoon_tan@singaporeair.com.sg" TargetMode="External"/><Relationship Id="rId19" Type="http://schemas.openxmlformats.org/officeDocument/2006/relationships/hyperlink" Target="mailto:Weekhiang_Tay@singaporeair.com.sg" TargetMode="External"/><Relationship Id="rId4" Type="http://schemas.openxmlformats.org/officeDocument/2006/relationships/hyperlink" Target="mailto:bernadette_yeo@singaporeair.com.sg" TargetMode="External"/><Relationship Id="rId9" Type="http://schemas.openxmlformats.org/officeDocument/2006/relationships/hyperlink" Target="mailto:hosoon_tan@singaporeair.com.sg" TargetMode="External"/><Relationship Id="rId14" Type="http://schemas.openxmlformats.org/officeDocument/2006/relationships/hyperlink" Target="mailto:liz_wee@singaporeair.com.sg" TargetMode="External"/><Relationship Id="rId22" Type="http://schemas.openxmlformats.org/officeDocument/2006/relationships/hyperlink" Target="mailto:annbeng_kang@singaporeair.com.s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8926-C41F-4A29-B649-220AD102471A}">
  <sheetPr codeName="Sheet1"/>
  <dimension ref="A1:Y64"/>
  <sheetViews>
    <sheetView showGridLines="0" zoomScale="90" zoomScaleNormal="90" workbookViewId="0">
      <pane xSplit="8" ySplit="5" topLeftCell="I6" activePane="bottomRight" state="frozen"/>
      <selection pane="topRight" activeCell="C14" sqref="C14"/>
      <selection pane="bottomLeft" activeCell="C14" sqref="C14"/>
      <selection pane="bottomRight" activeCell="C14" sqref="C14"/>
    </sheetView>
  </sheetViews>
  <sheetFormatPr defaultColWidth="4.5703125" defaultRowHeight="15"/>
  <cols>
    <col min="1" max="1" width="6.85546875" bestFit="1" customWidth="1"/>
    <col min="2" max="2" width="58" customWidth="1"/>
    <col min="3" max="4" width="17.7109375" bestFit="1" customWidth="1"/>
    <col min="5" max="5" width="17.7109375" customWidth="1"/>
    <col min="6" max="6" width="17.28515625" customWidth="1"/>
    <col min="7" max="7" width="18.28515625" customWidth="1"/>
    <col min="8" max="8" width="9.28515625" bestFit="1" customWidth="1"/>
    <col min="9" max="9" width="5.7109375" customWidth="1"/>
    <col min="10" max="12" width="3.7109375" bestFit="1" customWidth="1"/>
    <col min="13" max="13" width="3.42578125" bestFit="1" customWidth="1"/>
    <col min="14" max="16" width="3.7109375" bestFit="1" customWidth="1"/>
    <col min="17" max="18" width="3.42578125" bestFit="1" customWidth="1"/>
    <col min="19" max="24" width="4.5703125" bestFit="1" customWidth="1"/>
    <col min="25" max="25" width="4.5703125" customWidth="1"/>
  </cols>
  <sheetData>
    <row r="1" spans="1:25" ht="15.75" thickBot="1">
      <c r="I1" s="28"/>
      <c r="J1" s="29"/>
      <c r="K1" s="29"/>
      <c r="L1" s="29"/>
      <c r="M1" s="29"/>
      <c r="N1" s="29"/>
      <c r="O1" s="29"/>
      <c r="P1" s="29"/>
      <c r="Q1" s="29"/>
      <c r="R1" s="29"/>
      <c r="S1" s="29"/>
      <c r="T1" s="29"/>
      <c r="U1" s="29"/>
      <c r="V1" s="29"/>
      <c r="W1" s="29"/>
      <c r="X1" s="29"/>
      <c r="Y1" s="30"/>
    </row>
    <row r="2" spans="1:25" ht="15.75" thickBot="1">
      <c r="I2" s="632">
        <f>I3</f>
        <v>44781</v>
      </c>
      <c r="J2" s="633"/>
      <c r="K2" s="633"/>
      <c r="L2" s="633"/>
      <c r="M2" s="633"/>
      <c r="N2" s="633"/>
      <c r="O2" s="633"/>
      <c r="P2" s="633"/>
      <c r="Q2" s="633"/>
      <c r="R2" s="633"/>
      <c r="S2" s="633"/>
      <c r="T2" s="633"/>
      <c r="U2" s="633"/>
      <c r="V2" s="633"/>
      <c r="W2" s="633"/>
      <c r="X2" s="633"/>
      <c r="Y2" s="634"/>
    </row>
    <row r="3" spans="1:25" ht="15.75" thickBot="1">
      <c r="B3" s="12" t="s">
        <v>0</v>
      </c>
      <c r="C3" s="13">
        <f>C6</f>
        <v>44781</v>
      </c>
      <c r="D3" s="14"/>
      <c r="E3" s="14"/>
      <c r="F3" s="14"/>
      <c r="G3" s="14"/>
      <c r="H3" s="14"/>
      <c r="I3" s="635">
        <f>J4</f>
        <v>44781</v>
      </c>
      <c r="J3" s="635"/>
      <c r="K3" s="635"/>
      <c r="L3" s="635"/>
      <c r="M3" s="629">
        <f>N4</f>
        <v>44809</v>
      </c>
      <c r="N3" s="630"/>
      <c r="O3" s="630"/>
      <c r="P3" s="630"/>
      <c r="Q3" s="631"/>
      <c r="R3" s="636">
        <f>R4</f>
        <v>44837</v>
      </c>
      <c r="S3" s="637"/>
      <c r="T3" s="637"/>
      <c r="U3" s="637"/>
      <c r="V3" s="638"/>
      <c r="W3" s="629">
        <f>W4</f>
        <v>44872</v>
      </c>
      <c r="X3" s="630"/>
      <c r="Y3" s="631"/>
    </row>
    <row r="4" spans="1:25" s="1" customFormat="1" ht="60.95" customHeight="1" thickBot="1">
      <c r="B4" s="31" t="s">
        <v>1</v>
      </c>
      <c r="C4" s="16"/>
      <c r="D4" s="32" t="s">
        <v>2</v>
      </c>
      <c r="E4" s="626"/>
      <c r="F4" s="627"/>
      <c r="G4" s="628"/>
      <c r="H4" s="33" t="s">
        <v>3</v>
      </c>
      <c r="I4" s="15">
        <f>IF(MONTH(C3-WEEKDAY((C3),2)+1)&lt;MONTH(C3),(C3-28-DAY(C3)+7)-WEEKDAY((C3-DAY(C3)+7),2)+1,(C3-DAY(C3)+7)-WEEKDAY(((C3)-DAY(C3)+7),2)+1)</f>
        <v>44774</v>
      </c>
      <c r="J4" s="15">
        <f>I4+7</f>
        <v>44781</v>
      </c>
      <c r="K4" s="15">
        <f t="shared" ref="K4:V4" si="0">J4+7</f>
        <v>44788</v>
      </c>
      <c r="L4" s="15">
        <f t="shared" si="0"/>
        <v>44795</v>
      </c>
      <c r="M4" s="15">
        <f t="shared" si="0"/>
        <v>44802</v>
      </c>
      <c r="N4" s="15">
        <f t="shared" si="0"/>
        <v>44809</v>
      </c>
      <c r="O4" s="15">
        <f t="shared" si="0"/>
        <v>44816</v>
      </c>
      <c r="P4" s="15">
        <f t="shared" si="0"/>
        <v>44823</v>
      </c>
      <c r="Q4" s="15">
        <f t="shared" si="0"/>
        <v>44830</v>
      </c>
      <c r="R4" s="15">
        <f t="shared" si="0"/>
        <v>44837</v>
      </c>
      <c r="S4" s="15">
        <f t="shared" si="0"/>
        <v>44844</v>
      </c>
      <c r="T4" s="15">
        <f t="shared" si="0"/>
        <v>44851</v>
      </c>
      <c r="U4" s="15">
        <f t="shared" si="0"/>
        <v>44858</v>
      </c>
      <c r="V4" s="15">
        <f t="shared" si="0"/>
        <v>44865</v>
      </c>
      <c r="W4" s="15">
        <f t="shared" ref="W4" si="1">V4+7</f>
        <v>44872</v>
      </c>
      <c r="X4" s="15">
        <f t="shared" ref="X4" si="2">W4+7</f>
        <v>44879</v>
      </c>
      <c r="Y4" s="15">
        <f t="shared" ref="Y4" si="3">X4+7</f>
        <v>44886</v>
      </c>
    </row>
    <row r="5" spans="1:25" ht="15.75" thickBot="1">
      <c r="A5" s="8" t="s">
        <v>4</v>
      </c>
      <c r="B5" s="8" t="s">
        <v>5</v>
      </c>
      <c r="C5" s="8" t="s">
        <v>6</v>
      </c>
      <c r="D5" s="8" t="s">
        <v>7</v>
      </c>
      <c r="E5" s="8" t="s">
        <v>8</v>
      </c>
      <c r="F5" s="8" t="s">
        <v>9</v>
      </c>
      <c r="G5" s="8" t="s">
        <v>10</v>
      </c>
      <c r="H5" s="8" t="s">
        <v>11</v>
      </c>
      <c r="I5" s="11"/>
      <c r="J5" s="11" t="s">
        <v>12</v>
      </c>
      <c r="K5" s="11" t="s">
        <v>13</v>
      </c>
      <c r="L5" s="11" t="s">
        <v>14</v>
      </c>
      <c r="M5" s="11" t="s">
        <v>15</v>
      </c>
      <c r="N5" s="11" t="s">
        <v>16</v>
      </c>
      <c r="O5" s="11" t="s">
        <v>17</v>
      </c>
      <c r="P5" s="11" t="s">
        <v>18</v>
      </c>
      <c r="Q5" s="11" t="s">
        <v>19</v>
      </c>
      <c r="R5" s="11" t="s">
        <v>20</v>
      </c>
      <c r="S5" s="11" t="s">
        <v>21</v>
      </c>
      <c r="T5" s="11" t="s">
        <v>22</v>
      </c>
      <c r="U5" s="11" t="s">
        <v>23</v>
      </c>
      <c r="V5" s="11" t="s">
        <v>24</v>
      </c>
      <c r="W5" s="11" t="s">
        <v>25</v>
      </c>
      <c r="X5" s="11" t="s">
        <v>26</v>
      </c>
      <c r="Y5" s="11" t="s">
        <v>27</v>
      </c>
    </row>
    <row r="6" spans="1:25" ht="15.75" thickBot="1">
      <c r="A6" s="6">
        <v>1</v>
      </c>
      <c r="B6" s="25" t="s">
        <v>28</v>
      </c>
      <c r="C6" s="26">
        <v>44781</v>
      </c>
      <c r="D6" s="26">
        <v>44781</v>
      </c>
      <c r="E6" s="26"/>
      <c r="F6" s="9">
        <f>IF(D6="","",NETWORKDAYS(C6,D6))</f>
        <v>1</v>
      </c>
      <c r="G6" s="7"/>
      <c r="H6" s="10"/>
      <c r="I6" s="27" t="str">
        <f>IF(I$4=($D6-WEEKDAY($D6,2)+1),"u","")</f>
        <v/>
      </c>
      <c r="J6" s="27" t="str">
        <f t="shared" ref="J6:Y22" si="4">IF(J$4=($D6-WEEKDAY($D6,2)+1),"u","")</f>
        <v>u</v>
      </c>
      <c r="K6" s="27" t="str">
        <f t="shared" si="4"/>
        <v/>
      </c>
      <c r="L6" s="27" t="str">
        <f t="shared" si="4"/>
        <v/>
      </c>
      <c r="M6" s="27" t="str">
        <f t="shared" si="4"/>
        <v/>
      </c>
      <c r="N6" s="27" t="str">
        <f t="shared" si="4"/>
        <v/>
      </c>
      <c r="O6" s="27" t="str">
        <f t="shared" si="4"/>
        <v/>
      </c>
      <c r="P6" s="27" t="str">
        <f t="shared" si="4"/>
        <v/>
      </c>
      <c r="Q6" s="27" t="str">
        <f t="shared" si="4"/>
        <v/>
      </c>
      <c r="R6" s="27" t="str">
        <f t="shared" si="4"/>
        <v/>
      </c>
      <c r="S6" s="27" t="str">
        <f t="shared" si="4"/>
        <v/>
      </c>
      <c r="T6" s="27" t="str">
        <f t="shared" si="4"/>
        <v/>
      </c>
      <c r="U6" s="27" t="str">
        <f t="shared" si="4"/>
        <v/>
      </c>
      <c r="V6" s="27" t="str">
        <f t="shared" si="4"/>
        <v/>
      </c>
      <c r="W6" s="27" t="str">
        <f t="shared" si="4"/>
        <v/>
      </c>
      <c r="X6" s="27" t="str">
        <f t="shared" si="4"/>
        <v/>
      </c>
      <c r="Y6" s="27" t="str">
        <f t="shared" si="4"/>
        <v/>
      </c>
    </row>
    <row r="7" spans="1:25" ht="15.75" thickBot="1">
      <c r="A7" s="6">
        <v>2</v>
      </c>
      <c r="B7" s="25" t="s">
        <v>29</v>
      </c>
      <c r="C7" s="26">
        <v>44783</v>
      </c>
      <c r="D7" s="26">
        <v>44802</v>
      </c>
      <c r="E7" s="26"/>
      <c r="F7" s="9">
        <f>IF(D7="","",NETWORKDAYS(C7,D7))</f>
        <v>14</v>
      </c>
      <c r="G7" s="7"/>
      <c r="H7" s="10"/>
      <c r="I7" s="27" t="str">
        <f t="shared" ref="I7" si="5">IF(I$4=($D7-WEEKDAY($D7,2)+1),"u","")</f>
        <v/>
      </c>
      <c r="J7" s="27" t="str">
        <f t="shared" si="4"/>
        <v/>
      </c>
      <c r="K7" s="27" t="str">
        <f t="shared" si="4"/>
        <v/>
      </c>
      <c r="L7" s="27" t="str">
        <f t="shared" si="4"/>
        <v/>
      </c>
      <c r="M7" s="27" t="str">
        <f t="shared" si="4"/>
        <v>u</v>
      </c>
      <c r="N7" s="27" t="str">
        <f t="shared" si="4"/>
        <v/>
      </c>
      <c r="O7" s="27" t="str">
        <f t="shared" si="4"/>
        <v/>
      </c>
      <c r="P7" s="27" t="str">
        <f t="shared" si="4"/>
        <v/>
      </c>
      <c r="Q7" s="27" t="str">
        <f t="shared" si="4"/>
        <v/>
      </c>
      <c r="R7" s="27" t="str">
        <f t="shared" si="4"/>
        <v/>
      </c>
      <c r="S7" s="27" t="str">
        <f t="shared" si="4"/>
        <v/>
      </c>
      <c r="T7" s="27" t="str">
        <f t="shared" si="4"/>
        <v/>
      </c>
      <c r="U7" s="27" t="str">
        <f t="shared" si="4"/>
        <v/>
      </c>
      <c r="V7" s="27" t="str">
        <f t="shared" si="4"/>
        <v/>
      </c>
      <c r="W7" s="27" t="str">
        <f t="shared" si="4"/>
        <v/>
      </c>
      <c r="X7" s="27" t="str">
        <f t="shared" si="4"/>
        <v/>
      </c>
      <c r="Y7" s="27" t="str">
        <f t="shared" si="4"/>
        <v/>
      </c>
    </row>
    <row r="8" spans="1:25" ht="15.75" thickBot="1">
      <c r="A8" s="6">
        <v>3</v>
      </c>
      <c r="B8" s="25" t="s">
        <v>30</v>
      </c>
      <c r="C8" s="26">
        <f>WORKDAY(D7,1)</f>
        <v>44803</v>
      </c>
      <c r="D8" s="26">
        <v>44805</v>
      </c>
      <c r="E8" s="26"/>
      <c r="F8" s="9">
        <f>IF(D7="","",NETWORKDAYS(C7,D7))</f>
        <v>14</v>
      </c>
      <c r="G8" s="7"/>
      <c r="H8" s="10"/>
      <c r="I8" s="27" t="str">
        <f t="shared" ref="I8:R12" si="6">IF(I$4=($D7-WEEKDAY($D7,2)+1),"u","")</f>
        <v/>
      </c>
      <c r="J8" s="27" t="str">
        <f t="shared" si="6"/>
        <v/>
      </c>
      <c r="K8" s="27" t="str">
        <f t="shared" si="6"/>
        <v/>
      </c>
      <c r="L8" s="27" t="str">
        <f t="shared" si="6"/>
        <v/>
      </c>
      <c r="M8" s="27" t="str">
        <f t="shared" si="6"/>
        <v>u</v>
      </c>
      <c r="N8" s="27" t="str">
        <f t="shared" si="6"/>
        <v/>
      </c>
      <c r="O8" s="27" t="str">
        <f t="shared" si="6"/>
        <v/>
      </c>
      <c r="P8" s="27" t="str">
        <f t="shared" si="6"/>
        <v/>
      </c>
      <c r="Q8" s="27" t="str">
        <f t="shared" si="6"/>
        <v/>
      </c>
      <c r="R8" s="27" t="str">
        <f t="shared" si="6"/>
        <v/>
      </c>
      <c r="S8" s="27" t="str">
        <f t="shared" ref="S8:Y12" si="7">IF(S$4=($D7-WEEKDAY($D7,2)+1),"u","")</f>
        <v/>
      </c>
      <c r="T8" s="27" t="str">
        <f t="shared" si="7"/>
        <v/>
      </c>
      <c r="U8" s="27" t="str">
        <f t="shared" si="7"/>
        <v/>
      </c>
      <c r="V8" s="27" t="str">
        <f t="shared" si="7"/>
        <v/>
      </c>
      <c r="W8" s="27" t="str">
        <f t="shared" si="7"/>
        <v/>
      </c>
      <c r="X8" s="27" t="str">
        <f t="shared" si="7"/>
        <v/>
      </c>
      <c r="Y8" s="27" t="str">
        <f t="shared" si="7"/>
        <v/>
      </c>
    </row>
    <row r="9" spans="1:25" ht="15.75" thickBot="1">
      <c r="A9" s="6">
        <v>4</v>
      </c>
      <c r="B9" s="25" t="s">
        <v>31</v>
      </c>
      <c r="C9" s="26">
        <f>WORKDAY(D8,1)</f>
        <v>44806</v>
      </c>
      <c r="D9" s="26">
        <v>44824</v>
      </c>
      <c r="E9" s="26"/>
      <c r="F9" s="9">
        <f>IF(D8="","",NETWORKDAYS(C8,D8))</f>
        <v>3</v>
      </c>
      <c r="G9" s="7"/>
      <c r="H9" s="10"/>
      <c r="I9" s="27" t="str">
        <f t="shared" si="6"/>
        <v/>
      </c>
      <c r="J9" s="27" t="str">
        <f t="shared" si="6"/>
        <v/>
      </c>
      <c r="K9" s="27" t="str">
        <f t="shared" si="6"/>
        <v/>
      </c>
      <c r="L9" s="27" t="str">
        <f t="shared" si="6"/>
        <v/>
      </c>
      <c r="M9" s="27" t="str">
        <f t="shared" si="6"/>
        <v>u</v>
      </c>
      <c r="N9" s="27" t="str">
        <f t="shared" si="6"/>
        <v/>
      </c>
      <c r="O9" s="27" t="str">
        <f t="shared" si="6"/>
        <v/>
      </c>
      <c r="P9" s="27" t="str">
        <f t="shared" si="6"/>
        <v/>
      </c>
      <c r="Q9" s="27" t="str">
        <f t="shared" si="6"/>
        <v/>
      </c>
      <c r="R9" s="27" t="str">
        <f t="shared" si="6"/>
        <v/>
      </c>
      <c r="S9" s="27" t="str">
        <f t="shared" si="7"/>
        <v/>
      </c>
      <c r="T9" s="27" t="str">
        <f t="shared" si="7"/>
        <v/>
      </c>
      <c r="U9" s="27" t="str">
        <f t="shared" si="7"/>
        <v/>
      </c>
      <c r="V9" s="27" t="str">
        <f t="shared" si="7"/>
        <v/>
      </c>
      <c r="W9" s="27" t="str">
        <f t="shared" si="7"/>
        <v/>
      </c>
      <c r="X9" s="27" t="str">
        <f t="shared" si="7"/>
        <v/>
      </c>
      <c r="Y9" s="27" t="str">
        <f t="shared" si="7"/>
        <v/>
      </c>
    </row>
    <row r="10" spans="1:25" ht="15.75" thickBot="1">
      <c r="A10" s="6">
        <v>5</v>
      </c>
      <c r="B10" s="25" t="s">
        <v>32</v>
      </c>
      <c r="C10" s="26">
        <v>44803</v>
      </c>
      <c r="D10" s="26">
        <v>44824</v>
      </c>
      <c r="E10" s="26"/>
      <c r="F10" s="9">
        <f>IF(D9="","",NETWORKDAYS(C9,D9))</f>
        <v>13</v>
      </c>
      <c r="G10" s="7"/>
      <c r="H10" s="10"/>
      <c r="I10" s="27" t="str">
        <f t="shared" si="6"/>
        <v/>
      </c>
      <c r="J10" s="27" t="str">
        <f t="shared" si="6"/>
        <v/>
      </c>
      <c r="K10" s="27" t="str">
        <f t="shared" si="6"/>
        <v/>
      </c>
      <c r="L10" s="27" t="str">
        <f t="shared" si="6"/>
        <v/>
      </c>
      <c r="M10" s="27" t="str">
        <f t="shared" si="6"/>
        <v/>
      </c>
      <c r="N10" s="27" t="str">
        <f t="shared" si="6"/>
        <v/>
      </c>
      <c r="O10" s="27" t="str">
        <f t="shared" si="6"/>
        <v/>
      </c>
      <c r="P10" s="27" t="str">
        <f t="shared" si="6"/>
        <v>u</v>
      </c>
      <c r="Q10" s="27" t="str">
        <f t="shared" si="6"/>
        <v/>
      </c>
      <c r="R10" s="27" t="str">
        <f t="shared" si="6"/>
        <v/>
      </c>
      <c r="S10" s="27" t="str">
        <f t="shared" si="7"/>
        <v/>
      </c>
      <c r="T10" s="27" t="str">
        <f t="shared" si="7"/>
        <v/>
      </c>
      <c r="U10" s="27" t="str">
        <f t="shared" si="7"/>
        <v/>
      </c>
      <c r="V10" s="27" t="str">
        <f t="shared" si="7"/>
        <v/>
      </c>
      <c r="W10" s="27" t="str">
        <f t="shared" si="7"/>
        <v/>
      </c>
      <c r="X10" s="27" t="str">
        <f t="shared" si="7"/>
        <v/>
      </c>
      <c r="Y10" s="27" t="str">
        <f t="shared" si="7"/>
        <v/>
      </c>
    </row>
    <row r="11" spans="1:25" ht="15.75" thickBot="1">
      <c r="A11" s="6">
        <v>6</v>
      </c>
      <c r="B11" s="25" t="s">
        <v>33</v>
      </c>
      <c r="C11" s="26">
        <f>WORKDAY(D9,1)</f>
        <v>44825</v>
      </c>
      <c r="D11" s="26">
        <v>44826</v>
      </c>
      <c r="E11" s="26"/>
      <c r="F11" s="9">
        <f>IF(D10="","",NETWORKDAYS(C10,D10))</f>
        <v>16</v>
      </c>
      <c r="G11" s="7"/>
      <c r="H11" s="10"/>
      <c r="I11" s="27" t="str">
        <f t="shared" si="6"/>
        <v/>
      </c>
      <c r="J11" s="27" t="str">
        <f t="shared" si="6"/>
        <v/>
      </c>
      <c r="K11" s="27" t="str">
        <f t="shared" si="6"/>
        <v/>
      </c>
      <c r="L11" s="27" t="str">
        <f t="shared" si="6"/>
        <v/>
      </c>
      <c r="M11" s="27" t="str">
        <f t="shared" si="6"/>
        <v/>
      </c>
      <c r="N11" s="27" t="str">
        <f t="shared" si="6"/>
        <v/>
      </c>
      <c r="O11" s="27" t="str">
        <f t="shared" si="6"/>
        <v/>
      </c>
      <c r="P11" s="27" t="str">
        <f t="shared" si="6"/>
        <v>u</v>
      </c>
      <c r="Q11" s="27" t="str">
        <f t="shared" si="6"/>
        <v/>
      </c>
      <c r="R11" s="27" t="str">
        <f t="shared" si="6"/>
        <v/>
      </c>
      <c r="S11" s="27" t="str">
        <f t="shared" si="7"/>
        <v/>
      </c>
      <c r="T11" s="27" t="str">
        <f t="shared" si="7"/>
        <v/>
      </c>
      <c r="U11" s="27" t="str">
        <f t="shared" si="7"/>
        <v/>
      </c>
      <c r="V11" s="27" t="str">
        <f t="shared" si="7"/>
        <v/>
      </c>
      <c r="W11" s="27" t="str">
        <f t="shared" si="7"/>
        <v/>
      </c>
      <c r="X11" s="27" t="str">
        <f t="shared" si="7"/>
        <v/>
      </c>
      <c r="Y11" s="27" t="str">
        <f t="shared" si="7"/>
        <v/>
      </c>
    </row>
    <row r="12" spans="1:25" ht="15.75" thickBot="1">
      <c r="A12" s="6"/>
      <c r="B12" s="25"/>
      <c r="C12" s="26"/>
      <c r="D12" s="26"/>
      <c r="E12" s="26"/>
      <c r="F12" s="9">
        <f>IF(D11="","",NETWORKDAYS(C11,D11))</f>
        <v>2</v>
      </c>
      <c r="G12" s="7"/>
      <c r="H12" s="10"/>
      <c r="I12" s="27" t="str">
        <f t="shared" si="6"/>
        <v/>
      </c>
      <c r="J12" s="27" t="str">
        <f t="shared" si="6"/>
        <v/>
      </c>
      <c r="K12" s="27" t="str">
        <f t="shared" si="6"/>
        <v/>
      </c>
      <c r="L12" s="27" t="str">
        <f t="shared" si="6"/>
        <v/>
      </c>
      <c r="M12" s="27" t="str">
        <f t="shared" si="6"/>
        <v/>
      </c>
      <c r="N12" s="27" t="str">
        <f t="shared" si="6"/>
        <v/>
      </c>
      <c r="O12" s="27" t="str">
        <f t="shared" si="6"/>
        <v/>
      </c>
      <c r="P12" s="27" t="str">
        <f t="shared" si="6"/>
        <v>u</v>
      </c>
      <c r="Q12" s="27" t="str">
        <f t="shared" si="6"/>
        <v/>
      </c>
      <c r="R12" s="27" t="str">
        <f t="shared" si="6"/>
        <v/>
      </c>
      <c r="S12" s="27" t="str">
        <f t="shared" si="7"/>
        <v/>
      </c>
      <c r="T12" s="27" t="str">
        <f t="shared" si="7"/>
        <v/>
      </c>
      <c r="U12" s="27" t="str">
        <f t="shared" si="7"/>
        <v/>
      </c>
      <c r="V12" s="27" t="str">
        <f t="shared" si="7"/>
        <v/>
      </c>
      <c r="W12" s="27" t="str">
        <f t="shared" si="7"/>
        <v/>
      </c>
      <c r="X12" s="27" t="str">
        <f t="shared" si="7"/>
        <v/>
      </c>
      <c r="Y12" s="27" t="str">
        <f t="shared" si="7"/>
        <v/>
      </c>
    </row>
    <row r="13" spans="1:25" ht="15.75" thickBot="1">
      <c r="A13" s="6"/>
      <c r="B13" s="25"/>
      <c r="C13" s="26"/>
      <c r="D13" s="26"/>
      <c r="E13" s="26"/>
      <c r="F13" s="9" t="str">
        <f t="shared" ref="F13:F39" si="8">IF(D13="","",NETWORKDAYS(C13,D13))</f>
        <v/>
      </c>
      <c r="G13" s="7"/>
      <c r="H13" s="10"/>
      <c r="I13" s="27" t="str">
        <f t="shared" ref="I13:X23" si="9">IF(I$4=($D13-WEEKDAY($D13,2)+1),"u","")</f>
        <v/>
      </c>
      <c r="J13" s="27" t="str">
        <f t="shared" si="4"/>
        <v/>
      </c>
      <c r="K13" s="27" t="str">
        <f t="shared" si="4"/>
        <v/>
      </c>
      <c r="L13" s="27" t="str">
        <f t="shared" si="4"/>
        <v/>
      </c>
      <c r="M13" s="27" t="str">
        <f t="shared" si="4"/>
        <v/>
      </c>
      <c r="N13" s="27" t="str">
        <f t="shared" si="4"/>
        <v/>
      </c>
      <c r="O13" s="27" t="str">
        <f t="shared" si="4"/>
        <v/>
      </c>
      <c r="P13" s="27" t="str">
        <f t="shared" si="4"/>
        <v/>
      </c>
      <c r="Q13" s="27" t="str">
        <f t="shared" si="4"/>
        <v/>
      </c>
      <c r="R13" s="27" t="str">
        <f t="shared" si="4"/>
        <v/>
      </c>
      <c r="S13" s="27" t="str">
        <f t="shared" si="4"/>
        <v/>
      </c>
      <c r="T13" s="27" t="str">
        <f t="shared" si="4"/>
        <v/>
      </c>
      <c r="U13" s="27" t="str">
        <f t="shared" si="4"/>
        <v/>
      </c>
      <c r="V13" s="27" t="str">
        <f t="shared" si="4"/>
        <v/>
      </c>
      <c r="W13" s="27" t="str">
        <f t="shared" ref="W13:Y22" si="10">IF(W$4=($D13-WEEKDAY($D13,2)+1),"u","")</f>
        <v/>
      </c>
      <c r="X13" s="27" t="str">
        <f t="shared" si="10"/>
        <v/>
      </c>
      <c r="Y13" s="27" t="str">
        <f t="shared" si="10"/>
        <v/>
      </c>
    </row>
    <row r="14" spans="1:25" ht="15.75" thickBot="1">
      <c r="A14" s="6"/>
      <c r="B14" s="25"/>
      <c r="C14" s="26"/>
      <c r="D14" s="26"/>
      <c r="E14" s="26"/>
      <c r="F14" s="9" t="str">
        <f t="shared" si="8"/>
        <v/>
      </c>
      <c r="G14" s="7"/>
      <c r="H14" s="10"/>
      <c r="I14" s="27" t="str">
        <f t="shared" si="9"/>
        <v/>
      </c>
      <c r="J14" s="27" t="str">
        <f t="shared" si="4"/>
        <v/>
      </c>
      <c r="K14" s="27" t="str">
        <f t="shared" si="4"/>
        <v/>
      </c>
      <c r="L14" s="27" t="str">
        <f t="shared" si="4"/>
        <v/>
      </c>
      <c r="M14" s="27" t="str">
        <f t="shared" si="4"/>
        <v/>
      </c>
      <c r="N14" s="27" t="str">
        <f t="shared" si="4"/>
        <v/>
      </c>
      <c r="O14" s="27" t="str">
        <f t="shared" si="4"/>
        <v/>
      </c>
      <c r="P14" s="27" t="str">
        <f t="shared" si="4"/>
        <v/>
      </c>
      <c r="Q14" s="27" t="str">
        <f t="shared" si="4"/>
        <v/>
      </c>
      <c r="R14" s="27" t="str">
        <f t="shared" si="4"/>
        <v/>
      </c>
      <c r="S14" s="27" t="str">
        <f t="shared" si="4"/>
        <v/>
      </c>
      <c r="T14" s="27" t="str">
        <f t="shared" si="4"/>
        <v/>
      </c>
      <c r="U14" s="27" t="str">
        <f t="shared" si="4"/>
        <v/>
      </c>
      <c r="V14" s="27" t="str">
        <f t="shared" si="4"/>
        <v/>
      </c>
      <c r="W14" s="27" t="str">
        <f t="shared" si="10"/>
        <v/>
      </c>
      <c r="X14" s="27" t="str">
        <f t="shared" si="10"/>
        <v/>
      </c>
      <c r="Y14" s="27" t="str">
        <f t="shared" si="10"/>
        <v/>
      </c>
    </row>
    <row r="15" spans="1:25" ht="15.75" thickBot="1">
      <c r="A15" s="6"/>
      <c r="B15" s="25"/>
      <c r="C15" s="26"/>
      <c r="D15" s="26"/>
      <c r="E15" s="26"/>
      <c r="F15" s="9" t="str">
        <f t="shared" si="8"/>
        <v/>
      </c>
      <c r="G15" s="7"/>
      <c r="H15" s="10"/>
      <c r="I15" s="27" t="str">
        <f t="shared" si="9"/>
        <v/>
      </c>
      <c r="J15" s="27" t="str">
        <f t="shared" si="4"/>
        <v/>
      </c>
      <c r="K15" s="27" t="str">
        <f t="shared" si="4"/>
        <v/>
      </c>
      <c r="L15" s="27" t="str">
        <f t="shared" si="4"/>
        <v/>
      </c>
      <c r="M15" s="27" t="str">
        <f t="shared" si="4"/>
        <v/>
      </c>
      <c r="N15" s="27" t="str">
        <f t="shared" si="4"/>
        <v/>
      </c>
      <c r="O15" s="27" t="str">
        <f t="shared" si="4"/>
        <v/>
      </c>
      <c r="P15" s="27" t="str">
        <f t="shared" si="4"/>
        <v/>
      </c>
      <c r="Q15" s="27" t="str">
        <f t="shared" si="4"/>
        <v/>
      </c>
      <c r="R15" s="27" t="str">
        <f t="shared" si="4"/>
        <v/>
      </c>
      <c r="S15" s="27" t="str">
        <f t="shared" si="4"/>
        <v/>
      </c>
      <c r="T15" s="27" t="str">
        <f t="shared" si="4"/>
        <v/>
      </c>
      <c r="U15" s="27" t="str">
        <f t="shared" si="4"/>
        <v/>
      </c>
      <c r="V15" s="27" t="str">
        <f t="shared" si="4"/>
        <v/>
      </c>
      <c r="W15" s="27" t="str">
        <f t="shared" si="10"/>
        <v/>
      </c>
      <c r="X15" s="27" t="str">
        <f t="shared" si="10"/>
        <v/>
      </c>
      <c r="Y15" s="27" t="str">
        <f t="shared" si="10"/>
        <v/>
      </c>
    </row>
    <row r="16" spans="1:25" ht="15.75" thickBot="1">
      <c r="A16" s="6"/>
      <c r="B16" s="25"/>
      <c r="C16" s="26"/>
      <c r="D16" s="26"/>
      <c r="E16" s="26"/>
      <c r="F16" s="9" t="str">
        <f t="shared" si="8"/>
        <v/>
      </c>
      <c r="G16" s="7"/>
      <c r="H16" s="10"/>
      <c r="I16" s="27" t="str">
        <f t="shared" si="9"/>
        <v/>
      </c>
      <c r="J16" s="27" t="str">
        <f t="shared" si="4"/>
        <v/>
      </c>
      <c r="K16" s="27" t="str">
        <f t="shared" si="4"/>
        <v/>
      </c>
      <c r="L16" s="27" t="str">
        <f t="shared" si="4"/>
        <v/>
      </c>
      <c r="M16" s="27" t="str">
        <f t="shared" si="4"/>
        <v/>
      </c>
      <c r="N16" s="27" t="str">
        <f t="shared" si="4"/>
        <v/>
      </c>
      <c r="O16" s="27" t="str">
        <f t="shared" si="4"/>
        <v/>
      </c>
      <c r="P16" s="27" t="str">
        <f t="shared" si="4"/>
        <v/>
      </c>
      <c r="Q16" s="27" t="str">
        <f t="shared" si="4"/>
        <v/>
      </c>
      <c r="R16" s="27" t="str">
        <f t="shared" si="4"/>
        <v/>
      </c>
      <c r="S16" s="27" t="str">
        <f t="shared" si="4"/>
        <v/>
      </c>
      <c r="T16" s="27" t="str">
        <f t="shared" si="4"/>
        <v/>
      </c>
      <c r="U16" s="27" t="str">
        <f t="shared" si="4"/>
        <v/>
      </c>
      <c r="V16" s="27" t="str">
        <f t="shared" si="4"/>
        <v/>
      </c>
      <c r="W16" s="27" t="str">
        <f t="shared" si="10"/>
        <v/>
      </c>
      <c r="X16" s="27" t="str">
        <f t="shared" si="10"/>
        <v/>
      </c>
      <c r="Y16" s="27" t="str">
        <f t="shared" si="10"/>
        <v/>
      </c>
    </row>
    <row r="17" spans="1:25" ht="15.75" thickBot="1">
      <c r="A17" s="6"/>
      <c r="B17" s="25"/>
      <c r="C17" s="26"/>
      <c r="D17" s="26"/>
      <c r="E17" s="26"/>
      <c r="F17" s="9" t="str">
        <f t="shared" si="8"/>
        <v/>
      </c>
      <c r="G17" s="7"/>
      <c r="H17" s="10"/>
      <c r="I17" s="27" t="str">
        <f t="shared" si="9"/>
        <v/>
      </c>
      <c r="J17" s="27" t="str">
        <f t="shared" si="4"/>
        <v/>
      </c>
      <c r="K17" s="27" t="str">
        <f t="shared" si="4"/>
        <v/>
      </c>
      <c r="L17" s="27" t="str">
        <f t="shared" si="4"/>
        <v/>
      </c>
      <c r="M17" s="27" t="str">
        <f t="shared" si="4"/>
        <v/>
      </c>
      <c r="N17" s="27" t="str">
        <f t="shared" si="4"/>
        <v/>
      </c>
      <c r="O17" s="27" t="str">
        <f t="shared" si="4"/>
        <v/>
      </c>
      <c r="P17" s="27" t="str">
        <f t="shared" si="4"/>
        <v/>
      </c>
      <c r="Q17" s="27" t="str">
        <f t="shared" si="4"/>
        <v/>
      </c>
      <c r="R17" s="27" t="str">
        <f t="shared" si="4"/>
        <v/>
      </c>
      <c r="S17" s="27" t="str">
        <f t="shared" si="4"/>
        <v/>
      </c>
      <c r="T17" s="27" t="str">
        <f t="shared" si="4"/>
        <v/>
      </c>
      <c r="U17" s="27" t="str">
        <f t="shared" si="4"/>
        <v/>
      </c>
      <c r="V17" s="27" t="str">
        <f t="shared" si="4"/>
        <v/>
      </c>
      <c r="W17" s="27" t="str">
        <f t="shared" si="10"/>
        <v/>
      </c>
      <c r="X17" s="27" t="str">
        <f t="shared" si="10"/>
        <v/>
      </c>
      <c r="Y17" s="27" t="str">
        <f t="shared" si="10"/>
        <v/>
      </c>
    </row>
    <row r="18" spans="1:25" ht="15.75" thickBot="1">
      <c r="A18" s="6"/>
      <c r="B18" s="25"/>
      <c r="C18" s="26"/>
      <c r="D18" s="26"/>
      <c r="E18" s="26"/>
      <c r="F18" s="9" t="str">
        <f t="shared" si="8"/>
        <v/>
      </c>
      <c r="G18" s="7"/>
      <c r="H18" s="10"/>
      <c r="I18" s="27" t="str">
        <f t="shared" si="9"/>
        <v/>
      </c>
      <c r="J18" s="27" t="str">
        <f t="shared" si="4"/>
        <v/>
      </c>
      <c r="K18" s="27" t="str">
        <f t="shared" si="4"/>
        <v/>
      </c>
      <c r="L18" s="27" t="str">
        <f t="shared" si="4"/>
        <v/>
      </c>
      <c r="M18" s="27" t="str">
        <f t="shared" si="4"/>
        <v/>
      </c>
      <c r="N18" s="27" t="str">
        <f t="shared" si="4"/>
        <v/>
      </c>
      <c r="O18" s="27" t="str">
        <f t="shared" si="4"/>
        <v/>
      </c>
      <c r="P18" s="27" t="str">
        <f t="shared" si="4"/>
        <v/>
      </c>
      <c r="Q18" s="27" t="str">
        <f t="shared" si="4"/>
        <v/>
      </c>
      <c r="R18" s="27" t="str">
        <f t="shared" si="4"/>
        <v/>
      </c>
      <c r="S18" s="27" t="str">
        <f t="shared" si="4"/>
        <v/>
      </c>
      <c r="T18" s="27" t="str">
        <f t="shared" si="4"/>
        <v/>
      </c>
      <c r="U18" s="27" t="str">
        <f t="shared" si="4"/>
        <v/>
      </c>
      <c r="V18" s="27" t="str">
        <f t="shared" si="4"/>
        <v/>
      </c>
      <c r="W18" s="27" t="str">
        <f t="shared" si="10"/>
        <v/>
      </c>
      <c r="X18" s="27" t="str">
        <f t="shared" si="10"/>
        <v/>
      </c>
      <c r="Y18" s="27" t="str">
        <f t="shared" si="10"/>
        <v/>
      </c>
    </row>
    <row r="19" spans="1:25" ht="15.75" thickBot="1">
      <c r="A19" s="6"/>
      <c r="B19" s="25"/>
      <c r="C19" s="26"/>
      <c r="D19" s="26"/>
      <c r="E19" s="26"/>
      <c r="F19" s="9" t="str">
        <f t="shared" si="8"/>
        <v/>
      </c>
      <c r="G19" s="7"/>
      <c r="H19" s="10"/>
      <c r="I19" s="27" t="str">
        <f t="shared" si="9"/>
        <v/>
      </c>
      <c r="J19" s="27" t="str">
        <f t="shared" si="4"/>
        <v/>
      </c>
      <c r="K19" s="27" t="str">
        <f t="shared" si="4"/>
        <v/>
      </c>
      <c r="L19" s="27" t="str">
        <f t="shared" si="4"/>
        <v/>
      </c>
      <c r="M19" s="27" t="str">
        <f t="shared" si="4"/>
        <v/>
      </c>
      <c r="N19" s="27" t="str">
        <f t="shared" si="4"/>
        <v/>
      </c>
      <c r="O19" s="27" t="str">
        <f t="shared" si="4"/>
        <v/>
      </c>
      <c r="P19" s="27" t="str">
        <f t="shared" si="4"/>
        <v/>
      </c>
      <c r="Q19" s="27" t="str">
        <f t="shared" si="4"/>
        <v/>
      </c>
      <c r="R19" s="27" t="str">
        <f t="shared" si="4"/>
        <v/>
      </c>
      <c r="S19" s="27" t="str">
        <f t="shared" si="4"/>
        <v/>
      </c>
      <c r="T19" s="27" t="str">
        <f t="shared" si="4"/>
        <v/>
      </c>
      <c r="U19" s="27" t="str">
        <f t="shared" si="4"/>
        <v/>
      </c>
      <c r="V19" s="27" t="str">
        <f t="shared" si="4"/>
        <v/>
      </c>
      <c r="W19" s="27" t="str">
        <f t="shared" si="10"/>
        <v/>
      </c>
      <c r="X19" s="27" t="str">
        <f t="shared" si="10"/>
        <v/>
      </c>
      <c r="Y19" s="27" t="str">
        <f t="shared" si="10"/>
        <v/>
      </c>
    </row>
    <row r="20" spans="1:25" ht="15.75" thickBot="1">
      <c r="A20" s="6"/>
      <c r="B20" s="25"/>
      <c r="C20" s="26"/>
      <c r="D20" s="26"/>
      <c r="E20" s="26"/>
      <c r="F20" s="9" t="str">
        <f t="shared" si="8"/>
        <v/>
      </c>
      <c r="G20" s="7"/>
      <c r="H20" s="10"/>
      <c r="I20" s="27" t="str">
        <f t="shared" si="9"/>
        <v/>
      </c>
      <c r="J20" s="27" t="str">
        <f t="shared" si="4"/>
        <v/>
      </c>
      <c r="K20" s="27" t="str">
        <f t="shared" si="4"/>
        <v/>
      </c>
      <c r="L20" s="27" t="str">
        <f t="shared" si="4"/>
        <v/>
      </c>
      <c r="M20" s="27" t="str">
        <f t="shared" si="4"/>
        <v/>
      </c>
      <c r="N20" s="27" t="str">
        <f t="shared" si="4"/>
        <v/>
      </c>
      <c r="O20" s="27" t="str">
        <f t="shared" si="4"/>
        <v/>
      </c>
      <c r="P20" s="27" t="str">
        <f t="shared" si="4"/>
        <v/>
      </c>
      <c r="Q20" s="27" t="str">
        <f t="shared" si="4"/>
        <v/>
      </c>
      <c r="R20" s="27" t="str">
        <f t="shared" si="4"/>
        <v/>
      </c>
      <c r="S20" s="27" t="str">
        <f t="shared" si="4"/>
        <v/>
      </c>
      <c r="T20" s="27" t="str">
        <f t="shared" si="4"/>
        <v/>
      </c>
      <c r="U20" s="27" t="str">
        <f t="shared" si="4"/>
        <v/>
      </c>
      <c r="V20" s="27" t="str">
        <f t="shared" si="4"/>
        <v/>
      </c>
      <c r="W20" s="27" t="str">
        <f t="shared" si="10"/>
        <v/>
      </c>
      <c r="X20" s="27" t="str">
        <f t="shared" si="10"/>
        <v/>
      </c>
      <c r="Y20" s="27" t="str">
        <f t="shared" si="10"/>
        <v/>
      </c>
    </row>
    <row r="21" spans="1:25" ht="15.75" thickBot="1">
      <c r="A21" s="6"/>
      <c r="B21" s="25"/>
      <c r="C21" s="26"/>
      <c r="D21" s="26"/>
      <c r="E21" s="26"/>
      <c r="F21" s="9" t="str">
        <f t="shared" si="8"/>
        <v/>
      </c>
      <c r="G21" s="7"/>
      <c r="H21" s="10"/>
      <c r="I21" s="27" t="str">
        <f t="shared" si="9"/>
        <v/>
      </c>
      <c r="J21" s="27" t="str">
        <f t="shared" si="4"/>
        <v/>
      </c>
      <c r="K21" s="27" t="str">
        <f t="shared" si="4"/>
        <v/>
      </c>
      <c r="L21" s="27" t="str">
        <f t="shared" si="4"/>
        <v/>
      </c>
      <c r="M21" s="27" t="str">
        <f t="shared" si="4"/>
        <v/>
      </c>
      <c r="N21" s="27" t="str">
        <f t="shared" si="4"/>
        <v/>
      </c>
      <c r="O21" s="27" t="str">
        <f t="shared" si="4"/>
        <v/>
      </c>
      <c r="P21" s="27" t="str">
        <f t="shared" si="4"/>
        <v/>
      </c>
      <c r="Q21" s="27" t="str">
        <f t="shared" si="4"/>
        <v/>
      </c>
      <c r="R21" s="27" t="str">
        <f t="shared" si="4"/>
        <v/>
      </c>
      <c r="S21" s="27" t="str">
        <f t="shared" si="4"/>
        <v/>
      </c>
      <c r="T21" s="27" t="str">
        <f t="shared" si="4"/>
        <v/>
      </c>
      <c r="U21" s="27" t="str">
        <f t="shared" si="4"/>
        <v/>
      </c>
      <c r="V21" s="27" t="str">
        <f t="shared" si="4"/>
        <v/>
      </c>
      <c r="W21" s="27" t="str">
        <f t="shared" si="10"/>
        <v/>
      </c>
      <c r="X21" s="27" t="str">
        <f t="shared" si="10"/>
        <v/>
      </c>
      <c r="Y21" s="27" t="str">
        <f t="shared" si="10"/>
        <v/>
      </c>
    </row>
    <row r="22" spans="1:25" ht="15.75" thickBot="1">
      <c r="A22" s="6"/>
      <c r="B22" s="25"/>
      <c r="C22" s="26"/>
      <c r="D22" s="26"/>
      <c r="E22" s="26"/>
      <c r="F22" s="9" t="str">
        <f t="shared" si="8"/>
        <v/>
      </c>
      <c r="G22" s="7"/>
      <c r="H22" s="10"/>
      <c r="I22" s="27" t="str">
        <f t="shared" si="9"/>
        <v/>
      </c>
      <c r="J22" s="27" t="str">
        <f t="shared" si="4"/>
        <v/>
      </c>
      <c r="K22" s="27" t="str">
        <f t="shared" si="4"/>
        <v/>
      </c>
      <c r="L22" s="27" t="str">
        <f t="shared" si="4"/>
        <v/>
      </c>
      <c r="M22" s="27" t="str">
        <f t="shared" si="4"/>
        <v/>
      </c>
      <c r="N22" s="27" t="str">
        <f t="shared" si="4"/>
        <v/>
      </c>
      <c r="O22" s="27" t="str">
        <f t="shared" si="4"/>
        <v/>
      </c>
      <c r="P22" s="27" t="str">
        <f t="shared" si="4"/>
        <v/>
      </c>
      <c r="Q22" s="27" t="str">
        <f t="shared" si="4"/>
        <v/>
      </c>
      <c r="R22" s="27" t="str">
        <f t="shared" si="4"/>
        <v/>
      </c>
      <c r="S22" s="27" t="str">
        <f t="shared" si="4"/>
        <v/>
      </c>
      <c r="T22" s="27" t="str">
        <f t="shared" si="4"/>
        <v/>
      </c>
      <c r="U22" s="27" t="str">
        <f t="shared" si="4"/>
        <v/>
      </c>
      <c r="V22" s="27" t="str">
        <f t="shared" si="4"/>
        <v/>
      </c>
      <c r="W22" s="27" t="str">
        <f t="shared" si="10"/>
        <v/>
      </c>
      <c r="X22" s="27" t="str">
        <f t="shared" si="10"/>
        <v/>
      </c>
      <c r="Y22" s="27" t="str">
        <f t="shared" si="10"/>
        <v/>
      </c>
    </row>
    <row r="23" spans="1:25" ht="15.75" thickBot="1">
      <c r="A23" s="6"/>
      <c r="B23" s="25"/>
      <c r="C23" s="26"/>
      <c r="D23" s="26"/>
      <c r="E23" s="26"/>
      <c r="F23" s="9" t="str">
        <f t="shared" si="8"/>
        <v/>
      </c>
      <c r="G23" s="7"/>
      <c r="H23" s="10"/>
      <c r="I23" s="27" t="str">
        <f t="shared" si="9"/>
        <v/>
      </c>
      <c r="J23" s="27" t="str">
        <f t="shared" si="9"/>
        <v/>
      </c>
      <c r="K23" s="27" t="str">
        <f t="shared" si="9"/>
        <v/>
      </c>
      <c r="L23" s="27" t="str">
        <f t="shared" si="9"/>
        <v/>
      </c>
      <c r="M23" s="27" t="str">
        <f t="shared" si="9"/>
        <v/>
      </c>
      <c r="N23" s="27" t="str">
        <f t="shared" si="9"/>
        <v/>
      </c>
      <c r="O23" s="27" t="str">
        <f t="shared" si="9"/>
        <v/>
      </c>
      <c r="P23" s="27" t="str">
        <f t="shared" si="9"/>
        <v/>
      </c>
      <c r="Q23" s="27" t="str">
        <f t="shared" si="9"/>
        <v/>
      </c>
      <c r="R23" s="27" t="str">
        <f t="shared" si="9"/>
        <v/>
      </c>
      <c r="S23" s="27" t="str">
        <f t="shared" si="9"/>
        <v/>
      </c>
      <c r="T23" s="27" t="str">
        <f t="shared" si="9"/>
        <v/>
      </c>
      <c r="U23" s="27" t="str">
        <f t="shared" si="9"/>
        <v/>
      </c>
      <c r="V23" s="27" t="str">
        <f t="shared" si="9"/>
        <v/>
      </c>
      <c r="W23" s="27" t="str">
        <f t="shared" si="9"/>
        <v/>
      </c>
      <c r="X23" s="27" t="str">
        <f t="shared" si="9"/>
        <v/>
      </c>
      <c r="Y23" s="27" t="str">
        <f t="shared" ref="W23:Y39" si="11">IF(Y$4=($D23-WEEKDAY($D23,2)+1),"u","")</f>
        <v/>
      </c>
    </row>
    <row r="24" spans="1:25" ht="15.75" thickBot="1">
      <c r="A24" s="6"/>
      <c r="B24" s="25"/>
      <c r="C24" s="26"/>
      <c r="D24" s="26"/>
      <c r="E24" s="26"/>
      <c r="F24" s="9"/>
      <c r="G24" s="7"/>
      <c r="H24" s="10"/>
      <c r="I24" s="27" t="str">
        <f t="shared" ref="I24:R27" si="12">IF(I$4=($D24-WEEKDAY($D24,2)+1),"u","")</f>
        <v/>
      </c>
      <c r="J24" s="27" t="str">
        <f t="shared" si="12"/>
        <v/>
      </c>
      <c r="K24" s="27" t="str">
        <f t="shared" si="12"/>
        <v/>
      </c>
      <c r="L24" s="27" t="str">
        <f t="shared" si="12"/>
        <v/>
      </c>
      <c r="M24" s="27" t="str">
        <f t="shared" si="12"/>
        <v/>
      </c>
      <c r="N24" s="27" t="str">
        <f t="shared" si="12"/>
        <v/>
      </c>
      <c r="O24" s="27" t="str">
        <f t="shared" si="12"/>
        <v/>
      </c>
      <c r="P24" s="27" t="str">
        <f t="shared" si="12"/>
        <v/>
      </c>
      <c r="Q24" s="27" t="str">
        <f t="shared" si="12"/>
        <v/>
      </c>
      <c r="R24" s="27" t="str">
        <f t="shared" si="12"/>
        <v/>
      </c>
      <c r="S24" s="27" t="str">
        <f t="shared" ref="S24:Y27" si="13">IF(S$4=($D24-WEEKDAY($D24,2)+1),"u","")</f>
        <v/>
      </c>
      <c r="T24" s="27" t="str">
        <f t="shared" si="13"/>
        <v/>
      </c>
      <c r="U24" s="27" t="str">
        <f t="shared" si="13"/>
        <v/>
      </c>
      <c r="V24" s="27" t="str">
        <f t="shared" si="13"/>
        <v/>
      </c>
      <c r="W24" s="27" t="str">
        <f t="shared" si="13"/>
        <v/>
      </c>
      <c r="X24" s="27" t="str">
        <f t="shared" si="13"/>
        <v/>
      </c>
      <c r="Y24" s="27" t="str">
        <f t="shared" si="13"/>
        <v/>
      </c>
    </row>
    <row r="25" spans="1:25" ht="15.75" thickBot="1">
      <c r="A25" s="6"/>
      <c r="B25" s="25"/>
      <c r="C25" s="26"/>
      <c r="D25" s="26"/>
      <c r="E25" s="26"/>
      <c r="F25" s="9" t="str">
        <f t="shared" si="8"/>
        <v/>
      </c>
      <c r="G25" s="7"/>
      <c r="H25" s="10"/>
      <c r="I25" s="27" t="str">
        <f t="shared" si="12"/>
        <v/>
      </c>
      <c r="J25" s="27" t="str">
        <f t="shared" si="12"/>
        <v/>
      </c>
      <c r="K25" s="27" t="str">
        <f t="shared" si="12"/>
        <v/>
      </c>
      <c r="L25" s="27" t="str">
        <f t="shared" si="12"/>
        <v/>
      </c>
      <c r="M25" s="27" t="str">
        <f t="shared" si="12"/>
        <v/>
      </c>
      <c r="N25" s="27" t="str">
        <f t="shared" si="12"/>
        <v/>
      </c>
      <c r="O25" s="27" t="str">
        <f t="shared" si="12"/>
        <v/>
      </c>
      <c r="P25" s="27" t="str">
        <f t="shared" si="12"/>
        <v/>
      </c>
      <c r="Q25" s="27" t="str">
        <f t="shared" si="12"/>
        <v/>
      </c>
      <c r="R25" s="27" t="str">
        <f t="shared" si="12"/>
        <v/>
      </c>
      <c r="S25" s="27" t="str">
        <f t="shared" si="13"/>
        <v/>
      </c>
      <c r="T25" s="27" t="str">
        <f t="shared" si="13"/>
        <v/>
      </c>
      <c r="U25" s="27" t="str">
        <f t="shared" si="13"/>
        <v/>
      </c>
      <c r="V25" s="27" t="str">
        <f t="shared" si="13"/>
        <v/>
      </c>
      <c r="W25" s="27" t="str">
        <f t="shared" si="13"/>
        <v/>
      </c>
      <c r="X25" s="27" t="str">
        <f t="shared" si="13"/>
        <v/>
      </c>
      <c r="Y25" s="27" t="str">
        <f t="shared" si="13"/>
        <v/>
      </c>
    </row>
    <row r="26" spans="1:25" ht="15.75" thickBot="1">
      <c r="A26" s="6"/>
      <c r="B26" s="25"/>
      <c r="C26" s="26"/>
      <c r="D26" s="26"/>
      <c r="E26" s="26"/>
      <c r="F26" s="9" t="str">
        <f>IF(D26="","",NETWORKDAYS(C26,D26))</f>
        <v/>
      </c>
      <c r="G26" s="7"/>
      <c r="H26" s="10"/>
      <c r="I26" s="27" t="str">
        <f t="shared" si="12"/>
        <v/>
      </c>
      <c r="J26" s="27" t="str">
        <f t="shared" si="12"/>
        <v/>
      </c>
      <c r="K26" s="27" t="str">
        <f t="shared" si="12"/>
        <v/>
      </c>
      <c r="L26" s="27" t="str">
        <f t="shared" si="12"/>
        <v/>
      </c>
      <c r="M26" s="27" t="str">
        <f t="shared" si="12"/>
        <v/>
      </c>
      <c r="N26" s="27" t="str">
        <f t="shared" si="12"/>
        <v/>
      </c>
      <c r="O26" s="27" t="str">
        <f t="shared" si="12"/>
        <v/>
      </c>
      <c r="P26" s="27" t="str">
        <f t="shared" si="12"/>
        <v/>
      </c>
      <c r="Q26" s="27" t="str">
        <f t="shared" si="12"/>
        <v/>
      </c>
      <c r="R26" s="27" t="str">
        <f t="shared" si="12"/>
        <v/>
      </c>
      <c r="S26" s="27" t="str">
        <f t="shared" si="13"/>
        <v/>
      </c>
      <c r="T26" s="27" t="str">
        <f t="shared" si="13"/>
        <v/>
      </c>
      <c r="U26" s="27" t="str">
        <f t="shared" si="13"/>
        <v/>
      </c>
      <c r="V26" s="27" t="str">
        <f t="shared" si="13"/>
        <v/>
      </c>
      <c r="W26" s="27" t="str">
        <f t="shared" si="13"/>
        <v/>
      </c>
      <c r="X26" s="27" t="str">
        <f t="shared" si="13"/>
        <v/>
      </c>
      <c r="Y26" s="27" t="str">
        <f t="shared" si="13"/>
        <v/>
      </c>
    </row>
    <row r="27" spans="1:25" ht="15.75" thickBot="1">
      <c r="A27" s="6"/>
      <c r="B27" s="25"/>
      <c r="C27" s="26"/>
      <c r="D27" s="26"/>
      <c r="E27" s="26"/>
      <c r="F27" s="9" t="str">
        <f>IF(D27="","",NETWORKDAYS(C27,D27))</f>
        <v/>
      </c>
      <c r="G27" s="7"/>
      <c r="H27" s="10"/>
      <c r="I27" s="27" t="str">
        <f t="shared" si="12"/>
        <v/>
      </c>
      <c r="J27" s="27" t="str">
        <f t="shared" si="12"/>
        <v/>
      </c>
      <c r="K27" s="27" t="str">
        <f t="shared" si="12"/>
        <v/>
      </c>
      <c r="L27" s="27" t="str">
        <f t="shared" si="12"/>
        <v/>
      </c>
      <c r="M27" s="27" t="str">
        <f t="shared" si="12"/>
        <v/>
      </c>
      <c r="N27" s="27" t="str">
        <f t="shared" si="12"/>
        <v/>
      </c>
      <c r="O27" s="27" t="str">
        <f t="shared" si="12"/>
        <v/>
      </c>
      <c r="P27" s="27" t="str">
        <f t="shared" si="12"/>
        <v/>
      </c>
      <c r="Q27" s="27" t="str">
        <f t="shared" si="12"/>
        <v/>
      </c>
      <c r="R27" s="27" t="str">
        <f t="shared" si="12"/>
        <v/>
      </c>
      <c r="S27" s="27" t="str">
        <f t="shared" si="13"/>
        <v/>
      </c>
      <c r="T27" s="27" t="str">
        <f t="shared" si="13"/>
        <v/>
      </c>
      <c r="U27" s="27" t="str">
        <f t="shared" si="13"/>
        <v/>
      </c>
      <c r="V27" s="27" t="str">
        <f t="shared" si="13"/>
        <v/>
      </c>
      <c r="W27" s="27" t="str">
        <f t="shared" si="13"/>
        <v/>
      </c>
      <c r="X27" s="27" t="str">
        <f t="shared" si="13"/>
        <v/>
      </c>
      <c r="Y27" s="27" t="str">
        <f t="shared" si="13"/>
        <v/>
      </c>
    </row>
    <row r="28" spans="1:25" ht="15.75" thickBot="1">
      <c r="A28" s="6"/>
      <c r="B28" s="25"/>
      <c r="C28" s="26"/>
      <c r="D28" s="26"/>
      <c r="E28" s="26"/>
      <c r="F28" s="9"/>
      <c r="G28" s="7"/>
      <c r="H28" s="10"/>
      <c r="I28" s="27" t="str">
        <f t="shared" ref="I28:X39" si="14">IF(I$4=($D28-WEEKDAY($D28,2)+1),"u","")</f>
        <v/>
      </c>
      <c r="J28" s="27" t="str">
        <f t="shared" si="14"/>
        <v/>
      </c>
      <c r="K28" s="27" t="str">
        <f t="shared" si="14"/>
        <v/>
      </c>
      <c r="L28" s="27" t="str">
        <f t="shared" si="14"/>
        <v/>
      </c>
      <c r="M28" s="27" t="str">
        <f t="shared" si="14"/>
        <v/>
      </c>
      <c r="N28" s="27" t="str">
        <f t="shared" si="14"/>
        <v/>
      </c>
      <c r="O28" s="27" t="str">
        <f t="shared" si="14"/>
        <v/>
      </c>
      <c r="P28" s="27" t="str">
        <f t="shared" si="14"/>
        <v/>
      </c>
      <c r="Q28" s="27" t="str">
        <f t="shared" si="14"/>
        <v/>
      </c>
      <c r="R28" s="27" t="str">
        <f t="shared" si="14"/>
        <v/>
      </c>
      <c r="S28" s="27" t="str">
        <f t="shared" si="14"/>
        <v/>
      </c>
      <c r="T28" s="27" t="str">
        <f t="shared" si="14"/>
        <v/>
      </c>
      <c r="U28" s="27" t="str">
        <f t="shared" si="14"/>
        <v/>
      </c>
      <c r="V28" s="27" t="str">
        <f t="shared" si="14"/>
        <v/>
      </c>
      <c r="W28" s="27" t="str">
        <f t="shared" si="14"/>
        <v/>
      </c>
      <c r="X28" s="27" t="str">
        <f t="shared" si="14"/>
        <v/>
      </c>
      <c r="Y28" s="27" t="str">
        <f t="shared" si="11"/>
        <v/>
      </c>
    </row>
    <row r="29" spans="1:25" ht="15.75" thickBot="1">
      <c r="A29" s="6"/>
      <c r="B29" s="25"/>
      <c r="C29" s="26"/>
      <c r="D29" s="26"/>
      <c r="E29" s="26"/>
      <c r="F29" s="9" t="str">
        <f t="shared" si="8"/>
        <v/>
      </c>
      <c r="G29" s="7"/>
      <c r="H29" s="10"/>
      <c r="I29" s="27" t="str">
        <f t="shared" si="14"/>
        <v/>
      </c>
      <c r="J29" s="27" t="str">
        <f t="shared" si="14"/>
        <v/>
      </c>
      <c r="K29" s="27" t="str">
        <f t="shared" si="14"/>
        <v/>
      </c>
      <c r="L29" s="27" t="str">
        <f t="shared" si="14"/>
        <v/>
      </c>
      <c r="M29" s="27" t="str">
        <f t="shared" si="14"/>
        <v/>
      </c>
      <c r="N29" s="27" t="str">
        <f t="shared" si="14"/>
        <v/>
      </c>
      <c r="O29" s="27" t="str">
        <f t="shared" si="14"/>
        <v/>
      </c>
      <c r="P29" s="27" t="str">
        <f t="shared" si="14"/>
        <v/>
      </c>
      <c r="Q29" s="27" t="str">
        <f t="shared" si="14"/>
        <v/>
      </c>
      <c r="R29" s="27" t="str">
        <f t="shared" si="14"/>
        <v/>
      </c>
      <c r="S29" s="27" t="str">
        <f t="shared" si="14"/>
        <v/>
      </c>
      <c r="T29" s="27" t="str">
        <f t="shared" si="14"/>
        <v/>
      </c>
      <c r="U29" s="27" t="str">
        <f t="shared" si="14"/>
        <v/>
      </c>
      <c r="V29" s="27" t="str">
        <f t="shared" si="14"/>
        <v/>
      </c>
      <c r="W29" s="27" t="str">
        <f t="shared" si="11"/>
        <v/>
      </c>
      <c r="X29" s="27" t="str">
        <f t="shared" si="11"/>
        <v/>
      </c>
      <c r="Y29" s="27" t="str">
        <f t="shared" si="11"/>
        <v/>
      </c>
    </row>
    <row r="30" spans="1:25" ht="15.75" thickBot="1">
      <c r="A30" s="6"/>
      <c r="B30" s="25"/>
      <c r="C30" s="26"/>
      <c r="D30" s="26"/>
      <c r="E30" s="26"/>
      <c r="F30" s="9" t="str">
        <f t="shared" si="8"/>
        <v/>
      </c>
      <c r="G30" s="7"/>
      <c r="H30" s="10"/>
      <c r="I30" s="27" t="str">
        <f t="shared" si="14"/>
        <v/>
      </c>
      <c r="J30" s="27" t="str">
        <f t="shared" si="14"/>
        <v/>
      </c>
      <c r="K30" s="27" t="str">
        <f t="shared" si="14"/>
        <v/>
      </c>
      <c r="L30" s="27" t="str">
        <f t="shared" si="14"/>
        <v/>
      </c>
      <c r="M30" s="27" t="str">
        <f t="shared" si="14"/>
        <v/>
      </c>
      <c r="N30" s="27" t="str">
        <f t="shared" si="14"/>
        <v/>
      </c>
      <c r="O30" s="27" t="str">
        <f t="shared" si="14"/>
        <v/>
      </c>
      <c r="P30" s="27" t="str">
        <f t="shared" si="14"/>
        <v/>
      </c>
      <c r="Q30" s="27" t="str">
        <f t="shared" si="14"/>
        <v/>
      </c>
      <c r="R30" s="27" t="str">
        <f t="shared" si="14"/>
        <v/>
      </c>
      <c r="S30" s="27" t="str">
        <f t="shared" si="14"/>
        <v/>
      </c>
      <c r="T30" s="27" t="str">
        <f t="shared" si="14"/>
        <v/>
      </c>
      <c r="U30" s="27" t="str">
        <f t="shared" si="14"/>
        <v/>
      </c>
      <c r="V30" s="27" t="str">
        <f t="shared" si="14"/>
        <v/>
      </c>
      <c r="W30" s="27" t="str">
        <f t="shared" si="11"/>
        <v/>
      </c>
      <c r="X30" s="27" t="str">
        <f t="shared" si="11"/>
        <v/>
      </c>
      <c r="Y30" s="27" t="str">
        <f t="shared" si="11"/>
        <v/>
      </c>
    </row>
    <row r="31" spans="1:25" ht="15.75" thickBot="1">
      <c r="A31" s="6"/>
      <c r="B31" s="25"/>
      <c r="C31" s="26"/>
      <c r="D31" s="26"/>
      <c r="E31" s="26"/>
      <c r="F31" s="9" t="str">
        <f t="shared" si="8"/>
        <v/>
      </c>
      <c r="G31" s="7"/>
      <c r="H31" s="10"/>
      <c r="I31" s="27" t="str">
        <f t="shared" si="14"/>
        <v/>
      </c>
      <c r="J31" s="27" t="str">
        <f t="shared" si="14"/>
        <v/>
      </c>
      <c r="K31" s="27" t="str">
        <f t="shared" si="14"/>
        <v/>
      </c>
      <c r="L31" s="27" t="str">
        <f t="shared" si="14"/>
        <v/>
      </c>
      <c r="M31" s="27" t="str">
        <f t="shared" si="14"/>
        <v/>
      </c>
      <c r="N31" s="27" t="str">
        <f t="shared" si="14"/>
        <v/>
      </c>
      <c r="O31" s="27" t="str">
        <f t="shared" si="14"/>
        <v/>
      </c>
      <c r="P31" s="27" t="str">
        <f t="shared" si="14"/>
        <v/>
      </c>
      <c r="Q31" s="27" t="str">
        <f t="shared" si="14"/>
        <v/>
      </c>
      <c r="R31" s="27" t="str">
        <f t="shared" si="14"/>
        <v/>
      </c>
      <c r="S31" s="27" t="str">
        <f t="shared" si="14"/>
        <v/>
      </c>
      <c r="T31" s="27" t="str">
        <f t="shared" si="14"/>
        <v/>
      </c>
      <c r="U31" s="27" t="str">
        <f t="shared" si="14"/>
        <v/>
      </c>
      <c r="V31" s="27" t="str">
        <f t="shared" si="14"/>
        <v/>
      </c>
      <c r="W31" s="27" t="str">
        <f t="shared" si="11"/>
        <v/>
      </c>
      <c r="X31" s="27" t="str">
        <f t="shared" si="11"/>
        <v/>
      </c>
      <c r="Y31" s="27" t="str">
        <f t="shared" si="11"/>
        <v/>
      </c>
    </row>
    <row r="32" spans="1:25" ht="15.75" thickBot="1">
      <c r="A32" s="6"/>
      <c r="B32" s="25"/>
      <c r="C32" s="26"/>
      <c r="D32" s="26"/>
      <c r="E32" s="26"/>
      <c r="F32" s="9" t="str">
        <f t="shared" si="8"/>
        <v/>
      </c>
      <c r="G32" s="7"/>
      <c r="H32" s="10"/>
      <c r="I32" s="27" t="str">
        <f t="shared" si="14"/>
        <v/>
      </c>
      <c r="J32" s="27" t="str">
        <f t="shared" si="14"/>
        <v/>
      </c>
      <c r="K32" s="27" t="str">
        <f t="shared" si="14"/>
        <v/>
      </c>
      <c r="L32" s="27" t="str">
        <f t="shared" si="14"/>
        <v/>
      </c>
      <c r="M32" s="27" t="str">
        <f t="shared" si="14"/>
        <v/>
      </c>
      <c r="N32" s="27" t="str">
        <f t="shared" si="14"/>
        <v/>
      </c>
      <c r="O32" s="27" t="str">
        <f t="shared" si="14"/>
        <v/>
      </c>
      <c r="P32" s="27" t="str">
        <f t="shared" si="14"/>
        <v/>
      </c>
      <c r="Q32" s="27" t="str">
        <f t="shared" si="14"/>
        <v/>
      </c>
      <c r="R32" s="27" t="str">
        <f t="shared" si="14"/>
        <v/>
      </c>
      <c r="S32" s="27" t="str">
        <f t="shared" si="14"/>
        <v/>
      </c>
      <c r="T32" s="27" t="str">
        <f t="shared" si="14"/>
        <v/>
      </c>
      <c r="U32" s="27" t="str">
        <f t="shared" si="14"/>
        <v/>
      </c>
      <c r="V32" s="27" t="str">
        <f t="shared" si="14"/>
        <v/>
      </c>
      <c r="W32" s="27" t="str">
        <f t="shared" si="11"/>
        <v/>
      </c>
      <c r="X32" s="27" t="str">
        <f t="shared" si="11"/>
        <v/>
      </c>
      <c r="Y32" s="27" t="str">
        <f t="shared" si="11"/>
        <v/>
      </c>
    </row>
    <row r="33" spans="1:25" ht="15.75" thickBot="1">
      <c r="A33" s="6"/>
      <c r="B33" s="25"/>
      <c r="C33" s="26"/>
      <c r="D33" s="26"/>
      <c r="E33" s="26"/>
      <c r="F33" s="9"/>
      <c r="G33" s="7"/>
      <c r="H33" s="10"/>
      <c r="I33" s="27" t="str">
        <f t="shared" si="14"/>
        <v/>
      </c>
      <c r="J33" s="27" t="str">
        <f t="shared" si="14"/>
        <v/>
      </c>
      <c r="K33" s="27" t="str">
        <f t="shared" si="14"/>
        <v/>
      </c>
      <c r="L33" s="27" t="str">
        <f t="shared" si="14"/>
        <v/>
      </c>
      <c r="M33" s="27" t="str">
        <f t="shared" si="14"/>
        <v/>
      </c>
      <c r="N33" s="27" t="str">
        <f t="shared" si="14"/>
        <v/>
      </c>
      <c r="O33" s="27" t="str">
        <f t="shared" si="14"/>
        <v/>
      </c>
      <c r="P33" s="27" t="str">
        <f t="shared" si="14"/>
        <v/>
      </c>
      <c r="Q33" s="27" t="str">
        <f t="shared" si="14"/>
        <v/>
      </c>
      <c r="R33" s="27" t="str">
        <f t="shared" si="14"/>
        <v/>
      </c>
      <c r="S33" s="27" t="str">
        <f t="shared" si="14"/>
        <v/>
      </c>
      <c r="T33" s="27" t="str">
        <f t="shared" si="14"/>
        <v/>
      </c>
      <c r="U33" s="27" t="str">
        <f t="shared" si="14"/>
        <v/>
      </c>
      <c r="V33" s="27" t="str">
        <f t="shared" si="14"/>
        <v/>
      </c>
      <c r="W33" s="27" t="str">
        <f t="shared" si="11"/>
        <v/>
      </c>
      <c r="X33" s="27" t="str">
        <f t="shared" si="11"/>
        <v/>
      </c>
      <c r="Y33" s="27" t="str">
        <f t="shared" si="11"/>
        <v/>
      </c>
    </row>
    <row r="34" spans="1:25" ht="15.75" thickBot="1">
      <c r="A34" s="6"/>
      <c r="B34" s="25"/>
      <c r="C34" s="26"/>
      <c r="D34" s="26"/>
      <c r="E34" s="26"/>
      <c r="F34" s="9" t="str">
        <f t="shared" si="8"/>
        <v/>
      </c>
      <c r="G34" s="7"/>
      <c r="H34" s="10"/>
      <c r="I34" s="27" t="str">
        <f t="shared" si="14"/>
        <v/>
      </c>
      <c r="J34" s="27" t="str">
        <f t="shared" si="14"/>
        <v/>
      </c>
      <c r="K34" s="27" t="str">
        <f t="shared" si="14"/>
        <v/>
      </c>
      <c r="L34" s="27" t="str">
        <f t="shared" si="14"/>
        <v/>
      </c>
      <c r="M34" s="27" t="str">
        <f t="shared" si="14"/>
        <v/>
      </c>
      <c r="N34" s="27" t="str">
        <f t="shared" si="14"/>
        <v/>
      </c>
      <c r="O34" s="27" t="str">
        <f t="shared" si="14"/>
        <v/>
      </c>
      <c r="P34" s="27" t="str">
        <f t="shared" si="14"/>
        <v/>
      </c>
      <c r="Q34" s="27" t="str">
        <f t="shared" si="14"/>
        <v/>
      </c>
      <c r="R34" s="27" t="str">
        <f t="shared" si="14"/>
        <v/>
      </c>
      <c r="S34" s="27" t="str">
        <f t="shared" si="14"/>
        <v/>
      </c>
      <c r="T34" s="27" t="str">
        <f t="shared" si="14"/>
        <v/>
      </c>
      <c r="U34" s="27" t="str">
        <f t="shared" si="14"/>
        <v/>
      </c>
      <c r="V34" s="27" t="str">
        <f t="shared" si="14"/>
        <v/>
      </c>
      <c r="W34" s="27" t="str">
        <f t="shared" si="14"/>
        <v/>
      </c>
      <c r="X34" s="27" t="str">
        <f t="shared" si="14"/>
        <v/>
      </c>
      <c r="Y34" s="27" t="str">
        <f t="shared" si="11"/>
        <v/>
      </c>
    </row>
    <row r="35" spans="1:25" ht="15.75" thickBot="1">
      <c r="A35" s="6"/>
      <c r="B35" s="25"/>
      <c r="C35" s="26"/>
      <c r="D35" s="26"/>
      <c r="E35" s="26"/>
      <c r="F35" s="9" t="str">
        <f t="shared" si="8"/>
        <v/>
      </c>
      <c r="G35" s="7"/>
      <c r="H35" s="10"/>
      <c r="I35" s="27" t="str">
        <f t="shared" si="14"/>
        <v/>
      </c>
      <c r="J35" s="27" t="str">
        <f t="shared" si="14"/>
        <v/>
      </c>
      <c r="K35" s="27" t="str">
        <f t="shared" si="14"/>
        <v/>
      </c>
      <c r="L35" s="27" t="str">
        <f t="shared" si="14"/>
        <v/>
      </c>
      <c r="M35" s="27" t="str">
        <f t="shared" si="14"/>
        <v/>
      </c>
      <c r="N35" s="27" t="str">
        <f t="shared" si="14"/>
        <v/>
      </c>
      <c r="O35" s="27" t="str">
        <f t="shared" si="14"/>
        <v/>
      </c>
      <c r="P35" s="27" t="str">
        <f t="shared" si="14"/>
        <v/>
      </c>
      <c r="Q35" s="27" t="str">
        <f t="shared" si="14"/>
        <v/>
      </c>
      <c r="R35" s="27" t="str">
        <f t="shared" si="14"/>
        <v/>
      </c>
      <c r="S35" s="27" t="str">
        <f t="shared" si="14"/>
        <v/>
      </c>
      <c r="T35" s="27" t="str">
        <f t="shared" si="14"/>
        <v/>
      </c>
      <c r="U35" s="27" t="str">
        <f t="shared" si="14"/>
        <v/>
      </c>
      <c r="V35" s="27" t="str">
        <f t="shared" si="14"/>
        <v/>
      </c>
      <c r="W35" s="27" t="str">
        <f t="shared" si="11"/>
        <v/>
      </c>
      <c r="X35" s="27" t="str">
        <f t="shared" si="11"/>
        <v/>
      </c>
      <c r="Y35" s="27" t="str">
        <f t="shared" si="11"/>
        <v/>
      </c>
    </row>
    <row r="36" spans="1:25" ht="15.75" thickBot="1">
      <c r="A36" s="6"/>
      <c r="B36" s="25"/>
      <c r="C36" s="26"/>
      <c r="D36" s="26"/>
      <c r="E36" s="26"/>
      <c r="F36" s="9" t="str">
        <f t="shared" si="8"/>
        <v/>
      </c>
      <c r="G36" s="7"/>
      <c r="H36" s="10"/>
      <c r="I36" s="27" t="str">
        <f t="shared" si="14"/>
        <v/>
      </c>
      <c r="J36" s="27" t="str">
        <f t="shared" si="14"/>
        <v/>
      </c>
      <c r="K36" s="27" t="str">
        <f t="shared" si="14"/>
        <v/>
      </c>
      <c r="L36" s="27" t="str">
        <f t="shared" si="14"/>
        <v/>
      </c>
      <c r="M36" s="27" t="str">
        <f t="shared" si="14"/>
        <v/>
      </c>
      <c r="N36" s="27" t="str">
        <f t="shared" si="14"/>
        <v/>
      </c>
      <c r="O36" s="27" t="str">
        <f t="shared" si="14"/>
        <v/>
      </c>
      <c r="P36" s="27" t="str">
        <f t="shared" si="14"/>
        <v/>
      </c>
      <c r="Q36" s="27" t="str">
        <f t="shared" si="14"/>
        <v/>
      </c>
      <c r="R36" s="27" t="str">
        <f t="shared" si="14"/>
        <v/>
      </c>
      <c r="S36" s="27" t="str">
        <f t="shared" si="14"/>
        <v/>
      </c>
      <c r="T36" s="27" t="str">
        <f t="shared" si="14"/>
        <v/>
      </c>
      <c r="U36" s="27" t="str">
        <f t="shared" si="14"/>
        <v/>
      </c>
      <c r="V36" s="27" t="str">
        <f t="shared" si="14"/>
        <v/>
      </c>
      <c r="W36" s="27" t="str">
        <f t="shared" si="11"/>
        <v/>
      </c>
      <c r="X36" s="27" t="str">
        <f t="shared" si="11"/>
        <v/>
      </c>
      <c r="Y36" s="27" t="str">
        <f t="shared" si="11"/>
        <v/>
      </c>
    </row>
    <row r="37" spans="1:25" ht="15.75" thickBot="1">
      <c r="A37" s="6"/>
      <c r="B37" s="25"/>
      <c r="C37" s="26"/>
      <c r="D37" s="26"/>
      <c r="E37" s="26"/>
      <c r="F37" s="9" t="str">
        <f t="shared" si="8"/>
        <v/>
      </c>
      <c r="G37" s="7"/>
      <c r="H37" s="10"/>
      <c r="I37" s="27" t="str">
        <f t="shared" si="14"/>
        <v/>
      </c>
      <c r="J37" s="27" t="str">
        <f t="shared" si="14"/>
        <v/>
      </c>
      <c r="K37" s="27" t="str">
        <f t="shared" si="14"/>
        <v/>
      </c>
      <c r="L37" s="27" t="str">
        <f t="shared" si="14"/>
        <v/>
      </c>
      <c r="M37" s="27" t="str">
        <f t="shared" si="14"/>
        <v/>
      </c>
      <c r="N37" s="27" t="str">
        <f t="shared" si="14"/>
        <v/>
      </c>
      <c r="O37" s="27" t="str">
        <f t="shared" si="14"/>
        <v/>
      </c>
      <c r="P37" s="27" t="str">
        <f t="shared" si="14"/>
        <v/>
      </c>
      <c r="Q37" s="27" t="str">
        <f t="shared" si="14"/>
        <v/>
      </c>
      <c r="R37" s="27" t="str">
        <f t="shared" si="14"/>
        <v/>
      </c>
      <c r="S37" s="27" t="str">
        <f t="shared" si="14"/>
        <v/>
      </c>
      <c r="T37" s="27" t="str">
        <f t="shared" si="14"/>
        <v/>
      </c>
      <c r="U37" s="27" t="str">
        <f t="shared" si="14"/>
        <v/>
      </c>
      <c r="V37" s="27" t="str">
        <f t="shared" si="14"/>
        <v/>
      </c>
      <c r="W37" s="27" t="str">
        <f t="shared" si="11"/>
        <v/>
      </c>
      <c r="X37" s="27" t="str">
        <f t="shared" si="11"/>
        <v/>
      </c>
      <c r="Y37" s="27" t="str">
        <f t="shared" si="11"/>
        <v/>
      </c>
    </row>
    <row r="38" spans="1:25" ht="15.75" thickBot="1">
      <c r="A38" s="6"/>
      <c r="B38" s="25"/>
      <c r="C38" s="26"/>
      <c r="D38" s="26"/>
      <c r="E38" s="26"/>
      <c r="F38" s="9" t="str">
        <f t="shared" si="8"/>
        <v/>
      </c>
      <c r="G38" s="7"/>
      <c r="H38" s="10"/>
      <c r="I38" s="27" t="str">
        <f t="shared" si="14"/>
        <v/>
      </c>
      <c r="J38" s="27" t="str">
        <f t="shared" si="14"/>
        <v/>
      </c>
      <c r="K38" s="27" t="str">
        <f t="shared" si="14"/>
        <v/>
      </c>
      <c r="L38" s="27" t="str">
        <f t="shared" si="14"/>
        <v/>
      </c>
      <c r="M38" s="27" t="str">
        <f t="shared" si="14"/>
        <v/>
      </c>
      <c r="N38" s="27" t="str">
        <f t="shared" si="14"/>
        <v/>
      </c>
      <c r="O38" s="27" t="str">
        <f t="shared" si="14"/>
        <v/>
      </c>
      <c r="P38" s="27" t="str">
        <f t="shared" si="14"/>
        <v/>
      </c>
      <c r="Q38" s="27" t="str">
        <f t="shared" si="14"/>
        <v/>
      </c>
      <c r="R38" s="27" t="str">
        <f t="shared" si="14"/>
        <v/>
      </c>
      <c r="S38" s="27" t="str">
        <f t="shared" si="14"/>
        <v/>
      </c>
      <c r="T38" s="27" t="str">
        <f t="shared" si="14"/>
        <v/>
      </c>
      <c r="U38" s="27" t="str">
        <f t="shared" si="14"/>
        <v/>
      </c>
      <c r="V38" s="27" t="str">
        <f t="shared" si="14"/>
        <v/>
      </c>
      <c r="W38" s="27" t="str">
        <f t="shared" si="11"/>
        <v/>
      </c>
      <c r="X38" s="27" t="str">
        <f t="shared" si="11"/>
        <v/>
      </c>
      <c r="Y38" s="27" t="str">
        <f t="shared" si="11"/>
        <v/>
      </c>
    </row>
    <row r="39" spans="1:25" ht="15.75" thickBot="1">
      <c r="A39" s="6"/>
      <c r="B39" s="25"/>
      <c r="C39" s="26"/>
      <c r="D39" s="26"/>
      <c r="E39" s="26"/>
      <c r="F39" s="9" t="str">
        <f t="shared" si="8"/>
        <v/>
      </c>
      <c r="G39" s="7"/>
      <c r="H39" s="10"/>
      <c r="I39" s="27" t="str">
        <f t="shared" si="14"/>
        <v/>
      </c>
      <c r="J39" s="27" t="str">
        <f t="shared" si="14"/>
        <v/>
      </c>
      <c r="K39" s="27" t="str">
        <f t="shared" si="14"/>
        <v/>
      </c>
      <c r="L39" s="27" t="str">
        <f t="shared" si="14"/>
        <v/>
      </c>
      <c r="M39" s="27" t="str">
        <f t="shared" si="14"/>
        <v/>
      </c>
      <c r="N39" s="27" t="str">
        <f t="shared" si="14"/>
        <v/>
      </c>
      <c r="O39" s="27" t="str">
        <f t="shared" si="14"/>
        <v/>
      </c>
      <c r="P39" s="27" t="str">
        <f t="shared" si="14"/>
        <v/>
      </c>
      <c r="Q39" s="27" t="str">
        <f t="shared" si="14"/>
        <v/>
      </c>
      <c r="R39" s="27" t="str">
        <f t="shared" si="14"/>
        <v/>
      </c>
      <c r="S39" s="27" t="str">
        <f t="shared" si="14"/>
        <v/>
      </c>
      <c r="T39" s="27" t="str">
        <f t="shared" si="14"/>
        <v/>
      </c>
      <c r="U39" s="27" t="str">
        <f t="shared" si="14"/>
        <v/>
      </c>
      <c r="V39" s="27" t="str">
        <f t="shared" si="14"/>
        <v/>
      </c>
      <c r="W39" s="27" t="str">
        <f t="shared" si="11"/>
        <v/>
      </c>
      <c r="X39" s="27" t="str">
        <f t="shared" si="11"/>
        <v/>
      </c>
      <c r="Y39" s="27" t="str">
        <f t="shared" si="11"/>
        <v/>
      </c>
    </row>
    <row r="40" spans="1:25">
      <c r="H40" s="5"/>
    </row>
    <row r="41" spans="1:25">
      <c r="B41" s="20"/>
    </row>
    <row r="43" spans="1:25">
      <c r="D43" s="19"/>
      <c r="E43" s="19"/>
    </row>
    <row r="44" spans="1:25">
      <c r="B44" s="2"/>
      <c r="D44" s="18"/>
      <c r="E44" s="18"/>
      <c r="F44" s="20"/>
    </row>
    <row r="45" spans="1:25">
      <c r="B45" s="3" t="s">
        <v>34</v>
      </c>
      <c r="F45" s="17"/>
    </row>
    <row r="46" spans="1:25">
      <c r="B46" s="3" t="s">
        <v>35</v>
      </c>
      <c r="F46" s="17"/>
      <c r="L46" s="24"/>
    </row>
    <row r="47" spans="1:25">
      <c r="B47" s="3" t="s">
        <v>36</v>
      </c>
      <c r="F47" s="17"/>
    </row>
    <row r="49" spans="2:12">
      <c r="B49" s="4"/>
    </row>
    <row r="51" spans="2:12">
      <c r="B51" s="4"/>
    </row>
    <row r="53" spans="2:12">
      <c r="B53" s="4"/>
    </row>
    <row r="55" spans="2:12">
      <c r="B55" s="4"/>
    </row>
    <row r="56" spans="2:12">
      <c r="D56" s="17"/>
      <c r="E56" s="17"/>
    </row>
    <row r="57" spans="2:12">
      <c r="D57" s="19"/>
      <c r="E57" s="19"/>
    </row>
    <row r="58" spans="2:12">
      <c r="D58" s="18"/>
      <c r="E58" s="18"/>
    </row>
    <row r="61" spans="2:12">
      <c r="D61" s="17"/>
      <c r="E61" s="17"/>
      <c r="F61" s="20"/>
      <c r="G61" s="21"/>
    </row>
    <row r="62" spans="2:12">
      <c r="K62" s="21"/>
      <c r="L62" s="21"/>
    </row>
    <row r="64" spans="2:12">
      <c r="C64" s="22">
        <v>44839</v>
      </c>
      <c r="D64" s="23"/>
      <c r="E64" s="23"/>
    </row>
  </sheetData>
  <mergeCells count="6">
    <mergeCell ref="E4:G4"/>
    <mergeCell ref="W3:Y3"/>
    <mergeCell ref="I2:Y2"/>
    <mergeCell ref="I3:L3"/>
    <mergeCell ref="M3:Q3"/>
    <mergeCell ref="R3:V3"/>
  </mergeCells>
  <phoneticPr fontId="2" type="noConversion"/>
  <conditionalFormatting sqref="G6:G11 G13:G39">
    <cfRule type="cellIs" dxfId="8060" priority="10" operator="equal">
      <formula>"Completed"</formula>
    </cfRule>
  </conditionalFormatting>
  <conditionalFormatting sqref="I6:Y39">
    <cfRule type="expression" dxfId="8059" priority="120">
      <formula>AND($G6="Completed",I$4=$D6-WEEKDAY($D6,2)+1)</formula>
    </cfRule>
    <cfRule type="expression" dxfId="8058" priority="121">
      <formula>AND($H6&gt;0,I$4&lt;=($C6+($D6-$C6)*$H6)-WEEKDAY(($C6+($D6-$C6)*$H6),2)+1,I$4&gt;=$C6-WEEKDAY($C6,2)+1)</formula>
    </cfRule>
    <cfRule type="expression" dxfId="8057" priority="122">
      <formula>AND(I$4&gt;=$C6-(WEEKDAY($C6,2)+1),I$4&lt;=$D6)</formula>
    </cfRule>
    <cfRule type="expression" dxfId="8056" priority="123">
      <formula>I$4=(TODAY()-WEEKDAY(TODAY(),2)+1)</formula>
    </cfRule>
  </conditionalFormatting>
  <conditionalFormatting sqref="I8:Y11">
    <cfRule type="expression" dxfId="8055" priority="128">
      <formula>AND($G8="Completed",I$4=$D7-WEEKDAY($D7,2)+1)</formula>
    </cfRule>
    <cfRule type="expression" dxfId="8054" priority="129">
      <formula>AND($H8&gt;0,I$4&lt;=($C7+($D7-$C7)*$H8)-WEEKDAY(($C7+($D7-$C7)*$H8),2)+1,I$4&gt;=$C7-WEEKDAY($C7,2)+1)</formula>
    </cfRule>
    <cfRule type="expression" dxfId="8053" priority="130">
      <formula>AND(I$4&gt;=$C7-(WEEKDAY($C7,2)+1),I$4&lt;=$D7)</formula>
    </cfRule>
    <cfRule type="expression" dxfId="8052" priority="131">
      <formula>I$4=(TODAY()-WEEKDAY(TODAY(),2)+1)</formula>
    </cfRule>
  </conditionalFormatting>
  <conditionalFormatting sqref="I7:Y7">
    <cfRule type="expression" dxfId="8051" priority="132">
      <formula>AND($G7="Completed",I$4=#REF!-WEEKDAY(#REF!,2)+1)</formula>
    </cfRule>
    <cfRule type="expression" dxfId="8050" priority="133">
      <formula>AND($H7&gt;0,I$4&lt;=(#REF!+(#REF!-#REF!)*$H7)-WEEKDAY((#REF!+(#REF!-#REF!)*$H7),2)+1,I$4&gt;=#REF!-WEEKDAY(#REF!,2)+1)</formula>
    </cfRule>
    <cfRule type="expression" dxfId="8049" priority="134">
      <formula>AND(I$4&gt;=#REF!-(WEEKDAY(#REF!,2)+1),I$4&lt;=#REF!)</formula>
    </cfRule>
    <cfRule type="expression" dxfId="8048" priority="135">
      <formula>I$4=(TODAY()-WEEKDAY(TODAY(),2)+1)</formula>
    </cfRule>
  </conditionalFormatting>
  <conditionalFormatting sqref="G12">
    <cfRule type="cellIs" dxfId="8047" priority="1" operator="equal">
      <formula>"Completed"</formula>
    </cfRule>
  </conditionalFormatting>
  <conditionalFormatting sqref="I12:Y12">
    <cfRule type="expression" dxfId="8046" priority="2">
      <formula>AND($G12="Completed",I$4=$D11-WEEKDAY($D11,2)+1)</formula>
    </cfRule>
    <cfRule type="expression" dxfId="8045" priority="3">
      <formula>AND($H12&gt;0,I$4&lt;=($C11+($D11-$C11)*$H12)-WEEKDAY(($C11+($D11-$C11)*$H12),2)+1,I$4&gt;=$C11-WEEKDAY($C11,2)+1)</formula>
    </cfRule>
    <cfRule type="expression" dxfId="8044" priority="4">
      <formula>AND(I$4&gt;=$C11-(WEEKDAY($C11,2)+1),I$4&lt;=$D11)</formula>
    </cfRule>
    <cfRule type="expression" dxfId="8043" priority="5">
      <formula>I$4=(TODAY()-WEEKDAY(TODAY(),2)+1)</formula>
    </cfRule>
  </conditionalFormatting>
  <dataValidations count="1">
    <dataValidation type="list" allowBlank="1" showInputMessage="1" showErrorMessage="1" sqref="G6:G39" xr:uid="{20C9FD4E-1215-4456-BD02-09CF05DB1E4B}">
      <formula1>$B$45:$B$47</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41DF8-0E74-4407-9583-2FE2453FD569}">
  <sheetPr codeName="Sheet2"/>
  <dimension ref="B3:AU60"/>
  <sheetViews>
    <sheetView topLeftCell="A10" workbookViewId="0">
      <selection activeCell="C14" sqref="C14"/>
    </sheetView>
  </sheetViews>
  <sheetFormatPr defaultRowHeight="15" outlineLevelCol="1"/>
  <cols>
    <col min="2" max="2" width="12" bestFit="1" customWidth="1"/>
    <col min="3" max="3" width="12.28515625" bestFit="1" customWidth="1"/>
    <col min="4" max="4" width="17.28515625" bestFit="1" customWidth="1"/>
    <col min="5" max="5" width="12.5703125" bestFit="1" customWidth="1"/>
    <col min="6" max="6" width="12.7109375" bestFit="1" customWidth="1"/>
    <col min="7" max="7" width="12.5703125" bestFit="1" customWidth="1"/>
    <col min="8" max="8" width="9.85546875" bestFit="1" customWidth="1"/>
    <col min="9" max="9" width="11.42578125" bestFit="1" customWidth="1"/>
    <col min="10" max="11" width="10.42578125" bestFit="1" customWidth="1"/>
    <col min="12" max="12" width="9.28515625" bestFit="1" customWidth="1"/>
    <col min="13" max="13" width="9.42578125" bestFit="1" customWidth="1"/>
    <col min="14" max="14" width="12.5703125" customWidth="1"/>
    <col min="15" max="15" width="10.42578125" bestFit="1" customWidth="1"/>
    <col min="16" max="16" width="11.85546875" bestFit="1" customWidth="1"/>
    <col min="17" max="17" width="13.28515625" customWidth="1"/>
    <col min="18" max="18" width="12.7109375" bestFit="1" customWidth="1"/>
    <col min="19" max="19" width="9.85546875" bestFit="1" customWidth="1"/>
    <col min="20" max="20" width="11.42578125" customWidth="1"/>
    <col min="21" max="22" width="12.7109375" customWidth="1"/>
    <col min="23" max="23" width="10.42578125" bestFit="1" customWidth="1"/>
    <col min="24" max="24" width="9.28515625" bestFit="1" customWidth="1"/>
    <col min="25" max="25" width="9.42578125" bestFit="1" customWidth="1"/>
    <col min="26" max="26" width="10.42578125" bestFit="1" customWidth="1"/>
    <col min="27" max="27" width="7.28515625" bestFit="1" customWidth="1"/>
    <col min="28" max="28" width="12.5703125" bestFit="1" customWidth="1"/>
    <col min="30" max="30" width="3.42578125" bestFit="1" customWidth="1" outlineLevel="1"/>
    <col min="31" max="31" width="13.5703125" customWidth="1" outlineLevel="1"/>
    <col min="32" max="32" width="12.28515625" bestFit="1" customWidth="1" outlineLevel="1"/>
    <col min="33" max="34" width="10.42578125" bestFit="1" customWidth="1" outlineLevel="1"/>
    <col min="35" max="35" width="9.140625" bestFit="1" customWidth="1" outlineLevel="1"/>
    <col min="36" max="36" width="8.7109375" bestFit="1" customWidth="1" outlineLevel="1"/>
    <col min="37" max="37" width="3.42578125" bestFit="1" customWidth="1" outlineLevel="1"/>
    <col min="38" max="38" width="10.42578125" bestFit="1" customWidth="1" outlineLevel="1"/>
    <col min="39" max="40" width="8.7109375" bestFit="1" customWidth="1" outlineLevel="1"/>
    <col min="42" max="42" width="10.42578125" bestFit="1" customWidth="1"/>
    <col min="43" max="43" width="8.42578125" bestFit="1" customWidth="1"/>
    <col min="44" max="44" width="8.7109375" bestFit="1" customWidth="1"/>
    <col min="45" max="45" width="8.7109375" customWidth="1"/>
    <col min="46" max="46" width="10.42578125" bestFit="1" customWidth="1"/>
  </cols>
  <sheetData>
    <row r="3" spans="2:47" ht="15.75" thickBot="1">
      <c r="AL3" t="s">
        <v>37</v>
      </c>
    </row>
    <row r="4" spans="2:47" ht="15.75" thickBot="1">
      <c r="B4" s="210" t="s">
        <v>38</v>
      </c>
      <c r="C4" s="211"/>
      <c r="D4" s="211"/>
      <c r="E4" s="211"/>
      <c r="F4" s="211"/>
      <c r="G4" s="211"/>
      <c r="H4" s="211"/>
      <c r="I4" s="211"/>
      <c r="J4" s="211"/>
      <c r="K4" s="211"/>
      <c r="L4" s="211"/>
      <c r="M4" s="211"/>
      <c r="N4" s="211"/>
      <c r="O4" s="211"/>
      <c r="P4" s="211"/>
      <c r="Q4" s="211"/>
      <c r="R4" s="211"/>
      <c r="S4" s="211"/>
      <c r="T4" s="211"/>
      <c r="U4" s="211"/>
      <c r="V4" s="211"/>
      <c r="W4" s="211"/>
      <c r="X4" s="211"/>
      <c r="Y4" s="211"/>
      <c r="Z4" s="211"/>
      <c r="AA4" s="212"/>
    </row>
    <row r="5" spans="2:47" s="35" customFormat="1" ht="58.5" customHeight="1" thickBot="1">
      <c r="B5" s="34" t="s">
        <v>39</v>
      </c>
      <c r="C5" s="225"/>
      <c r="D5" s="34" t="s">
        <v>40</v>
      </c>
      <c r="E5" s="214" t="s">
        <v>41</v>
      </c>
      <c r="F5" s="661" t="s">
        <v>42</v>
      </c>
      <c r="G5" s="649"/>
      <c r="H5" s="649"/>
      <c r="I5" s="650"/>
      <c r="J5" s="60" t="s">
        <v>43</v>
      </c>
      <c r="K5" s="662">
        <v>45137</v>
      </c>
      <c r="L5" s="663"/>
      <c r="M5" s="663"/>
      <c r="N5" s="664"/>
      <c r="O5" s="649" t="s">
        <v>44</v>
      </c>
      <c r="P5" s="649"/>
      <c r="Q5" s="649"/>
      <c r="R5" s="649"/>
      <c r="S5" s="649"/>
      <c r="T5" s="649"/>
      <c r="U5" s="649"/>
      <c r="V5" s="649"/>
      <c r="W5" s="649"/>
      <c r="X5" s="649"/>
      <c r="Y5" s="649"/>
      <c r="Z5" s="650"/>
      <c r="AA5" s="659" t="s">
        <v>45</v>
      </c>
      <c r="AD5" s="651" t="s">
        <v>46</v>
      </c>
      <c r="AE5" s="651"/>
      <c r="AF5" t="s">
        <v>47</v>
      </c>
    </row>
    <row r="6" spans="2:47" s="1" customFormat="1" ht="46.5" thickTop="1" thickBot="1">
      <c r="B6" s="53" t="s">
        <v>4</v>
      </c>
      <c r="C6" s="53" t="s">
        <v>48</v>
      </c>
      <c r="D6" s="53" t="s">
        <v>49</v>
      </c>
      <c r="E6" s="53" t="s">
        <v>50</v>
      </c>
      <c r="F6" s="53" t="s">
        <v>51</v>
      </c>
      <c r="G6" s="53" t="s">
        <v>52</v>
      </c>
      <c r="H6" s="36" t="s">
        <v>53</v>
      </c>
      <c r="I6" s="36" t="s">
        <v>54</v>
      </c>
      <c r="J6" s="37" t="s">
        <v>55</v>
      </c>
      <c r="K6" s="52" t="s">
        <v>56</v>
      </c>
      <c r="L6" s="59" t="s">
        <v>57</v>
      </c>
      <c r="M6" s="59" t="s">
        <v>58</v>
      </c>
      <c r="N6" s="52" t="s">
        <v>59</v>
      </c>
      <c r="O6" s="53" t="s">
        <v>48</v>
      </c>
      <c r="P6" s="53" t="s">
        <v>49</v>
      </c>
      <c r="Q6" s="53" t="s">
        <v>50</v>
      </c>
      <c r="R6" s="53" t="s">
        <v>51</v>
      </c>
      <c r="S6" s="53" t="s">
        <v>52</v>
      </c>
      <c r="T6" s="37" t="s">
        <v>60</v>
      </c>
      <c r="U6" s="37" t="s">
        <v>61</v>
      </c>
      <c r="V6" s="37" t="s">
        <v>62</v>
      </c>
      <c r="W6" s="52" t="s">
        <v>56</v>
      </c>
      <c r="X6" s="59" t="s">
        <v>57</v>
      </c>
      <c r="Y6" s="59" t="s">
        <v>58</v>
      </c>
      <c r="Z6" s="52" t="s">
        <v>59</v>
      </c>
      <c r="AA6" s="660"/>
      <c r="AD6" s="652" t="s">
        <v>63</v>
      </c>
      <c r="AE6" s="653"/>
      <c r="AF6" s="38" t="str">
        <f>AN$10</f>
        <v>Very Low</v>
      </c>
      <c r="AG6" s="38" t="str">
        <f>AN$9</f>
        <v>Low</v>
      </c>
      <c r="AH6" s="38" t="str">
        <f>AN$8</f>
        <v>Medium</v>
      </c>
      <c r="AI6" s="38" t="str">
        <f>AN$7</f>
        <v>High</v>
      </c>
      <c r="AJ6" s="38" t="str">
        <f>AN$6</f>
        <v>Very High</v>
      </c>
      <c r="AK6" s="38" t="str">
        <f>AN$11</f>
        <v>NIL</v>
      </c>
      <c r="AL6" s="39" t="s">
        <v>64</v>
      </c>
      <c r="AM6" s="39" t="s">
        <v>65</v>
      </c>
      <c r="AN6" s="39" t="s">
        <v>65</v>
      </c>
    </row>
    <row r="7" spans="2:47" ht="16.5" thickTop="1" thickBot="1">
      <c r="B7" s="7">
        <v>1</v>
      </c>
      <c r="C7" s="40" t="s">
        <v>66</v>
      </c>
      <c r="D7" s="226"/>
      <c r="E7" s="40" t="s">
        <v>67</v>
      </c>
      <c r="F7" s="40"/>
      <c r="G7" s="41"/>
      <c r="H7" s="41" t="s">
        <v>65</v>
      </c>
      <c r="I7" s="41" t="s">
        <v>65</v>
      </c>
      <c r="J7" s="41" t="str">
        <f t="shared" ref="J7:J21" si="0">IFERROR(INDEX(AF$7:AJ$11,MATCH(H7,AE$7:AE$11,0),MATCH(I7,AF$6:AJ$6,0)),"")</f>
        <v>Critical</v>
      </c>
      <c r="K7" s="227"/>
      <c r="L7" s="40"/>
      <c r="M7" s="41"/>
      <c r="N7" s="227"/>
      <c r="O7" s="41"/>
      <c r="P7" s="227"/>
      <c r="Q7" s="41" t="s">
        <v>64</v>
      </c>
      <c r="R7" s="41"/>
      <c r="S7" s="41"/>
      <c r="T7" s="41" t="s">
        <v>65</v>
      </c>
      <c r="U7" s="41" t="s">
        <v>68</v>
      </c>
      <c r="V7" s="41" t="str">
        <f t="shared" ref="V7:V21" si="1">IFERROR(INDEX(AF$7:AK$12,MATCH(T7,AE$7:AE$12,0),MATCH(U7,AF$6:AK$6,0)),"")</f>
        <v>Severe</v>
      </c>
      <c r="W7" s="227"/>
      <c r="X7" s="41"/>
      <c r="Y7" s="41"/>
      <c r="Z7" s="227"/>
      <c r="AA7" s="41" t="str">
        <f t="shared" ref="AA7:AA21" si="2">IF($T7&lt;&gt;0,IF($V7="NIL","CLOSED","OPEN"),"")</f>
        <v>OPEN</v>
      </c>
      <c r="AD7" s="642" t="s">
        <v>53</v>
      </c>
      <c r="AE7" s="42" t="str">
        <f>AM$6</f>
        <v>Very High</v>
      </c>
      <c r="AF7" s="43" t="s">
        <v>69</v>
      </c>
      <c r="AG7" s="43" t="s">
        <v>70</v>
      </c>
      <c r="AH7" s="43" t="s">
        <v>70</v>
      </c>
      <c r="AI7" s="43" t="s">
        <v>71</v>
      </c>
      <c r="AJ7" s="43" t="s">
        <v>71</v>
      </c>
      <c r="AK7" s="43" t="s">
        <v>72</v>
      </c>
      <c r="AL7" s="44" t="s">
        <v>67</v>
      </c>
      <c r="AM7" s="44" t="s">
        <v>73</v>
      </c>
      <c r="AN7" s="44" t="s">
        <v>73</v>
      </c>
      <c r="AP7" s="62" t="s">
        <v>64</v>
      </c>
      <c r="AQ7" s="63" t="s">
        <v>67</v>
      </c>
      <c r="AR7" s="62" t="s">
        <v>74</v>
      </c>
      <c r="AT7" t="str">
        <f>$E7</f>
        <v>Issue</v>
      </c>
    </row>
    <row r="8" spans="2:47" ht="16.5" thickTop="1" thickBot="1">
      <c r="B8" s="7">
        <v>2</v>
      </c>
      <c r="C8" s="40" t="s">
        <v>75</v>
      </c>
      <c r="D8" s="226"/>
      <c r="E8" s="40" t="s">
        <v>67</v>
      </c>
      <c r="F8" s="40"/>
      <c r="G8" s="41"/>
      <c r="H8" s="41" t="s">
        <v>76</v>
      </c>
      <c r="I8" s="41" t="s">
        <v>65</v>
      </c>
      <c r="J8" s="41" t="str">
        <f t="shared" si="0"/>
        <v>Critical</v>
      </c>
      <c r="K8" s="227"/>
      <c r="L8" s="40"/>
      <c r="M8" s="41"/>
      <c r="N8" s="227"/>
      <c r="O8" s="41"/>
      <c r="P8" s="227"/>
      <c r="Q8" s="41" t="s">
        <v>67</v>
      </c>
      <c r="R8" s="41"/>
      <c r="S8" s="41"/>
      <c r="T8" s="41" t="s">
        <v>76</v>
      </c>
      <c r="U8" s="41" t="s">
        <v>68</v>
      </c>
      <c r="V8" s="41" t="str">
        <f t="shared" si="1"/>
        <v>Moderate</v>
      </c>
      <c r="W8" s="227"/>
      <c r="X8" s="41"/>
      <c r="Y8" s="41"/>
      <c r="Z8" s="227"/>
      <c r="AA8" s="41" t="str">
        <f t="shared" si="2"/>
        <v>OPEN</v>
      </c>
      <c r="AD8" s="643"/>
      <c r="AE8" s="42" t="str">
        <f>AM$7</f>
        <v>High</v>
      </c>
      <c r="AF8" s="43" t="s">
        <v>77</v>
      </c>
      <c r="AG8" s="43" t="s">
        <v>69</v>
      </c>
      <c r="AH8" s="43" t="s">
        <v>70</v>
      </c>
      <c r="AI8" s="43" t="s">
        <v>71</v>
      </c>
      <c r="AJ8" s="43" t="s">
        <v>71</v>
      </c>
      <c r="AK8" s="43" t="s">
        <v>72</v>
      </c>
      <c r="AL8" s="39" t="s">
        <v>74</v>
      </c>
      <c r="AM8" s="39" t="s">
        <v>76</v>
      </c>
      <c r="AN8" s="39" t="s">
        <v>76</v>
      </c>
      <c r="AP8" s="39" t="s">
        <v>65</v>
      </c>
      <c r="AQ8" s="39" t="s">
        <v>65</v>
      </c>
      <c r="AR8" s="39" t="s">
        <v>65</v>
      </c>
      <c r="AT8" s="61" t="str" cm="1">
        <f t="array" aca="1" ref="AT8:AT10" ca="1">OFFSET($AP$7,1,MATCH($E7,$AP$7:$AR$7,0)-1,COUNTA(OFFSET($AP$7,1,MATCH($E7,$AP$7:$AR$7,0)-1,3,1)),1)</f>
        <v>Very High</v>
      </c>
      <c r="AU8" s="61"/>
    </row>
    <row r="9" spans="2:47" ht="16.5" thickTop="1" thickBot="1">
      <c r="B9" s="7">
        <v>3</v>
      </c>
      <c r="C9" s="40" t="s">
        <v>78</v>
      </c>
      <c r="D9" s="226"/>
      <c r="E9" s="40" t="s">
        <v>74</v>
      </c>
      <c r="F9" s="40"/>
      <c r="G9" s="41"/>
      <c r="H9" s="41" t="s">
        <v>65</v>
      </c>
      <c r="I9" s="41" t="s">
        <v>65</v>
      </c>
      <c r="J9" s="41" t="str">
        <f t="shared" si="0"/>
        <v>Critical</v>
      </c>
      <c r="K9" s="227"/>
      <c r="L9" s="40"/>
      <c r="M9" s="41"/>
      <c r="N9" s="227"/>
      <c r="O9" s="41"/>
      <c r="P9" s="227"/>
      <c r="Q9" s="41" t="s">
        <v>74</v>
      </c>
      <c r="R9" s="41"/>
      <c r="S9" s="41"/>
      <c r="T9" s="41" t="s">
        <v>65</v>
      </c>
      <c r="U9" s="41" t="s">
        <v>65</v>
      </c>
      <c r="V9" s="41" t="str">
        <f t="shared" si="1"/>
        <v>Critical</v>
      </c>
      <c r="W9" s="227"/>
      <c r="X9" s="41"/>
      <c r="Y9" s="41"/>
      <c r="Z9" s="227"/>
      <c r="AA9" s="41" t="str">
        <f t="shared" si="2"/>
        <v>OPEN</v>
      </c>
      <c r="AD9" s="643"/>
      <c r="AE9" s="42" t="str">
        <f>AM$8</f>
        <v>Medium</v>
      </c>
      <c r="AF9" s="43" t="s">
        <v>77</v>
      </c>
      <c r="AG9" s="43" t="s">
        <v>69</v>
      </c>
      <c r="AH9" s="43" t="s">
        <v>69</v>
      </c>
      <c r="AI9" s="43" t="s">
        <v>70</v>
      </c>
      <c r="AJ9" s="43" t="s">
        <v>71</v>
      </c>
      <c r="AK9" s="43" t="s">
        <v>72</v>
      </c>
      <c r="AL9" s="1"/>
      <c r="AM9" s="39" t="s">
        <v>68</v>
      </c>
      <c r="AN9" s="39" t="s">
        <v>68</v>
      </c>
      <c r="AP9" s="44" t="s">
        <v>73</v>
      </c>
      <c r="AQ9" s="44" t="s">
        <v>73</v>
      </c>
      <c r="AR9" s="44" t="s">
        <v>73</v>
      </c>
      <c r="AT9" t="str">
        <f ca="1"/>
        <v>High</v>
      </c>
    </row>
    <row r="10" spans="2:47" ht="31.5" thickTop="1" thickBot="1">
      <c r="B10" s="7">
        <v>4</v>
      </c>
      <c r="C10" s="40" t="s">
        <v>79</v>
      </c>
      <c r="D10" s="226"/>
      <c r="E10" s="40" t="s">
        <v>64</v>
      </c>
      <c r="F10" s="40"/>
      <c r="G10" s="41"/>
      <c r="H10" s="41" t="s">
        <v>68</v>
      </c>
      <c r="I10" s="41" t="s">
        <v>76</v>
      </c>
      <c r="J10" s="41" t="str">
        <f t="shared" si="0"/>
        <v>Moderate</v>
      </c>
      <c r="K10" s="227"/>
      <c r="L10" s="40"/>
      <c r="M10" s="41"/>
      <c r="N10" s="227"/>
      <c r="O10" s="41"/>
      <c r="P10" s="227"/>
      <c r="Q10" s="41" t="s">
        <v>67</v>
      </c>
      <c r="R10" s="41"/>
      <c r="S10" s="41"/>
      <c r="T10" s="41" t="s">
        <v>72</v>
      </c>
      <c r="U10" s="41" t="s">
        <v>72</v>
      </c>
      <c r="V10" s="41" t="str">
        <f>IFERROR(INDEX(AF$7:AK$12,MATCH(T10,AE$7:AE$12,0),MATCH(U10,AF$6:AK$6,0)),"")</f>
        <v>NIL</v>
      </c>
      <c r="W10" s="227"/>
      <c r="X10" s="41"/>
      <c r="Y10" s="41"/>
      <c r="Z10" s="227"/>
      <c r="AA10" s="41" t="str">
        <f t="shared" si="2"/>
        <v>CLOSED</v>
      </c>
      <c r="AD10" s="643"/>
      <c r="AE10" s="42" t="str">
        <f>AM$9</f>
        <v>Low</v>
      </c>
      <c r="AF10" s="43" t="s">
        <v>77</v>
      </c>
      <c r="AG10" s="43" t="s">
        <v>77</v>
      </c>
      <c r="AH10" s="43" t="s">
        <v>69</v>
      </c>
      <c r="AI10" s="43" t="s">
        <v>70</v>
      </c>
      <c r="AJ10" s="43" t="s">
        <v>71</v>
      </c>
      <c r="AK10" s="43" t="s">
        <v>72</v>
      </c>
      <c r="AL10" s="1"/>
      <c r="AM10" s="39" t="s">
        <v>80</v>
      </c>
      <c r="AN10" s="39" t="s">
        <v>80</v>
      </c>
      <c r="AP10" s="39" t="s">
        <v>76</v>
      </c>
      <c r="AQ10" s="39" t="s">
        <v>76</v>
      </c>
      <c r="AR10" s="39" t="s">
        <v>76</v>
      </c>
      <c r="AT10" t="str">
        <f ca="1"/>
        <v>Medium</v>
      </c>
    </row>
    <row r="11" spans="2:47" ht="16.5" thickTop="1" thickBot="1">
      <c r="B11" s="7">
        <v>5</v>
      </c>
      <c r="C11" s="40" t="s">
        <v>81</v>
      </c>
      <c r="D11" s="226"/>
      <c r="E11" s="40" t="s">
        <v>67</v>
      </c>
      <c r="F11" s="40"/>
      <c r="G11" s="41"/>
      <c r="H11" s="41"/>
      <c r="I11" s="41"/>
      <c r="J11" s="219" t="str">
        <f t="shared" si="0"/>
        <v/>
      </c>
      <c r="K11" s="227"/>
      <c r="L11" s="40"/>
      <c r="M11" s="41"/>
      <c r="N11" s="227"/>
      <c r="O11" s="41"/>
      <c r="P11" s="227"/>
      <c r="Q11" s="41"/>
      <c r="R11" s="41"/>
      <c r="S11" s="41"/>
      <c r="T11" s="41"/>
      <c r="U11" s="41"/>
      <c r="V11" s="41" t="str">
        <f t="shared" si="1"/>
        <v/>
      </c>
      <c r="W11" s="227"/>
      <c r="X11" s="41"/>
      <c r="Y11" s="41"/>
      <c r="Z11" s="227"/>
      <c r="AA11" s="41" t="str">
        <f t="shared" si="2"/>
        <v/>
      </c>
      <c r="AD11" s="643"/>
      <c r="AE11" s="42" t="str">
        <f>AM$10</f>
        <v>Very Low</v>
      </c>
      <c r="AF11" s="43" t="s">
        <v>77</v>
      </c>
      <c r="AG11" s="43" t="s">
        <v>77</v>
      </c>
      <c r="AH11" s="43" t="s">
        <v>77</v>
      </c>
      <c r="AI11" s="43" t="s">
        <v>69</v>
      </c>
      <c r="AJ11" s="43" t="s">
        <v>70</v>
      </c>
      <c r="AK11" s="43" t="s">
        <v>72</v>
      </c>
      <c r="AL11" s="1"/>
      <c r="AM11" s="39" t="s">
        <v>72</v>
      </c>
      <c r="AN11" s="39" t="s">
        <v>72</v>
      </c>
      <c r="AP11" s="39" t="s">
        <v>68</v>
      </c>
      <c r="AQ11" s="39" t="s">
        <v>68</v>
      </c>
      <c r="AR11" s="39" t="s">
        <v>68</v>
      </c>
    </row>
    <row r="12" spans="2:47" ht="16.5" thickTop="1" thickBot="1">
      <c r="B12" s="7">
        <v>6</v>
      </c>
      <c r="C12" s="40" t="s">
        <v>82</v>
      </c>
      <c r="D12" s="226"/>
      <c r="E12" s="40" t="s">
        <v>74</v>
      </c>
      <c r="F12" s="40"/>
      <c r="G12" s="41"/>
      <c r="H12" s="41"/>
      <c r="I12" s="41"/>
      <c r="J12" s="41" t="str">
        <f t="shared" si="0"/>
        <v/>
      </c>
      <c r="K12" s="227"/>
      <c r="L12" s="40"/>
      <c r="M12" s="41"/>
      <c r="N12" s="227"/>
      <c r="O12" s="41"/>
      <c r="P12" s="227"/>
      <c r="Q12" s="41"/>
      <c r="R12" s="41"/>
      <c r="S12" s="41"/>
      <c r="T12" s="41"/>
      <c r="U12" s="41"/>
      <c r="V12" s="41" t="str">
        <f t="shared" si="1"/>
        <v/>
      </c>
      <c r="W12" s="227"/>
      <c r="X12" s="41"/>
      <c r="Y12" s="41"/>
      <c r="Z12" s="227"/>
      <c r="AA12" s="41" t="str">
        <f t="shared" si="2"/>
        <v/>
      </c>
      <c r="AD12" s="644"/>
      <c r="AE12" s="42" t="str">
        <f>AM$11</f>
        <v>NIL</v>
      </c>
      <c r="AF12" s="43" t="s">
        <v>72</v>
      </c>
      <c r="AG12" s="43" t="s">
        <v>72</v>
      </c>
      <c r="AH12" s="43" t="s">
        <v>72</v>
      </c>
      <c r="AI12" s="43" t="s">
        <v>72</v>
      </c>
      <c r="AJ12" s="43" t="s">
        <v>72</v>
      </c>
      <c r="AK12" s="43" t="s">
        <v>72</v>
      </c>
      <c r="AL12" s="1"/>
      <c r="AP12" s="39" t="s">
        <v>80</v>
      </c>
      <c r="AQ12" s="39" t="s">
        <v>80</v>
      </c>
      <c r="AR12" s="39" t="s">
        <v>80</v>
      </c>
    </row>
    <row r="13" spans="2:47" ht="15.75" thickBot="1">
      <c r="B13" s="7">
        <v>7</v>
      </c>
      <c r="C13" s="40" t="s">
        <v>83</v>
      </c>
      <c r="D13" s="226"/>
      <c r="E13" s="40"/>
      <c r="F13" s="40"/>
      <c r="G13" s="41"/>
      <c r="H13" s="41"/>
      <c r="I13" s="41"/>
      <c r="J13" s="41" t="str">
        <f t="shared" si="0"/>
        <v/>
      </c>
      <c r="K13" s="227"/>
      <c r="L13" s="40"/>
      <c r="M13" s="41"/>
      <c r="N13" s="227"/>
      <c r="O13" s="41"/>
      <c r="P13" s="227"/>
      <c r="Q13" s="41"/>
      <c r="R13" s="41"/>
      <c r="S13" s="41"/>
      <c r="T13" s="41"/>
      <c r="U13" s="41"/>
      <c r="V13" s="41" t="str">
        <f t="shared" si="1"/>
        <v/>
      </c>
      <c r="W13" s="227"/>
      <c r="X13" s="41"/>
      <c r="Y13" s="41"/>
      <c r="Z13" s="227"/>
      <c r="AA13" s="41" t="str">
        <f t="shared" si="2"/>
        <v/>
      </c>
      <c r="AQ13" s="61"/>
    </row>
    <row r="14" spans="2:47" ht="16.5" thickTop="1" thickBot="1">
      <c r="B14" s="7">
        <v>8</v>
      </c>
      <c r="C14" s="40" t="s">
        <v>84</v>
      </c>
      <c r="D14" s="226"/>
      <c r="E14" s="40"/>
      <c r="F14" s="40"/>
      <c r="G14" s="41"/>
      <c r="H14" s="41"/>
      <c r="I14" s="41"/>
      <c r="J14" s="41" t="str">
        <f t="shared" si="0"/>
        <v/>
      </c>
      <c r="K14" s="227"/>
      <c r="L14" s="40"/>
      <c r="M14" s="41"/>
      <c r="N14" s="227"/>
      <c r="O14" s="41"/>
      <c r="P14" s="227"/>
      <c r="Q14" s="41"/>
      <c r="R14" s="41"/>
      <c r="S14" s="41"/>
      <c r="T14" s="41"/>
      <c r="U14" s="41"/>
      <c r="V14" s="41" t="str">
        <f t="shared" si="1"/>
        <v/>
      </c>
      <c r="W14" s="227"/>
      <c r="X14" s="41"/>
      <c r="Y14" s="41"/>
      <c r="Z14" s="227"/>
      <c r="AA14" s="41" t="str">
        <f t="shared" si="2"/>
        <v/>
      </c>
      <c r="AP14" s="62" t="s">
        <v>64</v>
      </c>
      <c r="AQ14" s="63" t="s">
        <v>67</v>
      </c>
      <c r="AR14" s="62" t="s">
        <v>74</v>
      </c>
      <c r="AT14" t="str">
        <f>$E7</f>
        <v>Issue</v>
      </c>
    </row>
    <row r="15" spans="2:47" ht="15.6" customHeight="1" thickTop="1" thickBot="1">
      <c r="B15" s="7">
        <v>9</v>
      </c>
      <c r="C15" s="40" t="s">
        <v>85</v>
      </c>
      <c r="D15" s="226"/>
      <c r="E15" s="40"/>
      <c r="F15" s="40"/>
      <c r="G15" s="41"/>
      <c r="H15" s="41"/>
      <c r="I15" s="41"/>
      <c r="J15" s="41" t="str">
        <f t="shared" si="0"/>
        <v/>
      </c>
      <c r="K15" s="227"/>
      <c r="L15" s="40"/>
      <c r="M15" s="41"/>
      <c r="N15" s="227"/>
      <c r="O15" s="41"/>
      <c r="P15" s="227"/>
      <c r="Q15" s="41"/>
      <c r="R15" s="41"/>
      <c r="S15" s="41"/>
      <c r="T15" s="41"/>
      <c r="U15" s="41"/>
      <c r="V15" s="41" t="str">
        <f t="shared" si="1"/>
        <v/>
      </c>
      <c r="W15" s="227"/>
      <c r="X15" s="41"/>
      <c r="Y15" s="41"/>
      <c r="Z15" s="227"/>
      <c r="AA15" s="41" t="str">
        <f t="shared" si="2"/>
        <v/>
      </c>
      <c r="AP15" s="39" t="s">
        <v>65</v>
      </c>
      <c r="AQ15" s="39" t="s">
        <v>65</v>
      </c>
      <c r="AR15" s="39" t="s">
        <v>65</v>
      </c>
      <c r="AT15" t="str" cm="1">
        <f t="array" aca="1" ref="AT15:AT18" ca="1">OFFSET($AP$14,1,MATCH($E7,$AP$14:$AR$14,0)-1,COUNTA(OFFSET($AP$14,1,MATCH($E7,$AP$14:$AR$14,0)-1,4,1)),1)</f>
        <v>Very High</v>
      </c>
    </row>
    <row r="16" spans="2:47" ht="15.6" customHeight="1" thickTop="1" thickBot="1">
      <c r="B16" s="7">
        <v>10</v>
      </c>
      <c r="C16" s="40" t="s">
        <v>86</v>
      </c>
      <c r="D16" s="226"/>
      <c r="E16" s="40"/>
      <c r="F16" s="40"/>
      <c r="G16" s="41"/>
      <c r="H16" s="41"/>
      <c r="I16" s="41"/>
      <c r="J16" s="41" t="str">
        <f t="shared" si="0"/>
        <v/>
      </c>
      <c r="K16" s="227"/>
      <c r="L16" s="40"/>
      <c r="M16" s="41"/>
      <c r="N16" s="227"/>
      <c r="O16" s="41"/>
      <c r="P16" s="227"/>
      <c r="Q16" s="41"/>
      <c r="R16" s="41"/>
      <c r="S16" s="41"/>
      <c r="T16" s="41"/>
      <c r="U16" s="41"/>
      <c r="V16" s="41" t="str">
        <f t="shared" si="1"/>
        <v/>
      </c>
      <c r="W16" s="227"/>
      <c r="X16" s="41"/>
      <c r="Y16" s="41"/>
      <c r="Z16" s="227"/>
      <c r="AA16" s="41" t="str">
        <f t="shared" si="2"/>
        <v/>
      </c>
      <c r="AP16" s="44" t="s">
        <v>73</v>
      </c>
      <c r="AQ16" s="44" t="s">
        <v>73</v>
      </c>
      <c r="AR16" s="44" t="s">
        <v>73</v>
      </c>
      <c r="AT16" t="str">
        <f ca="1"/>
        <v>High</v>
      </c>
    </row>
    <row r="17" spans="2:46" ht="31.5" thickTop="1" thickBot="1">
      <c r="B17" s="7">
        <v>11</v>
      </c>
      <c r="C17" s="40" t="s">
        <v>87</v>
      </c>
      <c r="D17" s="226"/>
      <c r="E17" s="40"/>
      <c r="F17" s="40"/>
      <c r="G17" s="41"/>
      <c r="H17" s="41"/>
      <c r="I17" s="41"/>
      <c r="J17" s="41" t="str">
        <f t="shared" si="0"/>
        <v/>
      </c>
      <c r="K17" s="227"/>
      <c r="L17" s="40"/>
      <c r="M17" s="41"/>
      <c r="N17" s="227"/>
      <c r="O17" s="41"/>
      <c r="P17" s="227"/>
      <c r="Q17" s="41"/>
      <c r="R17" s="41"/>
      <c r="S17" s="41"/>
      <c r="T17" s="41"/>
      <c r="U17" s="41"/>
      <c r="V17" s="41" t="str">
        <f t="shared" si="1"/>
        <v/>
      </c>
      <c r="W17" s="227"/>
      <c r="X17" s="41"/>
      <c r="Y17" s="41"/>
      <c r="Z17" s="227"/>
      <c r="AA17" s="41" t="str">
        <f t="shared" si="2"/>
        <v/>
      </c>
      <c r="AP17" s="39" t="s">
        <v>76</v>
      </c>
      <c r="AQ17" s="39" t="s">
        <v>76</v>
      </c>
      <c r="AR17" s="39" t="s">
        <v>76</v>
      </c>
      <c r="AT17" t="str">
        <f ca="1"/>
        <v>Medium</v>
      </c>
    </row>
    <row r="18" spans="2:46" ht="31.5" thickTop="1" thickBot="1">
      <c r="B18" s="7">
        <v>12</v>
      </c>
      <c r="C18" s="40" t="s">
        <v>88</v>
      </c>
      <c r="D18" s="226"/>
      <c r="E18" s="40"/>
      <c r="F18" s="40"/>
      <c r="G18" s="41"/>
      <c r="H18" s="41"/>
      <c r="I18" s="41"/>
      <c r="J18" s="41" t="str">
        <f t="shared" si="0"/>
        <v/>
      </c>
      <c r="K18" s="227"/>
      <c r="L18" s="40"/>
      <c r="M18" s="41"/>
      <c r="N18" s="227"/>
      <c r="O18" s="41"/>
      <c r="P18" s="227"/>
      <c r="Q18" s="41"/>
      <c r="R18" s="41"/>
      <c r="S18" s="41"/>
      <c r="T18" s="41"/>
      <c r="U18" s="41"/>
      <c r="V18" s="41" t="str">
        <f t="shared" si="1"/>
        <v/>
      </c>
      <c r="W18" s="227"/>
      <c r="X18" s="41"/>
      <c r="Y18" s="41"/>
      <c r="Z18" s="227"/>
      <c r="AA18" s="41" t="str">
        <f t="shared" si="2"/>
        <v/>
      </c>
      <c r="AP18" s="39" t="s">
        <v>68</v>
      </c>
      <c r="AQ18" s="39" t="s">
        <v>68</v>
      </c>
      <c r="AR18" s="39" t="s">
        <v>68</v>
      </c>
      <c r="AT18" t="str">
        <f ca="1"/>
        <v>Low</v>
      </c>
    </row>
    <row r="19" spans="2:46" ht="15.6" customHeight="1" thickTop="1" thickBot="1">
      <c r="B19" s="7">
        <v>13</v>
      </c>
      <c r="C19" s="40" t="s">
        <v>89</v>
      </c>
      <c r="D19" s="226"/>
      <c r="E19" s="40"/>
      <c r="F19" s="40"/>
      <c r="G19" s="41"/>
      <c r="H19" s="41"/>
      <c r="I19" s="41"/>
      <c r="J19" s="41" t="str">
        <f t="shared" si="0"/>
        <v/>
      </c>
      <c r="K19" s="227"/>
      <c r="L19" s="40"/>
      <c r="M19" s="41"/>
      <c r="N19" s="227"/>
      <c r="O19" s="41"/>
      <c r="P19" s="227"/>
      <c r="Q19" s="41"/>
      <c r="R19" s="41"/>
      <c r="S19" s="41"/>
      <c r="T19" s="41"/>
      <c r="U19" s="41"/>
      <c r="V19" s="41" t="str">
        <f t="shared" si="1"/>
        <v/>
      </c>
      <c r="W19" s="227"/>
      <c r="X19" s="41"/>
      <c r="Y19" s="41"/>
      <c r="Z19" s="227"/>
      <c r="AA19" s="41" t="str">
        <f t="shared" si="2"/>
        <v/>
      </c>
      <c r="AP19" s="39" t="s">
        <v>80</v>
      </c>
      <c r="AQ19" s="39" t="s">
        <v>80</v>
      </c>
      <c r="AR19" s="39" t="s">
        <v>80</v>
      </c>
    </row>
    <row r="20" spans="2:46" ht="31.5" thickTop="1" thickBot="1">
      <c r="B20" s="7">
        <v>14</v>
      </c>
      <c r="C20" s="40" t="s">
        <v>90</v>
      </c>
      <c r="D20" s="226"/>
      <c r="E20" s="40"/>
      <c r="F20" s="40"/>
      <c r="G20" s="41"/>
      <c r="H20" s="41"/>
      <c r="I20" s="41"/>
      <c r="J20" s="41" t="str">
        <f t="shared" si="0"/>
        <v/>
      </c>
      <c r="K20" s="227"/>
      <c r="L20" s="40"/>
      <c r="M20" s="41"/>
      <c r="N20" s="227"/>
      <c r="O20" s="41"/>
      <c r="P20" s="227"/>
      <c r="Q20" s="41"/>
      <c r="R20" s="41"/>
      <c r="S20" s="41"/>
      <c r="T20" s="41"/>
      <c r="U20" s="41"/>
      <c r="V20" s="41" t="str">
        <f t="shared" si="1"/>
        <v/>
      </c>
      <c r="W20" s="227"/>
      <c r="X20" s="41"/>
      <c r="Y20" s="41"/>
      <c r="Z20" s="227"/>
      <c r="AA20" s="41" t="str">
        <f t="shared" si="2"/>
        <v/>
      </c>
      <c r="AP20" s="39" t="s">
        <v>72</v>
      </c>
      <c r="AQ20" s="39" t="s">
        <v>72</v>
      </c>
      <c r="AR20" s="39" t="s">
        <v>72</v>
      </c>
    </row>
    <row r="21" spans="2:46" ht="30.75" thickBot="1">
      <c r="B21" s="7">
        <v>15</v>
      </c>
      <c r="C21" s="40" t="s">
        <v>91</v>
      </c>
      <c r="D21" s="226"/>
      <c r="E21" s="40"/>
      <c r="F21" s="40"/>
      <c r="G21" s="41"/>
      <c r="H21" s="41"/>
      <c r="I21" s="41"/>
      <c r="J21" s="41" t="str">
        <f t="shared" si="0"/>
        <v/>
      </c>
      <c r="K21" s="227"/>
      <c r="L21" s="40"/>
      <c r="M21" s="41"/>
      <c r="N21" s="227"/>
      <c r="O21" s="41"/>
      <c r="P21" s="227"/>
      <c r="Q21" s="41"/>
      <c r="R21" s="41"/>
      <c r="S21" s="41"/>
      <c r="T21" s="41"/>
      <c r="U21" s="41"/>
      <c r="V21" s="41" t="str">
        <f t="shared" si="1"/>
        <v/>
      </c>
      <c r="W21" s="227"/>
      <c r="X21" s="41"/>
      <c r="Y21" s="41"/>
      <c r="Z21" s="227"/>
      <c r="AA21" s="41" t="str">
        <f t="shared" si="2"/>
        <v/>
      </c>
    </row>
    <row r="23" spans="2:46" ht="15.6" customHeight="1"/>
    <row r="24" spans="2:46" ht="15.75" thickBot="1"/>
    <row r="25" spans="2:46" ht="15.6" customHeight="1" thickBot="1">
      <c r="B25" s="645" t="s">
        <v>92</v>
      </c>
      <c r="C25" s="645"/>
      <c r="D25" s="34" t="s">
        <v>43</v>
      </c>
      <c r="E25" s="654">
        <f>IF($K$5&gt;0,$K$5,"")</f>
        <v>45137</v>
      </c>
      <c r="F25" s="655"/>
      <c r="G25" s="655"/>
      <c r="H25" s="656"/>
      <c r="I25" s="56" t="s">
        <v>93</v>
      </c>
      <c r="J25" s="56" t="s">
        <v>94</v>
      </c>
      <c r="K25" s="56" t="s">
        <v>74</v>
      </c>
    </row>
    <row r="26" spans="2:46" ht="15.75" thickBot="1">
      <c r="B26" s="641" t="s">
        <v>63</v>
      </c>
      <c r="C26" s="641"/>
      <c r="D26" s="7" t="str">
        <f>AN$10</f>
        <v>Very Low</v>
      </c>
      <c r="E26" s="7" t="str">
        <f>AN$9</f>
        <v>Low</v>
      </c>
      <c r="F26" s="7" t="str">
        <f>AN$8</f>
        <v>Medium</v>
      </c>
      <c r="G26" s="7" t="str">
        <f>AN$7</f>
        <v>High</v>
      </c>
      <c r="H26" s="7" t="str">
        <f>AN$6</f>
        <v>Very High</v>
      </c>
      <c r="I26" s="646">
        <f>IF(COUNTIF(E7:E21,AL6)=0,"",COUNTIF(E7:E21,AL6))</f>
        <v>1</v>
      </c>
      <c r="J26" s="646">
        <f>IF(COUNTIF(E7:E21,AL7)=0,"",COUNTIF(E7:E21,AL7))</f>
        <v>3</v>
      </c>
      <c r="K26" s="646">
        <f>IF(COUNTIF(E7:E21,AL8)=0,"",COUNTIF(E7:E21,AL8))</f>
        <v>2</v>
      </c>
      <c r="M26" s="45"/>
    </row>
    <row r="27" spans="2:46" ht="15.75" thickBot="1">
      <c r="B27" s="640" t="s">
        <v>53</v>
      </c>
      <c r="C27" s="46" t="str">
        <f>AM$6</f>
        <v>Very High</v>
      </c>
      <c r="D27" s="47" t="str">
        <f>IF(COUNTIFS($H$7:$H$21,$AM6,$I$7:$I$21,$AN$10)=0,"",COUNTIFS($H$7:$H$21,$AM6,$I$7:$I$21,$AN$10))</f>
        <v/>
      </c>
      <c r="E27" s="48" t="str">
        <f>IF(COUNTIFS($H$7:$H$21,$AM6,$I$7:$I$21,$AN$9)=0,"",COUNTIFS($H$7:$H$21,$AM6,$I$7:$I$21,$AN$9))</f>
        <v/>
      </c>
      <c r="F27" s="48" t="str">
        <f>IF(COUNTIFS($H$7:$H$21,$AM6,$I$7:$I$21,$AN$8)=0,"",COUNTIFS($H$7:$H$21,$AM6,$I$7:$I$21,$AN$8))</f>
        <v/>
      </c>
      <c r="G27" s="49" t="str">
        <f>IF(COUNTIFS($H$7:$H$21,$AM6,$I$7:$I$21,$AN$7)=0,"",COUNTIFS($H$7:$H$21,$AM6,$I$7:$I$21,$AN$7))</f>
        <v/>
      </c>
      <c r="H27" s="49">
        <f>IF(COUNTIFS($H$7:$H$21,$AM6,$I$7:$I$21,$AN$6)=0,"",COUNTIFS($H$7:$H$21,$AM6,$I$7:$I$21,$AN$6))</f>
        <v>2</v>
      </c>
      <c r="I27" s="647"/>
      <c r="J27" s="647"/>
      <c r="K27" s="647"/>
    </row>
    <row r="28" spans="2:46" ht="15.75" thickBot="1">
      <c r="B28" s="640"/>
      <c r="C28" s="46" t="str">
        <f>AM$7</f>
        <v>High</v>
      </c>
      <c r="D28" s="47" t="str">
        <f>IF(COUNTIFS($H$7:$H$21,$AM7,$I$7:$I$21,$AN$10)=0,"",COUNTIFS($H$7:$H$21,$AM7,$I$7:$I$21,$AN$10))</f>
        <v/>
      </c>
      <c r="E28" s="48" t="str">
        <f>IF(COUNTIFS($H$7:$H$21,$AM7,$I$7:$I$21,$AN$9)=0,"",COUNTIFS($H$7:$H$21,$AM7,$I$7:$I$21,$AN$9))</f>
        <v/>
      </c>
      <c r="F28" s="48" t="str">
        <f>IF(COUNTIFS($H$7:$H$21,$AM7,$I$7:$I$21,$AN$8)=0,"",COUNTIFS($H$7:$H$21,$AM7,$I$7:$I$21,$AN$8))</f>
        <v/>
      </c>
      <c r="G28" s="49" t="str">
        <f>IF(COUNTIFS($H$7:$H$21,$AM7,$I$7:$I$21,$AN$7)=0,"",COUNTIFS($H$7:$H$21,$AM7,$I$7:$I$21,$AN$7))</f>
        <v/>
      </c>
      <c r="H28" s="49" t="str">
        <f>IF(COUNTIFS($H$7:$H$21,$AM7,$I$7:$I$21,$AN$6)=0,"",COUNTIFS($H$7:$H$21,$AM7,$I$7:$I$21,$AN$6))</f>
        <v/>
      </c>
      <c r="I28" s="647"/>
      <c r="J28" s="647"/>
      <c r="K28" s="647"/>
    </row>
    <row r="29" spans="2:46" ht="15.75" thickBot="1">
      <c r="B29" s="640"/>
      <c r="C29" s="46" t="str">
        <f>AM$8</f>
        <v>Medium</v>
      </c>
      <c r="D29" s="50" t="str">
        <f>IF(COUNTIFS($H$7:$H$21,$AM8,$I$7:$I$21,$AN$10)=0,"",COUNTIFS($H$7:$H$21,$AM8,$I$7:$I$21,$AN$10))</f>
        <v/>
      </c>
      <c r="E29" s="47" t="str">
        <f>IF(COUNTIFS($H$7:$H$21,$AM8,$I$7:$I$21,$AN$9)=0,"",COUNTIFS($H$7:$H$21,$AM8,$I$7:$I$21,$AN$9))</f>
        <v/>
      </c>
      <c r="F29" s="47" t="str">
        <f>IF(COUNTIFS($H$7:$H$21,$AM8,$I$7:$I$21,$AN$8)=0,"",COUNTIFS($H$7:$H$21,$AM8,$I$7:$I$21,$AN$8))</f>
        <v/>
      </c>
      <c r="G29" s="48" t="str">
        <f>IF(COUNTIFS($H$7:$H$21,$AM8,$I$7:$I$21,$AN$7)=0,"",COUNTIFS($H$7:$H$21,$AM8,$I$7:$I$21,$AN$7))</f>
        <v/>
      </c>
      <c r="H29" s="49">
        <f>IF(COUNTIFS($H$7:$H$21,$AM8,$I$7:$I$21,$AN$6)=0,"",COUNTIFS($H$7:$H$21,$AM8,$I$7:$I$21,$AN$6))</f>
        <v>1</v>
      </c>
      <c r="I29" s="647"/>
      <c r="J29" s="647"/>
      <c r="K29" s="647"/>
    </row>
    <row r="30" spans="2:46" ht="15.75" thickBot="1">
      <c r="B30" s="640"/>
      <c r="C30" s="46" t="str">
        <f>AM$9</f>
        <v>Low</v>
      </c>
      <c r="D30" s="50" t="str">
        <f>IF(COUNTIFS($H$7:$H$21,$AM9,$I$7:$I$21,$AN$10)=0,"",COUNTIFS($H$7:$H$21,$AM9,$I$7:$I$21,$AN$10))</f>
        <v/>
      </c>
      <c r="E30" s="50" t="str">
        <f>IF(COUNTIFS($H$7:$H$21,$AM9,$I$7:$I$21,$AN$9)=0,"",COUNTIFS($H$7:$H$21,$AM9,$I$7:$I$21,$AN$9))</f>
        <v/>
      </c>
      <c r="F30" s="47">
        <f>IF(COUNTIFS($H$7:$H$21,$AM9,$I$7:$I$21,$AN$8)=0,"",COUNTIFS($H$7:$H$21,$AM9,$I$7:$I$21,$AN$8))</f>
        <v>1</v>
      </c>
      <c r="G30" s="48" t="str">
        <f>IF(COUNTIFS($H$7:$H$21,$AM9,$I$7:$I$21,$AN$7)=0,"",COUNTIFS($H$7:$H$21,$AM9,$I$7:$I$21,$AN$7))</f>
        <v/>
      </c>
      <c r="H30" s="49" t="str">
        <f>IF(COUNTIFS($H$7:$H$21,$AM9,$I$7:$I$21,$AN$6)=0,"",COUNTIFS($H$7:$H$21,$AM9,$I$7:$I$21,$AN$6))</f>
        <v/>
      </c>
      <c r="I30" s="647"/>
      <c r="J30" s="647"/>
      <c r="K30" s="647"/>
    </row>
    <row r="31" spans="2:46" ht="15.75" thickBot="1">
      <c r="B31" s="640"/>
      <c r="C31" s="46" t="str">
        <f>AM$10</f>
        <v>Very Low</v>
      </c>
      <c r="D31" s="50" t="str">
        <f>IF(COUNTIFS($H$7:$H$21,$AM10,$I$7:$I$21,$AN$10)=0,"",COUNTIFS($H$7:$H$21,$AM10,$I$7:$I$21,$AN$10))</f>
        <v/>
      </c>
      <c r="E31" s="50" t="str">
        <f>IF(COUNTIFS($H$7:$H$21,$AM10,$I$7:$I$21,$AN$9)=0,"",COUNTIFS($H$7:$H$21,$AM10,$I$7:$I$21,$AN$9))</f>
        <v/>
      </c>
      <c r="F31" s="50" t="str">
        <f>IF(COUNTIFS($H$7:$H$21,$AM10,$I$7:$I$21,$AN$8)=0,"",COUNTIFS($H$7:$H$21,$AM10,$I$7:$I$21,$AN$8))</f>
        <v/>
      </c>
      <c r="G31" s="47" t="str">
        <f>IF(COUNTIFS($H$7:$H$21,$AM10,$I$7:$I$21,$AN$7)=0,"",COUNTIFS($H$7:$H$21,$AM10,$I$7:$I$21,$AN$7))</f>
        <v/>
      </c>
      <c r="H31" s="48" t="str">
        <f>IF(COUNTIFS($H$7:$H$21,$AM10,$I$7:$I$21,$AN$6)=0,"",COUNTIFS($H$7:$H$21,$AM10,$I$7:$I$21,$AN$6))</f>
        <v/>
      </c>
      <c r="I31" s="648"/>
      <c r="J31" s="648"/>
      <c r="K31" s="648"/>
    </row>
    <row r="32" spans="2:46" ht="15.75" thickBot="1">
      <c r="F32" s="213"/>
      <c r="G32" s="213"/>
      <c r="H32" s="213"/>
      <c r="N32" s="51"/>
      <c r="O32" s="51"/>
      <c r="P32" s="51"/>
      <c r="Q32" s="51"/>
      <c r="R32" s="51"/>
      <c r="S32" s="51"/>
      <c r="T32" s="51"/>
    </row>
    <row r="33" spans="2:20" ht="15.75" thickBot="1">
      <c r="B33" s="645" t="s">
        <v>95</v>
      </c>
      <c r="C33" s="645"/>
      <c r="D33" s="34" t="s">
        <v>43</v>
      </c>
      <c r="E33" s="658">
        <f>IF($K$5&gt;0,$K$5,"")</f>
        <v>45137</v>
      </c>
      <c r="F33" s="658"/>
      <c r="G33" s="658"/>
      <c r="H33" s="658"/>
      <c r="I33" s="657" t="s">
        <v>93</v>
      </c>
      <c r="J33" s="657"/>
      <c r="K33" s="657" t="s">
        <v>94</v>
      </c>
      <c r="L33" s="657"/>
      <c r="M33" s="657" t="s">
        <v>96</v>
      </c>
      <c r="N33" s="657"/>
    </row>
    <row r="34" spans="2:20" ht="15.75" thickBot="1">
      <c r="B34" s="641" t="s">
        <v>63</v>
      </c>
      <c r="C34" s="641"/>
      <c r="D34" s="7" t="str">
        <f>AN$10</f>
        <v>Very Low</v>
      </c>
      <c r="E34" s="7" t="str">
        <f>AN$9</f>
        <v>Low</v>
      </c>
      <c r="F34" s="7" t="str">
        <f>AN$8</f>
        <v>Medium</v>
      </c>
      <c r="G34" s="7" t="str">
        <f>AN$7</f>
        <v>High</v>
      </c>
      <c r="H34" s="7" t="str">
        <f>AN$6</f>
        <v>Very High</v>
      </c>
      <c r="I34" s="56" t="s">
        <v>97</v>
      </c>
      <c r="J34" s="56" t="s">
        <v>98</v>
      </c>
      <c r="K34" s="56" t="s">
        <v>97</v>
      </c>
      <c r="L34" s="56" t="s">
        <v>98</v>
      </c>
      <c r="M34" s="56" t="s">
        <v>97</v>
      </c>
      <c r="N34" s="56" t="s">
        <v>98</v>
      </c>
    </row>
    <row r="35" spans="2:20" ht="15.75" thickBot="1">
      <c r="B35" s="640" t="s">
        <v>53</v>
      </c>
      <c r="C35" s="46" t="str">
        <f>AM$6</f>
        <v>Very High</v>
      </c>
      <c r="D35" s="47" t="str">
        <f>IF(COUNTIFS($T$7:$T$21,$AM6,$U$7:$U$21,$AN$10)=0,"",COUNTIFS($T$7:$T$21,$AM6,$U$7:$U$21,$AN$10))</f>
        <v/>
      </c>
      <c r="E35" s="48">
        <f>IF(COUNTIFS($T$7:$T$21,$AM6,$U$7:$U$21,$AN$9)=0,"",COUNTIFS($T$7:$T$21,$AM6,$U$7:$U$21,$AN$9))</f>
        <v>1</v>
      </c>
      <c r="F35" s="48" t="str">
        <f>IF(COUNTIFS($T$7:$T$21,$AM6,$U$7:$U$21,$AN$8)=0,"",COUNTIFS($T$7:$T$21,$AM6,$U$7:$U$21,$AN$8))</f>
        <v/>
      </c>
      <c r="G35" s="49" t="str">
        <f>IF(COUNTIFS($T$7:$T$21,$AM6,$U$7:$U$21,$AN$7)=0,"",COUNTIFS($T$7:$T$21,$AM6,$U$7:$U$21,$AN$7))</f>
        <v/>
      </c>
      <c r="H35" s="49">
        <f>IF(COUNTIFS($T$7:$T$21,$AM6,$U$7:$U$21,$AN$6)=0,"",COUNTIFS($T$7:$T$21,$AM6,$U$7:$U$21,$AN$6))</f>
        <v>1</v>
      </c>
      <c r="I35" s="639" t="str">
        <f ca="1">IF(K5=TODAY(),IF(COUNTIFS($E7:$E21,$AL$6,$AA$7:$AA$21,"CLOSED")=0,"",COUNTIFS($E7:$E21,$AL$6,$AA$7:$AA$21,"CLOSED")),"")</f>
        <v/>
      </c>
      <c r="J35" s="639" t="str">
        <f ca="1">IF(K5=TODAY(),COUNTIFS($E7:$E21,$AL$6,$AA7:$AA21,"OPEN"),"")</f>
        <v/>
      </c>
      <c r="K35" s="639" t="str">
        <f ca="1">IF(K5=TODAY(),IF(COUNTIFS($E7:$E21,$AL$7,$AA7:$AA21,"CLOSED")=0,"",COUNTIFS($E7:$E21,$AL$7,$AA7:$AA21,"CLOSED")),"")</f>
        <v/>
      </c>
      <c r="L35" s="639" t="str">
        <f ca="1">IF(K5=TODAY(),COUNTIFS($E7:$E21,$AL$7,$AA7:$AA21,"OPEN"),"")</f>
        <v/>
      </c>
      <c r="M35" s="639" t="str">
        <f ca="1">IF(K5=TODAY(),IF(COUNTIFS($E7:$E21,$AL$8,$AA7:$AA21,"CLOSED")=0,"",COUNTIFS($E7:$E21,$AL$8,$AA7:$AA21,"CLOSED")),"")</f>
        <v/>
      </c>
      <c r="N35" s="639" t="str">
        <f ca="1">IF(K5=TODAY(),COUNTIFS($E7:$E21,$AL$8,$AA7:$AA21,"OPEN"),"")</f>
        <v/>
      </c>
      <c r="O35" s="1"/>
      <c r="P35" s="1"/>
      <c r="Q35" s="1"/>
      <c r="R35" s="1"/>
      <c r="S35" s="1"/>
      <c r="T35" s="1"/>
    </row>
    <row r="36" spans="2:20" ht="15.75" thickBot="1">
      <c r="B36" s="640"/>
      <c r="C36" s="46" t="str">
        <f>AM$7</f>
        <v>High</v>
      </c>
      <c r="D36" s="47" t="str">
        <f>IF(COUNTIFS($T$7:$T$21,$AM7,$U$7:$U$21,$AN$10)=0,"",COUNTIFS($T$7:$T$21,$AM7,$U$7:$U$21,$AN$10))</f>
        <v/>
      </c>
      <c r="E36" s="48" t="str">
        <f>IF(COUNTIFS($T$7:$T$21,$AM7,$U$7:$U$21,$AN$9)=0,"",COUNTIFS($T$7:$T$21,$AM7,$U$7:$U$21,$AN$9))</f>
        <v/>
      </c>
      <c r="F36" s="48" t="str">
        <f>IF(COUNTIFS($T$7:$T$21,$AM7,$U$7:$U$21,$AN$8)=0,"",COUNTIFS($T$7:$T$21,$AM7,$U$7:$U$21,$AN$8))</f>
        <v/>
      </c>
      <c r="G36" s="49" t="str">
        <f>IF(COUNTIFS($T$7:$T$21,$AM7,$U$7:$U$21,$AN$7)=0,"",COUNTIFS($T$7:$T$21,$AM7,$U$7:$U$21,$AN$7))</f>
        <v/>
      </c>
      <c r="H36" s="49" t="str">
        <f>IF(COUNTIFS($T$7:$T$21,$AM7,$U$7:$U$21,$AN$6)=0,"",COUNTIFS($T$7:$T$21,$AM7,$U$7:$U$21,$AN$6))</f>
        <v/>
      </c>
      <c r="I36" s="639"/>
      <c r="J36" s="639"/>
      <c r="K36" s="639"/>
      <c r="L36" s="639"/>
      <c r="M36" s="639"/>
      <c r="N36" s="639"/>
      <c r="O36" s="1"/>
      <c r="P36" s="1"/>
      <c r="Q36" s="1"/>
      <c r="R36" s="1"/>
      <c r="S36" s="1"/>
      <c r="T36" s="1"/>
    </row>
    <row r="37" spans="2:20" ht="15.75" thickBot="1">
      <c r="B37" s="640"/>
      <c r="C37" s="46" t="str">
        <f>AM$8</f>
        <v>Medium</v>
      </c>
      <c r="D37" s="50" t="str">
        <f>IF(COUNTIFS($T$7:$T$21,$AM8,$U$7:$U$21,$AN$10)=0,"",COUNTIFS($T$7:$T$21,$AM8,$U$7:$U$21,$AN$10))</f>
        <v/>
      </c>
      <c r="E37" s="47">
        <f>IF(COUNTIFS($T$7:$T$21,$AM8,$U$7:$U$21,$AN$9)=0,"",COUNTIFS($T$7:$T$21,$AM8,$U$7:$U$21,$AN$9))</f>
        <v>1</v>
      </c>
      <c r="F37" s="47" t="str">
        <f>IF(COUNTIFS($T$7:$T$21,$AM8,$U$7:$U$21,$AN$8)=0,"",COUNTIFS($T$7:$T$21,$AM8,$U$7:$U$21,$AN$8))</f>
        <v/>
      </c>
      <c r="G37" s="48" t="str">
        <f>IF(COUNTIFS($T$7:$T$21,$AM8,$U$7:$U$21,$AN$7)=0,"",COUNTIFS($T$7:$T$21,$AM8,$U$7:$U$21,$AN$7))</f>
        <v/>
      </c>
      <c r="H37" s="49" t="str">
        <f>IF(COUNTIFS($T$7:$T$21,$AM8,$U$7:$U$21,$AN$6)=0,"",COUNTIFS($T$7:$T$21,$AM8,$U$7:$U$21,$AN$6))</f>
        <v/>
      </c>
      <c r="I37" s="639"/>
      <c r="J37" s="639"/>
      <c r="K37" s="639"/>
      <c r="L37" s="639"/>
      <c r="M37" s="639"/>
      <c r="N37" s="639"/>
      <c r="O37" s="1"/>
      <c r="P37" s="1"/>
      <c r="Q37" s="1"/>
      <c r="R37" s="1"/>
      <c r="S37" s="1"/>
      <c r="T37" s="1"/>
    </row>
    <row r="38" spans="2:20" ht="15.75" thickBot="1">
      <c r="B38" s="640"/>
      <c r="C38" s="46" t="str">
        <f>AM$9</f>
        <v>Low</v>
      </c>
      <c r="D38" s="50" t="str">
        <f>IF(COUNTIFS($T$7:$T$21,$AM9,$U$7:$U$21,$AN$10)=0,"",COUNTIFS($T$7:$T$21,$AM9,$U$7:$U$21,$AN$10))</f>
        <v/>
      </c>
      <c r="E38" s="50" t="str">
        <f>IF(COUNTIFS($T$7:$T$21,$AM9,$U$7:$U$21,$AN$9)=0,"",COUNTIFS($T$7:$T$21,$AM9,$U$7:$U$21,$AN$9))</f>
        <v/>
      </c>
      <c r="F38" s="47" t="str">
        <f>IF(COUNTIFS($T$7:$T$21,$AM9,$U$7:$U$21,$AN$8)=0,"",COUNTIFS($T$7:$T$21,$AM9,$U$7:$U$21,$AN$8))</f>
        <v/>
      </c>
      <c r="G38" s="48" t="str">
        <f>IF(COUNTIFS($T$7:$T$21,$AM9,$U$7:$U$21,$AN$7)=0,"",COUNTIFS($T$7:$T$21,$AM9,$U$7:$U$21,$AN$7))</f>
        <v/>
      </c>
      <c r="H38" s="49" t="str">
        <f>IF(COUNTIFS($T$7:$T$21,$AM9,$U$7:$U$21,$AN$6)=0,"",COUNTIFS($T$7:$T$21,$AM9,$U$7:$U$21,$AN$6))</f>
        <v/>
      </c>
      <c r="I38" s="639"/>
      <c r="J38" s="639"/>
      <c r="K38" s="639"/>
      <c r="L38" s="639"/>
      <c r="M38" s="639"/>
      <c r="N38" s="639"/>
      <c r="O38" s="1"/>
      <c r="P38" s="1"/>
      <c r="Q38" s="1"/>
      <c r="R38" s="1"/>
      <c r="S38" s="1"/>
      <c r="T38" s="1"/>
    </row>
    <row r="39" spans="2:20" ht="15.75" thickBot="1">
      <c r="B39" s="640"/>
      <c r="C39" s="46" t="str">
        <f>AM$10</f>
        <v>Very Low</v>
      </c>
      <c r="D39" s="50" t="str">
        <f>IF(COUNTIFS($T$7:$T$21,$AM10,$U$7:$U$21,$AN$10)=0,"",COUNTIFS($T$7:$T$21,$AM10,$U$7:$U$21,$AN$10))</f>
        <v/>
      </c>
      <c r="E39" s="50" t="str">
        <f>IF(COUNTIFS($T$7:$T$21,$AM10,$U$7:$U$21,$AN$9)=0,"",COUNTIFS($T$7:$T$21,$AM10,$U$7:$U$21,$AN$9))</f>
        <v/>
      </c>
      <c r="F39" s="50" t="str">
        <f>IF(COUNTIFS($T$7:$T$21,$AM10,$U$7:$U$21,$AN$8)=0,"",COUNTIFS($T$7:$T$21,$AM10,$U$7:$U$21,$AN$8))</f>
        <v/>
      </c>
      <c r="G39" s="47" t="str">
        <f>IF(COUNTIFS($T$7:$T$21,$AM10,$U$7:$U$21,$AN$7)=0,"",COUNTIFS($T$7:$T$21,$AM10,$U$7:$U$21,$AN$7))</f>
        <v/>
      </c>
      <c r="H39" s="48" t="str">
        <f>IF(COUNTIFS($T$7:$T$21,$AM10,$U$7:$U$21,$AN$6)=0,"",COUNTIFS($T$7:$T$21,$AM10,$U$7:$U$21,$AN$6))</f>
        <v/>
      </c>
      <c r="I39" s="639"/>
      <c r="J39" s="639"/>
      <c r="K39" s="639"/>
      <c r="L39" s="639"/>
      <c r="M39" s="639"/>
      <c r="N39" s="639"/>
      <c r="O39" s="1"/>
      <c r="P39" s="1"/>
      <c r="Q39" s="1"/>
      <c r="R39" s="1"/>
      <c r="S39" s="1"/>
      <c r="T39" s="1"/>
    </row>
    <row r="53" spans="7:7">
      <c r="G53" s="57"/>
    </row>
    <row r="54" spans="7:7">
      <c r="G54" s="57"/>
    </row>
    <row r="55" spans="7:7">
      <c r="G55" s="57"/>
    </row>
    <row r="56" spans="7:7">
      <c r="G56" s="57"/>
    </row>
    <row r="57" spans="7:7">
      <c r="G57" s="57"/>
    </row>
    <row r="58" spans="7:7">
      <c r="G58" s="57"/>
    </row>
    <row r="59" spans="7:7">
      <c r="G59" s="57"/>
    </row>
    <row r="60" spans="7:7">
      <c r="G60" s="57"/>
    </row>
  </sheetData>
  <mergeCells count="27">
    <mergeCell ref="O5:Z5"/>
    <mergeCell ref="AD5:AE5"/>
    <mergeCell ref="AD6:AE6"/>
    <mergeCell ref="E25:H25"/>
    <mergeCell ref="I33:J33"/>
    <mergeCell ref="K33:L33"/>
    <mergeCell ref="M33:N33"/>
    <mergeCell ref="I26:I31"/>
    <mergeCell ref="E33:H33"/>
    <mergeCell ref="AA5:AA6"/>
    <mergeCell ref="F5:I5"/>
    <mergeCell ref="K5:N5"/>
    <mergeCell ref="B34:C34"/>
    <mergeCell ref="AD7:AD12"/>
    <mergeCell ref="B25:C25"/>
    <mergeCell ref="B26:C26"/>
    <mergeCell ref="J26:J31"/>
    <mergeCell ref="K26:K31"/>
    <mergeCell ref="B27:B31"/>
    <mergeCell ref="B33:C33"/>
    <mergeCell ref="N35:N39"/>
    <mergeCell ref="B35:B39"/>
    <mergeCell ref="J35:J39"/>
    <mergeCell ref="K35:K39"/>
    <mergeCell ref="L35:L39"/>
    <mergeCell ref="M35:M39"/>
    <mergeCell ref="I35:I39"/>
  </mergeCells>
  <conditionalFormatting sqref="D27:H31">
    <cfRule type="cellIs" dxfId="8042" priority="116" operator="equal">
      <formula>"Critical"</formula>
    </cfRule>
    <cfRule type="cellIs" dxfId="8041" priority="117" operator="equal">
      <formula>"Sustainable"</formula>
    </cfRule>
    <cfRule type="cellIs" dxfId="8040" priority="118" operator="equal">
      <formula>"Severe"</formula>
    </cfRule>
    <cfRule type="cellIs" dxfId="8039" priority="119" operator="equal">
      <formula>"Moderate"</formula>
    </cfRule>
  </conditionalFormatting>
  <conditionalFormatting sqref="D35:H39">
    <cfRule type="cellIs" dxfId="8038" priority="44" operator="equal">
      <formula>"Critical"</formula>
    </cfRule>
    <cfRule type="cellIs" dxfId="8037" priority="45" operator="equal">
      <formula>"Sustainable"</formula>
    </cfRule>
    <cfRule type="cellIs" dxfId="8036" priority="46" operator="equal">
      <formula>"Severe"</formula>
    </cfRule>
    <cfRule type="cellIs" dxfId="8035" priority="47" operator="equal">
      <formula>"Moderate"</formula>
    </cfRule>
  </conditionalFormatting>
  <conditionalFormatting sqref="I35">
    <cfRule type="cellIs" dxfId="8034" priority="41" operator="between">
      <formula>1</formula>
      <formula>100</formula>
    </cfRule>
  </conditionalFormatting>
  <conditionalFormatting sqref="J35">
    <cfRule type="cellIs" dxfId="8033" priority="32" operator="between">
      <formula>1</formula>
      <formula>100</formula>
    </cfRule>
  </conditionalFormatting>
  <conditionalFormatting sqref="J35:J39">
    <cfRule type="cellIs" dxfId="8032" priority="17" operator="equal">
      <formula>0</formula>
    </cfRule>
  </conditionalFormatting>
  <conditionalFormatting sqref="J7:K21 N7:N21">
    <cfRule type="cellIs" dxfId="8031" priority="108" operator="equal">
      <formula>"Critical"</formula>
    </cfRule>
    <cfRule type="cellIs" dxfId="8030" priority="109" operator="equal">
      <formula>"Sustainable"</formula>
    </cfRule>
    <cfRule type="cellIs" dxfId="8029" priority="110" operator="equal">
      <formula>"Severe"</formula>
    </cfRule>
    <cfRule type="cellIs" dxfId="8028" priority="111" operator="equal">
      <formula>"Moderate"</formula>
    </cfRule>
  </conditionalFormatting>
  <conditionalFormatting sqref="K35">
    <cfRule type="cellIs" dxfId="8027" priority="20" operator="between">
      <formula>1</formula>
      <formula>100</formula>
    </cfRule>
  </conditionalFormatting>
  <conditionalFormatting sqref="L35">
    <cfRule type="cellIs" dxfId="8026" priority="16" operator="between">
      <formula>1</formula>
      <formula>100</formula>
    </cfRule>
  </conditionalFormatting>
  <conditionalFormatting sqref="L35:L39">
    <cfRule type="cellIs" dxfId="8025" priority="15" operator="equal">
      <formula>0</formula>
    </cfRule>
  </conditionalFormatting>
  <conditionalFormatting sqref="M35">
    <cfRule type="cellIs" dxfId="8024" priority="19" operator="between">
      <formula>1</formula>
      <formula>100</formula>
    </cfRule>
  </conditionalFormatting>
  <conditionalFormatting sqref="N35:T35">
    <cfRule type="cellIs" dxfId="8023" priority="14" operator="between">
      <formula>1</formula>
      <formula>100</formula>
    </cfRule>
  </conditionalFormatting>
  <conditionalFormatting sqref="N35:T39">
    <cfRule type="cellIs" dxfId="8022" priority="13" operator="equal">
      <formula>0</formula>
    </cfRule>
  </conditionalFormatting>
  <conditionalFormatting sqref="P7:P21">
    <cfRule type="cellIs" dxfId="8021" priority="9" operator="equal">
      <formula>"Critical"</formula>
    </cfRule>
    <cfRule type="cellIs" dxfId="8020" priority="10" operator="equal">
      <formula>"Sustainable"</formula>
    </cfRule>
    <cfRule type="cellIs" dxfId="8019" priority="11" operator="equal">
      <formula>"Severe"</formula>
    </cfRule>
    <cfRule type="cellIs" dxfId="8018" priority="12" operator="equal">
      <formula>"Moderate"</formula>
    </cfRule>
  </conditionalFormatting>
  <conditionalFormatting sqref="V7:V21">
    <cfRule type="cellIs" dxfId="8017" priority="23" operator="equal">
      <formula>"NIL"</formula>
    </cfRule>
  </conditionalFormatting>
  <conditionalFormatting sqref="V7:Z21">
    <cfRule type="cellIs" dxfId="8016" priority="1" operator="equal">
      <formula>"Critical"</formula>
    </cfRule>
    <cfRule type="cellIs" dxfId="8015" priority="2" operator="equal">
      <formula>"Sustainable"</formula>
    </cfRule>
    <cfRule type="cellIs" dxfId="8014" priority="3" operator="equal">
      <formula>"Severe"</formula>
    </cfRule>
    <cfRule type="cellIs" dxfId="8013" priority="4" operator="equal">
      <formula>"Moderate"</formula>
    </cfRule>
  </conditionalFormatting>
  <conditionalFormatting sqref="X7:Y21">
    <cfRule type="cellIs" dxfId="8012" priority="92" operator="equal">
      <formula>"NIL"</formula>
    </cfRule>
  </conditionalFormatting>
  <conditionalFormatting sqref="AA7:AA21">
    <cfRule type="cellIs" dxfId="8011" priority="43" operator="equal">
      <formula>"CLOSED"</formula>
    </cfRule>
  </conditionalFormatting>
  <conditionalFormatting sqref="AF7:AK12">
    <cfRule type="cellIs" dxfId="8010" priority="98" operator="equal">
      <formula>"NIL"</formula>
    </cfRule>
    <cfRule type="cellIs" dxfId="8009" priority="99" operator="equal">
      <formula>"Critical"</formula>
    </cfRule>
    <cfRule type="cellIs" dxfId="8008" priority="100" operator="equal">
      <formula>"Sustainable"</formula>
    </cfRule>
    <cfRule type="cellIs" dxfId="8007" priority="101" operator="equal">
      <formula>"Severe"</formula>
    </cfRule>
    <cfRule type="cellIs" dxfId="8006" priority="102" operator="equal">
      <formula>"Moderate"</formula>
    </cfRule>
  </conditionalFormatting>
  <conditionalFormatting sqref="AK7:AK11">
    <cfRule type="cellIs" dxfId="8005" priority="93" operator="equal">
      <formula>"NIL"</formula>
    </cfRule>
    <cfRule type="cellIs" dxfId="8004" priority="94" operator="equal">
      <formula>"Critical"</formula>
    </cfRule>
    <cfRule type="cellIs" dxfId="8003" priority="95" operator="equal">
      <formula>"Sustainable"</formula>
    </cfRule>
    <cfRule type="cellIs" dxfId="8002" priority="96" operator="equal">
      <formula>"Severe"</formula>
    </cfRule>
    <cfRule type="cellIs" dxfId="8001" priority="97" operator="equal">
      <formula>"Moderate"</formula>
    </cfRule>
  </conditionalFormatting>
  <dataValidations count="3">
    <dataValidation type="list" allowBlank="1" showInputMessage="1" showErrorMessage="1" sqref="G53:G60 E7:E21 Q7:Q21" xr:uid="{8FD17EFF-5A36-4B6D-B0A3-ABD42D017467}">
      <formula1>$AL$6:$AL$8</formula1>
    </dataValidation>
    <dataValidation type="list" allowBlank="1" showInputMessage="1" showErrorMessage="1" sqref="H7 H8:H21 I8:I21 I7" xr:uid="{6DC8D488-EDC0-4558-90CE-209A8BE0ACC8}">
      <formula1>OFFSET($AP$7,1,MATCH($E7,$AP$7:$AR$7,0)-1,COUNTA(OFFSET($AP$7,1,MATCH($E7,$AP$7:$AR$7,0)-1,5,1)),1)</formula1>
    </dataValidation>
    <dataValidation type="list" allowBlank="1" showInputMessage="1" showErrorMessage="1" sqref="T7:U21" xr:uid="{0949B00E-324D-48CD-9807-04F833FC8CA5}">
      <formula1>OFFSET($AP$14,1,MATCH($E7,$AP$14:$AR$14,0)-1,COUNTA(OFFSET($AP$14,1,MATCH($E7,$AP$14:$AR$14,0)-1,6,1)),1)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D159D-E4C8-4265-B385-FB4896DAEEE8}">
  <sheetPr codeName="Sheet7"/>
  <dimension ref="A1:CQ352"/>
  <sheetViews>
    <sheetView topLeftCell="X1" workbookViewId="0">
      <selection activeCell="AB95" sqref="AB95"/>
    </sheetView>
  </sheetViews>
  <sheetFormatPr defaultColWidth="8.7109375" defaultRowHeight="15" outlineLevelCol="1"/>
  <cols>
    <col min="1" max="4" width="10.42578125" hidden="1" customWidth="1" outlineLevel="1"/>
    <col min="5" max="5" width="31.85546875" hidden="1" customWidth="1" outlineLevel="1"/>
    <col min="6" max="6" width="10.42578125" hidden="1" customWidth="1" outlineLevel="1"/>
    <col min="7" max="7" width="29.42578125" hidden="1" customWidth="1" outlineLevel="1"/>
    <col min="8" max="8" width="16.140625" hidden="1" customWidth="1" outlineLevel="1"/>
    <col min="9" max="10" width="31.85546875" hidden="1" customWidth="1" outlineLevel="1"/>
    <col min="11" max="12" width="10.42578125" hidden="1" customWidth="1" outlineLevel="1"/>
    <col min="13" max="13" width="10.42578125" style="209" hidden="1" customWidth="1" outlineLevel="1"/>
    <col min="14"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10.42578125" bestFit="1" customWidth="1"/>
    <col min="31" max="31" width="15.42578125" bestFit="1" customWidth="1"/>
    <col min="32" max="32" width="30.5703125" customWidth="1"/>
    <col min="33" max="33" width="17" bestFit="1" customWidth="1"/>
    <col min="34" max="34" width="9.140625" bestFit="1" customWidth="1"/>
    <col min="35" max="35" width="19.7109375" customWidth="1"/>
    <col min="36" max="36" width="16.85546875" customWidth="1"/>
    <col min="37" max="45" width="12.5703125" customWidth="1"/>
    <col min="46" max="46" width="12.5703125" hidden="1" customWidth="1"/>
    <col min="47" max="47" width="15.28515625" hidden="1" customWidth="1"/>
    <col min="48" max="48" width="17.28515625" customWidth="1"/>
    <col min="49" max="49" width="11.28515625" customWidth="1"/>
    <col min="50" max="50" width="9.42578125" bestFit="1" customWidth="1"/>
    <col min="52" max="52" width="12" hidden="1" customWidth="1" outlineLevel="1"/>
    <col min="53" max="53" width="12.28515625" hidden="1" customWidth="1" outlineLevel="1"/>
    <col min="54" max="54" width="17.28515625" hidden="1" customWidth="1" outlineLevel="1"/>
    <col min="55" max="55" width="12.5703125" hidden="1" customWidth="1" outlineLevel="1"/>
    <col min="56" max="56" width="12.7109375" hidden="1" customWidth="1" outlineLevel="1"/>
    <col min="57" max="57" width="12.5703125" hidden="1" customWidth="1" outlineLevel="1"/>
    <col min="58" max="58" width="9.85546875" hidden="1" customWidth="1" outlineLevel="1"/>
    <col min="59" max="59" width="11.42578125" hidden="1" customWidth="1" outlineLevel="1"/>
    <col min="60" max="61" width="10.42578125" hidden="1" customWidth="1" outlineLevel="1"/>
    <col min="62" max="62" width="9.28515625" hidden="1" customWidth="1" outlineLevel="1"/>
    <col min="63" max="63" width="9.42578125" hidden="1" customWidth="1" outlineLevel="1"/>
    <col min="64" max="64" width="12.5703125" hidden="1" customWidth="1" outlineLevel="1"/>
    <col min="65" max="65" width="10.42578125" hidden="1" customWidth="1" outlineLevel="1"/>
    <col min="66" max="66" width="11.85546875" hidden="1" customWidth="1" outlineLevel="1"/>
    <col min="67" max="67" width="13.28515625" hidden="1" customWidth="1" outlineLevel="1"/>
    <col min="68" max="68" width="12.7109375" hidden="1" customWidth="1" outlineLevel="1"/>
    <col min="69" max="69" width="9.85546875" hidden="1" customWidth="1" outlineLevel="1"/>
    <col min="70" max="70" width="11.140625" hidden="1" customWidth="1" outlineLevel="1"/>
    <col min="71" max="72" width="12.7109375" hidden="1" customWidth="1" outlineLevel="1"/>
    <col min="73" max="73" width="10.42578125" hidden="1" customWidth="1" outlineLevel="1"/>
    <col min="74" max="74" width="9.28515625" hidden="1" customWidth="1" outlineLevel="1"/>
    <col min="75" max="75" width="9.42578125" hidden="1" customWidth="1" outlineLevel="1"/>
    <col min="76" max="76" width="10.42578125" hidden="1" customWidth="1" outlineLevel="1"/>
    <col min="77" max="77" width="7.28515625" hidden="1" customWidth="1" outlineLevel="1"/>
    <col min="78" max="78" width="12.5703125" hidden="1" customWidth="1" outlineLevel="1"/>
    <col min="79" max="79" width="8.7109375" hidden="1" customWidth="1" outlineLevel="1"/>
    <col min="80" max="80" width="3.42578125" hidden="1" customWidth="1" outlineLevel="1"/>
    <col min="81" max="81" width="13.5703125" hidden="1" customWidth="1" outlineLevel="1"/>
    <col min="82" max="82" width="12.28515625" hidden="1" customWidth="1" outlineLevel="1"/>
    <col min="83" max="84" width="10.42578125" hidden="1" customWidth="1" outlineLevel="1"/>
    <col min="85" max="85" width="9.140625" hidden="1" customWidth="1" outlineLevel="1"/>
    <col min="86" max="86" width="8.7109375" hidden="1" customWidth="1" outlineLevel="1"/>
    <col min="87" max="87" width="3.42578125" hidden="1" customWidth="1" outlineLevel="1"/>
    <col min="88" max="88" width="10.42578125" hidden="1" customWidth="1" outlineLevel="1"/>
    <col min="89" max="91" width="8.7109375" hidden="1" customWidth="1" outlineLevel="1"/>
    <col min="92" max="92" width="10.42578125" hidden="1" customWidth="1" outlineLevel="1"/>
    <col min="93" max="93" width="8.42578125" hidden="1" customWidth="1" outlineLevel="1"/>
    <col min="94" max="94" width="8.7109375" hidden="1" customWidth="1" outlineLevel="1"/>
    <col min="95" max="95" width="8.7109375" collapsed="1"/>
  </cols>
  <sheetData>
    <row r="1" spans="1:94">
      <c r="B1" s="64">
        <f ca="1">TODAY()</f>
        <v>45331</v>
      </c>
      <c r="M1"/>
      <c r="P1" s="55"/>
      <c r="AB1" s="61"/>
    </row>
    <row r="2" spans="1:94" ht="15.75" thickBot="1">
      <c r="B2" s="310" t="s">
        <v>99</v>
      </c>
      <c r="C2" s="311"/>
      <c r="D2" s="311"/>
      <c r="E2" s="311"/>
      <c r="F2" s="311"/>
      <c r="G2" s="311"/>
      <c r="H2" s="311"/>
      <c r="I2" s="311"/>
      <c r="J2" s="311"/>
      <c r="K2" s="311"/>
      <c r="L2" s="311"/>
      <c r="M2"/>
      <c r="AB2" s="61"/>
      <c r="AC2" s="20"/>
      <c r="AF2" s="61"/>
    </row>
    <row r="3" spans="1:94" ht="15.75" thickBot="1">
      <c r="A3" s="65" t="s">
        <v>100</v>
      </c>
      <c r="B3" s="65" t="s">
        <v>101</v>
      </c>
      <c r="C3" s="65" t="s">
        <v>102</v>
      </c>
      <c r="D3" s="106" t="s">
        <v>103</v>
      </c>
      <c r="E3" s="111" t="s">
        <v>104</v>
      </c>
      <c r="F3" s="113" t="s">
        <v>105</v>
      </c>
      <c r="G3" s="106" t="s">
        <v>106</v>
      </c>
      <c r="H3" s="106" t="s">
        <v>107</v>
      </c>
      <c r="I3" s="106" t="s">
        <v>108</v>
      </c>
      <c r="J3" s="106" t="s">
        <v>109</v>
      </c>
      <c r="K3" s="66" t="s">
        <v>110</v>
      </c>
      <c r="L3" s="66" t="s">
        <v>111</v>
      </c>
      <c r="M3" s="66" t="s">
        <v>112</v>
      </c>
      <c r="N3" s="66" t="s">
        <v>113</v>
      </c>
      <c r="O3" s="65" t="s">
        <v>114</v>
      </c>
      <c r="P3" s="65" t="s">
        <v>115</v>
      </c>
      <c r="Q3" s="68" t="s">
        <v>116</v>
      </c>
      <c r="R3" s="69" t="s">
        <v>117</v>
      </c>
      <c r="S3" s="70" t="s">
        <v>118</v>
      </c>
    </row>
    <row r="4" spans="1:94" ht="15.75" thickBot="1">
      <c r="A4" s="71"/>
      <c r="B4" s="71"/>
      <c r="C4" s="71"/>
      <c r="D4" s="72">
        <f>IF($G62&lt;=83,(WORKDAY($AA$7,$F17)),"NA")</f>
        <v>45156</v>
      </c>
      <c r="E4" s="72" t="str">
        <f>IF($G63&lt;=83,(WORKDAY($AA$7,$F18)),"NA")</f>
        <v>NA</v>
      </c>
      <c r="F4" s="72">
        <f>IF($G64&lt;=83,(WORKDAY($AA$7,$F19)),"NA")</f>
        <v>45167</v>
      </c>
      <c r="G4" s="72">
        <f>IF($G65&lt;=83,(WORKDAY($AA$7,$F20)),"NA")</f>
        <v>45195</v>
      </c>
      <c r="H4" s="72">
        <f>IF($G66&lt;=83,(WORKDAY($AA$7,$F21)),"NA")</f>
        <v>45197</v>
      </c>
      <c r="I4" s="72">
        <f>IF($G67&lt;=83,(WORKDAY($AA$7,$F22)),"NA")</f>
        <v>45198</v>
      </c>
      <c r="J4" s="72"/>
      <c r="K4" s="72"/>
      <c r="L4" s="72"/>
      <c r="M4" s="72"/>
      <c r="N4" s="72"/>
      <c r="O4" s="71"/>
      <c r="P4" s="73" t="str">
        <f>IF($AT$7&lt;&gt;0,$AT$7,"")</f>
        <v/>
      </c>
      <c r="Q4" s="72" t="str">
        <f ca="1">IF(TODAY()&lt;=$AB$7,"",$AA$22)</f>
        <v/>
      </c>
      <c r="R4" s="74"/>
      <c r="S4" s="72"/>
      <c r="AD4" t="str">
        <f>IF(AE12&gt;0,IF((AA12-AE12)&gt;0,(AA12-AE12),""),"")</f>
        <v/>
      </c>
      <c r="AF4" s="61"/>
      <c r="AK4" s="235" t="s">
        <v>119</v>
      </c>
      <c r="AL4" s="236"/>
      <c r="AM4" s="236"/>
      <c r="AN4" s="236"/>
      <c r="AO4" s="236"/>
      <c r="AP4" s="236"/>
      <c r="AQ4" s="236"/>
      <c r="AR4" s="236"/>
      <c r="AS4" s="236"/>
      <c r="AT4" s="236"/>
      <c r="AU4" s="236"/>
      <c r="AZ4" s="210" t="s">
        <v>38</v>
      </c>
      <c r="BA4" s="211"/>
      <c r="BB4" s="211"/>
      <c r="BC4" s="211"/>
      <c r="BD4" s="211"/>
      <c r="BE4" s="211"/>
      <c r="BF4" s="211"/>
      <c r="BG4" s="211"/>
      <c r="BH4" s="211"/>
      <c r="BI4" s="211"/>
      <c r="BJ4" s="211"/>
      <c r="BK4" s="211"/>
      <c r="BL4" s="211"/>
      <c r="BM4" s="211"/>
      <c r="BN4" s="211"/>
      <c r="BO4" s="211"/>
      <c r="BP4" s="211"/>
      <c r="BQ4" s="211"/>
      <c r="BR4" s="211"/>
      <c r="BS4" s="211"/>
      <c r="BT4" s="211"/>
      <c r="BU4" s="211"/>
      <c r="BV4" s="211"/>
      <c r="BW4" s="211"/>
      <c r="BX4" s="211"/>
      <c r="BY4" s="212"/>
    </row>
    <row r="5" spans="1:94" s="82" customFormat="1" ht="30.75" thickBot="1">
      <c r="A5" s="312" t="str">
        <f>IF(Z7&lt;&gt;0,Z7,"")</f>
        <v/>
      </c>
      <c r="B5" s="273" t="e">
        <f>IF(#REF!&lt;&gt;0,#REF!,"")</f>
        <v>#REF!</v>
      </c>
      <c r="C5" s="273" t="e">
        <f>IF(#REF!&lt;&gt;0,#REF!,"")</f>
        <v>#REF!</v>
      </c>
      <c r="D5" s="273" t="str">
        <f ca="1">IF($E62&lt;=83,IF($G62&lt;=83,(IF(TODAY()&lt;=WORKDAY(D4,-1),"INITIATED","WIP")),INDEX($AA$12,MATCH(Z12,Z12:Z21,0))),"COMPLETED")</f>
        <v>COMPLETED</v>
      </c>
      <c r="E5" s="273" t="str">
        <f ca="1">IF($E63&lt;=83,IF($G63&lt;=83,(IF(TODAY()&lt;=WORKDAY(E4,-2),"INITIATED","WIP")),INDEX($AA$13,MATCH(Z13,Z13:Z21,0))),"COMPLETED")</f>
        <v>NA</v>
      </c>
      <c r="F5" s="273" t="str">
        <f ca="1">IF($E64&lt;=83,IF($G64&lt;=83,(IF(TODAY()&lt;=WORKDAY(F4,-8),"TO BE SCHEDULED","WIP")),INDEX($AA$14,MATCH(Z14,Z14:Z21,0))),"COMPLETED")</f>
        <v>WIP</v>
      </c>
      <c r="G5" s="273" t="str">
        <f ca="1">IF($E65&lt;=83,IF($G65&lt;=83,(IF(TODAY()&lt;=WORKDAY(G4,-15),"TO BE SCHEDULED","WIP")),INDEX($AA$15,MATCH(Z15,Z15:Z21,0))),"COMPLETED")</f>
        <v>WIP</v>
      </c>
      <c r="H5" s="273" t="str">
        <f ca="1">IF($E66&lt;=83,IF($G66&lt;=83,(IF(TODAY()&lt;=WORKDAY(H4,-20),"TO BE SCHEDULED","WIP")),INDEX($AA$16,MATCH(Z16,Z16:Z21,0))),"COMPLETED")</f>
        <v>WIP</v>
      </c>
      <c r="I5" s="273" t="str">
        <f ca="1">IF($E67&lt;=83,IF($G67&lt;=83,(IF(TODAY()&lt;=WORKDAY(I4,-21),"TO BE SCHEDULED","WIP")),INDEX($AA$17,MATCH(Z17,Z17:Z21,0))),"COMPLETED")</f>
        <v>WIP</v>
      </c>
      <c r="J5" s="273"/>
      <c r="K5" s="273"/>
      <c r="L5" s="273"/>
      <c r="M5" s="273"/>
      <c r="N5" s="273"/>
      <c r="O5" s="72"/>
      <c r="P5" s="78"/>
      <c r="Q5" s="273"/>
      <c r="R5" s="79" t="str">
        <f>IF(($AB$7&lt;$AD$7),"",IF($AB$7&gt;$AE$7,"HIGHLY AGGRESSIVE","AGGRESSIVE"))</f>
        <v>AGGRESSIVE</v>
      </c>
      <c r="S5" s="313">
        <f>AA89</f>
        <v>0</v>
      </c>
      <c r="AO5" s="314" t="s">
        <v>120</v>
      </c>
      <c r="AP5" s="315"/>
      <c r="AQ5" s="315"/>
      <c r="AR5" s="316"/>
      <c r="AT5" s="317" t="s">
        <v>121</v>
      </c>
      <c r="AZ5" s="34" t="s">
        <v>39</v>
      </c>
      <c r="BA5" s="225"/>
      <c r="BB5" s="34" t="s">
        <v>40</v>
      </c>
      <c r="BC5" s="214" t="s">
        <v>41</v>
      </c>
      <c r="BD5" s="661" t="s">
        <v>42</v>
      </c>
      <c r="BE5" s="649"/>
      <c r="BF5" s="649"/>
      <c r="BG5" s="650"/>
      <c r="BH5" s="60" t="s">
        <v>43</v>
      </c>
      <c r="BI5" s="662"/>
      <c r="BJ5" s="663"/>
      <c r="BK5" s="663"/>
      <c r="BL5" s="664"/>
      <c r="BM5" s="649" t="s">
        <v>44</v>
      </c>
      <c r="BN5" s="649"/>
      <c r="BO5" s="649"/>
      <c r="BP5" s="649"/>
      <c r="BQ5" s="649"/>
      <c r="BR5" s="649"/>
      <c r="BS5" s="649"/>
      <c r="BT5" s="649"/>
      <c r="BU5" s="649"/>
      <c r="BV5" s="649"/>
      <c r="BW5" s="649"/>
      <c r="BX5" s="650"/>
      <c r="BY5" s="659" t="s">
        <v>45</v>
      </c>
      <c r="BZ5" s="203"/>
      <c r="CA5" s="203"/>
      <c r="CB5" s="680" t="s">
        <v>46</v>
      </c>
      <c r="CC5" s="680"/>
      <c r="CD5" s="82" t="s">
        <v>47</v>
      </c>
      <c r="CE5" s="203"/>
      <c r="CF5" s="203"/>
      <c r="CG5" s="203"/>
      <c r="CH5" s="203"/>
      <c r="CI5" s="203"/>
      <c r="CJ5" s="203"/>
      <c r="CK5" s="203"/>
      <c r="CL5" s="203"/>
      <c r="CM5" s="203"/>
      <c r="CN5" s="203"/>
      <c r="CO5" s="203"/>
      <c r="CP5" s="203"/>
    </row>
    <row r="6" spans="1:94" s="82" customFormat="1" ht="46.5" thickTop="1" thickBot="1">
      <c r="Z6" s="83" t="s">
        <v>100</v>
      </c>
      <c r="AA6" s="84" t="s">
        <v>122</v>
      </c>
      <c r="AB6" s="88" t="s">
        <v>114</v>
      </c>
      <c r="AC6"/>
      <c r="AD6"/>
      <c r="AE6"/>
      <c r="AF6"/>
      <c r="AG6"/>
      <c r="AH6"/>
      <c r="AI6"/>
      <c r="AT6" s="88" t="s">
        <v>123</v>
      </c>
      <c r="AU6" s="89" t="s">
        <v>124</v>
      </c>
      <c r="AZ6" s="53" t="s">
        <v>4</v>
      </c>
      <c r="BA6" s="53" t="s">
        <v>48</v>
      </c>
      <c r="BB6" s="53" t="s">
        <v>49</v>
      </c>
      <c r="BC6" s="53" t="s">
        <v>50</v>
      </c>
      <c r="BD6" s="53" t="s">
        <v>51</v>
      </c>
      <c r="BE6" s="53" t="s">
        <v>52</v>
      </c>
      <c r="BF6" s="36" t="s">
        <v>53</v>
      </c>
      <c r="BG6" s="36" t="s">
        <v>54</v>
      </c>
      <c r="BH6" s="37" t="s">
        <v>55</v>
      </c>
      <c r="BI6" s="52" t="s">
        <v>56</v>
      </c>
      <c r="BJ6" s="59" t="s">
        <v>57</v>
      </c>
      <c r="BK6" s="59" t="s">
        <v>58</v>
      </c>
      <c r="BL6" s="52" t="s">
        <v>59</v>
      </c>
      <c r="BM6" s="53" t="s">
        <v>48</v>
      </c>
      <c r="BN6" s="53" t="s">
        <v>49</v>
      </c>
      <c r="BO6" s="53" t="s">
        <v>50</v>
      </c>
      <c r="BP6" s="53" t="s">
        <v>51</v>
      </c>
      <c r="BQ6" s="53" t="s">
        <v>52</v>
      </c>
      <c r="BR6" s="37" t="s">
        <v>60</v>
      </c>
      <c r="BS6" s="37" t="s">
        <v>61</v>
      </c>
      <c r="BT6" s="37" t="s">
        <v>62</v>
      </c>
      <c r="BU6" s="52" t="s">
        <v>56</v>
      </c>
      <c r="BV6" s="59" t="s">
        <v>57</v>
      </c>
      <c r="BW6" s="59" t="s">
        <v>58</v>
      </c>
      <c r="BX6" s="52" t="s">
        <v>59</v>
      </c>
      <c r="BY6" s="660"/>
      <c r="BZ6" s="1"/>
      <c r="CA6" s="1"/>
      <c r="CB6" s="652" t="s">
        <v>63</v>
      </c>
      <c r="CC6" s="653"/>
      <c r="CD6" s="38" t="e">
        <f>#REF!</f>
        <v>#REF!</v>
      </c>
      <c r="CE6" s="38" t="e">
        <f>#REF!</f>
        <v>#REF!</v>
      </c>
      <c r="CF6" s="38" t="str">
        <f>CL$8</f>
        <v>Medium</v>
      </c>
      <c r="CG6" s="38" t="str">
        <f>CL$7</f>
        <v>High</v>
      </c>
      <c r="CH6" s="38" t="str">
        <f>CL$6</f>
        <v>Very High</v>
      </c>
      <c r="CI6" s="38" t="str">
        <f>CL$9</f>
        <v>NIL</v>
      </c>
      <c r="CJ6" s="39" t="s">
        <v>64</v>
      </c>
      <c r="CK6" s="39" t="s">
        <v>65</v>
      </c>
      <c r="CL6" s="39" t="s">
        <v>65</v>
      </c>
      <c r="CM6" s="1"/>
      <c r="CN6" s="1"/>
      <c r="CO6" s="1"/>
      <c r="CP6" s="1"/>
    </row>
    <row r="7" spans="1:94" ht="16.5" thickTop="1" thickBot="1">
      <c r="M7"/>
      <c r="Z7" s="7"/>
      <c r="AA7" s="90">
        <v>45153</v>
      </c>
      <c r="AB7" s="26"/>
      <c r="AF7" s="61"/>
      <c r="AT7" s="26"/>
      <c r="AU7" s="272"/>
      <c r="AZ7" s="7">
        <v>1</v>
      </c>
      <c r="BA7" s="40"/>
      <c r="BB7" s="226"/>
      <c r="BC7" s="40" t="s">
        <v>64</v>
      </c>
      <c r="BD7" s="40"/>
      <c r="BE7" s="41"/>
      <c r="BF7" s="41" t="s">
        <v>73</v>
      </c>
      <c r="BG7" s="41" t="s">
        <v>65</v>
      </c>
      <c r="BH7" s="41" t="str">
        <f t="shared" ref="BH7:BH19" si="0">IFERROR(INDEX(CD$7:CH$9,MATCH(BF7,CC$7:CC$9,0),MATCH(BG7,CD$6:CH$6,0)),"")</f>
        <v>Critical</v>
      </c>
      <c r="BI7" s="227"/>
      <c r="BJ7" s="40"/>
      <c r="BK7" s="41"/>
      <c r="BL7" s="227"/>
      <c r="BM7" s="41"/>
      <c r="BN7" s="227"/>
      <c r="BO7" s="41" t="s">
        <v>74</v>
      </c>
      <c r="BP7" s="41"/>
      <c r="BQ7" s="41"/>
      <c r="BR7" s="41" t="s">
        <v>65</v>
      </c>
      <c r="BS7" s="41" t="s">
        <v>76</v>
      </c>
      <c r="BT7" s="41" t="str">
        <f t="shared" ref="BT7:BT19" si="1">IFERROR(INDEX(CD$7:CI$10,MATCH(BR7,CC$7:CC$10,0),MATCH(BS7,CD$6:CI$6,0)),"")</f>
        <v>Severe</v>
      </c>
      <c r="BU7" s="227"/>
      <c r="BV7" s="41"/>
      <c r="BW7" s="41"/>
      <c r="BX7" s="227"/>
      <c r="BY7" s="41" t="str">
        <f>IF($BR7&lt;&gt;0,IF($BT7="NIL","CLOSED","OPEN"),"")</f>
        <v>OPEN</v>
      </c>
      <c r="CB7" s="642" t="s">
        <v>53</v>
      </c>
      <c r="CC7" s="42" t="str">
        <f>CK$6</f>
        <v>Very High</v>
      </c>
      <c r="CD7" s="43" t="s">
        <v>69</v>
      </c>
      <c r="CE7" s="43" t="s">
        <v>70</v>
      </c>
      <c r="CF7" s="43" t="s">
        <v>70</v>
      </c>
      <c r="CG7" s="43" t="s">
        <v>71</v>
      </c>
      <c r="CH7" s="43" t="s">
        <v>71</v>
      </c>
      <c r="CI7" s="43" t="s">
        <v>72</v>
      </c>
      <c r="CJ7" s="44" t="s">
        <v>67</v>
      </c>
      <c r="CK7" s="44" t="s">
        <v>73</v>
      </c>
      <c r="CL7" s="44" t="s">
        <v>73</v>
      </c>
      <c r="CN7" s="62" t="s">
        <v>64</v>
      </c>
      <c r="CO7" s="63" t="s">
        <v>67</v>
      </c>
      <c r="CP7" s="62" t="s">
        <v>74</v>
      </c>
    </row>
    <row r="8" spans="1:94" ht="16.5" thickTop="1" thickBot="1">
      <c r="M8"/>
      <c r="Z8" s="1"/>
      <c r="AA8" s="1"/>
      <c r="AB8" s="1"/>
      <c r="AC8" s="1"/>
      <c r="AD8" s="91"/>
      <c r="AE8" s="57"/>
      <c r="AF8" s="57"/>
      <c r="AG8" s="57"/>
      <c r="AH8" s="92"/>
      <c r="AI8" s="92"/>
      <c r="AJ8" s="92"/>
      <c r="AK8" s="93"/>
      <c r="AL8" s="94"/>
      <c r="AM8" s="94"/>
      <c r="AN8" s="95"/>
      <c r="AO8" s="95"/>
      <c r="AP8" s="95"/>
      <c r="AQ8" s="95"/>
      <c r="AR8" s="95"/>
      <c r="AS8" s="95"/>
      <c r="AT8" s="95"/>
      <c r="AU8" s="95"/>
      <c r="AZ8" s="7">
        <v>2</v>
      </c>
      <c r="BA8" s="40"/>
      <c r="BB8" s="226"/>
      <c r="BC8" s="40" t="s">
        <v>74</v>
      </c>
      <c r="BD8" s="40"/>
      <c r="BE8" s="41"/>
      <c r="BF8" s="41" t="s">
        <v>65</v>
      </c>
      <c r="BG8" s="41" t="s">
        <v>73</v>
      </c>
      <c r="BH8" s="41" t="str">
        <f t="shared" si="0"/>
        <v>Critical</v>
      </c>
      <c r="BI8" s="227"/>
      <c r="BJ8" s="40"/>
      <c r="BK8" s="41"/>
      <c r="BL8" s="227"/>
      <c r="BM8" s="41"/>
      <c r="BN8" s="227"/>
      <c r="BO8" s="41" t="s">
        <v>74</v>
      </c>
      <c r="BP8" s="41"/>
      <c r="BQ8" s="41"/>
      <c r="BR8" s="41" t="s">
        <v>73</v>
      </c>
      <c r="BS8" s="41" t="s">
        <v>76</v>
      </c>
      <c r="BT8" s="41" t="str">
        <f t="shared" si="1"/>
        <v>Severe</v>
      </c>
      <c r="BU8" s="227"/>
      <c r="BV8" s="41"/>
      <c r="BW8" s="41"/>
      <c r="BX8" s="227"/>
      <c r="BY8" s="41" t="str">
        <f t="shared" ref="BY8:BY19" si="2">IF($BR8&lt;&gt;0,IF($BT8="NIL","CLOSED","OPEN"),"")</f>
        <v>OPEN</v>
      </c>
      <c r="CB8" s="643"/>
      <c r="CC8" s="42" t="str">
        <f>CK$7</f>
        <v>High</v>
      </c>
      <c r="CD8" s="43" t="s">
        <v>77</v>
      </c>
      <c r="CE8" s="43" t="s">
        <v>69</v>
      </c>
      <c r="CF8" s="43" t="s">
        <v>70</v>
      </c>
      <c r="CG8" s="43" t="s">
        <v>71</v>
      </c>
      <c r="CH8" s="43" t="s">
        <v>71</v>
      </c>
      <c r="CI8" s="43" t="s">
        <v>72</v>
      </c>
      <c r="CJ8" s="39" t="s">
        <v>74</v>
      </c>
      <c r="CK8" s="39" t="s">
        <v>76</v>
      </c>
      <c r="CL8" s="39" t="s">
        <v>76</v>
      </c>
      <c r="CN8" s="39" t="s">
        <v>65</v>
      </c>
      <c r="CO8" s="39" t="s">
        <v>65</v>
      </c>
      <c r="CP8" s="39" t="s">
        <v>65</v>
      </c>
    </row>
    <row r="9" spans="1:94" ht="31.5" thickTop="1" thickBot="1">
      <c r="M9"/>
      <c r="Z9" s="92"/>
      <c r="AA9" s="92"/>
      <c r="AB9" s="94"/>
      <c r="AC9" s="92"/>
      <c r="AD9" s="91"/>
      <c r="AE9" s="91"/>
      <c r="AF9" s="57"/>
      <c r="AG9" s="57"/>
      <c r="AH9" s="92"/>
      <c r="AI9" s="92"/>
      <c r="AJ9" s="92"/>
      <c r="AK9" s="92"/>
      <c r="AL9" s="101"/>
      <c r="AM9" s="93"/>
      <c r="AN9" s="93"/>
      <c r="AO9" s="93"/>
      <c r="AP9" s="93"/>
      <c r="AQ9" s="93"/>
      <c r="AR9" s="93"/>
      <c r="AS9" s="93"/>
      <c r="AT9" s="93"/>
      <c r="AU9" s="93"/>
      <c r="AZ9" s="7">
        <v>5</v>
      </c>
      <c r="BA9" s="40"/>
      <c r="BB9" s="226"/>
      <c r="BC9" s="40" t="s">
        <v>74</v>
      </c>
      <c r="BD9" s="40"/>
      <c r="BE9" s="41"/>
      <c r="BF9" s="41" t="s">
        <v>73</v>
      </c>
      <c r="BG9" s="41" t="s">
        <v>80</v>
      </c>
      <c r="BH9" s="219" t="str">
        <f t="shared" si="0"/>
        <v/>
      </c>
      <c r="BI9" s="227"/>
      <c r="BJ9" s="40"/>
      <c r="BK9" s="41"/>
      <c r="BL9" s="227"/>
      <c r="BM9" s="41"/>
      <c r="BN9" s="227"/>
      <c r="BO9" s="41" t="s">
        <v>74</v>
      </c>
      <c r="BP9" s="41"/>
      <c r="BQ9" s="41"/>
      <c r="BR9" s="41" t="s">
        <v>72</v>
      </c>
      <c r="BS9" s="41" t="s">
        <v>72</v>
      </c>
      <c r="BT9" s="41" t="str">
        <f t="shared" si="1"/>
        <v>NIL</v>
      </c>
      <c r="BU9" s="227"/>
      <c r="BV9" s="41"/>
      <c r="BW9" s="41"/>
      <c r="BX9" s="227"/>
      <c r="BY9" s="41" t="str">
        <f t="shared" si="2"/>
        <v>CLOSED</v>
      </c>
      <c r="CB9" s="643"/>
      <c r="CC9" s="42" t="e">
        <f>#REF!</f>
        <v>#REF!</v>
      </c>
      <c r="CD9" s="43" t="s">
        <v>77</v>
      </c>
      <c r="CE9" s="43" t="s">
        <v>77</v>
      </c>
      <c r="CF9" s="43" t="s">
        <v>77</v>
      </c>
      <c r="CG9" s="43" t="s">
        <v>69</v>
      </c>
      <c r="CH9" s="43" t="s">
        <v>70</v>
      </c>
      <c r="CI9" s="43" t="s">
        <v>72</v>
      </c>
      <c r="CJ9" s="1"/>
      <c r="CK9" s="39" t="s">
        <v>72</v>
      </c>
      <c r="CL9" s="39" t="s">
        <v>72</v>
      </c>
      <c r="CN9" s="39" t="s">
        <v>68</v>
      </c>
      <c r="CO9" s="39" t="s">
        <v>68</v>
      </c>
      <c r="CP9" s="39" t="s">
        <v>68</v>
      </c>
    </row>
    <row r="10" spans="1:94" ht="31.5" thickTop="1" thickBot="1">
      <c r="M10"/>
      <c r="X10" s="14"/>
      <c r="AB10" s="92"/>
      <c r="AC10" s="92"/>
      <c r="AD10" s="92"/>
      <c r="AE10" s="91"/>
      <c r="AF10" s="91"/>
      <c r="AG10" s="57"/>
      <c r="AH10" s="57"/>
      <c r="AI10" s="92"/>
      <c r="AJ10" s="92"/>
      <c r="AK10" s="92"/>
      <c r="AL10" s="93"/>
      <c r="AM10" s="93"/>
      <c r="AN10" s="93"/>
      <c r="AO10" s="93"/>
      <c r="AP10" s="93"/>
      <c r="AQ10" s="93"/>
      <c r="AR10" s="93"/>
      <c r="AS10" s="93"/>
      <c r="AT10" s="93"/>
      <c r="AU10" s="93"/>
      <c r="AZ10" s="7">
        <v>6</v>
      </c>
      <c r="BA10" s="40"/>
      <c r="BB10" s="226"/>
      <c r="BC10" s="40" t="s">
        <v>67</v>
      </c>
      <c r="BD10" s="40"/>
      <c r="BE10" s="41"/>
      <c r="BF10" s="41" t="s">
        <v>73</v>
      </c>
      <c r="BG10" s="41" t="s">
        <v>80</v>
      </c>
      <c r="BH10" s="41" t="str">
        <f t="shared" si="0"/>
        <v/>
      </c>
      <c r="BI10" s="227"/>
      <c r="BJ10" s="40"/>
      <c r="BK10" s="41"/>
      <c r="BL10" s="227"/>
      <c r="BM10" s="41"/>
      <c r="BN10" s="227"/>
      <c r="BO10" s="41" t="s">
        <v>67</v>
      </c>
      <c r="BP10" s="41"/>
      <c r="BQ10" s="41"/>
      <c r="BR10" s="41" t="s">
        <v>72</v>
      </c>
      <c r="BS10" s="41" t="s">
        <v>72</v>
      </c>
      <c r="BT10" s="41" t="str">
        <f t="shared" si="1"/>
        <v>NIL</v>
      </c>
      <c r="BU10" s="227"/>
      <c r="BV10" s="41"/>
      <c r="BW10" s="41"/>
      <c r="BX10" s="227"/>
      <c r="BY10" s="41" t="str">
        <f t="shared" si="2"/>
        <v>CLOSED</v>
      </c>
      <c r="CB10" s="644"/>
      <c r="CC10" s="42" t="str">
        <f>CK$9</f>
        <v>NIL</v>
      </c>
      <c r="CD10" s="43" t="s">
        <v>72</v>
      </c>
      <c r="CE10" s="43" t="s">
        <v>72</v>
      </c>
      <c r="CF10" s="43" t="s">
        <v>72</v>
      </c>
      <c r="CG10" s="43" t="s">
        <v>72</v>
      </c>
      <c r="CH10" s="43" t="s">
        <v>72</v>
      </c>
      <c r="CI10" s="43" t="s">
        <v>72</v>
      </c>
      <c r="CJ10" s="1"/>
      <c r="CN10" s="39" t="s">
        <v>80</v>
      </c>
      <c r="CO10" s="39" t="s">
        <v>80</v>
      </c>
      <c r="CP10" s="39" t="s">
        <v>80</v>
      </c>
    </row>
    <row r="11" spans="1:94" ht="30.75" thickBot="1">
      <c r="G11" s="61"/>
      <c r="M11"/>
      <c r="X11" s="94"/>
      <c r="Z11" s="102" t="s">
        <v>48</v>
      </c>
      <c r="AA11" s="102" t="s">
        <v>125</v>
      </c>
      <c r="AB11" s="676" t="s">
        <v>10</v>
      </c>
      <c r="AC11" s="677"/>
      <c r="AD11" s="103" t="s">
        <v>126</v>
      </c>
      <c r="AE11" s="103" t="s">
        <v>127</v>
      </c>
      <c r="AJ11" s="57"/>
      <c r="AK11" s="57"/>
      <c r="AL11" s="92"/>
      <c r="AM11" s="92"/>
      <c r="AN11" s="92"/>
      <c r="AO11" s="92"/>
      <c r="AP11" s="93"/>
      <c r="AQ11" s="104"/>
      <c r="AR11" s="93"/>
      <c r="AS11" s="93"/>
      <c r="AT11" s="93"/>
      <c r="AU11" s="93"/>
      <c r="AV11" s="93"/>
      <c r="AW11" s="93"/>
      <c r="AX11" s="93"/>
      <c r="AZ11" s="7">
        <v>7</v>
      </c>
      <c r="BA11" s="40"/>
      <c r="BB11" s="226"/>
      <c r="BC11" s="40" t="s">
        <v>67</v>
      </c>
      <c r="BD11" s="40"/>
      <c r="BE11" s="41"/>
      <c r="BF11" s="41" t="s">
        <v>68</v>
      </c>
      <c r="BG11" s="41" t="s">
        <v>76</v>
      </c>
      <c r="BH11" s="41" t="str">
        <f t="shared" si="0"/>
        <v/>
      </c>
      <c r="BI11" s="227"/>
      <c r="BJ11" s="40"/>
      <c r="BK11" s="41"/>
      <c r="BL11" s="227"/>
      <c r="BM11" s="41"/>
      <c r="BN11" s="227"/>
      <c r="BO11" s="41" t="s">
        <v>64</v>
      </c>
      <c r="BP11" s="41"/>
      <c r="BQ11" s="41"/>
      <c r="BR11" s="41" t="s">
        <v>72</v>
      </c>
      <c r="BS11" s="41" t="s">
        <v>72</v>
      </c>
      <c r="BT11" s="41" t="str">
        <f t="shared" si="1"/>
        <v>NIL</v>
      </c>
      <c r="BU11" s="227"/>
      <c r="BV11" s="41"/>
      <c r="BW11" s="41"/>
      <c r="BX11" s="227"/>
      <c r="BY11" s="41" t="str">
        <f t="shared" si="2"/>
        <v>CLOSED</v>
      </c>
      <c r="CO11" s="61"/>
    </row>
    <row r="12" spans="1:94" ht="17.100000000000001" customHeight="1" thickTop="1" thickBot="1">
      <c r="C12" s="105" t="s">
        <v>128</v>
      </c>
      <c r="D12" s="55"/>
      <c r="F12" s="20"/>
      <c r="G12" s="318"/>
      <c r="H12" s="20"/>
      <c r="M12"/>
      <c r="N12" s="20"/>
      <c r="Y12" s="678" t="s">
        <v>129</v>
      </c>
      <c r="Z12" s="335" t="s">
        <v>103</v>
      </c>
      <c r="AA12" s="107" t="str" cm="1">
        <f t="array" ref="AA12">IF($AA7&lt;&gt;0,_xlfn.IFS($E62=84,"COMPLETED",$G62=84,"NA",$AA$7&lt;&gt;0,WORKDAY($AA$7,$F17)),"")</f>
        <v>COMPLETED</v>
      </c>
      <c r="AB12" s="289"/>
      <c r="AC12" s="46"/>
      <c r="AD12" s="7"/>
      <c r="AE12" s="26"/>
      <c r="AJ12" s="57"/>
      <c r="AK12" s="57"/>
      <c r="AL12" s="92"/>
      <c r="AM12" s="92"/>
      <c r="AN12" s="92"/>
      <c r="AO12" s="92"/>
      <c r="AP12" s="93"/>
      <c r="AQ12" s="93"/>
      <c r="AR12" s="93"/>
      <c r="AS12" s="93"/>
      <c r="AT12" s="104"/>
      <c r="AU12" s="93"/>
      <c r="AV12" s="93"/>
      <c r="AW12" s="93"/>
      <c r="AX12" s="93"/>
      <c r="AZ12" s="7">
        <v>8</v>
      </c>
      <c r="BA12" s="40"/>
      <c r="BB12" s="226"/>
      <c r="BC12" s="40" t="s">
        <v>64</v>
      </c>
      <c r="BD12" s="40"/>
      <c r="BE12" s="41"/>
      <c r="BF12" s="41" t="s">
        <v>73</v>
      </c>
      <c r="BG12" s="41" t="s">
        <v>73</v>
      </c>
      <c r="BH12" s="41" t="str">
        <f t="shared" si="0"/>
        <v>Critical</v>
      </c>
      <c r="BI12" s="227"/>
      <c r="BJ12" s="40"/>
      <c r="BK12" s="41"/>
      <c r="BL12" s="227"/>
      <c r="BM12" s="41"/>
      <c r="BN12" s="227"/>
      <c r="BO12" s="41" t="s">
        <v>67</v>
      </c>
      <c r="BP12" s="41"/>
      <c r="BQ12" s="41"/>
      <c r="BR12" s="41" t="s">
        <v>68</v>
      </c>
      <c r="BS12" s="41" t="s">
        <v>76</v>
      </c>
      <c r="BT12" s="41" t="str">
        <f t="shared" si="1"/>
        <v/>
      </c>
      <c r="BU12" s="227"/>
      <c r="BV12" s="41"/>
      <c r="BW12" s="41"/>
      <c r="BX12" s="227"/>
      <c r="BY12" s="41" t="str">
        <f t="shared" si="2"/>
        <v>OPEN</v>
      </c>
      <c r="CN12" s="62" t="s">
        <v>64</v>
      </c>
      <c r="CO12" s="63" t="s">
        <v>67</v>
      </c>
      <c r="CP12" s="62" t="s">
        <v>74</v>
      </c>
    </row>
    <row r="13" spans="1:94" ht="17.100000000000001" customHeight="1" thickTop="1" thickBot="1">
      <c r="C13" s="109" t="s">
        <v>130</v>
      </c>
      <c r="D13" s="110">
        <v>5</v>
      </c>
      <c r="M13"/>
      <c r="N13" s="20"/>
      <c r="Y13" s="678"/>
      <c r="Z13" s="336" t="s">
        <v>104</v>
      </c>
      <c r="AA13" s="107" t="str" cm="1">
        <f t="array" ref="AA13">IF($AA7&lt;&gt;0,_xlfn.IFS($E63=84,"COMPLETED",$G63=84,"NA",$AA$7&lt;&gt;0,WORKDAY($AA$7,$F18)),"")</f>
        <v>NA</v>
      </c>
      <c r="AB13" s="289"/>
      <c r="AC13" s="46"/>
      <c r="AD13" s="7"/>
      <c r="AE13" s="26"/>
      <c r="AJ13" s="57"/>
      <c r="AK13" s="57"/>
      <c r="AL13" s="92"/>
      <c r="AM13" s="92"/>
      <c r="AN13" s="92"/>
      <c r="AO13" s="92"/>
      <c r="AP13" s="93"/>
      <c r="AQ13" s="93"/>
      <c r="AR13" s="93"/>
      <c r="AS13" s="93"/>
      <c r="AT13" s="93"/>
      <c r="AU13" s="93"/>
      <c r="AV13" s="93"/>
      <c r="AW13" s="93"/>
      <c r="AX13" s="93"/>
      <c r="AZ13" s="7">
        <v>9</v>
      </c>
      <c r="BA13" s="40"/>
      <c r="BB13" s="226"/>
      <c r="BC13" s="40" t="s">
        <v>67</v>
      </c>
      <c r="BD13" s="40"/>
      <c r="BE13" s="41"/>
      <c r="BF13" s="41" t="s">
        <v>73</v>
      </c>
      <c r="BG13" s="41" t="s">
        <v>76</v>
      </c>
      <c r="BH13" s="41" t="str">
        <f t="shared" si="0"/>
        <v>Severe</v>
      </c>
      <c r="BI13" s="227"/>
      <c r="BJ13" s="40"/>
      <c r="BK13" s="41"/>
      <c r="BL13" s="227"/>
      <c r="BM13" s="41"/>
      <c r="BN13" s="227"/>
      <c r="BO13" s="41" t="s">
        <v>67</v>
      </c>
      <c r="BP13" s="41"/>
      <c r="BQ13" s="41"/>
      <c r="BR13" s="41" t="s">
        <v>76</v>
      </c>
      <c r="BS13" s="41" t="s">
        <v>76</v>
      </c>
      <c r="BT13" s="41" t="str">
        <f t="shared" si="1"/>
        <v/>
      </c>
      <c r="BU13" s="227"/>
      <c r="BV13" s="41"/>
      <c r="BW13" s="41"/>
      <c r="BX13" s="227"/>
      <c r="BY13" s="41" t="str">
        <f t="shared" si="2"/>
        <v>OPEN</v>
      </c>
      <c r="CN13" s="39" t="s">
        <v>65</v>
      </c>
      <c r="CO13" s="39" t="s">
        <v>65</v>
      </c>
      <c r="CP13" s="39" t="s">
        <v>65</v>
      </c>
    </row>
    <row r="14" spans="1:94" ht="17.100000000000001" customHeight="1" thickTop="1" thickBot="1">
      <c r="C14" s="270"/>
      <c r="D14" s="112"/>
      <c r="G14" s="95"/>
      <c r="H14" s="95"/>
      <c r="I14" s="95"/>
      <c r="M14"/>
      <c r="N14" s="20"/>
      <c r="Y14" s="678"/>
      <c r="Z14" s="336" t="s">
        <v>105</v>
      </c>
      <c r="AA14" s="107" cm="1">
        <f t="array" ref="AA14">IF($AA7&lt;&gt;0,_xlfn.IFS($E64=84,"COMPLETED",$G64=84,"NA",$AA$7&lt;&gt;0,WORKDAY($AA$7,$F19)),"")</f>
        <v>45167</v>
      </c>
      <c r="AB14" s="289"/>
      <c r="AC14" s="46"/>
      <c r="AD14" s="7"/>
      <c r="AE14" s="26"/>
      <c r="AJ14" s="57"/>
      <c r="AK14" s="57"/>
      <c r="AL14" s="92"/>
      <c r="AM14" s="92"/>
      <c r="AN14" s="92"/>
      <c r="AO14" s="92"/>
      <c r="AP14" s="93"/>
      <c r="AQ14" s="93"/>
      <c r="AR14" s="93"/>
      <c r="AS14" s="93"/>
      <c r="AT14" s="93"/>
      <c r="AU14" s="93"/>
      <c r="AV14" s="93"/>
      <c r="AW14" s="93"/>
      <c r="AX14" s="93"/>
      <c r="AZ14" s="7">
        <v>10</v>
      </c>
      <c r="BA14" s="40"/>
      <c r="BB14" s="226"/>
      <c r="BC14" s="40" t="s">
        <v>74</v>
      </c>
      <c r="BD14" s="40"/>
      <c r="BE14" s="41"/>
      <c r="BF14" s="41" t="s">
        <v>68</v>
      </c>
      <c r="BG14" s="41" t="s">
        <v>73</v>
      </c>
      <c r="BH14" s="41" t="str">
        <f t="shared" si="0"/>
        <v/>
      </c>
      <c r="BI14" s="227"/>
      <c r="BJ14" s="40"/>
      <c r="BK14" s="41"/>
      <c r="BL14" s="227"/>
      <c r="BM14" s="41"/>
      <c r="BN14" s="227"/>
      <c r="BO14" s="41" t="s">
        <v>64</v>
      </c>
      <c r="BP14" s="41"/>
      <c r="BQ14" s="41"/>
      <c r="BR14" s="41" t="s">
        <v>68</v>
      </c>
      <c r="BS14" s="41" t="s">
        <v>65</v>
      </c>
      <c r="BT14" s="41" t="str">
        <f t="shared" si="1"/>
        <v/>
      </c>
      <c r="BU14" s="227"/>
      <c r="BV14" s="41"/>
      <c r="BW14" s="41"/>
      <c r="BX14" s="227"/>
      <c r="BY14" s="41" t="str">
        <f t="shared" si="2"/>
        <v>OPEN</v>
      </c>
      <c r="CN14" s="44" t="s">
        <v>73</v>
      </c>
      <c r="CO14" s="44" t="s">
        <v>73</v>
      </c>
      <c r="CP14" s="44" t="s">
        <v>73</v>
      </c>
    </row>
    <row r="15" spans="1:94" ht="17.100000000000001" customHeight="1" thickTop="1" thickBot="1">
      <c r="C15" s="118" t="s">
        <v>131</v>
      </c>
      <c r="H15" s="94"/>
      <c r="I15" s="94"/>
      <c r="J15" s="94"/>
      <c r="K15" s="94"/>
      <c r="L15" s="94"/>
      <c r="M15" s="94"/>
      <c r="N15" s="94"/>
      <c r="O15" s="94"/>
      <c r="P15" s="94"/>
      <c r="Q15" s="94"/>
      <c r="R15" s="94"/>
      <c r="S15" s="94"/>
      <c r="Y15" s="678"/>
      <c r="Z15" s="335" t="s">
        <v>106</v>
      </c>
      <c r="AA15" s="107" cm="1">
        <f t="array" ref="AA15">IF($AA7&lt;&gt;0,_xlfn.IFS($E65=84,"COMPLETED",$G65=84,"NA",$AA$7&lt;&gt;0,WORKDAY($AA$7,$F20)),"")</f>
        <v>45195</v>
      </c>
      <c r="AB15" s="289"/>
      <c r="AC15" s="46"/>
      <c r="AD15" s="7"/>
      <c r="AE15" s="26"/>
      <c r="AJ15" s="57"/>
      <c r="AK15" s="57"/>
      <c r="AL15" s="92"/>
      <c r="AM15" s="92"/>
      <c r="AN15" s="92"/>
      <c r="AO15" s="92"/>
      <c r="AP15" s="93"/>
      <c r="AQ15" s="93"/>
      <c r="AR15" s="93"/>
      <c r="AS15" s="93"/>
      <c r="AT15" s="93"/>
      <c r="AU15" s="93"/>
      <c r="AV15" s="93"/>
      <c r="AW15" s="93"/>
      <c r="AX15" s="93"/>
      <c r="AZ15" s="7">
        <v>11</v>
      </c>
      <c r="BA15" s="40"/>
      <c r="BB15" s="226"/>
      <c r="BC15" s="40" t="s">
        <v>64</v>
      </c>
      <c r="BD15" s="40"/>
      <c r="BE15" s="41"/>
      <c r="BF15" s="41" t="s">
        <v>76</v>
      </c>
      <c r="BG15" s="41" t="s">
        <v>76</v>
      </c>
      <c r="BH15" s="41" t="str">
        <f t="shared" si="0"/>
        <v/>
      </c>
      <c r="BI15" s="227"/>
      <c r="BJ15" s="40"/>
      <c r="BK15" s="41"/>
      <c r="BL15" s="227"/>
      <c r="BM15" s="41"/>
      <c r="BN15" s="227"/>
      <c r="BO15" s="41" t="s">
        <v>64</v>
      </c>
      <c r="BP15" s="41"/>
      <c r="BQ15" s="41"/>
      <c r="BR15" s="41" t="s">
        <v>72</v>
      </c>
      <c r="BS15" s="41" t="s">
        <v>72</v>
      </c>
      <c r="BT15" s="41" t="str">
        <f t="shared" si="1"/>
        <v>NIL</v>
      </c>
      <c r="BU15" s="227"/>
      <c r="BV15" s="41"/>
      <c r="BW15" s="41"/>
      <c r="BX15" s="227"/>
      <c r="BY15" s="41" t="str">
        <f t="shared" si="2"/>
        <v>CLOSED</v>
      </c>
      <c r="CN15" s="39" t="s">
        <v>76</v>
      </c>
      <c r="CO15" s="39" t="s">
        <v>76</v>
      </c>
      <c r="CP15" s="39" t="s">
        <v>76</v>
      </c>
    </row>
    <row r="16" spans="1:94" ht="17.100000000000001" customHeight="1" thickTop="1" thickBot="1">
      <c r="C16" s="102" t="s">
        <v>5</v>
      </c>
      <c r="D16" s="119" t="s">
        <v>132</v>
      </c>
      <c r="E16" s="102" t="s">
        <v>48</v>
      </c>
      <c r="F16" s="102" t="s">
        <v>133</v>
      </c>
      <c r="G16" s="102" t="s">
        <v>134</v>
      </c>
      <c r="H16" s="94"/>
      <c r="I16" s="94"/>
      <c r="J16" s="94"/>
      <c r="K16" s="94"/>
      <c r="L16" s="94"/>
      <c r="M16" s="94"/>
      <c r="N16" s="94" t="str">
        <f>IF((N12&lt;N13&gt;N14),"AGGRESSIVE","")</f>
        <v/>
      </c>
      <c r="O16" s="94"/>
      <c r="P16" s="94"/>
      <c r="Q16" s="94"/>
      <c r="R16" s="94"/>
      <c r="S16" s="94"/>
      <c r="Y16" s="678"/>
      <c r="Z16" s="335" t="s">
        <v>107</v>
      </c>
      <c r="AA16" s="107" cm="1">
        <f t="array" ref="AA16">IF($AA7&lt;&gt;0,_xlfn.IFS($E66=84,"COMPLETED",$G66=84,"NA",$AA$7&lt;&gt;0,WORKDAY($AA$7,$F21)),"")</f>
        <v>45197</v>
      </c>
      <c r="AB16" s="289"/>
      <c r="AC16" s="46"/>
      <c r="AD16" s="6"/>
      <c r="AE16" s="6"/>
      <c r="AU16" s="93"/>
      <c r="AZ16" s="7">
        <v>12</v>
      </c>
      <c r="BA16" s="40"/>
      <c r="BB16" s="226"/>
      <c r="BC16" s="40" t="s">
        <v>67</v>
      </c>
      <c r="BD16" s="40"/>
      <c r="BE16" s="41"/>
      <c r="BF16" s="41" t="s">
        <v>73</v>
      </c>
      <c r="BG16" s="41" t="s">
        <v>80</v>
      </c>
      <c r="BH16" s="41" t="str">
        <f t="shared" si="0"/>
        <v/>
      </c>
      <c r="BI16" s="227"/>
      <c r="BJ16" s="40"/>
      <c r="BK16" s="41"/>
      <c r="BL16" s="227"/>
      <c r="BM16" s="41"/>
      <c r="BN16" s="227"/>
      <c r="BO16" s="41" t="s">
        <v>67</v>
      </c>
      <c r="BP16" s="41"/>
      <c r="BQ16" s="41"/>
      <c r="BR16" s="41" t="s">
        <v>76</v>
      </c>
      <c r="BS16" s="41" t="s">
        <v>68</v>
      </c>
      <c r="BT16" s="41" t="str">
        <f t="shared" si="1"/>
        <v/>
      </c>
      <c r="BU16" s="227"/>
      <c r="BV16" s="41"/>
      <c r="BW16" s="41"/>
      <c r="BX16" s="227"/>
      <c r="BY16" s="41" t="str">
        <f t="shared" si="2"/>
        <v>OPEN</v>
      </c>
      <c r="CN16" s="39" t="s">
        <v>68</v>
      </c>
      <c r="CO16" s="39" t="s">
        <v>68</v>
      </c>
      <c r="CP16" s="39" t="s">
        <v>68</v>
      </c>
    </row>
    <row r="17" spans="3:94" ht="17.100000000000001" customHeight="1" thickTop="1" thickBot="1">
      <c r="C17" s="124" t="s">
        <v>135</v>
      </c>
      <c r="D17" s="125" t="s">
        <v>136</v>
      </c>
      <c r="E17" s="106" t="s">
        <v>103</v>
      </c>
      <c r="F17" s="126">
        <v>3</v>
      </c>
      <c r="G17" s="127">
        <f>F17</f>
        <v>3</v>
      </c>
      <c r="H17" s="94"/>
      <c r="I17" s="94"/>
      <c r="J17" s="94"/>
      <c r="K17" s="94"/>
      <c r="L17" s="94"/>
      <c r="M17" s="94"/>
      <c r="N17" s="94"/>
      <c r="O17" s="94"/>
      <c r="P17" s="94"/>
      <c r="Q17" s="94"/>
      <c r="R17" s="94"/>
      <c r="S17" s="94"/>
      <c r="T17" s="94"/>
      <c r="U17" s="94"/>
      <c r="V17" s="94"/>
      <c r="W17" s="94"/>
      <c r="Y17" s="678"/>
      <c r="Z17" s="335" t="s">
        <v>137</v>
      </c>
      <c r="AA17" s="107" cm="1">
        <f t="array" ref="AA17">IF($AA7&lt;&gt;0,_xlfn.IFS($E67=84,"COMPLETED",$G67=84,"NA",$AA$7&lt;&gt;0,WORKDAY($AA$7,$F22)),"")</f>
        <v>45198</v>
      </c>
      <c r="AB17" s="289"/>
      <c r="AC17" s="46"/>
      <c r="AD17" s="7"/>
      <c r="AE17" s="26"/>
      <c r="AZ17" s="7">
        <v>13</v>
      </c>
      <c r="BA17" s="40"/>
      <c r="BB17" s="226"/>
      <c r="BC17" s="40" t="s">
        <v>74</v>
      </c>
      <c r="BD17" s="40"/>
      <c r="BE17" s="41"/>
      <c r="BF17" s="41" t="s">
        <v>73</v>
      </c>
      <c r="BG17" s="41" t="s">
        <v>73</v>
      </c>
      <c r="BH17" s="41" t="str">
        <f t="shared" si="0"/>
        <v>Critical</v>
      </c>
      <c r="BI17" s="227"/>
      <c r="BJ17" s="40"/>
      <c r="BK17" s="41"/>
      <c r="BL17" s="227"/>
      <c r="BM17" s="41"/>
      <c r="BN17" s="227"/>
      <c r="BO17" s="41" t="s">
        <v>67</v>
      </c>
      <c r="BP17" s="41"/>
      <c r="BQ17" s="41"/>
      <c r="BR17" s="41" t="s">
        <v>76</v>
      </c>
      <c r="BS17" s="41" t="s">
        <v>68</v>
      </c>
      <c r="BT17" s="41" t="str">
        <f t="shared" si="1"/>
        <v/>
      </c>
      <c r="BU17" s="227"/>
      <c r="BV17" s="41"/>
      <c r="BW17" s="41"/>
      <c r="BX17" s="227"/>
      <c r="BY17" s="41" t="str">
        <f t="shared" si="2"/>
        <v>OPEN</v>
      </c>
      <c r="CN17" s="39" t="s">
        <v>80</v>
      </c>
      <c r="CO17" s="39" t="s">
        <v>80</v>
      </c>
      <c r="CP17" s="39" t="s">
        <v>80</v>
      </c>
    </row>
    <row r="18" spans="3:94" ht="17.100000000000001" hidden="1" customHeight="1" thickTop="1" thickBot="1">
      <c r="C18" s="128" t="s">
        <v>138</v>
      </c>
      <c r="D18" s="71" t="s">
        <v>136</v>
      </c>
      <c r="E18" s="111" t="s">
        <v>104</v>
      </c>
      <c r="F18" s="76">
        <v>6</v>
      </c>
      <c r="G18" s="129">
        <f>F18</f>
        <v>6</v>
      </c>
      <c r="H18" s="94"/>
      <c r="I18" s="94"/>
      <c r="J18" s="94"/>
      <c r="K18" s="94"/>
      <c r="L18" s="94"/>
      <c r="M18" s="94"/>
      <c r="N18" s="94"/>
      <c r="O18" s="94"/>
      <c r="P18" s="94"/>
      <c r="Q18" s="94"/>
      <c r="R18" s="94"/>
      <c r="S18" s="94"/>
      <c r="T18" s="94"/>
      <c r="U18" s="94"/>
      <c r="V18" s="94"/>
      <c r="W18" s="94"/>
      <c r="Y18" s="678"/>
      <c r="Z18" s="335"/>
      <c r="AA18" s="107"/>
      <c r="AB18" s="289"/>
      <c r="AC18" s="46"/>
      <c r="AD18" s="7"/>
      <c r="AE18" s="26"/>
      <c r="AZ18" s="7">
        <v>14</v>
      </c>
      <c r="BA18" s="40"/>
      <c r="BB18" s="226"/>
      <c r="BC18" s="40" t="s">
        <v>64</v>
      </c>
      <c r="BD18" s="40"/>
      <c r="BE18" s="41"/>
      <c r="BF18" s="41" t="s">
        <v>68</v>
      </c>
      <c r="BG18" s="41" t="s">
        <v>76</v>
      </c>
      <c r="BH18" s="41" t="str">
        <f t="shared" si="0"/>
        <v/>
      </c>
      <c r="BI18" s="227"/>
      <c r="BJ18" s="40"/>
      <c r="BK18" s="41"/>
      <c r="BL18" s="227"/>
      <c r="BM18" s="41"/>
      <c r="BN18" s="227"/>
      <c r="BO18" s="41" t="s">
        <v>64</v>
      </c>
      <c r="BP18" s="41"/>
      <c r="BQ18" s="41"/>
      <c r="BR18" s="41" t="s">
        <v>76</v>
      </c>
      <c r="BS18" s="41" t="s">
        <v>76</v>
      </c>
      <c r="BT18" s="41" t="str">
        <f t="shared" si="1"/>
        <v/>
      </c>
      <c r="BU18" s="227"/>
      <c r="BV18" s="41"/>
      <c r="BW18" s="41"/>
      <c r="BX18" s="227"/>
      <c r="BY18" s="41" t="str">
        <f t="shared" si="2"/>
        <v>OPEN</v>
      </c>
      <c r="CN18" s="39" t="s">
        <v>72</v>
      </c>
      <c r="CO18" s="39" t="s">
        <v>72</v>
      </c>
      <c r="CP18" s="39" t="s">
        <v>72</v>
      </c>
    </row>
    <row r="19" spans="3:94" ht="17.100000000000001" hidden="1" customHeight="1" thickBot="1">
      <c r="C19" s="128" t="s">
        <v>139</v>
      </c>
      <c r="D19" s="71" t="s">
        <v>136</v>
      </c>
      <c r="E19" s="113" t="s">
        <v>105</v>
      </c>
      <c r="F19" s="76">
        <v>10</v>
      </c>
      <c r="G19" s="129">
        <f>F19</f>
        <v>10</v>
      </c>
      <c r="H19" s="94"/>
      <c r="I19" s="94"/>
      <c r="J19" s="94"/>
      <c r="K19" s="94"/>
      <c r="L19" s="94"/>
      <c r="M19" s="94"/>
      <c r="N19" s="94"/>
      <c r="O19" s="94"/>
      <c r="P19" s="94"/>
      <c r="Q19" s="94"/>
      <c r="R19" s="94"/>
      <c r="S19" s="94"/>
      <c r="T19" s="94"/>
      <c r="U19" s="94"/>
      <c r="V19" s="94"/>
      <c r="W19" s="94"/>
      <c r="Y19" s="678"/>
      <c r="Z19" s="335"/>
      <c r="AA19" s="107"/>
      <c r="AB19" s="289"/>
      <c r="AC19" s="46"/>
      <c r="AD19" s="7"/>
      <c r="AE19" s="26"/>
      <c r="AZ19" s="7">
        <v>15</v>
      </c>
      <c r="BA19" s="40"/>
      <c r="BB19" s="226"/>
      <c r="BC19" s="40" t="s">
        <v>67</v>
      </c>
      <c r="BD19" s="40"/>
      <c r="BE19" s="41"/>
      <c r="BF19" s="41" t="s">
        <v>68</v>
      </c>
      <c r="BG19" s="41" t="s">
        <v>76</v>
      </c>
      <c r="BH19" s="41" t="str">
        <f t="shared" si="0"/>
        <v/>
      </c>
      <c r="BI19" s="227"/>
      <c r="BJ19" s="40"/>
      <c r="BK19" s="41"/>
      <c r="BL19" s="227"/>
      <c r="BM19" s="41"/>
      <c r="BN19" s="227"/>
      <c r="BO19" s="41" t="s">
        <v>67</v>
      </c>
      <c r="BP19" s="41"/>
      <c r="BQ19" s="41"/>
      <c r="BR19" s="41" t="s">
        <v>72</v>
      </c>
      <c r="BS19" s="41" t="s">
        <v>72</v>
      </c>
      <c r="BT19" s="41" t="str">
        <f t="shared" si="1"/>
        <v>NIL</v>
      </c>
      <c r="BU19" s="227"/>
      <c r="BV19" s="41"/>
      <c r="BW19" s="41"/>
      <c r="BX19" s="227"/>
      <c r="BY19" s="41" t="str">
        <f t="shared" si="2"/>
        <v>CLOSED</v>
      </c>
    </row>
    <row r="20" spans="3:94" ht="17.100000000000001" hidden="1" customHeight="1" thickBot="1">
      <c r="C20" s="128" t="s">
        <v>140</v>
      </c>
      <c r="D20" s="71" t="s">
        <v>135</v>
      </c>
      <c r="E20" s="106" t="s">
        <v>106</v>
      </c>
      <c r="F20" s="76">
        <v>30</v>
      </c>
      <c r="G20" s="129">
        <f>F20-F17</f>
        <v>27</v>
      </c>
      <c r="H20" s="94"/>
      <c r="I20" s="94"/>
      <c r="J20" s="94"/>
      <c r="K20" s="94"/>
      <c r="L20" s="94"/>
      <c r="M20" s="94"/>
      <c r="N20" s="94"/>
      <c r="O20" s="94"/>
      <c r="P20" s="94"/>
      <c r="Q20" s="94"/>
      <c r="R20" s="94"/>
      <c r="S20" s="94"/>
      <c r="T20" s="94"/>
      <c r="U20" s="94"/>
      <c r="V20" s="94"/>
      <c r="W20" s="94"/>
      <c r="Y20" s="678"/>
      <c r="Z20" s="335"/>
      <c r="AA20" s="107"/>
      <c r="AB20" s="289"/>
      <c r="AC20" s="46"/>
      <c r="AD20" s="7"/>
      <c r="AE20" s="26"/>
    </row>
    <row r="21" spans="3:94" ht="17.100000000000001" hidden="1" customHeight="1" thickBot="1">
      <c r="C21" s="128" t="s">
        <v>141</v>
      </c>
      <c r="D21" s="71" t="s">
        <v>142</v>
      </c>
      <c r="E21" s="106" t="s">
        <v>107</v>
      </c>
      <c r="F21" s="76">
        <v>32</v>
      </c>
      <c r="G21" s="129">
        <f>F21-MAX(F19,F18)</f>
        <v>22</v>
      </c>
      <c r="M21"/>
      <c r="S21" s="94"/>
      <c r="T21" s="94"/>
      <c r="U21" s="94"/>
      <c r="V21" s="94"/>
      <c r="W21" s="94"/>
      <c r="Y21" s="678"/>
      <c r="Z21" s="335"/>
      <c r="AA21" s="107"/>
      <c r="AB21" s="289"/>
      <c r="AC21" s="46"/>
      <c r="AD21" s="6"/>
      <c r="AE21" s="6"/>
    </row>
    <row r="22" spans="3:94" ht="17.100000000000001" hidden="1" customHeight="1" thickBot="1">
      <c r="C22" s="128" t="s">
        <v>143</v>
      </c>
      <c r="D22" s="71" t="s">
        <v>139</v>
      </c>
      <c r="E22" s="106" t="s">
        <v>108</v>
      </c>
      <c r="F22" s="76">
        <v>33</v>
      </c>
      <c r="G22" s="129">
        <f>F22-F19</f>
        <v>23</v>
      </c>
      <c r="M22"/>
      <c r="S22" s="94"/>
      <c r="T22" s="94"/>
      <c r="U22" s="94"/>
      <c r="V22" s="94"/>
      <c r="W22" s="94"/>
      <c r="Y22" s="678"/>
      <c r="Z22" s="337" t="s">
        <v>144</v>
      </c>
      <c r="AA22" s="107" t="str">
        <f>IF($AU$7&lt;&gt;0,IF($E72=84,"COMPLETED",WORKDAY($AU$7,$F27)),"")</f>
        <v/>
      </c>
      <c r="AB22" s="289"/>
      <c r="AC22" s="46"/>
      <c r="AD22" s="6" t="str">
        <f>IF($E72=84,"PROJECT CAN BE MOVED TO COMPLETED SHEET","")</f>
        <v/>
      </c>
      <c r="AE22" s="6"/>
    </row>
    <row r="23" spans="3:94" ht="14.45" hidden="1" customHeight="1" thickBot="1">
      <c r="C23" s="128" t="s">
        <v>145</v>
      </c>
      <c r="D23" s="71" t="s">
        <v>143</v>
      </c>
      <c r="E23" s="71"/>
      <c r="F23" s="76">
        <v>10</v>
      </c>
      <c r="G23" s="129">
        <f>F23-F22</f>
        <v>-23</v>
      </c>
      <c r="M23"/>
      <c r="S23" s="94"/>
      <c r="T23" s="94"/>
      <c r="U23" s="94"/>
      <c r="V23" s="94"/>
      <c r="W23" s="94"/>
      <c r="X23" s="94"/>
      <c r="Z23" s="131" t="s">
        <v>146</v>
      </c>
      <c r="AA23" s="132">
        <f>IF($D$44=0,$C$46,0)+MAX(IF($D$48=0,$C$50,0),IF($D$53=0,$C$55,0))+IF($H$44=0,$G$46,0)+IF($H$49=0,$G$51,0)+IF($H$53=0,$G$55,0)+IF($L$53=0,$K$55,0)+IF($D$57=0,$C$59,0)+IF($L$49=0,$K$51,0)+IF($P$49=0,$O$51,0)</f>
        <v>0</v>
      </c>
      <c r="AB23" s="671" t="s">
        <v>10</v>
      </c>
      <c r="AC23" s="672"/>
      <c r="AD23" s="133" t="s">
        <v>147</v>
      </c>
      <c r="AE23" s="133" t="s">
        <v>8</v>
      </c>
      <c r="AZ23" s="645" t="s">
        <v>92</v>
      </c>
      <c r="BA23" s="645"/>
      <c r="BB23" s="34" t="s">
        <v>43</v>
      </c>
      <c r="BC23" s="654" t="str">
        <f>IF($BI$5&gt;0,$BI$5,"")</f>
        <v/>
      </c>
      <c r="BD23" s="655"/>
      <c r="BE23" s="655"/>
      <c r="BF23" s="656"/>
      <c r="BG23" s="56" t="s">
        <v>93</v>
      </c>
      <c r="BH23" s="56" t="s">
        <v>94</v>
      </c>
      <c r="BI23" s="56" t="s">
        <v>74</v>
      </c>
      <c r="BL23" s="232" t="s">
        <v>148</v>
      </c>
      <c r="BM23" s="679" t="s">
        <v>149</v>
      </c>
      <c r="BN23" s="679"/>
      <c r="BO23" s="670" t="s">
        <v>150</v>
      </c>
      <c r="BP23" s="670"/>
    </row>
    <row r="24" spans="3:94" ht="17.100000000000001" hidden="1" customHeight="1" thickBot="1">
      <c r="C24" s="128" t="s">
        <v>151</v>
      </c>
      <c r="D24" s="71"/>
      <c r="E24" s="71"/>
      <c r="F24" s="76">
        <v>8</v>
      </c>
      <c r="G24" s="129">
        <f>F24</f>
        <v>8</v>
      </c>
      <c r="M24"/>
      <c r="S24" s="94"/>
      <c r="T24" s="94"/>
      <c r="U24" s="94"/>
      <c r="V24" s="94"/>
      <c r="W24" s="94"/>
      <c r="X24" s="94"/>
      <c r="Y24" s="673" t="s">
        <v>152</v>
      </c>
      <c r="Z24" s="134" t="s">
        <v>153</v>
      </c>
      <c r="AA24" s="135"/>
      <c r="AB24" s="46"/>
      <c r="AC24" s="46"/>
      <c r="AD24" s="6" t="str">
        <f>IF($G76=70,IF($E76=84,"CONFIRMED",""),"NA")</f>
        <v/>
      </c>
      <c r="AE24" s="46" t="s">
        <v>154</v>
      </c>
      <c r="AZ24" s="641" t="s">
        <v>63</v>
      </c>
      <c r="BA24" s="641"/>
      <c r="BB24" s="7" t="e">
        <f>#REF!</f>
        <v>#REF!</v>
      </c>
      <c r="BC24" s="7" t="e">
        <f>#REF!</f>
        <v>#REF!</v>
      </c>
      <c r="BD24" s="7" t="str">
        <f>CL$8</f>
        <v>Medium</v>
      </c>
      <c r="BE24" s="7" t="str">
        <f>CL$7</f>
        <v>High</v>
      </c>
      <c r="BF24" s="7" t="str">
        <f>CL$6</f>
        <v>Very High</v>
      </c>
      <c r="BG24" s="646">
        <f>IF(COUNTIF(BC7:BC19,CJ6)=0,"",COUNTIF(BC7:BC19,CJ6))</f>
        <v>4</v>
      </c>
      <c r="BH24" s="646">
        <f>IF(COUNTIF(BC7:BC19,CJ7)=0,"",COUNTIF(BC7:BC19,CJ7))</f>
        <v>5</v>
      </c>
      <c r="BI24" s="646">
        <f>IF(COUNTIF(BC7:BC19,CJ8)=0,"",COUNTIF(BC7:BC19,CJ8))</f>
        <v>4</v>
      </c>
      <c r="BK24" s="45"/>
      <c r="BL24" s="71" t="s">
        <v>74</v>
      </c>
      <c r="BM24" s="233">
        <v>0.5</v>
      </c>
      <c r="BN24" s="71">
        <f>BI24</f>
        <v>4</v>
      </c>
      <c r="BO24" s="233">
        <v>0.5</v>
      </c>
      <c r="BP24" s="71" t="str">
        <f ca="1">BK33</f>
        <v/>
      </c>
    </row>
    <row r="25" spans="3:94" ht="17.100000000000001" hidden="1" customHeight="1" thickBot="1">
      <c r="C25" s="128" t="s">
        <v>155</v>
      </c>
      <c r="D25" s="71" t="s">
        <v>141</v>
      </c>
      <c r="E25" s="71"/>
      <c r="F25" s="76">
        <v>12</v>
      </c>
      <c r="G25" s="129">
        <f>F25-F21</f>
        <v>-20</v>
      </c>
      <c r="M25"/>
      <c r="S25" s="94"/>
      <c r="T25" s="94"/>
      <c r="U25" s="94"/>
      <c r="V25" s="94"/>
      <c r="W25" s="94"/>
      <c r="X25" s="94"/>
      <c r="Y25" s="674"/>
      <c r="Z25" s="134" t="s">
        <v>156</v>
      </c>
      <c r="AA25" s="135"/>
      <c r="AB25" s="46"/>
      <c r="AC25" s="46"/>
      <c r="AD25" s="6" t="str">
        <f>IF($G75=70,IF($E75=84,"CONFIRMED",""),"NA")</f>
        <v/>
      </c>
      <c r="AE25" s="46" t="s">
        <v>157</v>
      </c>
      <c r="AZ25" s="640" t="s">
        <v>53</v>
      </c>
      <c r="BA25" s="46" t="str">
        <f>CK$6</f>
        <v>Very High</v>
      </c>
      <c r="BB25" s="47" t="str">
        <f>IF(COUNTIFS($BF$7:$BF$19,$CK6,$BG$7:$BG$19,#REF!)=0,"",COUNTIFS($BF$7:$BF$19,$CK6,$BG$7:$BG$19,#REF!))</f>
        <v/>
      </c>
      <c r="BC25" s="48" t="str">
        <f>IF(COUNTIFS($BF$7:$BF$19,$CK6,$BG$7:$BG$19,#REF!)=0,"",COUNTIFS($BF$7:$BF$19,$CK6,$BG$7:$BG$19,#REF!))</f>
        <v/>
      </c>
      <c r="BD25" s="48" t="str">
        <f>IF(COUNTIFS($BF$7:$BF$19,$CK6,$BG$7:$BG$19,$CL$8)=0,"",COUNTIFS($BF$7:$BF$19,$CK6,$BG$7:$BG$19,$CL$8))</f>
        <v/>
      </c>
      <c r="BE25" s="49">
        <f>IF(COUNTIFS($BF$7:$BF$19,$CK6,$BG$7:$BG$19,$CL$7)=0,"",COUNTIFS($BF$7:$BF$19,$CK6,$BG$7:$BG$19,$CL$7))</f>
        <v>1</v>
      </c>
      <c r="BF25" s="49" t="str">
        <f>IF(COUNTIFS($BF$7:$BF$19,$CK6,$BG$7:$BG$19,$CL$6)=0,"",COUNTIFS($BF$7:$BF$19,$CK6,$BG$7:$BG$19,$CL$6))</f>
        <v/>
      </c>
      <c r="BG25" s="647"/>
      <c r="BH25" s="647"/>
      <c r="BI25" s="647"/>
      <c r="BL25" s="71" t="s">
        <v>94</v>
      </c>
      <c r="BM25" s="233">
        <v>0.3</v>
      </c>
      <c r="BN25" s="71">
        <f>BH24</f>
        <v>5</v>
      </c>
      <c r="BO25" s="233">
        <v>0.3</v>
      </c>
      <c r="BP25" s="71" t="str">
        <f ca="1">BI33</f>
        <v/>
      </c>
    </row>
    <row r="26" spans="3:94" ht="17.100000000000001" hidden="1" customHeight="1" thickBot="1">
      <c r="C26" s="128" t="s">
        <v>158</v>
      </c>
      <c r="D26" s="71" t="s">
        <v>155</v>
      </c>
      <c r="E26" s="71"/>
      <c r="F26" s="76">
        <v>14</v>
      </c>
      <c r="G26" s="129">
        <f>F26-F25</f>
        <v>2</v>
      </c>
      <c r="M26"/>
      <c r="S26" s="94"/>
      <c r="T26" s="94"/>
      <c r="U26" s="94"/>
      <c r="V26" s="94"/>
      <c r="W26" s="94"/>
      <c r="X26" s="94"/>
      <c r="Y26" s="674"/>
      <c r="Z26" s="134" t="s">
        <v>159</v>
      </c>
      <c r="AA26" s="135"/>
      <c r="AB26" s="46"/>
      <c r="AC26" s="46"/>
      <c r="AD26" s="6" t="str">
        <f>IF($G77=70,IF($E77=84,"COMPLETED",""),"NA")</f>
        <v/>
      </c>
      <c r="AE26" s="46" t="s">
        <v>160</v>
      </c>
      <c r="AZ26" s="640"/>
      <c r="BA26" s="46" t="str">
        <f>CK$7</f>
        <v>High</v>
      </c>
      <c r="BB26" s="47" t="str">
        <f>IF(COUNTIFS($BF$7:$BF$19,$CK7,$BG$7:$BG$19,#REF!)=0,"",COUNTIFS($BF$7:$BF$19,$CK7,$BG$7:$BG$19,#REF!))</f>
        <v/>
      </c>
      <c r="BC26" s="48" t="str">
        <f>IF(COUNTIFS($BF$7:$BF$19,$CK7,$BG$7:$BG$19,#REF!)=0,"",COUNTIFS($BF$7:$BF$19,$CK7,$BG$7:$BG$19,#REF!))</f>
        <v/>
      </c>
      <c r="BD26" s="48">
        <f>IF(COUNTIFS($BF$7:$BF$19,$CK7,$BG$7:$BG$19,$CL$8)=0,"",COUNTIFS($BF$7:$BF$19,$CK7,$BG$7:$BG$19,$CL$8))</f>
        <v>1</v>
      </c>
      <c r="BE26" s="49">
        <f>IF(COUNTIFS($BF$7:$BF$19,$CK7,$BG$7:$BG$19,$CL$7)=0,"",COUNTIFS($BF$7:$BF$19,$CK7,$BG$7:$BG$19,$CL$7))</f>
        <v>2</v>
      </c>
      <c r="BF26" s="49">
        <f>IF(COUNTIFS($BF$7:$BF$19,$CK7,$BG$7:$BG$19,$CL$6)=0,"",COUNTIFS($BF$7:$BF$19,$CK7,$BG$7:$BG$19,$CL$6))</f>
        <v>1</v>
      </c>
      <c r="BG26" s="647"/>
      <c r="BH26" s="647"/>
      <c r="BI26" s="647"/>
      <c r="BL26" s="71" t="s">
        <v>93</v>
      </c>
      <c r="BM26" s="233">
        <v>0.2</v>
      </c>
      <c r="BN26" s="71">
        <f>BG24</f>
        <v>4</v>
      </c>
      <c r="BO26" s="233">
        <v>0.2</v>
      </c>
      <c r="BP26" s="71" t="str">
        <f ca="1">BG33</f>
        <v/>
      </c>
    </row>
    <row r="27" spans="3:94" ht="17.100000000000001" hidden="1" customHeight="1" thickBot="1">
      <c r="C27" s="136" t="s">
        <v>161</v>
      </c>
      <c r="D27" s="137"/>
      <c r="E27" s="138" t="s">
        <v>144</v>
      </c>
      <c r="F27" s="139">
        <v>4</v>
      </c>
      <c r="G27" s="319"/>
      <c r="M27"/>
      <c r="S27" s="94"/>
      <c r="T27" s="94"/>
      <c r="U27" s="94"/>
      <c r="V27" s="94"/>
      <c r="W27" s="94"/>
      <c r="Y27" s="675"/>
      <c r="Z27" s="134" t="s">
        <v>110</v>
      </c>
      <c r="AA27" s="135"/>
      <c r="AB27" s="46"/>
      <c r="AC27" s="46"/>
      <c r="AD27" s="6" t="str">
        <f>IF($G69=70,IF($E69=84,"COMPLETED",""),"NA")</f>
        <v/>
      </c>
      <c r="AE27" s="46" t="s">
        <v>162</v>
      </c>
      <c r="AZ27" s="640"/>
      <c r="BA27" s="46" t="str">
        <f>CK$8</f>
        <v>Medium</v>
      </c>
      <c r="BB27" s="50" t="str">
        <f>IF(COUNTIFS($BF$7:$BF$19,$CK8,$BG$7:$BG$19,#REF!)=0,"",COUNTIFS($BF$7:$BF$19,$CK8,$BG$7:$BG$19,#REF!))</f>
        <v/>
      </c>
      <c r="BC27" s="47" t="str">
        <f>IF(COUNTIFS($BF$7:$BF$19,$CK8,$BG$7:$BG$19,#REF!)=0,"",COUNTIFS($BF$7:$BF$19,$CK8,$BG$7:$BG$19,#REF!))</f>
        <v/>
      </c>
      <c r="BD27" s="47">
        <f>IF(COUNTIFS($BF$7:$BF$19,$CK8,$BG$7:$BG$19,$CL$8)=0,"",COUNTIFS($BF$7:$BF$19,$CK8,$BG$7:$BG$19,$CL$8))</f>
        <v>1</v>
      </c>
      <c r="BE27" s="48" t="str">
        <f>IF(COUNTIFS($BF$7:$BF$19,$CK8,$BG$7:$BG$19,$CL$7)=0,"",COUNTIFS($BF$7:$BF$19,$CK8,$BG$7:$BG$19,$CL$7))</f>
        <v/>
      </c>
      <c r="BF27" s="49" t="str">
        <f>IF(COUNTIFS($BF$7:$BF$19,$CK8,$BG$7:$BG$19,$CL$6)=0,"",COUNTIFS($BF$7:$BF$19,$CK8,$BG$7:$BG$19,$CL$6))</f>
        <v/>
      </c>
      <c r="BG27" s="647"/>
      <c r="BH27" s="647"/>
      <c r="BI27" s="647"/>
      <c r="BN27" s="234">
        <f>SUMPRODUCT(BM24:BM26,BN24:BN26)</f>
        <v>4.3</v>
      </c>
      <c r="BP27" s="71">
        <f ca="1">SUMPRODUCT(BO24:BO26,BP24:BP26)</f>
        <v>0</v>
      </c>
    </row>
    <row r="28" spans="3:94" ht="15.75" hidden="1" thickBot="1">
      <c r="M28"/>
      <c r="S28" s="94"/>
      <c r="T28" s="94"/>
      <c r="U28" s="94"/>
      <c r="V28" s="94"/>
      <c r="W28" s="94"/>
      <c r="AZ28" s="640"/>
      <c r="BA28" s="46" t="e">
        <f>#REF!</f>
        <v>#REF!</v>
      </c>
      <c r="BB28" s="50" t="str">
        <f>IF(COUNTIFS($BF$7:$BF$19,#REF!,$BG$7:$BG$19,#REF!)=0,"",COUNTIFS($BF$7:$BF$19,#REF!,$BG$7:$BG$19,#REF!))</f>
        <v/>
      </c>
      <c r="BC28" s="50" t="str">
        <f>IF(COUNTIFS($BF$7:$BF$19,#REF!,$BG$7:$BG$19,#REF!)=0,"",COUNTIFS($BF$7:$BF$19,#REF!,$BG$7:$BG$19,#REF!))</f>
        <v/>
      </c>
      <c r="BD28" s="47" t="str">
        <f>IF(COUNTIFS($BF$7:$BF$19,#REF!,$BG$7:$BG$19,$CL$8)=0,"",COUNTIFS($BF$7:$BF$19,#REF!,$BG$7:$BG$19,$CL$8))</f>
        <v/>
      </c>
      <c r="BE28" s="48" t="str">
        <f>IF(COUNTIFS($BF$7:$BF$19,#REF!,$BG$7:$BG$19,$CL$7)=0,"",COUNTIFS($BF$7:$BF$19,#REF!,$BG$7:$BG$19,$CL$7))</f>
        <v/>
      </c>
      <c r="BF28" s="49" t="str">
        <f>IF(COUNTIFS($BF$7:$BF$19,#REF!,$BG$7:$BG$19,$CL$6)=0,"",COUNTIFS($BF$7:$BF$19,#REF!,$BG$7:$BG$19,$CL$6))</f>
        <v/>
      </c>
      <c r="BG28" s="647"/>
      <c r="BH28" s="647"/>
      <c r="BI28" s="647"/>
      <c r="BL28" s="231" t="s">
        <v>163</v>
      </c>
      <c r="BN28" s="670">
        <f ca="1">BN27-BP27</f>
        <v>4.3</v>
      </c>
      <c r="BO28" s="670"/>
    </row>
    <row r="29" spans="3:94" s="51" customFormat="1" ht="15.75" hidden="1" thickBot="1">
      <c r="C29" s="140" t="s">
        <v>48</v>
      </c>
      <c r="D29" s="140" t="s">
        <v>133</v>
      </c>
      <c r="E29" s="140" t="s">
        <v>164</v>
      </c>
      <c r="F29" s="140" t="s">
        <v>165</v>
      </c>
      <c r="G29" s="140" t="s">
        <v>166</v>
      </c>
      <c r="H29" s="140" t="s">
        <v>167</v>
      </c>
      <c r="S29" s="94"/>
      <c r="T29" s="94"/>
      <c r="U29" s="94"/>
      <c r="V29" s="94"/>
      <c r="W29" s="94"/>
      <c r="Z29" s="141" t="s">
        <v>168</v>
      </c>
      <c r="AA29" s="142" t="s">
        <v>125</v>
      </c>
      <c r="AB29" s="671" t="s">
        <v>10</v>
      </c>
      <c r="AC29" s="672"/>
      <c r="AD29" s="133" t="s">
        <v>8</v>
      </c>
      <c r="AE29" s="133" t="s">
        <v>127</v>
      </c>
      <c r="AF29" s="133" t="s">
        <v>169</v>
      </c>
      <c r="AH29" s="143"/>
      <c r="AZ29" s="640"/>
      <c r="BA29" s="46" t="e">
        <f>#REF!</f>
        <v>#REF!</v>
      </c>
      <c r="BB29" s="50" t="str">
        <f>IF(COUNTIFS($BF$7:$BF$19,#REF!,$BG$7:$BG$19,#REF!)=0,"",COUNTIFS($BF$7:$BF$19,#REF!,$BG$7:$BG$19,#REF!))</f>
        <v/>
      </c>
      <c r="BC29" s="50" t="str">
        <f>IF(COUNTIFS($BF$7:$BF$19,#REF!,$BG$7:$BG$19,#REF!)=0,"",COUNTIFS($BF$7:$BF$19,#REF!,$BG$7:$BG$19,#REF!))</f>
        <v/>
      </c>
      <c r="BD29" s="50" t="str">
        <f>IF(COUNTIFS($BF$7:$BF$19,#REF!,$BG$7:$BG$19,$CL$8)=0,"",COUNTIFS($BF$7:$BF$19,#REF!,$BG$7:$BG$19,$CL$8))</f>
        <v/>
      </c>
      <c r="BE29" s="47" t="str">
        <f>IF(COUNTIFS($BF$7:$BF$19,#REF!,$BG$7:$BG$19,$CL$7)=0,"",COUNTIFS($BF$7:$BF$19,#REF!,$BG$7:$BG$19,$CL$7))</f>
        <v/>
      </c>
      <c r="BF29" s="48" t="str">
        <f>IF(COUNTIFS($BF$7:$BF$19,#REF!,$BG$7:$BG$19,$CL$6)=0,"",COUNTIFS($BF$7:$BF$19,#REF!,$BG$7:$BG$19,$CL$6))</f>
        <v/>
      </c>
      <c r="BG29" s="648"/>
      <c r="BH29" s="648"/>
      <c r="BI29" s="648"/>
      <c r="BJ29"/>
      <c r="BK29"/>
      <c r="BL29"/>
      <c r="BM29"/>
      <c r="BN29"/>
      <c r="BO29"/>
      <c r="BP29"/>
      <c r="BQ29"/>
      <c r="BR29"/>
      <c r="BS29"/>
      <c r="BT29"/>
      <c r="BU29"/>
      <c r="BV29"/>
      <c r="BW29"/>
      <c r="BX29"/>
      <c r="BY29"/>
      <c r="BZ29"/>
      <c r="CA29"/>
      <c r="CB29"/>
      <c r="CC29"/>
      <c r="CD29"/>
      <c r="CE29"/>
      <c r="CF29"/>
      <c r="CG29"/>
      <c r="CH29"/>
      <c r="CI29"/>
      <c r="CJ29"/>
      <c r="CK29"/>
      <c r="CL29"/>
      <c r="CM29"/>
      <c r="CN29"/>
      <c r="CO29"/>
      <c r="CP29"/>
    </row>
    <row r="30" spans="3:94" ht="15.75" hidden="1" thickBot="1">
      <c r="C30" s="144" t="s">
        <v>170</v>
      </c>
      <c r="D30" s="145">
        <f>IF($AA12="NA",0,G17)</f>
        <v>3</v>
      </c>
      <c r="E30" s="145">
        <v>0</v>
      </c>
      <c r="F30" s="145">
        <f>E45</f>
        <v>3</v>
      </c>
      <c r="G30" s="145">
        <f>D46</f>
        <v>3</v>
      </c>
      <c r="H30" s="145">
        <f>E46</f>
        <v>6</v>
      </c>
      <c r="M30"/>
      <c r="S30" s="94"/>
      <c r="T30" s="94"/>
      <c r="U30" s="94"/>
      <c r="V30" s="94"/>
      <c r="W30" s="94"/>
      <c r="Z30" s="146" t="s">
        <v>171</v>
      </c>
      <c r="AA30" s="26">
        <f>IF($AA$7&lt;&gt;0,IF($E108=84,"COMPLETED",WORKDAY($AA$7,1)),"")</f>
        <v>45154</v>
      </c>
      <c r="AB30" s="46"/>
      <c r="AC30" s="6"/>
      <c r="AD30" s="6" t="s">
        <v>172</v>
      </c>
      <c r="AE30" s="26"/>
      <c r="AF30" s="26"/>
      <c r="BD30" s="213"/>
      <c r="BE30" s="213"/>
      <c r="BF30" s="213"/>
      <c r="BL30" s="51"/>
      <c r="BM30" s="51"/>
      <c r="BN30" s="51"/>
      <c r="BO30" s="51"/>
      <c r="BP30" s="51"/>
      <c r="BQ30" s="51"/>
      <c r="BR30" s="51"/>
    </row>
    <row r="31" spans="3:94" ht="15.75" hidden="1" thickBot="1">
      <c r="C31" s="147" t="s">
        <v>173</v>
      </c>
      <c r="D31" s="145">
        <f t="shared" ref="D31:D39" si="3">IF($AA13="NA",0,G18)</f>
        <v>0</v>
      </c>
      <c r="E31" s="76">
        <v>0</v>
      </c>
      <c r="F31" s="76">
        <f>E49</f>
        <v>0</v>
      </c>
      <c r="G31" s="76">
        <f>D50</f>
        <v>29</v>
      </c>
      <c r="H31" s="76">
        <f>E50</f>
        <v>29</v>
      </c>
      <c r="M31"/>
      <c r="T31" s="94"/>
      <c r="U31" s="94"/>
      <c r="V31" s="94"/>
      <c r="W31" s="94"/>
      <c r="Z31" s="146" t="s">
        <v>174</v>
      </c>
      <c r="AA31" s="26">
        <f>IF($AA$7&lt;&gt;0,IF($E109=84,"COMPLETED",WORKDAY($AA$7,1)),"")</f>
        <v>45154</v>
      </c>
      <c r="AB31" s="46"/>
      <c r="AC31" s="6"/>
      <c r="AD31" s="6" t="s">
        <v>175</v>
      </c>
      <c r="AE31" s="26"/>
      <c r="AF31" s="26"/>
      <c r="AZ31" s="645" t="s">
        <v>95</v>
      </c>
      <c r="BA31" s="645"/>
      <c r="BB31" s="34" t="s">
        <v>43</v>
      </c>
      <c r="BC31" s="658" t="str">
        <f>IF($BI$5&gt;0,$BI$5,"")</f>
        <v/>
      </c>
      <c r="BD31" s="658"/>
      <c r="BE31" s="658"/>
      <c r="BF31" s="658"/>
      <c r="BG31" s="657" t="s">
        <v>93</v>
      </c>
      <c r="BH31" s="657"/>
      <c r="BI31" s="657" t="s">
        <v>94</v>
      </c>
      <c r="BJ31" s="657"/>
      <c r="BK31" s="657" t="s">
        <v>96</v>
      </c>
      <c r="BL31" s="657"/>
    </row>
    <row r="32" spans="3:94" ht="15.75" hidden="1" thickBot="1">
      <c r="C32" s="147" t="s">
        <v>176</v>
      </c>
      <c r="D32" s="145">
        <f t="shared" si="3"/>
        <v>10</v>
      </c>
      <c r="E32" s="76">
        <v>0</v>
      </c>
      <c r="F32" s="76">
        <f>E54</f>
        <v>10</v>
      </c>
      <c r="G32" s="76">
        <f>D55</f>
        <v>19</v>
      </c>
      <c r="H32" s="76">
        <f>E55</f>
        <v>29</v>
      </c>
      <c r="M32"/>
      <c r="T32" s="94"/>
      <c r="U32" s="94"/>
      <c r="V32" s="94"/>
      <c r="W32" s="94"/>
      <c r="Z32" s="146" t="s">
        <v>177</v>
      </c>
      <c r="AA32" s="107" cm="1">
        <f t="array" ref="AA32">IF($AA7&lt;&gt;0,_xlfn.IFS($E110=84,"COMPLETED",$G110=84,"NA",$AA$7&lt;&gt;0,WORKDAY($AA$7,1)),"")</f>
        <v>45154</v>
      </c>
      <c r="AB32" s="46"/>
      <c r="AC32" s="6"/>
      <c r="AD32" s="6" t="s">
        <v>175</v>
      </c>
      <c r="AE32" s="26"/>
      <c r="AF32" s="26"/>
      <c r="AR32" s="14"/>
      <c r="AS32" s="14"/>
      <c r="AZ32" s="641" t="s">
        <v>63</v>
      </c>
      <c r="BA32" s="641"/>
      <c r="BB32" s="7" t="e">
        <f>#REF!</f>
        <v>#REF!</v>
      </c>
      <c r="BC32" s="7" t="e">
        <f>#REF!</f>
        <v>#REF!</v>
      </c>
      <c r="BD32" s="7" t="str">
        <f>CL$8</f>
        <v>Medium</v>
      </c>
      <c r="BE32" s="7" t="str">
        <f>CL$7</f>
        <v>High</v>
      </c>
      <c r="BF32" s="7" t="str">
        <f>CL$6</f>
        <v>Very High</v>
      </c>
      <c r="BG32" s="56" t="s">
        <v>97</v>
      </c>
      <c r="BH32" s="56" t="s">
        <v>98</v>
      </c>
      <c r="BI32" s="56" t="s">
        <v>97</v>
      </c>
      <c r="BJ32" s="56" t="s">
        <v>98</v>
      </c>
      <c r="BK32" s="56" t="s">
        <v>97</v>
      </c>
      <c r="BL32" s="56" t="s">
        <v>98</v>
      </c>
    </row>
    <row r="33" spans="3:70" ht="15.75" hidden="1" thickBot="1">
      <c r="C33" s="148" t="s">
        <v>178</v>
      </c>
      <c r="D33" s="145">
        <f t="shared" si="3"/>
        <v>27</v>
      </c>
      <c r="E33" s="76">
        <f>E45</f>
        <v>3</v>
      </c>
      <c r="F33" s="76">
        <f>I45</f>
        <v>30</v>
      </c>
      <c r="G33" s="76">
        <f>H46</f>
        <v>6</v>
      </c>
      <c r="H33" s="76">
        <f>I46</f>
        <v>33</v>
      </c>
      <c r="M33"/>
      <c r="Z33" s="146" t="s">
        <v>179</v>
      </c>
      <c r="AA33" s="107" cm="1">
        <f t="array" ref="AA33">IF($AA7&lt;&gt;0,_xlfn.IFS($E111=84,"COMPLETED",$G111=84,"NA",$AA$7&lt;&gt;0,WORKDAY($AA$7,1)),"")</f>
        <v>45154</v>
      </c>
      <c r="AB33" s="46"/>
      <c r="AC33" s="6"/>
      <c r="AD33" s="6" t="s">
        <v>175</v>
      </c>
      <c r="AE33" s="26"/>
      <c r="AF33" s="26"/>
      <c r="AR33" s="149"/>
      <c r="AS33" s="149"/>
      <c r="AZ33" s="640" t="s">
        <v>53</v>
      </c>
      <c r="BA33" s="46" t="str">
        <f>CK$6</f>
        <v>Very High</v>
      </c>
      <c r="BB33" s="47" t="str">
        <f>IF(COUNTIFS($BR$7:$BR$19,$CK6,$BS$7:$BS$19,#REF!)=0,"",COUNTIFS($BR$7:$BR$19,$CK6,$BS$7:$BS$19,#REF!))</f>
        <v/>
      </c>
      <c r="BC33" s="48" t="str">
        <f>IF(COUNTIFS($BR$7:$BR$19,$CK6,$BS$7:$BS$19,#REF!)=0,"",COUNTIFS($BR$7:$BR$19,$CK6,$BS$7:$BS$19,#REF!))</f>
        <v/>
      </c>
      <c r="BD33" s="48">
        <f>IF(COUNTIFS($BR$7:$BR$19,$CK6,$BS$7:$BS$19,$CL$8)=0,"",COUNTIFS($BR$7:$BR$19,$CK6,$BS$7:$BS$19,$CL$8))</f>
        <v>1</v>
      </c>
      <c r="BE33" s="49" t="str">
        <f>IF(COUNTIFS($BR$7:$BR$19,$CK6,$BS$7:$BS$19,$CL$7)=0,"",COUNTIFS($BR$7:$BR$19,$CK6,$BS$7:$BS$19,$CL$7))</f>
        <v/>
      </c>
      <c r="BF33" s="49" t="str">
        <f>IF(COUNTIFS($BR$7:$BR$19,$CK6,$BS$7:$BS$19,$CL$6)=0,"",COUNTIFS($BR$7:$BR$19,$CK6,$BS$7:$BS$19,$CL$6))</f>
        <v/>
      </c>
      <c r="BG33" s="639" t="str">
        <f ca="1">IF(BI5=TODAY(),IF(COUNTIFS($BC7:$BC19,$CJ$6,$BY$7:$BY$19,"CLOSED")=0,"",COUNTIFS($BC7:$BC19,$CJ$6,$BY$7:$BY$19,"CLOSED")),"")</f>
        <v/>
      </c>
      <c r="BH33" s="639" t="str">
        <f ca="1">IF(BI5=TODAY(),COUNTIFS($BC7:$BC19,$CJ$6,$BY7:$BY19,"OPEN"),"")</f>
        <v/>
      </c>
      <c r="BI33" s="639" t="str">
        <f ca="1">IF(BI5=TODAY(),IF(COUNTIFS($BC7:$BC19,$CJ$7,$BY$7:$BY$19,"CLOSED")=0,"",COUNTIFS($BC7:$BC19,$CJ$7,$BY$7:$BY$19,"CLOSED")),"")</f>
        <v/>
      </c>
      <c r="BJ33" s="639" t="str">
        <f ca="1">IF(BI5=TODAY(),COUNTIFS($BC7:$BC19,$CJ$7,$BY7:$BY19,"OPEN"),"")</f>
        <v/>
      </c>
      <c r="BK33" s="639" t="str">
        <f ca="1">IF(BI5=TODAY(),IF(COUNTIFS($BC7:$BC19,$CJ$8,$BY$7:$BY$19,"CLOSED")=0,"",COUNTIFS($BC7:$BC19,$CJ$8,$BY$7:$BY$19,"CLOSED")),"")</f>
        <v/>
      </c>
      <c r="BL33" s="639" t="str">
        <f ca="1">IF(BI5=TODAY(),COUNTIFS($BC7:$BC19,$CJ$8,$BY7:$BY19,"OPEN"),"")</f>
        <v/>
      </c>
      <c r="BM33" s="1"/>
      <c r="BN33" s="1"/>
      <c r="BO33" s="1"/>
      <c r="BP33" s="1"/>
      <c r="BQ33" s="1"/>
      <c r="BR33" s="1"/>
    </row>
    <row r="34" spans="3:70" ht="15.75" hidden="1" thickBot="1">
      <c r="C34" s="148" t="s">
        <v>180</v>
      </c>
      <c r="D34" s="145">
        <f t="shared" si="3"/>
        <v>22</v>
      </c>
      <c r="E34" s="76">
        <f>E54</f>
        <v>10</v>
      </c>
      <c r="F34" s="76">
        <f>I50</f>
        <v>32</v>
      </c>
      <c r="G34" s="76">
        <f>H51</f>
        <v>29</v>
      </c>
      <c r="H34" s="76">
        <f>I51</f>
        <v>51</v>
      </c>
      <c r="M34"/>
      <c r="Z34" s="146" t="s">
        <v>181</v>
      </c>
      <c r="AA34" s="26" t="str">
        <f>IF($AU$7&lt;&gt;0,IF($E112=84,"COMPLETED",WORKDAY($AU$7,1)),"")</f>
        <v/>
      </c>
      <c r="AB34" s="46"/>
      <c r="AC34" s="6"/>
      <c r="AD34" s="6" t="s">
        <v>172</v>
      </c>
      <c r="AE34" s="26"/>
      <c r="AF34" s="26"/>
      <c r="AQ34" s="149"/>
      <c r="AR34" s="149"/>
      <c r="AS34" s="149"/>
      <c r="AZ34" s="640"/>
      <c r="BA34" s="46" t="str">
        <f>CK$7</f>
        <v>High</v>
      </c>
      <c r="BB34" s="47" t="str">
        <f>IF(COUNTIFS($BR$7:$BR$19,$CK7,$BS$7:$BS$19,#REF!)=0,"",COUNTIFS($BR$7:$BR$19,$CK7,$BS$7:$BS$19,#REF!))</f>
        <v/>
      </c>
      <c r="BC34" s="48" t="str">
        <f>IF(COUNTIFS($BR$7:$BR$19,$CK7,$BS$7:$BS$19,#REF!)=0,"",COUNTIFS($BR$7:$BR$19,$CK7,$BS$7:$BS$19,#REF!))</f>
        <v/>
      </c>
      <c r="BD34" s="48">
        <f>IF(COUNTIFS($BR$7:$BR$19,$CK7,$BS$7:$BS$19,$CL$8)=0,"",COUNTIFS($BR$7:$BR$19,$CK7,$BS$7:$BS$19,$CL$8))</f>
        <v>1</v>
      </c>
      <c r="BE34" s="49" t="str">
        <f>IF(COUNTIFS($BR$7:$BR$19,$CK7,$BS$7:$BS$19,$CL$7)=0,"",COUNTIFS($BR$7:$BR$19,$CK7,$BS$7:$BS$19,$CL$7))</f>
        <v/>
      </c>
      <c r="BF34" s="49" t="str">
        <f>IF(COUNTIFS($BR$7:$BR$19,$CK7,$BS$7:$BS$19,$CL$6)=0,"",COUNTIFS($BR$7:$BR$19,$CK7,$BS$7:$BS$19,$CL$6))</f>
        <v/>
      </c>
      <c r="BG34" s="639"/>
      <c r="BH34" s="639"/>
      <c r="BI34" s="639"/>
      <c r="BJ34" s="639"/>
      <c r="BK34" s="639"/>
      <c r="BL34" s="639"/>
      <c r="BM34" s="1"/>
      <c r="BN34" s="1"/>
      <c r="BO34" s="1"/>
      <c r="BP34" s="1"/>
      <c r="BQ34" s="1"/>
      <c r="BR34" s="1"/>
    </row>
    <row r="35" spans="3:70" ht="15.75" hidden="1" thickBot="1">
      <c r="C35" s="148" t="s">
        <v>182</v>
      </c>
      <c r="D35" s="145">
        <f t="shared" si="3"/>
        <v>23</v>
      </c>
      <c r="E35" s="76">
        <f>E54</f>
        <v>10</v>
      </c>
      <c r="F35" s="76">
        <f>I54</f>
        <v>33</v>
      </c>
      <c r="G35" s="76">
        <f>H55</f>
        <v>33</v>
      </c>
      <c r="H35" s="76">
        <f>I55</f>
        <v>56</v>
      </c>
      <c r="M35"/>
      <c r="AQ35" s="149"/>
      <c r="AR35" s="149"/>
      <c r="AS35" s="149"/>
      <c r="AZ35" s="640"/>
      <c r="BA35" s="46" t="str">
        <f>CK$8</f>
        <v>Medium</v>
      </c>
      <c r="BB35" s="50" t="str">
        <f>IF(COUNTIFS($BR$7:$BR$19,$CK8,$BS$7:$BS$19,#REF!)=0,"",COUNTIFS($BR$7:$BR$19,$CK8,$BS$7:$BS$19,#REF!))</f>
        <v/>
      </c>
      <c r="BC35" s="47" t="str">
        <f>IF(COUNTIFS($BR$7:$BR$19,$CK8,$BS$7:$BS$19,#REF!)=0,"",COUNTIFS($BR$7:$BR$19,$CK8,$BS$7:$BS$19,#REF!))</f>
        <v/>
      </c>
      <c r="BD35" s="47">
        <f>IF(COUNTIFS($BR$7:$BR$19,$CK8,$BS$7:$BS$19,$CL$8)=0,"",COUNTIFS($BR$7:$BR$19,$CK8,$BS$7:$BS$19,$CL$8))</f>
        <v>2</v>
      </c>
      <c r="BE35" s="48" t="str">
        <f>IF(COUNTIFS($BR$7:$BR$19,$CK8,$BS$7:$BS$19,$CL$7)=0,"",COUNTIFS($BR$7:$BR$19,$CK8,$BS$7:$BS$19,$CL$7))</f>
        <v/>
      </c>
      <c r="BF35" s="49" t="str">
        <f>IF(COUNTIFS($BR$7:$BR$19,$CK8,$BS$7:$BS$19,$CL$6)=0,"",COUNTIFS($BR$7:$BR$19,$CK8,$BS$7:$BS$19,$CL$6))</f>
        <v/>
      </c>
      <c r="BG35" s="639"/>
      <c r="BH35" s="639"/>
      <c r="BI35" s="639"/>
      <c r="BJ35" s="639"/>
      <c r="BK35" s="639"/>
      <c r="BL35" s="639"/>
      <c r="BM35" s="1"/>
      <c r="BN35" s="1"/>
      <c r="BO35" s="1"/>
      <c r="BP35" s="1"/>
      <c r="BQ35" s="1"/>
      <c r="BR35" s="1"/>
    </row>
    <row r="36" spans="3:70" ht="15.75" hidden="1" thickBot="1">
      <c r="C36" s="148" t="s">
        <v>183</v>
      </c>
      <c r="D36" s="145">
        <f t="shared" si="3"/>
        <v>-23</v>
      </c>
      <c r="E36" s="76">
        <f>I54</f>
        <v>33</v>
      </c>
      <c r="F36" s="76">
        <f>M54</f>
        <v>10</v>
      </c>
      <c r="G36" s="76">
        <f>L55</f>
        <v>56</v>
      </c>
      <c r="H36" s="76">
        <f>M55</f>
        <v>33</v>
      </c>
      <c r="M36"/>
      <c r="AB36" s="61"/>
      <c r="AC36" s="61"/>
      <c r="AQ36" s="149"/>
      <c r="AR36" s="149"/>
      <c r="AS36" s="149"/>
      <c r="AZ36" s="640"/>
      <c r="BA36" s="46" t="e">
        <f>#REF!</f>
        <v>#REF!</v>
      </c>
      <c r="BB36" s="50" t="str">
        <f>IF(COUNTIFS($BR$7:$BR$19,#REF!,$BS$7:$BS$19,#REF!)=0,"",COUNTIFS($BR$7:$BR$19,#REF!,$BS$7:$BS$19,#REF!))</f>
        <v/>
      </c>
      <c r="BC36" s="50" t="str">
        <f>IF(COUNTIFS($BR$7:$BR$19,#REF!,$BS$7:$BS$19,#REF!)=0,"",COUNTIFS($BR$7:$BR$19,#REF!,$BS$7:$BS$19,#REF!))</f>
        <v/>
      </c>
      <c r="BD36" s="47" t="str">
        <f>IF(COUNTIFS($BR$7:$BR$19,#REF!,$BS$7:$BS$19,$CL$8)=0,"",COUNTIFS($BR$7:$BR$19,#REF!,$BS$7:$BS$19,$CL$8))</f>
        <v/>
      </c>
      <c r="BE36" s="48" t="str">
        <f>IF(COUNTIFS($BR$7:$BR$19,#REF!,$BS$7:$BS$19,$CL$7)=0,"",COUNTIFS($BR$7:$BR$19,#REF!,$BS$7:$BS$19,$CL$7))</f>
        <v/>
      </c>
      <c r="BF36" s="49" t="str">
        <f>IF(COUNTIFS($BR$7:$BR$19,#REF!,$BS$7:$BS$19,$CL$6)=0,"",COUNTIFS($BR$7:$BR$19,#REF!,$BS$7:$BS$19,$CL$6))</f>
        <v/>
      </c>
      <c r="BG36" s="639"/>
      <c r="BH36" s="639"/>
      <c r="BI36" s="639"/>
      <c r="BJ36" s="639"/>
      <c r="BK36" s="639"/>
      <c r="BL36" s="639"/>
      <c r="BM36" s="1"/>
      <c r="BN36" s="1"/>
      <c r="BO36" s="1"/>
      <c r="BP36" s="1"/>
      <c r="BQ36" s="1"/>
      <c r="BR36" s="1"/>
    </row>
    <row r="37" spans="3:70" ht="15.75" hidden="1" thickBot="1">
      <c r="C37" s="148" t="s">
        <v>110</v>
      </c>
      <c r="D37" s="145">
        <f t="shared" si="3"/>
        <v>8</v>
      </c>
      <c r="E37" s="76">
        <v>0</v>
      </c>
      <c r="F37" s="76">
        <f>E58</f>
        <v>8</v>
      </c>
      <c r="G37" s="76">
        <f>D59</f>
        <v>25</v>
      </c>
      <c r="H37" s="76">
        <f>E59</f>
        <v>33</v>
      </c>
      <c r="I37" s="51"/>
      <c r="J37" s="51"/>
      <c r="K37" s="51"/>
      <c r="L37" s="51"/>
      <c r="M37" s="51"/>
      <c r="N37" s="51"/>
      <c r="O37" s="51"/>
      <c r="P37" s="51"/>
      <c r="Q37" s="51"/>
      <c r="R37" s="51"/>
      <c r="AQ37" s="149"/>
      <c r="AR37" s="149"/>
      <c r="AS37" s="149"/>
      <c r="AZ37" s="640"/>
      <c r="BA37" s="46" t="e">
        <f>#REF!</f>
        <v>#REF!</v>
      </c>
      <c r="BB37" s="50" t="str">
        <f>IF(COUNTIFS($BR$7:$BR$19,#REF!,$BS$7:$BS$19,#REF!)=0,"",COUNTIFS($BR$7:$BR$19,#REF!,$BS$7:$BS$19,#REF!))</f>
        <v/>
      </c>
      <c r="BC37" s="50" t="str">
        <f>IF(COUNTIFS($BR$7:$BR$19,#REF!,$BS$7:$BS$19,#REF!)=0,"",COUNTIFS($BR$7:$BR$19,#REF!,$BS$7:$BS$19,#REF!))</f>
        <v/>
      </c>
      <c r="BD37" s="50" t="str">
        <f>IF(COUNTIFS($BR$7:$BR$19,#REF!,$BS$7:$BS$19,$CL$8)=0,"",COUNTIFS($BR$7:$BR$19,#REF!,$BS$7:$BS$19,$CL$8))</f>
        <v/>
      </c>
      <c r="BE37" s="47" t="str">
        <f>IF(COUNTIFS($BR$7:$BR$19,#REF!,$BS$7:$BS$19,$CL$7)=0,"",COUNTIFS($BR$7:$BR$19,#REF!,$BS$7:$BS$19,$CL$7))</f>
        <v/>
      </c>
      <c r="BF37" s="48" t="str">
        <f>IF(COUNTIFS($BR$7:$BR$19,#REF!,$BS$7:$BS$19,$CL$6)=0,"",COUNTIFS($BR$7:$BR$19,#REF!,$BS$7:$BS$19,$CL$6))</f>
        <v/>
      </c>
      <c r="BG37" s="639"/>
      <c r="BH37" s="639"/>
      <c r="BI37" s="639"/>
      <c r="BJ37" s="639"/>
      <c r="BK37" s="639"/>
      <c r="BL37" s="639"/>
      <c r="BM37" s="1"/>
      <c r="BN37" s="1"/>
      <c r="BO37" s="1"/>
      <c r="BP37" s="1"/>
      <c r="BQ37" s="1"/>
      <c r="BR37" s="1"/>
    </row>
    <row r="38" spans="3:70" ht="15.75" hidden="1" thickBot="1">
      <c r="C38" s="148" t="s">
        <v>111</v>
      </c>
      <c r="D38" s="145">
        <f t="shared" si="3"/>
        <v>-20</v>
      </c>
      <c r="E38" s="76">
        <f>I50</f>
        <v>32</v>
      </c>
      <c r="F38" s="76">
        <f>M50</f>
        <v>12</v>
      </c>
      <c r="G38" s="76">
        <f>L51</f>
        <v>51</v>
      </c>
      <c r="H38" s="76">
        <f>M51</f>
        <v>31</v>
      </c>
      <c r="I38" s="51"/>
      <c r="J38" s="51"/>
      <c r="K38" s="51"/>
      <c r="L38" s="51"/>
      <c r="M38" s="51"/>
      <c r="N38" s="51"/>
      <c r="O38" s="51"/>
      <c r="P38" s="51"/>
      <c r="Q38" s="51"/>
      <c r="R38" s="51"/>
      <c r="Z38" s="150" t="s">
        <v>129</v>
      </c>
      <c r="AA38" s="668" t="s">
        <v>10</v>
      </c>
      <c r="AB38" s="669"/>
      <c r="AC38" s="151" t="s">
        <v>8</v>
      </c>
      <c r="AD38" s="150" t="s">
        <v>169</v>
      </c>
      <c r="AE38" s="14"/>
      <c r="AF38" s="14"/>
      <c r="AQ38" s="149"/>
      <c r="AR38" s="149"/>
      <c r="AS38" s="149"/>
    </row>
    <row r="39" spans="3:70" ht="16.5" hidden="1" thickBot="1">
      <c r="C39" s="148" t="s">
        <v>112</v>
      </c>
      <c r="D39" s="145">
        <f t="shared" si="3"/>
        <v>2</v>
      </c>
      <c r="E39" s="76">
        <f>M50</f>
        <v>12</v>
      </c>
      <c r="F39" s="76">
        <f>Q50</f>
        <v>14</v>
      </c>
      <c r="G39" s="76">
        <f>P51</f>
        <v>31</v>
      </c>
      <c r="H39" s="76">
        <f>Q51</f>
        <v>33</v>
      </c>
      <c r="I39" s="51"/>
      <c r="J39" s="51"/>
      <c r="K39" s="51"/>
      <c r="L39" s="51"/>
      <c r="M39" s="51"/>
      <c r="N39" s="51"/>
      <c r="O39" s="51"/>
      <c r="P39" s="51"/>
      <c r="Q39" s="51"/>
      <c r="R39" s="51"/>
      <c r="Z39" s="152" t="s">
        <v>184</v>
      </c>
      <c r="AA39" s="153"/>
      <c r="AB39" s="153"/>
      <c r="AC39" s="153"/>
      <c r="AD39" s="154"/>
      <c r="AE39" s="155"/>
      <c r="AF39" s="156"/>
      <c r="AQ39" s="149"/>
      <c r="AR39" s="149"/>
      <c r="AS39" s="149"/>
    </row>
    <row r="40" spans="3:70" ht="15.75" hidden="1" thickBot="1">
      <c r="C40" s="138" t="s">
        <v>116</v>
      </c>
      <c r="D40" s="139"/>
      <c r="E40" s="139"/>
      <c r="F40" s="139"/>
      <c r="G40" s="139"/>
      <c r="H40" s="139"/>
      <c r="I40" s="51"/>
      <c r="J40" s="51"/>
      <c r="K40" s="51"/>
      <c r="L40" s="51"/>
      <c r="M40" s="51"/>
      <c r="N40" s="51"/>
      <c r="O40" s="51"/>
      <c r="P40" s="51"/>
      <c r="Q40" s="51"/>
      <c r="R40" s="51"/>
      <c r="Z40" s="157" t="s">
        <v>185</v>
      </c>
      <c r="AA40" s="158"/>
      <c r="AB40" s="158"/>
      <c r="AC40" s="159" t="s">
        <v>186</v>
      </c>
      <c r="AD40" s="26"/>
      <c r="AE40" s="95"/>
    </row>
    <row r="41" spans="3:70" ht="15.75" hidden="1" thickBot="1">
      <c r="I41" s="51"/>
      <c r="J41" s="51"/>
      <c r="K41" s="51"/>
      <c r="L41" s="51"/>
      <c r="M41" s="51"/>
      <c r="N41" s="51"/>
      <c r="O41" s="51"/>
      <c r="P41" s="51"/>
      <c r="Q41" s="51"/>
      <c r="R41" s="51"/>
      <c r="Z41" s="157" t="s">
        <v>187</v>
      </c>
      <c r="AA41" s="158"/>
      <c r="AB41" s="158"/>
      <c r="AC41" s="159" t="s">
        <v>188</v>
      </c>
      <c r="AD41" s="26"/>
      <c r="AE41" s="95"/>
    </row>
    <row r="42" spans="3:70" ht="15.75" hidden="1" thickBot="1">
      <c r="I42" s="51"/>
      <c r="J42" s="51"/>
      <c r="K42" s="51"/>
      <c r="L42" s="51"/>
      <c r="M42" s="51"/>
      <c r="N42" s="51"/>
      <c r="O42" s="51"/>
      <c r="P42" s="51"/>
      <c r="Q42" s="51"/>
      <c r="R42" s="51"/>
      <c r="Z42" s="157" t="s">
        <v>189</v>
      </c>
      <c r="AA42" s="158"/>
      <c r="AB42" s="158"/>
      <c r="AC42" s="159" t="s">
        <v>186</v>
      </c>
      <c r="AD42" s="26"/>
      <c r="AE42" s="95"/>
    </row>
    <row r="43" spans="3:70" ht="15.75" hidden="1" thickBot="1">
      <c r="M43"/>
      <c r="Y43" s="14"/>
      <c r="Z43" s="157" t="s">
        <v>190</v>
      </c>
      <c r="AA43" s="158"/>
      <c r="AB43" s="158"/>
      <c r="AC43" s="159" t="s">
        <v>188</v>
      </c>
      <c r="AD43" s="26"/>
      <c r="AE43" s="95"/>
    </row>
    <row r="44" spans="3:70" ht="15.75" hidden="1" thickBot="1">
      <c r="D44" s="6">
        <f>D46-D45</f>
        <v>3</v>
      </c>
      <c r="H44" s="6">
        <f>H46-H45</f>
        <v>3</v>
      </c>
      <c r="J44" s="93"/>
      <c r="M44"/>
      <c r="S44" s="58">
        <f>MAX(I45,Q50,E58,M54,M50,I50,I54,E54,E49,E45)</f>
        <v>33</v>
      </c>
      <c r="Y44" s="14"/>
      <c r="Z44" s="157" t="s">
        <v>191</v>
      </c>
      <c r="AA44" s="158"/>
      <c r="AB44" s="158"/>
      <c r="AC44" s="159" t="s">
        <v>188</v>
      </c>
      <c r="AD44" s="26"/>
      <c r="AE44" s="95"/>
    </row>
    <row r="45" spans="3:70" ht="16.5" hidden="1" thickBot="1">
      <c r="C45" s="124" t="s">
        <v>135</v>
      </c>
      <c r="D45" s="126">
        <f>E30</f>
        <v>0</v>
      </c>
      <c r="E45" s="160">
        <f>C46+D45</f>
        <v>3</v>
      </c>
      <c r="G45" s="124" t="s">
        <v>140</v>
      </c>
      <c r="H45" s="126">
        <f>E33</f>
        <v>3</v>
      </c>
      <c r="I45" s="160">
        <f>G46+H45</f>
        <v>30</v>
      </c>
      <c r="J45" s="93"/>
      <c r="M45"/>
      <c r="S45" s="161" t="s">
        <v>192</v>
      </c>
      <c r="Z45" s="152" t="s">
        <v>193</v>
      </c>
      <c r="AA45" s="153"/>
      <c r="AB45" s="153"/>
      <c r="AC45" s="153"/>
      <c r="AD45" s="154"/>
      <c r="AE45" s="156"/>
      <c r="AF45" s="156"/>
    </row>
    <row r="46" spans="3:70" ht="15.75" hidden="1" thickBot="1">
      <c r="C46" s="136">
        <f>D30</f>
        <v>3</v>
      </c>
      <c r="D46" s="139">
        <f>E46-C46</f>
        <v>3</v>
      </c>
      <c r="E46" s="162">
        <f>H46</f>
        <v>6</v>
      </c>
      <c r="G46" s="136">
        <f>D33</f>
        <v>27</v>
      </c>
      <c r="H46" s="139">
        <f>I46-G46</f>
        <v>6</v>
      </c>
      <c r="I46" s="162">
        <f>S44</f>
        <v>33</v>
      </c>
      <c r="M46"/>
      <c r="S46" s="163"/>
      <c r="X46" s="143"/>
      <c r="Y46" s="14"/>
      <c r="Z46" s="157" t="s">
        <v>194</v>
      </c>
      <c r="AA46" s="158"/>
      <c r="AB46" s="158"/>
      <c r="AC46" s="159" t="s">
        <v>195</v>
      </c>
      <c r="AD46" s="26"/>
      <c r="AE46" s="95"/>
    </row>
    <row r="47" spans="3:70" ht="15.75" hidden="1" thickBot="1">
      <c r="G47" s="51"/>
      <c r="H47" s="51"/>
      <c r="I47" s="51"/>
      <c r="M47"/>
      <c r="S47" s="163"/>
      <c r="X47" s="164"/>
      <c r="Z47" s="157" t="s">
        <v>196</v>
      </c>
      <c r="AA47" s="158"/>
      <c r="AB47" s="158"/>
      <c r="AC47" s="159" t="s">
        <v>197</v>
      </c>
      <c r="AD47" s="26"/>
      <c r="AE47" s="95"/>
      <c r="AG47" s="93"/>
    </row>
    <row r="48" spans="3:70" ht="15.75" hidden="1" thickBot="1">
      <c r="C48" s="51"/>
      <c r="D48" s="6">
        <f>D50-D49</f>
        <v>29</v>
      </c>
      <c r="E48" s="51"/>
      <c r="J48" s="93"/>
      <c r="K48" s="14"/>
      <c r="M48"/>
      <c r="S48" s="163"/>
      <c r="X48" s="164"/>
      <c r="Y48" s="14"/>
      <c r="Z48" s="157" t="s">
        <v>198</v>
      </c>
      <c r="AA48" s="158"/>
      <c r="AB48" s="158"/>
      <c r="AC48" s="159" t="s">
        <v>195</v>
      </c>
      <c r="AD48" s="26"/>
      <c r="AE48" s="95"/>
      <c r="AG48" s="93"/>
    </row>
    <row r="49" spans="3:35" ht="15.75" hidden="1" thickBot="1">
      <c r="C49" s="124" t="s">
        <v>138</v>
      </c>
      <c r="D49" s="126">
        <f>E31</f>
        <v>0</v>
      </c>
      <c r="E49" s="160">
        <f>C50+D49</f>
        <v>0</v>
      </c>
      <c r="G49" s="14"/>
      <c r="H49" s="6">
        <f>H51-H50</f>
        <v>19</v>
      </c>
      <c r="J49" s="93"/>
      <c r="L49" s="165">
        <f>L51-L50</f>
        <v>19</v>
      </c>
      <c r="M49"/>
      <c r="P49" s="6">
        <f>P51-P50</f>
        <v>19</v>
      </c>
      <c r="S49" s="163"/>
      <c r="X49" s="164"/>
      <c r="Y49" s="14"/>
      <c r="Z49" s="157" t="s">
        <v>199</v>
      </c>
      <c r="AA49" s="158"/>
      <c r="AB49" s="158"/>
      <c r="AC49" s="159" t="s">
        <v>200</v>
      </c>
      <c r="AD49" s="26"/>
      <c r="AE49" s="95"/>
    </row>
    <row r="50" spans="3:35" ht="15.75" hidden="1" thickBot="1">
      <c r="C50" s="136">
        <f>D31</f>
        <v>0</v>
      </c>
      <c r="D50" s="139">
        <f>E50-C50</f>
        <v>29</v>
      </c>
      <c r="E50" s="162">
        <f>H51</f>
        <v>29</v>
      </c>
      <c r="G50" s="124" t="s">
        <v>141</v>
      </c>
      <c r="H50" s="126">
        <f>E34</f>
        <v>10</v>
      </c>
      <c r="I50" s="160">
        <f>G51+H50</f>
        <v>32</v>
      </c>
      <c r="J50" s="166"/>
      <c r="K50" s="6" t="s">
        <v>155</v>
      </c>
      <c r="L50" s="6">
        <f>E38</f>
        <v>32</v>
      </c>
      <c r="M50" s="167">
        <f>K51+L50</f>
        <v>12</v>
      </c>
      <c r="O50" s="124" t="s">
        <v>158</v>
      </c>
      <c r="P50" s="126">
        <f>E39</f>
        <v>12</v>
      </c>
      <c r="Q50" s="160">
        <f>O51+P50</f>
        <v>14</v>
      </c>
      <c r="S50" s="163"/>
      <c r="X50" s="164"/>
      <c r="Y50" s="14"/>
      <c r="Z50" s="157" t="s">
        <v>201</v>
      </c>
      <c r="AA50" s="158"/>
      <c r="AB50" s="158"/>
      <c r="AC50" s="159" t="s">
        <v>202</v>
      </c>
      <c r="AD50" s="26"/>
      <c r="AE50" s="95"/>
    </row>
    <row r="51" spans="3:35" ht="16.5" hidden="1" thickBot="1">
      <c r="G51" s="136">
        <f>D34</f>
        <v>22</v>
      </c>
      <c r="H51" s="139">
        <f>I51-G51</f>
        <v>29</v>
      </c>
      <c r="I51" s="162">
        <f>L51</f>
        <v>51</v>
      </c>
      <c r="K51" s="168">
        <f>D38</f>
        <v>-20</v>
      </c>
      <c r="L51" s="168">
        <f>M51-K51</f>
        <v>51</v>
      </c>
      <c r="M51" s="169">
        <f>P51</f>
        <v>31</v>
      </c>
      <c r="O51" s="136">
        <f>D39</f>
        <v>2</v>
      </c>
      <c r="P51" s="139">
        <f>Q51-O51</f>
        <v>31</v>
      </c>
      <c r="Q51" s="162">
        <f>S44</f>
        <v>33</v>
      </c>
      <c r="S51" s="163"/>
      <c r="X51" s="164"/>
      <c r="Z51" s="152" t="s">
        <v>203</v>
      </c>
      <c r="AA51" s="153"/>
      <c r="AB51" s="153"/>
      <c r="AC51" s="153"/>
      <c r="AD51" s="154"/>
      <c r="AE51" s="156"/>
      <c r="AF51" s="156"/>
    </row>
    <row r="52" spans="3:35" ht="15.75" hidden="1" thickBot="1">
      <c r="F52" s="82"/>
      <c r="J52" s="93"/>
      <c r="M52"/>
      <c r="S52" s="163"/>
      <c r="T52" s="143"/>
      <c r="U52" s="143"/>
      <c r="V52" s="143"/>
      <c r="W52" s="143"/>
      <c r="X52" s="164"/>
      <c r="Y52" s="14"/>
      <c r="Z52" s="157" t="s">
        <v>198</v>
      </c>
      <c r="AA52" s="158"/>
      <c r="AB52" s="158"/>
      <c r="AC52" s="159" t="s">
        <v>195</v>
      </c>
      <c r="AD52" s="26"/>
      <c r="AE52" s="95"/>
    </row>
    <row r="53" spans="3:35" ht="15.75" hidden="1" thickBot="1">
      <c r="D53" s="6">
        <f>D55-D54</f>
        <v>19</v>
      </c>
      <c r="H53" s="6">
        <f>H55-H54</f>
        <v>23</v>
      </c>
      <c r="L53" s="165">
        <f>L55-L54</f>
        <v>23</v>
      </c>
      <c r="M53"/>
      <c r="S53" s="163"/>
      <c r="T53" s="164"/>
      <c r="U53" s="164"/>
      <c r="V53" s="164"/>
      <c r="W53" s="164"/>
      <c r="X53" s="164"/>
      <c r="Z53" s="157" t="s">
        <v>199</v>
      </c>
      <c r="AA53" s="158"/>
      <c r="AB53" s="158"/>
      <c r="AC53" s="159" t="s">
        <v>200</v>
      </c>
      <c r="AD53" s="26"/>
    </row>
    <row r="54" spans="3:35" ht="15.75" hidden="1" thickBot="1">
      <c r="C54" s="124" t="s">
        <v>139</v>
      </c>
      <c r="D54" s="126">
        <f>E32</f>
        <v>0</v>
      </c>
      <c r="E54" s="160">
        <f>C55+D54</f>
        <v>10</v>
      </c>
      <c r="G54" s="124" t="s">
        <v>143</v>
      </c>
      <c r="H54" s="126">
        <f>E35</f>
        <v>10</v>
      </c>
      <c r="I54" s="160">
        <f>G55+H54</f>
        <v>33</v>
      </c>
      <c r="K54" s="124" t="s">
        <v>145</v>
      </c>
      <c r="L54" s="6">
        <f>E36</f>
        <v>33</v>
      </c>
      <c r="M54" s="58">
        <f>K55+L54</f>
        <v>10</v>
      </c>
      <c r="S54" s="163"/>
      <c r="T54" s="164"/>
      <c r="U54" s="164"/>
      <c r="V54" s="164"/>
      <c r="W54" s="164"/>
      <c r="X54" s="164"/>
      <c r="Z54" s="157" t="s">
        <v>201</v>
      </c>
      <c r="AA54" s="158"/>
      <c r="AB54" s="158"/>
      <c r="AC54" s="159" t="s">
        <v>202</v>
      </c>
      <c r="AD54" s="26"/>
    </row>
    <row r="55" spans="3:35" ht="16.5" hidden="1" thickBot="1">
      <c r="C55" s="136">
        <f>D32</f>
        <v>10</v>
      </c>
      <c r="D55" s="139">
        <f>E55-C55</f>
        <v>19</v>
      </c>
      <c r="E55" s="162">
        <f>H51</f>
        <v>29</v>
      </c>
      <c r="G55" s="136">
        <f>D35</f>
        <v>23</v>
      </c>
      <c r="H55" s="139">
        <f>I55-G55</f>
        <v>33</v>
      </c>
      <c r="I55" s="162">
        <f>L55</f>
        <v>56</v>
      </c>
      <c r="K55" s="170">
        <f>D36</f>
        <v>-23</v>
      </c>
      <c r="L55" s="168">
        <f>M55-K55</f>
        <v>56</v>
      </c>
      <c r="M55" s="168">
        <f>S44</f>
        <v>33</v>
      </c>
      <c r="S55" s="163"/>
      <c r="T55" s="164"/>
      <c r="U55" s="164"/>
      <c r="V55" s="164"/>
      <c r="W55" s="164"/>
      <c r="X55" s="164"/>
      <c r="Y55" s="14"/>
      <c r="Z55" s="152" t="s">
        <v>110</v>
      </c>
      <c r="AA55" s="153"/>
      <c r="AB55" s="153"/>
      <c r="AC55" s="153"/>
      <c r="AD55" s="154"/>
      <c r="AE55" s="95"/>
      <c r="AG55" s="93"/>
    </row>
    <row r="56" spans="3:35" ht="15.75" hidden="1" thickBot="1">
      <c r="J56" s="93"/>
      <c r="M56"/>
      <c r="S56" s="163"/>
      <c r="T56" s="164"/>
      <c r="U56" s="164"/>
      <c r="V56" s="164"/>
      <c r="W56" s="164"/>
      <c r="X56" s="164"/>
      <c r="Y56" s="14"/>
      <c r="Z56" s="157" t="s">
        <v>204</v>
      </c>
      <c r="AA56" s="158"/>
      <c r="AB56" s="158"/>
      <c r="AC56" s="159" t="s">
        <v>205</v>
      </c>
      <c r="AD56" s="26"/>
      <c r="AE56" s="95"/>
      <c r="AG56" s="166"/>
    </row>
    <row r="57" spans="3:35" ht="16.5" hidden="1" thickBot="1">
      <c r="D57" s="6">
        <f>D59-D58</f>
        <v>25</v>
      </c>
      <c r="J57" s="93"/>
      <c r="M57"/>
      <c r="S57" s="163"/>
      <c r="T57" s="164"/>
      <c r="U57" s="164"/>
      <c r="V57" s="164"/>
      <c r="W57" s="164"/>
      <c r="X57" s="164"/>
      <c r="Z57" s="157" t="s">
        <v>206</v>
      </c>
      <c r="AA57" s="158"/>
      <c r="AB57" s="158"/>
      <c r="AC57" s="159" t="s">
        <v>175</v>
      </c>
      <c r="AD57" s="26"/>
      <c r="AE57" s="156"/>
      <c r="AF57" s="156"/>
    </row>
    <row r="58" spans="3:35" ht="15.75" hidden="1" thickBot="1">
      <c r="C58" s="124" t="s">
        <v>151</v>
      </c>
      <c r="D58" s="126">
        <f>E37</f>
        <v>0</v>
      </c>
      <c r="E58" s="160">
        <f>C59+D58</f>
        <v>8</v>
      </c>
      <c r="L58" s="149"/>
      <c r="M58" s="149"/>
      <c r="S58" s="163"/>
      <c r="T58" s="164"/>
      <c r="U58" s="164"/>
      <c r="V58" s="164"/>
      <c r="W58" s="164"/>
      <c r="X58" s="164"/>
      <c r="Z58" s="157" t="s">
        <v>207</v>
      </c>
      <c r="AA58" s="158"/>
      <c r="AB58" s="158"/>
      <c r="AC58" s="159" t="s">
        <v>188</v>
      </c>
      <c r="AD58" s="26"/>
      <c r="AE58" s="95"/>
    </row>
    <row r="59" spans="3:35" ht="16.5" hidden="1" thickBot="1">
      <c r="C59" s="136">
        <f>D37</f>
        <v>8</v>
      </c>
      <c r="D59" s="139">
        <f>E59-C59</f>
        <v>25</v>
      </c>
      <c r="E59" s="162">
        <f>S44</f>
        <v>33</v>
      </c>
      <c r="M59"/>
      <c r="S59" s="163"/>
      <c r="T59" s="164"/>
      <c r="U59" s="164"/>
      <c r="V59" s="164"/>
      <c r="W59" s="164"/>
      <c r="X59" s="164"/>
      <c r="Z59" s="152" t="s">
        <v>208</v>
      </c>
      <c r="AA59" s="153"/>
      <c r="AB59" s="153"/>
      <c r="AC59" s="153"/>
      <c r="AD59" s="154"/>
      <c r="AE59" s="95"/>
    </row>
    <row r="60" spans="3:35" ht="15.75" hidden="1" thickBot="1">
      <c r="M60"/>
      <c r="S60" s="171"/>
      <c r="T60" s="164"/>
      <c r="U60" s="164"/>
      <c r="V60" s="164"/>
      <c r="W60" s="164"/>
      <c r="X60" s="164"/>
      <c r="Z60" s="157" t="s">
        <v>209</v>
      </c>
      <c r="AA60" s="158"/>
      <c r="AB60" s="158"/>
      <c r="AC60" s="159" t="s">
        <v>200</v>
      </c>
      <c r="AD60" s="26"/>
      <c r="AE60" s="95"/>
    </row>
    <row r="61" spans="3:35" ht="15.75" hidden="1" thickBot="1">
      <c r="C61" s="172" t="s">
        <v>210</v>
      </c>
      <c r="D61" s="173"/>
      <c r="E61" s="173"/>
      <c r="F61" s="173"/>
      <c r="G61" s="174"/>
      <c r="M61"/>
      <c r="T61" s="164"/>
      <c r="U61" s="164"/>
      <c r="V61" s="164"/>
      <c r="W61" s="164"/>
      <c r="X61" s="164"/>
      <c r="Z61" s="157" t="s">
        <v>211</v>
      </c>
      <c r="AA61" s="158"/>
      <c r="AB61" s="158"/>
      <c r="AC61" s="159" t="s">
        <v>200</v>
      </c>
      <c r="AD61" s="26"/>
      <c r="AE61" s="95"/>
      <c r="AI61" s="166"/>
    </row>
    <row r="62" spans="3:35" ht="15.75" hidden="1" thickBot="1">
      <c r="C62" s="175" t="s">
        <v>170</v>
      </c>
      <c r="D62" s="125" t="b">
        <v>1</v>
      </c>
      <c r="E62" s="145">
        <f t="shared" ref="E62:E72" si="4">_xlfn.UNICODE($D62)</f>
        <v>84</v>
      </c>
      <c r="F62" s="125" t="b">
        <v>0</v>
      </c>
      <c r="G62" s="145">
        <f t="shared" ref="G62:G71" si="5">_xlfn.UNICODE($F62)</f>
        <v>70</v>
      </c>
      <c r="M62"/>
      <c r="T62" s="164"/>
      <c r="U62" s="164"/>
      <c r="V62" s="164"/>
      <c r="W62" s="164"/>
      <c r="X62" s="164"/>
      <c r="Z62" s="157" t="s">
        <v>212</v>
      </c>
      <c r="AA62" s="158"/>
      <c r="AB62" s="158"/>
      <c r="AC62" s="159" t="s">
        <v>200</v>
      </c>
      <c r="AD62" s="26"/>
      <c r="AE62" s="95"/>
      <c r="AI62" s="166"/>
    </row>
    <row r="63" spans="3:35" ht="15.75" hidden="1" thickBot="1">
      <c r="C63" s="176" t="s">
        <v>173</v>
      </c>
      <c r="D63" s="71" t="b">
        <v>0</v>
      </c>
      <c r="E63" s="76">
        <f t="shared" si="4"/>
        <v>70</v>
      </c>
      <c r="F63" s="71" t="b">
        <v>1</v>
      </c>
      <c r="G63" s="76">
        <f t="shared" si="5"/>
        <v>84</v>
      </c>
      <c r="M63"/>
      <c r="T63" s="164"/>
      <c r="U63" s="164"/>
      <c r="V63" s="164"/>
      <c r="W63" s="164"/>
      <c r="Z63" s="157" t="s">
        <v>213</v>
      </c>
      <c r="AA63" s="158"/>
      <c r="AB63" s="158"/>
      <c r="AC63" s="159" t="s">
        <v>214</v>
      </c>
      <c r="AD63" s="26"/>
      <c r="AE63" s="95"/>
      <c r="AI63" s="166"/>
    </row>
    <row r="64" spans="3:35" ht="15.75" hidden="1" thickBot="1">
      <c r="C64" s="176" t="s">
        <v>176</v>
      </c>
      <c r="D64" s="71" t="b">
        <v>0</v>
      </c>
      <c r="E64" s="76">
        <f t="shared" si="4"/>
        <v>70</v>
      </c>
      <c r="F64" s="71" t="b">
        <v>0</v>
      </c>
      <c r="G64" s="76">
        <f t="shared" si="5"/>
        <v>70</v>
      </c>
      <c r="M64"/>
      <c r="T64" s="164"/>
      <c r="U64" s="164"/>
      <c r="V64" s="164"/>
      <c r="W64" s="164"/>
      <c r="Z64" s="157" t="s">
        <v>215</v>
      </c>
      <c r="AA64" s="158"/>
      <c r="AB64" s="158"/>
      <c r="AC64" s="159" t="s">
        <v>216</v>
      </c>
      <c r="AD64" s="26"/>
      <c r="AI64" s="166"/>
    </row>
    <row r="65" spans="3:38" ht="15.75" hidden="1" thickBot="1">
      <c r="C65" s="177" t="s">
        <v>178</v>
      </c>
      <c r="D65" s="71" t="b">
        <v>0</v>
      </c>
      <c r="E65" s="76">
        <f t="shared" si="4"/>
        <v>70</v>
      </c>
      <c r="F65" s="71" t="b">
        <v>0</v>
      </c>
      <c r="G65" s="76">
        <f t="shared" si="5"/>
        <v>70</v>
      </c>
      <c r="M65"/>
      <c r="T65" s="164"/>
      <c r="U65" s="164"/>
      <c r="V65" s="164"/>
      <c r="W65" s="164"/>
      <c r="Z65" s="157" t="s">
        <v>217</v>
      </c>
      <c r="AA65" s="158"/>
      <c r="AB65" s="158"/>
      <c r="AC65" s="159" t="s">
        <v>218</v>
      </c>
      <c r="AD65" s="26"/>
      <c r="AI65" s="166"/>
    </row>
    <row r="66" spans="3:38" ht="15.75" hidden="1" thickBot="1">
      <c r="C66" s="177" t="s">
        <v>180</v>
      </c>
      <c r="D66" s="71" t="b">
        <v>0</v>
      </c>
      <c r="E66" s="76">
        <f t="shared" si="4"/>
        <v>70</v>
      </c>
      <c r="F66" s="71" t="b">
        <v>0</v>
      </c>
      <c r="G66" s="76">
        <f t="shared" si="5"/>
        <v>70</v>
      </c>
      <c r="M66"/>
      <c r="T66" s="164"/>
      <c r="U66" s="164"/>
      <c r="V66" s="164"/>
      <c r="W66" s="164"/>
      <c r="Z66" s="157" t="s">
        <v>219</v>
      </c>
      <c r="AA66" s="158"/>
      <c r="AB66" s="158"/>
      <c r="AC66" s="159" t="s">
        <v>218</v>
      </c>
      <c r="AD66" s="26"/>
      <c r="AI66" s="166"/>
    </row>
    <row r="67" spans="3:38" ht="14.1" hidden="1" customHeight="1" thickBot="1">
      <c r="C67" s="177" t="s">
        <v>182</v>
      </c>
      <c r="D67" s="71" t="b">
        <v>0</v>
      </c>
      <c r="E67" s="76">
        <f t="shared" si="4"/>
        <v>70</v>
      </c>
      <c r="F67" s="71" t="b">
        <v>0</v>
      </c>
      <c r="G67" s="76">
        <f t="shared" si="5"/>
        <v>70</v>
      </c>
      <c r="M67"/>
      <c r="T67" s="164"/>
      <c r="U67" s="164"/>
      <c r="V67" s="164"/>
      <c r="W67" s="164"/>
      <c r="Z67" s="157" t="s">
        <v>220</v>
      </c>
      <c r="AA67" s="158"/>
      <c r="AB67" s="158"/>
      <c r="AC67" s="159" t="s">
        <v>221</v>
      </c>
      <c r="AD67" s="26"/>
      <c r="AI67" s="166"/>
    </row>
    <row r="68" spans="3:38" ht="16.5" hidden="1" thickBot="1">
      <c r="C68" s="148" t="s">
        <v>183</v>
      </c>
      <c r="D68" s="71" t="b">
        <v>0</v>
      </c>
      <c r="E68" s="76">
        <f t="shared" si="4"/>
        <v>70</v>
      </c>
      <c r="F68" s="71" t="b">
        <v>0</v>
      </c>
      <c r="G68" s="76">
        <f t="shared" si="5"/>
        <v>70</v>
      </c>
      <c r="M68"/>
      <c r="T68" s="164"/>
      <c r="U68" s="164"/>
      <c r="V68" s="164"/>
      <c r="W68" s="164"/>
      <c r="Z68" s="152" t="s">
        <v>222</v>
      </c>
      <c r="AA68" s="153"/>
      <c r="AB68" s="153"/>
      <c r="AC68" s="153"/>
      <c r="AD68" s="154"/>
      <c r="AI68" s="166"/>
    </row>
    <row r="69" spans="3:38" ht="15.75" hidden="1" thickBot="1">
      <c r="C69" s="177" t="s">
        <v>110</v>
      </c>
      <c r="D69" s="71" t="b">
        <v>0</v>
      </c>
      <c r="E69" s="76">
        <f t="shared" si="4"/>
        <v>70</v>
      </c>
      <c r="F69" s="71" t="b">
        <v>0</v>
      </c>
      <c r="G69" s="178">
        <f t="shared" si="5"/>
        <v>70</v>
      </c>
      <c r="H69" s="6">
        <f>IF(E69=84,5,0)</f>
        <v>0</v>
      </c>
      <c r="I69" s="179">
        <f>IF(G69=84,5,0)</f>
        <v>0</v>
      </c>
      <c r="M69"/>
      <c r="Z69" s="180" t="s">
        <v>223</v>
      </c>
      <c r="AA69" s="268" t="s">
        <v>10</v>
      </c>
      <c r="AB69" s="269"/>
      <c r="AC69" s="181" t="s">
        <v>8</v>
      </c>
      <c r="AD69" s="150" t="s">
        <v>169</v>
      </c>
      <c r="AE69" s="150" t="s">
        <v>224</v>
      </c>
      <c r="AF69" s="150" t="s">
        <v>225</v>
      </c>
      <c r="AG69" s="150" t="s">
        <v>169</v>
      </c>
      <c r="AI69" s="166"/>
    </row>
    <row r="70" spans="3:38" ht="15.75" hidden="1" thickBot="1">
      <c r="C70" s="177" t="s">
        <v>111</v>
      </c>
      <c r="D70" s="71" t="b">
        <v>0</v>
      </c>
      <c r="E70" s="76">
        <f t="shared" si="4"/>
        <v>70</v>
      </c>
      <c r="F70" s="71" t="b">
        <v>0</v>
      </c>
      <c r="G70" s="76">
        <f t="shared" si="5"/>
        <v>70</v>
      </c>
      <c r="M70" s="182"/>
      <c r="Z70" s="157" t="s">
        <v>226</v>
      </c>
      <c r="AA70" s="158"/>
      <c r="AB70" s="158"/>
      <c r="AC70" s="159" t="s">
        <v>188</v>
      </c>
      <c r="AD70" s="26"/>
      <c r="AE70" s="26"/>
      <c r="AF70" s="26"/>
      <c r="AG70" s="26"/>
      <c r="AI70" s="166"/>
    </row>
    <row r="71" spans="3:38" ht="15.75" hidden="1" thickBot="1">
      <c r="C71" s="177" t="s">
        <v>112</v>
      </c>
      <c r="D71" s="71" t="b">
        <v>0</v>
      </c>
      <c r="E71" s="76">
        <f t="shared" si="4"/>
        <v>70</v>
      </c>
      <c r="F71" s="71" t="b">
        <v>0</v>
      </c>
      <c r="G71" s="76">
        <f t="shared" si="5"/>
        <v>70</v>
      </c>
      <c r="M71" s="182"/>
      <c r="Z71" s="157" t="s">
        <v>227</v>
      </c>
      <c r="AA71" s="158"/>
      <c r="AB71" s="158"/>
      <c r="AC71" s="159" t="s">
        <v>188</v>
      </c>
      <c r="AD71" s="26"/>
      <c r="AH71" s="183"/>
      <c r="AL71" s="35"/>
    </row>
    <row r="72" spans="3:38" ht="15.75" hidden="1" thickBot="1">
      <c r="C72" s="184" t="s">
        <v>116</v>
      </c>
      <c r="D72" s="71" t="b">
        <v>0</v>
      </c>
      <c r="E72" s="76">
        <f t="shared" si="4"/>
        <v>70</v>
      </c>
      <c r="M72" s="182"/>
      <c r="Z72" s="157" t="s">
        <v>228</v>
      </c>
      <c r="AA72" s="158"/>
      <c r="AB72" s="158"/>
      <c r="AC72" s="159" t="s">
        <v>214</v>
      </c>
      <c r="AD72" s="26"/>
      <c r="AH72" s="183"/>
      <c r="AJ72" s="185"/>
      <c r="AL72" s="35"/>
    </row>
    <row r="73" spans="3:38" ht="15.75" hidden="1" thickBot="1">
      <c r="M73" s="182"/>
      <c r="Z73" s="157" t="s">
        <v>229</v>
      </c>
      <c r="AA73" s="158"/>
      <c r="AB73" s="158"/>
      <c r="AC73" s="159" t="s">
        <v>175</v>
      </c>
      <c r="AD73" s="26"/>
      <c r="AH73" s="183"/>
    </row>
    <row r="74" spans="3:38" ht="14.45" hidden="1" customHeight="1" thickBot="1">
      <c r="C74" s="186" t="s">
        <v>230</v>
      </c>
      <c r="D74" s="187"/>
      <c r="E74" s="187"/>
      <c r="F74" s="187"/>
      <c r="G74" s="187"/>
      <c r="M74" s="182"/>
      <c r="Z74" s="157" t="s">
        <v>231</v>
      </c>
      <c r="AA74" s="158"/>
      <c r="AB74" s="158"/>
      <c r="AC74" s="159" t="s">
        <v>175</v>
      </c>
      <c r="AD74" s="26"/>
      <c r="AH74" s="270"/>
      <c r="AJ74" s="185"/>
    </row>
    <row r="75" spans="3:38" ht="14.45" hidden="1" customHeight="1" thickBot="1">
      <c r="C75" s="148" t="s">
        <v>232</v>
      </c>
      <c r="D75" s="71" t="b">
        <v>0</v>
      </c>
      <c r="E75" s="76">
        <f>_xlfn.UNICODE($D75)</f>
        <v>70</v>
      </c>
      <c r="F75" s="76" t="b">
        <v>0</v>
      </c>
      <c r="G75" s="178">
        <f>_xlfn.UNICODE($F75)</f>
        <v>70</v>
      </c>
      <c r="H75" s="6">
        <f>IF($E75=84,5,0)</f>
        <v>0</v>
      </c>
      <c r="I75" s="6">
        <f>IF($G75=84,5,0)</f>
        <v>0</v>
      </c>
      <c r="J75" s="646">
        <f>SUM(H75:H77)</f>
        <v>0</v>
      </c>
      <c r="K75" s="646">
        <f>SUM(I75:I77)</f>
        <v>0</v>
      </c>
      <c r="L75" s="182"/>
      <c r="M75" s="182"/>
      <c r="Y75" s="35"/>
      <c r="Z75" s="157" t="s">
        <v>233</v>
      </c>
      <c r="AA75" s="158"/>
      <c r="AB75" s="158"/>
      <c r="AC75" s="159" t="s">
        <v>175</v>
      </c>
      <c r="AD75" s="26"/>
      <c r="AH75" s="270"/>
      <c r="AI75" s="14"/>
    </row>
    <row r="76" spans="3:38" ht="15.75" hidden="1" thickBot="1">
      <c r="C76" s="148" t="s">
        <v>234</v>
      </c>
      <c r="D76" s="71" t="b">
        <v>0</v>
      </c>
      <c r="E76" s="76">
        <f>_xlfn.UNICODE($D76)</f>
        <v>70</v>
      </c>
      <c r="F76" s="76" t="b">
        <v>0</v>
      </c>
      <c r="G76" s="178">
        <f>_xlfn.UNICODE($F76)</f>
        <v>70</v>
      </c>
      <c r="H76" s="6">
        <f>IF($E76=84,5,0)</f>
        <v>0</v>
      </c>
      <c r="I76" s="6">
        <f>IF($G76=84,5,0)</f>
        <v>0</v>
      </c>
      <c r="J76" s="647"/>
      <c r="K76" s="647"/>
      <c r="L76" s="182"/>
      <c r="M76" s="182"/>
      <c r="Y76" s="35"/>
      <c r="Z76" s="157" t="s">
        <v>235</v>
      </c>
      <c r="AA76" s="158"/>
      <c r="AB76" s="158"/>
      <c r="AC76" s="159" t="s">
        <v>218</v>
      </c>
      <c r="AD76" s="26"/>
      <c r="AH76" s="183"/>
    </row>
    <row r="77" spans="3:38" ht="15.75" hidden="1" thickBot="1">
      <c r="C77" s="148" t="s">
        <v>236</v>
      </c>
      <c r="D77" s="71" t="b">
        <v>0</v>
      </c>
      <c r="E77" s="76">
        <f>_xlfn.UNICODE($D77)</f>
        <v>70</v>
      </c>
      <c r="F77" s="76" t="b">
        <v>0</v>
      </c>
      <c r="G77" s="178">
        <f>_xlfn.UNICODE($F77)</f>
        <v>70</v>
      </c>
      <c r="H77" s="6">
        <f>IF($E77=84,5,0)</f>
        <v>0</v>
      </c>
      <c r="I77" s="6">
        <f>IF($G77=84,5,0)</f>
        <v>0</v>
      </c>
      <c r="J77" s="648"/>
      <c r="K77" s="648"/>
      <c r="L77" s="182"/>
      <c r="M77" s="182"/>
      <c r="Z77" s="157" t="s">
        <v>237</v>
      </c>
      <c r="AA77" s="158"/>
      <c r="AB77" s="158"/>
      <c r="AC77" s="159" t="s">
        <v>175</v>
      </c>
      <c r="AD77" s="26"/>
      <c r="AH77" s="188"/>
      <c r="AI77" s="14"/>
    </row>
    <row r="78" spans="3:38" ht="15.75" hidden="1" thickBot="1">
      <c r="E78" s="51"/>
      <c r="F78" s="51"/>
      <c r="G78" s="51"/>
      <c r="M78" s="182"/>
      <c r="Z78" s="157" t="s">
        <v>238</v>
      </c>
      <c r="AA78" s="158"/>
      <c r="AB78" s="158"/>
      <c r="AC78" s="159" t="s">
        <v>175</v>
      </c>
      <c r="AD78" s="26"/>
      <c r="AH78" s="270"/>
      <c r="AI78" s="14"/>
    </row>
    <row r="79" spans="3:38" ht="14.45" hidden="1" customHeight="1" thickBot="1">
      <c r="M79" s="182"/>
      <c r="Z79" s="157" t="s">
        <v>239</v>
      </c>
      <c r="AA79" s="158"/>
      <c r="AB79" s="158"/>
      <c r="AC79" s="159" t="s">
        <v>214</v>
      </c>
      <c r="AD79" s="26"/>
      <c r="AH79" s="183"/>
      <c r="AI79" s="14"/>
    </row>
    <row r="80" spans="3:38" ht="14.45" hidden="1" customHeight="1" thickBot="1">
      <c r="C80" s="118" t="s">
        <v>240</v>
      </c>
      <c r="M80" s="182"/>
      <c r="Z80" s="157" t="s">
        <v>241</v>
      </c>
      <c r="AA80" s="158"/>
      <c r="AB80" s="158"/>
      <c r="AC80" s="159" t="s">
        <v>218</v>
      </c>
      <c r="AD80" s="26"/>
      <c r="AH80" s="270"/>
      <c r="AI80" s="189"/>
      <c r="AJ80" s="35"/>
    </row>
    <row r="81" spans="1:37" ht="14.45" hidden="1" customHeight="1" thickBot="1">
      <c r="C81" s="190" t="s">
        <v>146</v>
      </c>
      <c r="D81" s="191">
        <f>IF($D$44=0,$C$46,0)+MAX(IF($D$48=0,$C$50,0),IF($D$53=0,$C$55,0))+IF($H$44=0,$G$46,0)+IF($H$49=0,$G$51,0)+IF($H$53=0,$G$55,0)+IF($L$53=0,$K$55,0)+IF($D$57=0,$C$59,0)+IF($L$49=0,$K$51,0)+IF($P$49=0,$O$51,0)</f>
        <v>0</v>
      </c>
      <c r="M81" s="182"/>
      <c r="Z81" s="157" t="s">
        <v>242</v>
      </c>
      <c r="AA81" s="158"/>
      <c r="AB81" s="158"/>
      <c r="AC81" s="159" t="s">
        <v>188</v>
      </c>
      <c r="AD81" s="26"/>
      <c r="AH81" s="270"/>
      <c r="AJ81" s="185"/>
    </row>
    <row r="82" spans="1:37" ht="15.75" hidden="1" thickBot="1">
      <c r="C82" s="190" t="s">
        <v>243</v>
      </c>
      <c r="D82" s="192">
        <f>H95^0.5</f>
        <v>2.6770630673681683</v>
      </c>
      <c r="M82" s="182"/>
      <c r="Z82" s="157" t="s">
        <v>244</v>
      </c>
      <c r="AA82" s="158"/>
      <c r="AB82" s="158"/>
      <c r="AC82" s="159" t="s">
        <v>175</v>
      </c>
      <c r="AD82" s="26"/>
    </row>
    <row r="83" spans="1:37" ht="15" hidden="1" customHeight="1" thickBot="1">
      <c r="M83" s="182"/>
      <c r="Z83" s="180" t="s">
        <v>245</v>
      </c>
      <c r="AA83" s="268" t="s">
        <v>10</v>
      </c>
      <c r="AB83" s="269"/>
      <c r="AC83" s="181" t="s">
        <v>8</v>
      </c>
      <c r="AD83" s="150" t="s">
        <v>169</v>
      </c>
    </row>
    <row r="84" spans="1:37" ht="15.75" hidden="1" thickBot="1">
      <c r="C84" s="119" t="s">
        <v>48</v>
      </c>
      <c r="D84" s="140" t="s">
        <v>246</v>
      </c>
      <c r="E84" s="140" t="s">
        <v>247</v>
      </c>
      <c r="F84" s="140" t="s">
        <v>248</v>
      </c>
      <c r="G84" s="193" t="s">
        <v>249</v>
      </c>
      <c r="H84" s="193" t="s">
        <v>250</v>
      </c>
      <c r="M84" s="182"/>
      <c r="Z84" s="157" t="s">
        <v>251</v>
      </c>
      <c r="AA84" s="158"/>
      <c r="AB84" s="158"/>
      <c r="AC84" s="159" t="s">
        <v>218</v>
      </c>
      <c r="AD84" s="26"/>
    </row>
    <row r="85" spans="1:37" ht="15.75" hidden="1" thickBot="1">
      <c r="C85" s="144" t="s">
        <v>170</v>
      </c>
      <c r="D85" s="145">
        <v>2</v>
      </c>
      <c r="E85" s="145">
        <f t="shared" ref="E85:E94" si="6">$F17</f>
        <v>3</v>
      </c>
      <c r="F85" s="145">
        <v>5</v>
      </c>
      <c r="G85" s="194">
        <f t="shared" ref="G85:G94" si="7">($D85+4*$E85+$F85)/6</f>
        <v>3.1666666666666665</v>
      </c>
      <c r="H85" s="320">
        <f t="shared" ref="H85:H94" si="8">IF($G62&lt;=83,(($F85-$D85)/6),0)</f>
        <v>0.5</v>
      </c>
      <c r="M85" s="182"/>
      <c r="Z85" s="157" t="s">
        <v>252</v>
      </c>
      <c r="AA85" s="158"/>
      <c r="AB85" s="158"/>
      <c r="AC85" s="159" t="s">
        <v>172</v>
      </c>
      <c r="AD85" s="26"/>
    </row>
    <row r="86" spans="1:37" ht="14.45" hidden="1" customHeight="1" thickBot="1">
      <c r="A86" s="35"/>
      <c r="B86" s="35"/>
      <c r="C86" s="147" t="s">
        <v>173</v>
      </c>
      <c r="D86" s="76">
        <v>3</v>
      </c>
      <c r="E86" s="145">
        <f t="shared" si="6"/>
        <v>6</v>
      </c>
      <c r="F86" s="76">
        <v>10</v>
      </c>
      <c r="G86" s="194">
        <f t="shared" si="7"/>
        <v>6.166666666666667</v>
      </c>
      <c r="H86" s="320">
        <f t="shared" si="8"/>
        <v>0</v>
      </c>
      <c r="M86" s="182"/>
      <c r="Z86" s="157" t="s">
        <v>253</v>
      </c>
      <c r="AA86" s="158"/>
      <c r="AB86" s="158"/>
      <c r="AC86" s="159" t="s">
        <v>175</v>
      </c>
      <c r="AD86" s="26"/>
    </row>
    <row r="87" spans="1:37" ht="14.45" hidden="1" customHeight="1" thickBot="1">
      <c r="A87" s="35"/>
      <c r="B87" s="35"/>
      <c r="C87" s="147" t="s">
        <v>176</v>
      </c>
      <c r="D87" s="76">
        <v>3</v>
      </c>
      <c r="E87" s="145">
        <f t="shared" si="6"/>
        <v>10</v>
      </c>
      <c r="F87" s="76">
        <v>10</v>
      </c>
      <c r="G87" s="194">
        <f t="shared" si="7"/>
        <v>8.8333333333333339</v>
      </c>
      <c r="H87" s="320">
        <f t="shared" si="8"/>
        <v>1.1666666666666667</v>
      </c>
      <c r="M87" s="182"/>
      <c r="Z87" s="157" t="s">
        <v>254</v>
      </c>
      <c r="AA87" s="158"/>
      <c r="AB87" s="158"/>
      <c r="AC87" s="159" t="s">
        <v>175</v>
      </c>
      <c r="AD87" s="26"/>
    </row>
    <row r="88" spans="1:37" ht="15.75" hidden="1" thickBot="1">
      <c r="C88" s="148" t="s">
        <v>178</v>
      </c>
      <c r="D88" s="76">
        <v>4</v>
      </c>
      <c r="E88" s="145">
        <f t="shared" si="6"/>
        <v>30</v>
      </c>
      <c r="F88" s="76">
        <v>8</v>
      </c>
      <c r="G88" s="194">
        <f t="shared" si="7"/>
        <v>22</v>
      </c>
      <c r="H88" s="320">
        <f t="shared" si="8"/>
        <v>0.66666666666666663</v>
      </c>
      <c r="M88" s="182"/>
      <c r="Z88" s="150" t="s">
        <v>255</v>
      </c>
      <c r="AA88" s="10">
        <f>AA89</f>
        <v>0</v>
      </c>
      <c r="AB88" s="150" t="s">
        <v>256</v>
      </c>
      <c r="AC88" s="10">
        <f>(1-AA88)</f>
        <v>1</v>
      </c>
    </row>
    <row r="89" spans="1:37" s="35" customFormat="1" ht="15.75" hidden="1" thickBot="1">
      <c r="A89"/>
      <c r="B89"/>
      <c r="C89" s="148" t="s">
        <v>180</v>
      </c>
      <c r="D89" s="76">
        <v>5</v>
      </c>
      <c r="E89" s="145">
        <f t="shared" si="6"/>
        <v>32</v>
      </c>
      <c r="F89" s="76">
        <v>10</v>
      </c>
      <c r="G89" s="194">
        <f t="shared" si="7"/>
        <v>23.833333333333332</v>
      </c>
      <c r="H89" s="320">
        <f t="shared" si="8"/>
        <v>0.83333333333333337</v>
      </c>
      <c r="I89"/>
      <c r="J89"/>
      <c r="K89"/>
      <c r="L89"/>
      <c r="M89" s="182"/>
      <c r="N89"/>
      <c r="O89"/>
      <c r="P89"/>
      <c r="Q89"/>
      <c r="R89"/>
      <c r="S89"/>
      <c r="T89"/>
      <c r="U89"/>
      <c r="V89"/>
      <c r="W89"/>
      <c r="Z89" s="195" t="s">
        <v>257</v>
      </c>
      <c r="AA89" s="196">
        <f>H171</f>
        <v>0</v>
      </c>
      <c r="AB89"/>
      <c r="AC89"/>
      <c r="AD89"/>
    </row>
    <row r="90" spans="1:37" s="35" customFormat="1" ht="27" customHeight="1">
      <c r="A90"/>
      <c r="B90"/>
      <c r="C90" s="148" t="s">
        <v>182</v>
      </c>
      <c r="D90" s="76">
        <v>5</v>
      </c>
      <c r="E90" s="145">
        <f t="shared" si="6"/>
        <v>33</v>
      </c>
      <c r="F90" s="76">
        <v>10</v>
      </c>
      <c r="G90" s="194">
        <f t="shared" si="7"/>
        <v>24.5</v>
      </c>
      <c r="H90" s="320">
        <f t="shared" si="8"/>
        <v>0.83333333333333337</v>
      </c>
      <c r="I90"/>
      <c r="J90"/>
      <c r="K90"/>
      <c r="L90"/>
      <c r="M90" s="182"/>
      <c r="N90"/>
      <c r="O90"/>
      <c r="P90"/>
      <c r="Q90"/>
      <c r="R90"/>
      <c r="S90"/>
      <c r="T90"/>
      <c r="U90"/>
      <c r="V90"/>
      <c r="W90"/>
    </row>
    <row r="91" spans="1:37">
      <c r="C91" s="148" t="s">
        <v>183</v>
      </c>
      <c r="D91" s="76">
        <v>9</v>
      </c>
      <c r="E91" s="145">
        <f t="shared" si="6"/>
        <v>10</v>
      </c>
      <c r="F91" s="76">
        <v>12</v>
      </c>
      <c r="G91" s="194">
        <f t="shared" si="7"/>
        <v>10.166666666666666</v>
      </c>
      <c r="H91" s="320">
        <f t="shared" si="8"/>
        <v>0.5</v>
      </c>
      <c r="I91" s="197"/>
      <c r="J91" s="197"/>
      <c r="K91" s="197"/>
      <c r="L91" s="197"/>
      <c r="M91" s="182"/>
      <c r="N91" s="197"/>
      <c r="O91" s="197"/>
      <c r="P91" s="197"/>
      <c r="Q91" s="197"/>
      <c r="R91" s="197"/>
    </row>
    <row r="92" spans="1:37">
      <c r="C92" s="148" t="s">
        <v>110</v>
      </c>
      <c r="D92" s="76">
        <v>7</v>
      </c>
      <c r="E92" s="145">
        <f t="shared" si="6"/>
        <v>8</v>
      </c>
      <c r="F92" s="76">
        <v>12</v>
      </c>
      <c r="G92" s="194">
        <f t="shared" si="7"/>
        <v>8.5</v>
      </c>
      <c r="H92" s="320">
        <f t="shared" si="8"/>
        <v>0.83333333333333337</v>
      </c>
      <c r="I92" s="197"/>
      <c r="J92" s="197"/>
      <c r="K92" s="197"/>
      <c r="L92" s="197"/>
      <c r="M92" s="182"/>
      <c r="N92" s="197"/>
      <c r="O92" s="197"/>
      <c r="P92" s="197"/>
      <c r="Q92" s="197"/>
      <c r="R92" s="197"/>
    </row>
    <row r="93" spans="1:37">
      <c r="A93" s="51"/>
      <c r="B93" s="51"/>
      <c r="C93" s="148" t="s">
        <v>111</v>
      </c>
      <c r="D93" s="76">
        <v>10</v>
      </c>
      <c r="E93" s="145">
        <f t="shared" si="6"/>
        <v>12</v>
      </c>
      <c r="F93" s="76">
        <v>16</v>
      </c>
      <c r="G93" s="194">
        <f t="shared" si="7"/>
        <v>12.333333333333334</v>
      </c>
      <c r="H93" s="320">
        <f t="shared" si="8"/>
        <v>1</v>
      </c>
      <c r="I93" s="197"/>
      <c r="J93" s="197"/>
      <c r="K93" s="197"/>
      <c r="L93" s="197"/>
      <c r="M93" s="182"/>
      <c r="N93" s="197"/>
      <c r="O93" s="197"/>
      <c r="P93" s="197"/>
      <c r="Q93" s="197"/>
      <c r="R93" s="197"/>
    </row>
    <row r="94" spans="1:37">
      <c r="C94" s="148" t="s">
        <v>112</v>
      </c>
      <c r="D94" s="76">
        <v>11</v>
      </c>
      <c r="E94" s="145">
        <f t="shared" si="6"/>
        <v>14</v>
      </c>
      <c r="F94" s="76">
        <v>16</v>
      </c>
      <c r="G94" s="194">
        <f t="shared" si="7"/>
        <v>13.833333333333334</v>
      </c>
      <c r="H94" s="320">
        <f t="shared" si="8"/>
        <v>0.83333333333333337</v>
      </c>
      <c r="I94" s="197"/>
      <c r="J94" s="197"/>
      <c r="K94" s="197"/>
      <c r="L94" s="197"/>
      <c r="M94" s="182"/>
      <c r="N94" s="197"/>
      <c r="O94" s="197"/>
      <c r="P94" s="197"/>
      <c r="Q94" s="197"/>
      <c r="R94" s="197"/>
      <c r="S94" s="35"/>
    </row>
    <row r="95" spans="1:37" ht="15.75" thickBot="1">
      <c r="C95" s="138" t="s">
        <v>116</v>
      </c>
      <c r="D95" s="139"/>
      <c r="E95" s="139"/>
      <c r="F95" s="139">
        <v>5</v>
      </c>
      <c r="G95" s="198" t="s">
        <v>258</v>
      </c>
      <c r="H95" s="198">
        <f>SUM(H85:H94)</f>
        <v>7.1666666666666661</v>
      </c>
      <c r="I95" s="197"/>
      <c r="J95" s="197"/>
      <c r="K95" s="197"/>
      <c r="L95" s="197"/>
      <c r="M95" s="182"/>
      <c r="N95" s="197"/>
      <c r="O95" s="197"/>
      <c r="P95" s="197"/>
      <c r="Q95" s="197"/>
      <c r="R95" s="197"/>
      <c r="S95" s="35"/>
      <c r="T95" s="35"/>
      <c r="U95" s="35"/>
      <c r="V95" s="35"/>
      <c r="W95" s="35"/>
    </row>
    <row r="96" spans="1:37" s="51" customFormat="1" ht="15.75" thickBot="1">
      <c r="A96"/>
      <c r="B96"/>
      <c r="C96"/>
      <c r="D96"/>
      <c r="E96"/>
      <c r="F96"/>
      <c r="G96"/>
      <c r="H96"/>
      <c r="I96" s="197"/>
      <c r="J96" s="197"/>
      <c r="K96" s="197"/>
      <c r="L96" s="197"/>
      <c r="M96" s="182"/>
      <c r="N96" s="197"/>
      <c r="O96" s="197"/>
      <c r="P96" s="197"/>
      <c r="Q96" s="197"/>
      <c r="R96" s="197"/>
      <c r="S96"/>
      <c r="T96" s="35"/>
      <c r="U96" s="35"/>
      <c r="V96" s="35"/>
      <c r="W96" s="35"/>
      <c r="Y96"/>
      <c r="Z96"/>
      <c r="AA96"/>
      <c r="AB96"/>
      <c r="AC96"/>
      <c r="AD96"/>
      <c r="AE96"/>
      <c r="AF96"/>
      <c r="AG96"/>
      <c r="AH96"/>
      <c r="AI96"/>
      <c r="AJ96"/>
      <c r="AK96"/>
    </row>
    <row r="97" spans="1:18" ht="14.45" customHeight="1" thickBot="1">
      <c r="C97" s="199" t="s">
        <v>259</v>
      </c>
      <c r="D97" s="200" t="s">
        <v>260</v>
      </c>
      <c r="E97" s="200" t="s">
        <v>261</v>
      </c>
      <c r="I97" s="197"/>
      <c r="J97" s="197"/>
      <c r="K97" s="197"/>
      <c r="L97" s="197"/>
      <c r="M97" s="182"/>
      <c r="N97" s="197"/>
      <c r="O97" s="197"/>
      <c r="P97" s="197"/>
      <c r="Q97" s="197"/>
      <c r="R97" s="197"/>
    </row>
    <row r="98" spans="1:18" ht="14.45" customHeight="1" thickBot="1">
      <c r="C98" s="201" t="s">
        <v>262</v>
      </c>
      <c r="D98" s="6">
        <v>0</v>
      </c>
      <c r="E98" s="179">
        <v>0</v>
      </c>
      <c r="I98" s="197"/>
      <c r="J98" s="197"/>
      <c r="K98" s="197"/>
      <c r="L98" s="197"/>
      <c r="M98" s="182"/>
      <c r="N98" s="197"/>
      <c r="O98" s="197"/>
      <c r="P98" s="197"/>
      <c r="Q98" s="197"/>
      <c r="R98" s="197"/>
    </row>
    <row r="99" spans="1:18" ht="14.45" customHeight="1" thickBot="1">
      <c r="C99" s="201" t="s">
        <v>263</v>
      </c>
      <c r="D99" s="6">
        <v>25</v>
      </c>
      <c r="E99" s="179">
        <v>45</v>
      </c>
      <c r="I99" s="197"/>
      <c r="J99" s="197"/>
      <c r="K99" s="197"/>
      <c r="L99" s="197"/>
      <c r="M99" s="182"/>
      <c r="N99" s="197"/>
      <c r="O99" s="197"/>
      <c r="P99" s="197"/>
      <c r="Q99" s="197"/>
      <c r="R99" s="197"/>
    </row>
    <row r="100" spans="1:18" ht="15.75" thickBot="1">
      <c r="C100" s="201" t="s">
        <v>264</v>
      </c>
      <c r="D100" s="6">
        <v>30</v>
      </c>
      <c r="E100" s="179">
        <v>75</v>
      </c>
      <c r="I100" s="197"/>
      <c r="J100" s="197"/>
      <c r="K100" s="197"/>
      <c r="L100" s="197"/>
      <c r="M100" s="182"/>
      <c r="N100" s="197"/>
      <c r="O100" s="197"/>
      <c r="P100" s="197"/>
      <c r="Q100" s="197"/>
      <c r="R100" s="197"/>
    </row>
    <row r="101" spans="1:18" ht="16.5" customHeight="1" thickBot="1">
      <c r="C101" s="201" t="s">
        <v>205</v>
      </c>
      <c r="D101" s="6">
        <v>45</v>
      </c>
      <c r="E101" s="179">
        <v>90</v>
      </c>
      <c r="I101" s="197"/>
      <c r="J101" s="197"/>
      <c r="K101" s="197"/>
      <c r="L101" s="197"/>
      <c r="M101" s="182"/>
      <c r="N101" s="197"/>
      <c r="O101" s="197"/>
      <c r="P101" s="197"/>
      <c r="Q101" s="197"/>
      <c r="R101" s="197"/>
    </row>
    <row r="102" spans="1:18" ht="15" customHeight="1" thickBot="1">
      <c r="A102" s="202"/>
      <c r="B102" s="202"/>
      <c r="C102" s="201" t="s">
        <v>154</v>
      </c>
      <c r="D102" s="6">
        <v>50</v>
      </c>
      <c r="E102" s="179">
        <v>120</v>
      </c>
      <c r="I102" s="197"/>
      <c r="J102" s="197"/>
      <c r="K102" s="197"/>
      <c r="L102" s="197"/>
      <c r="M102" s="182"/>
      <c r="N102" s="197"/>
      <c r="O102" s="197"/>
      <c r="P102" s="197"/>
      <c r="Q102" s="197"/>
      <c r="R102" s="197"/>
    </row>
    <row r="103" spans="1:18" ht="15" customHeight="1" thickBot="1">
      <c r="A103" s="202"/>
      <c r="B103" s="202"/>
      <c r="C103" s="321"/>
      <c r="D103" s="6">
        <v>60</v>
      </c>
      <c r="E103" s="51"/>
      <c r="M103" s="182"/>
    </row>
    <row r="104" spans="1:18" ht="15.75" thickBot="1">
      <c r="A104" s="82"/>
      <c r="B104" s="82"/>
      <c r="C104" s="203"/>
      <c r="D104" s="6">
        <v>75</v>
      </c>
      <c r="E104" s="51"/>
      <c r="M104" s="182"/>
    </row>
    <row r="105" spans="1:18" ht="15.75" thickBot="1">
      <c r="A105" s="82"/>
      <c r="B105" s="82"/>
      <c r="C105" s="203"/>
      <c r="D105" s="6">
        <v>90</v>
      </c>
      <c r="E105" s="51"/>
      <c r="M105" s="182"/>
    </row>
    <row r="106" spans="1:18">
      <c r="A106" s="82"/>
      <c r="B106" s="82"/>
      <c r="C106" s="203"/>
      <c r="M106" s="182"/>
    </row>
    <row r="107" spans="1:18" ht="15.75" thickBot="1">
      <c r="A107" s="82"/>
      <c r="B107" s="82"/>
      <c r="C107" s="204" t="s">
        <v>265</v>
      </c>
      <c r="D107" s="187"/>
      <c r="E107" s="187"/>
      <c r="F107" s="187"/>
      <c r="G107" s="187"/>
      <c r="M107" s="182"/>
    </row>
    <row r="108" spans="1:18" ht="15.75" thickBot="1">
      <c r="A108" s="82"/>
      <c r="B108" s="82"/>
      <c r="C108" s="205" t="s">
        <v>171</v>
      </c>
      <c r="D108" s="46" t="b">
        <v>0</v>
      </c>
      <c r="E108" s="6">
        <f>_xlfn.UNICODE($D108)</f>
        <v>70</v>
      </c>
      <c r="F108" s="6"/>
      <c r="G108" s="179"/>
      <c r="M108" s="182"/>
    </row>
    <row r="109" spans="1:18" ht="15.75" thickBot="1">
      <c r="A109" s="82"/>
      <c r="B109" s="82"/>
      <c r="C109" s="205" t="s">
        <v>266</v>
      </c>
      <c r="D109" s="46" t="b">
        <v>0</v>
      </c>
      <c r="E109" s="6">
        <f t="shared" ref="E109:E112" si="9">_xlfn.UNICODE($D109)</f>
        <v>70</v>
      </c>
      <c r="F109" s="6"/>
      <c r="G109" s="179"/>
      <c r="M109" s="182"/>
    </row>
    <row r="110" spans="1:18" ht="15.75" thickBot="1">
      <c r="C110" s="205" t="s">
        <v>267</v>
      </c>
      <c r="D110" s="46" t="b">
        <v>0</v>
      </c>
      <c r="E110" s="6">
        <f t="shared" si="9"/>
        <v>70</v>
      </c>
      <c r="F110" s="6" t="b">
        <v>0</v>
      </c>
      <c r="G110" s="179">
        <f>_xlfn.UNICODE($F110)</f>
        <v>70</v>
      </c>
      <c r="M110" s="182"/>
    </row>
    <row r="111" spans="1:18" ht="15.75" thickBot="1">
      <c r="C111" s="205" t="s">
        <v>179</v>
      </c>
      <c r="D111" s="46" t="b">
        <v>0</v>
      </c>
      <c r="E111" s="6">
        <f t="shared" si="9"/>
        <v>70</v>
      </c>
      <c r="F111" s="6" t="b">
        <v>0</v>
      </c>
      <c r="G111" s="179">
        <f>_xlfn.UNICODE($F111)</f>
        <v>70</v>
      </c>
      <c r="M111" s="182"/>
    </row>
    <row r="112" spans="1:18" ht="15.75" thickBot="1">
      <c r="C112" s="205" t="s">
        <v>181</v>
      </c>
      <c r="D112" s="46" t="b">
        <v>0</v>
      </c>
      <c r="E112" s="6">
        <f t="shared" si="9"/>
        <v>70</v>
      </c>
      <c r="F112" s="6"/>
      <c r="G112" s="179"/>
      <c r="M112" s="182"/>
    </row>
    <row r="113" spans="3:13">
      <c r="M113" s="182"/>
    </row>
    <row r="114" spans="3:13">
      <c r="M114" s="182"/>
    </row>
    <row r="115" spans="3:13">
      <c r="M115" s="182"/>
    </row>
    <row r="116" spans="3:13">
      <c r="M116" s="182"/>
    </row>
    <row r="117" spans="3:13" ht="15.75" thickBot="1">
      <c r="C117" s="204" t="s">
        <v>268</v>
      </c>
      <c r="M117" s="182"/>
    </row>
    <row r="118" spans="3:13" ht="16.5" thickBot="1">
      <c r="C118" s="322" t="s">
        <v>184</v>
      </c>
      <c r="E118" s="206">
        <f>COUNTA(C119:C123,C125:C129,C131:C133,C135:C137,C139:C146)</f>
        <v>24</v>
      </c>
      <c r="H118" s="207">
        <f>50/$E$118</f>
        <v>2.0833333333333335</v>
      </c>
      <c r="M118" s="182"/>
    </row>
    <row r="119" spans="3:13" ht="15.75" thickBot="1">
      <c r="C119" s="205" t="s">
        <v>185</v>
      </c>
      <c r="D119" s="46" t="b">
        <v>0</v>
      </c>
      <c r="E119" s="6">
        <f>_xlfn.UNICODE($D119)</f>
        <v>70</v>
      </c>
      <c r="F119" s="46" t="b">
        <v>0</v>
      </c>
      <c r="G119" s="6">
        <f>_xlfn.UNICODE($F119)</f>
        <v>70</v>
      </c>
      <c r="H119" s="208">
        <f>IF($E119=84,$H$118,0)</f>
        <v>0</v>
      </c>
      <c r="I119" s="323">
        <f>IF($G119=84,$H$118,0)</f>
        <v>0</v>
      </c>
      <c r="J119" s="665">
        <f>SUM(H119:H123,H125:H129,H131:H133,H135:H137,H139:H146)</f>
        <v>0</v>
      </c>
      <c r="K119" s="665">
        <f>SUM(I119:I123,I127:I129,I131:I133,I135:I137,I139:I146)</f>
        <v>0</v>
      </c>
      <c r="L119" s="182"/>
      <c r="M119" s="182"/>
    </row>
    <row r="120" spans="3:13" ht="15.75" thickBot="1">
      <c r="C120" s="205" t="s">
        <v>187</v>
      </c>
      <c r="D120" s="46" t="b">
        <v>0</v>
      </c>
      <c r="E120" s="6">
        <f t="shared" ref="E120:E123" si="10">_xlfn.UNICODE($D120)</f>
        <v>70</v>
      </c>
      <c r="F120" s="46" t="b">
        <v>0</v>
      </c>
      <c r="G120" s="324">
        <f t="shared" ref="G120:G123" si="11">_xlfn.UNICODE($F120)</f>
        <v>70</v>
      </c>
      <c r="H120" s="208">
        <f t="shared" ref="H120:H123" si="12">IF($E120=84,$H$118,0)</f>
        <v>0</v>
      </c>
      <c r="I120" s="323">
        <f t="shared" ref="I120:I123" si="13">IF($G120=84,$H$118,0)</f>
        <v>0</v>
      </c>
      <c r="J120" s="666"/>
      <c r="K120" s="666"/>
      <c r="L120" s="182"/>
      <c r="M120" s="182"/>
    </row>
    <row r="121" spans="3:13" ht="15.75" thickBot="1">
      <c r="C121" s="205" t="s">
        <v>189</v>
      </c>
      <c r="D121" s="46" t="b">
        <v>0</v>
      </c>
      <c r="E121" s="6">
        <f t="shared" si="10"/>
        <v>70</v>
      </c>
      <c r="F121" s="46" t="b">
        <v>0</v>
      </c>
      <c r="G121" s="324">
        <f t="shared" si="11"/>
        <v>70</v>
      </c>
      <c r="H121" s="208">
        <f t="shared" si="12"/>
        <v>0</v>
      </c>
      <c r="I121" s="323">
        <f t="shared" si="13"/>
        <v>0</v>
      </c>
      <c r="J121" s="666"/>
      <c r="K121" s="666"/>
      <c r="L121" s="182"/>
      <c r="M121" s="182"/>
    </row>
    <row r="122" spans="3:13" ht="15.75" thickBot="1">
      <c r="C122" s="205" t="s">
        <v>190</v>
      </c>
      <c r="D122" s="46" t="b">
        <v>0</v>
      </c>
      <c r="E122" s="6">
        <f t="shared" si="10"/>
        <v>70</v>
      </c>
      <c r="F122" s="46" t="b">
        <v>0</v>
      </c>
      <c r="G122" s="324">
        <f t="shared" si="11"/>
        <v>70</v>
      </c>
      <c r="H122" s="208">
        <f t="shared" si="12"/>
        <v>0</v>
      </c>
      <c r="I122" s="323">
        <f t="shared" si="13"/>
        <v>0</v>
      </c>
      <c r="J122" s="666"/>
      <c r="K122" s="666"/>
      <c r="L122" s="182"/>
      <c r="M122" s="182"/>
    </row>
    <row r="123" spans="3:13" ht="15.75" thickBot="1">
      <c r="C123" s="205" t="s">
        <v>191</v>
      </c>
      <c r="D123" s="46" t="b">
        <v>0</v>
      </c>
      <c r="E123" s="6">
        <f t="shared" si="10"/>
        <v>70</v>
      </c>
      <c r="F123" s="46" t="b">
        <v>0</v>
      </c>
      <c r="G123" s="324">
        <f t="shared" si="11"/>
        <v>70</v>
      </c>
      <c r="H123" s="208">
        <f t="shared" si="12"/>
        <v>0</v>
      </c>
      <c r="I123" s="323">
        <f t="shared" si="13"/>
        <v>0</v>
      </c>
      <c r="J123" s="666"/>
      <c r="K123" s="666"/>
      <c r="L123" s="182"/>
      <c r="M123" s="182"/>
    </row>
    <row r="124" spans="3:13" ht="16.5" thickBot="1">
      <c r="C124" s="152" t="s">
        <v>193</v>
      </c>
      <c r="E124" s="206"/>
      <c r="H124" s="207"/>
      <c r="I124" s="51"/>
      <c r="J124" s="666"/>
      <c r="K124" s="666"/>
      <c r="L124" s="182"/>
      <c r="M124" s="182"/>
    </row>
    <row r="125" spans="3:13" ht="15.75" thickBot="1">
      <c r="C125" s="205" t="s">
        <v>194</v>
      </c>
      <c r="D125" s="46" t="b">
        <v>0</v>
      </c>
      <c r="E125" s="6">
        <f>_xlfn.UNICODE($D125)</f>
        <v>70</v>
      </c>
      <c r="H125" s="208">
        <f>IF($E125=84,$H$118,0)</f>
        <v>0</v>
      </c>
      <c r="I125" s="51"/>
      <c r="J125" s="666"/>
      <c r="K125" s="666"/>
      <c r="L125" s="182"/>
      <c r="M125" s="182"/>
    </row>
    <row r="126" spans="3:13" ht="15.75" thickBot="1">
      <c r="C126" s="205" t="s">
        <v>196</v>
      </c>
      <c r="D126" s="46" t="b">
        <v>0</v>
      </c>
      <c r="E126" s="6">
        <f t="shared" ref="E126:E129" si="14">_xlfn.UNICODE($D126)</f>
        <v>70</v>
      </c>
      <c r="H126" s="208">
        <f t="shared" ref="H126:H128" si="15">IF($E126=84,$H$118,0)</f>
        <v>0</v>
      </c>
      <c r="I126" s="325">
        <f>(50-COUNTA(C119:C123,C125:C126,C131:C133,C135:C137,C139:C146)*H118)/COUNTA(C127:C129)</f>
        <v>2.0833333333333335</v>
      </c>
      <c r="J126" s="666"/>
      <c r="K126" s="666"/>
      <c r="L126" s="182"/>
      <c r="M126" s="182"/>
    </row>
    <row r="127" spans="3:13" ht="15.75" thickBot="1">
      <c r="C127" s="205" t="s">
        <v>198</v>
      </c>
      <c r="D127" s="46" t="b">
        <v>0</v>
      </c>
      <c r="E127" s="6">
        <f t="shared" si="14"/>
        <v>70</v>
      </c>
      <c r="F127" s="324" t="b">
        <v>0</v>
      </c>
      <c r="G127" s="54">
        <f>_xlfn.UNICODE($F127)</f>
        <v>70</v>
      </c>
      <c r="H127" s="208">
        <f t="shared" si="15"/>
        <v>0</v>
      </c>
      <c r="I127" s="323">
        <f>IF($G127=84,$I$126,0)</f>
        <v>0</v>
      </c>
      <c r="J127" s="666"/>
      <c r="K127" s="666"/>
      <c r="L127" s="182"/>
      <c r="M127" s="182"/>
    </row>
    <row r="128" spans="3:13" ht="15.75" thickBot="1">
      <c r="C128" s="205" t="s">
        <v>199</v>
      </c>
      <c r="D128" s="46" t="b">
        <v>0</v>
      </c>
      <c r="E128" s="6">
        <f t="shared" si="14"/>
        <v>70</v>
      </c>
      <c r="F128" s="324" t="b">
        <v>0</v>
      </c>
      <c r="G128" s="54">
        <f t="shared" ref="G128:G129" si="16">_xlfn.UNICODE($F128)</f>
        <v>70</v>
      </c>
      <c r="H128" s="208">
        <f t="shared" si="15"/>
        <v>0</v>
      </c>
      <c r="I128" s="323">
        <f t="shared" ref="I128:I129" si="17">IF($G128=84,$I$126,0)</f>
        <v>0</v>
      </c>
      <c r="J128" s="666"/>
      <c r="K128" s="666"/>
      <c r="L128" s="182"/>
      <c r="M128" s="182"/>
    </row>
    <row r="129" spans="3:13" ht="15.75" thickBot="1">
      <c r="C129" s="205" t="s">
        <v>201</v>
      </c>
      <c r="D129" s="46" t="b">
        <v>0</v>
      </c>
      <c r="E129" s="6">
        <f t="shared" si="14"/>
        <v>70</v>
      </c>
      <c r="F129" s="324" t="b">
        <v>0</v>
      </c>
      <c r="G129" s="54">
        <f t="shared" si="16"/>
        <v>70</v>
      </c>
      <c r="H129" s="208">
        <f>IF($E129=84,$H$118,0)</f>
        <v>0</v>
      </c>
      <c r="I129" s="323">
        <f t="shared" si="17"/>
        <v>0</v>
      </c>
      <c r="J129" s="666"/>
      <c r="K129" s="666"/>
      <c r="L129" s="182"/>
      <c r="M129" s="182"/>
    </row>
    <row r="130" spans="3:13" ht="16.5" thickBot="1">
      <c r="C130" s="152" t="s">
        <v>203</v>
      </c>
      <c r="E130" s="206"/>
      <c r="H130" s="207"/>
      <c r="I130" s="51"/>
      <c r="J130" s="666"/>
      <c r="K130" s="666"/>
      <c r="L130" s="182"/>
      <c r="M130" s="182"/>
    </row>
    <row r="131" spans="3:13" ht="15.75" thickBot="1">
      <c r="C131" s="205" t="s">
        <v>198</v>
      </c>
      <c r="D131" s="46" t="b">
        <v>0</v>
      </c>
      <c r="E131" s="6">
        <f>_xlfn.UNICODE($D131)</f>
        <v>70</v>
      </c>
      <c r="F131" s="46" t="b">
        <v>0</v>
      </c>
      <c r="G131" s="324">
        <f>_xlfn.UNICODE($F131)</f>
        <v>70</v>
      </c>
      <c r="H131" s="208">
        <f>IF($E131=84,$H$118,0)</f>
        <v>0</v>
      </c>
      <c r="I131" s="323">
        <f>IF($G131=84,$H$118,0)</f>
        <v>0</v>
      </c>
      <c r="J131" s="666"/>
      <c r="K131" s="666"/>
      <c r="L131" s="182"/>
      <c r="M131" s="182"/>
    </row>
    <row r="132" spans="3:13" ht="15.75" thickBot="1">
      <c r="C132" s="157" t="s">
        <v>199</v>
      </c>
      <c r="D132" s="46" t="b">
        <v>0</v>
      </c>
      <c r="E132" s="6">
        <f t="shared" ref="E132:E133" si="18">_xlfn.UNICODE($D132)</f>
        <v>70</v>
      </c>
      <c r="F132" s="46" t="b">
        <v>0</v>
      </c>
      <c r="G132" s="324">
        <f t="shared" ref="G132:G133" si="19">_xlfn.UNICODE($F132)</f>
        <v>70</v>
      </c>
      <c r="H132" s="208">
        <f t="shared" ref="H132:H133" si="20">IF($E132=84,$H$118,0)</f>
        <v>0</v>
      </c>
      <c r="I132" s="323">
        <f t="shared" ref="I132:I133" si="21">IF($G132=84,$H$118,0)</f>
        <v>0</v>
      </c>
      <c r="J132" s="666"/>
      <c r="K132" s="666"/>
      <c r="L132" s="182"/>
      <c r="M132" s="182"/>
    </row>
    <row r="133" spans="3:13" ht="15.75" thickBot="1">
      <c r="C133" s="157" t="s">
        <v>201</v>
      </c>
      <c r="D133" s="46" t="b">
        <v>0</v>
      </c>
      <c r="E133" s="6">
        <f t="shared" si="18"/>
        <v>70</v>
      </c>
      <c r="F133" s="46" t="b">
        <v>0</v>
      </c>
      <c r="G133" s="324">
        <f t="shared" si="19"/>
        <v>70</v>
      </c>
      <c r="H133" s="208">
        <f t="shared" si="20"/>
        <v>0</v>
      </c>
      <c r="I133" s="323">
        <f t="shared" si="21"/>
        <v>0</v>
      </c>
      <c r="J133" s="666"/>
      <c r="K133" s="666"/>
      <c r="L133" s="182"/>
      <c r="M133" s="182"/>
    </row>
    <row r="134" spans="3:13" ht="16.5" thickBot="1">
      <c r="C134" s="152" t="s">
        <v>110</v>
      </c>
      <c r="E134" s="206"/>
      <c r="H134" s="207"/>
      <c r="I134" s="51"/>
      <c r="J134" s="666"/>
      <c r="K134" s="666"/>
      <c r="L134" s="182"/>
      <c r="M134" s="182"/>
    </row>
    <row r="135" spans="3:13" ht="15.75" thickBot="1">
      <c r="C135" s="157" t="s">
        <v>204</v>
      </c>
      <c r="D135" s="46" t="b">
        <v>0</v>
      </c>
      <c r="E135" s="6">
        <f>_xlfn.UNICODE($D135)</f>
        <v>70</v>
      </c>
      <c r="F135" s="46" t="b">
        <v>0</v>
      </c>
      <c r="G135" s="324">
        <f>_xlfn.UNICODE($F135)</f>
        <v>70</v>
      </c>
      <c r="H135" s="208">
        <f>IF($E135=84,$H$118,0)</f>
        <v>0</v>
      </c>
      <c r="I135" s="323">
        <f>IF($G135=84,$H$118,0)</f>
        <v>0</v>
      </c>
      <c r="J135" s="666"/>
      <c r="K135" s="666"/>
      <c r="L135" s="182"/>
      <c r="M135" s="182"/>
    </row>
    <row r="136" spans="3:13" ht="15.75" thickBot="1">
      <c r="C136" s="157" t="s">
        <v>206</v>
      </c>
      <c r="D136" s="46" t="b">
        <v>0</v>
      </c>
      <c r="E136" s="6">
        <f t="shared" ref="E136:E137" si="22">_xlfn.UNICODE($D136)</f>
        <v>70</v>
      </c>
      <c r="F136" s="46" t="b">
        <v>0</v>
      </c>
      <c r="G136" s="324">
        <f t="shared" ref="G136:G137" si="23">_xlfn.UNICODE($F136)</f>
        <v>70</v>
      </c>
      <c r="H136" s="208">
        <f t="shared" ref="H136:H137" si="24">IF($E136=84,$H$118,0)</f>
        <v>0</v>
      </c>
      <c r="I136" s="323">
        <f t="shared" ref="I136:I137" si="25">IF($G136=84,$H$118,0)</f>
        <v>0</v>
      </c>
      <c r="J136" s="666"/>
      <c r="K136" s="666"/>
      <c r="L136" s="182"/>
      <c r="M136" s="182"/>
    </row>
    <row r="137" spans="3:13" ht="15.75" thickBot="1">
      <c r="C137" s="157" t="s">
        <v>207</v>
      </c>
      <c r="D137" s="46" t="b">
        <v>0</v>
      </c>
      <c r="E137" s="6">
        <f t="shared" si="22"/>
        <v>70</v>
      </c>
      <c r="F137" s="46" t="b">
        <v>0</v>
      </c>
      <c r="G137" s="324">
        <f t="shared" si="23"/>
        <v>70</v>
      </c>
      <c r="H137" s="208">
        <f t="shared" si="24"/>
        <v>0</v>
      </c>
      <c r="I137" s="323">
        <f t="shared" si="25"/>
        <v>0</v>
      </c>
      <c r="J137" s="666"/>
      <c r="K137" s="666"/>
      <c r="L137" s="182"/>
      <c r="M137" s="182"/>
    </row>
    <row r="138" spans="3:13" ht="16.5" thickBot="1">
      <c r="C138" s="152" t="s">
        <v>208</v>
      </c>
      <c r="E138" s="206"/>
      <c r="H138" s="207"/>
      <c r="I138" s="51"/>
      <c r="J138" s="666"/>
      <c r="K138" s="666"/>
      <c r="L138" s="182"/>
      <c r="M138" s="182"/>
    </row>
    <row r="139" spans="3:13" ht="15.75" thickBot="1">
      <c r="C139" s="157" t="s">
        <v>209</v>
      </c>
      <c r="D139" s="46" t="b">
        <v>0</v>
      </c>
      <c r="E139" s="6">
        <f>_xlfn.UNICODE(D139)</f>
        <v>70</v>
      </c>
      <c r="F139" s="46" t="b">
        <v>0</v>
      </c>
      <c r="G139" s="54">
        <f>_xlfn.UNICODE(F139)</f>
        <v>70</v>
      </c>
      <c r="H139" s="208">
        <f t="shared" ref="H139:H143" si="26">IF($E139=84,$H$118,0)</f>
        <v>0</v>
      </c>
      <c r="I139" s="323">
        <f t="shared" ref="I139:I143" si="27">IF($G139=84,$H$118,0)</f>
        <v>0</v>
      </c>
      <c r="J139" s="666"/>
      <c r="K139" s="666"/>
      <c r="L139" s="182"/>
      <c r="M139" s="182"/>
    </row>
    <row r="140" spans="3:13" ht="15.75" thickBot="1">
      <c r="C140" s="157" t="s">
        <v>211</v>
      </c>
      <c r="D140" s="46" t="b">
        <v>0</v>
      </c>
      <c r="E140" s="6">
        <f t="shared" ref="E140:E142" si="28">_xlfn.UNICODE($D140)</f>
        <v>70</v>
      </c>
      <c r="F140" s="46" t="b">
        <v>0</v>
      </c>
      <c r="G140" s="54">
        <f t="shared" ref="G140:G142" si="29">_xlfn.UNICODE($F140)</f>
        <v>70</v>
      </c>
      <c r="H140" s="208">
        <f t="shared" si="26"/>
        <v>0</v>
      </c>
      <c r="I140" s="323">
        <f t="shared" si="27"/>
        <v>0</v>
      </c>
      <c r="J140" s="666"/>
      <c r="K140" s="666"/>
      <c r="L140" s="182"/>
      <c r="M140" s="182"/>
    </row>
    <row r="141" spans="3:13" ht="15.75" thickBot="1">
      <c r="C141" s="157" t="s">
        <v>212</v>
      </c>
      <c r="D141" s="46" t="b">
        <v>0</v>
      </c>
      <c r="E141" s="6">
        <f t="shared" si="28"/>
        <v>70</v>
      </c>
      <c r="F141" s="46" t="b">
        <v>0</v>
      </c>
      <c r="G141" s="54">
        <f t="shared" si="29"/>
        <v>70</v>
      </c>
      <c r="H141" s="208">
        <f t="shared" si="26"/>
        <v>0</v>
      </c>
      <c r="I141" s="323">
        <f t="shared" si="27"/>
        <v>0</v>
      </c>
      <c r="J141" s="666"/>
      <c r="K141" s="666"/>
      <c r="L141" s="182"/>
      <c r="M141" s="182"/>
    </row>
    <row r="142" spans="3:13" ht="15.75" thickBot="1">
      <c r="C142" s="157" t="s">
        <v>213</v>
      </c>
      <c r="D142" s="46" t="b">
        <v>0</v>
      </c>
      <c r="E142" s="6">
        <f t="shared" si="28"/>
        <v>70</v>
      </c>
      <c r="F142" s="46" t="b">
        <v>0</v>
      </c>
      <c r="G142" s="54">
        <f t="shared" si="29"/>
        <v>70</v>
      </c>
      <c r="H142" s="208">
        <f t="shared" si="26"/>
        <v>0</v>
      </c>
      <c r="I142" s="323">
        <f t="shared" si="27"/>
        <v>0</v>
      </c>
      <c r="J142" s="666"/>
      <c r="K142" s="666"/>
      <c r="L142" s="182"/>
      <c r="M142" s="182"/>
    </row>
    <row r="143" spans="3:13" ht="15.75" thickBot="1">
      <c r="C143" s="157" t="s">
        <v>215</v>
      </c>
      <c r="D143" s="46" t="b">
        <v>0</v>
      </c>
      <c r="E143" s="6">
        <f>_xlfn.UNICODE(D143)</f>
        <v>70</v>
      </c>
      <c r="F143" s="46" t="b">
        <v>0</v>
      </c>
      <c r="G143" s="54">
        <f>_xlfn.UNICODE(F143)</f>
        <v>70</v>
      </c>
      <c r="H143" s="208">
        <f t="shared" si="26"/>
        <v>0</v>
      </c>
      <c r="I143" s="323">
        <f t="shared" si="27"/>
        <v>0</v>
      </c>
      <c r="J143" s="666"/>
      <c r="K143" s="666"/>
      <c r="L143" s="182"/>
      <c r="M143" s="182"/>
    </row>
    <row r="144" spans="3:13" ht="15.75" thickBot="1">
      <c r="C144" s="157" t="s">
        <v>217</v>
      </c>
      <c r="D144" s="46" t="b">
        <v>0</v>
      </c>
      <c r="E144" s="6">
        <f>_xlfn.UNICODE($D144)</f>
        <v>70</v>
      </c>
      <c r="F144" s="46" t="b">
        <v>0</v>
      </c>
      <c r="G144" s="54">
        <f>_xlfn.UNICODE($F144)</f>
        <v>70</v>
      </c>
      <c r="H144" s="208">
        <f>IF($E144=84,$H$118,0)</f>
        <v>0</v>
      </c>
      <c r="I144" s="323">
        <f>IF($G144=84,$H$118,0)</f>
        <v>0</v>
      </c>
      <c r="J144" s="666"/>
      <c r="K144" s="666"/>
      <c r="L144" s="182"/>
      <c r="M144" s="182"/>
    </row>
    <row r="145" spans="3:13" ht="15.75" thickBot="1">
      <c r="C145" s="157" t="s">
        <v>219</v>
      </c>
      <c r="D145" s="46" t="b">
        <v>0</v>
      </c>
      <c r="E145" s="6">
        <f>_xlfn.UNICODE($D145)</f>
        <v>70</v>
      </c>
      <c r="F145" s="46" t="b">
        <v>0</v>
      </c>
      <c r="G145" s="54">
        <f>_xlfn.UNICODE($F145)</f>
        <v>70</v>
      </c>
      <c r="H145" s="208">
        <f>IF($E145=84,$H$118,0)</f>
        <v>0</v>
      </c>
      <c r="I145" s="323">
        <f>IF($G145=84,$H$118,0)</f>
        <v>0</v>
      </c>
      <c r="J145" s="666"/>
      <c r="K145" s="666"/>
      <c r="M145" s="182"/>
    </row>
    <row r="146" spans="3:13" ht="15.75" thickBot="1">
      <c r="C146" s="157" t="s">
        <v>269</v>
      </c>
      <c r="D146" s="46" t="b">
        <v>0</v>
      </c>
      <c r="E146" s="6">
        <f>_xlfn.UNICODE($D146)</f>
        <v>70</v>
      </c>
      <c r="F146" s="46" t="b">
        <v>0</v>
      </c>
      <c r="G146" s="54">
        <f>_xlfn.UNICODE($F146)</f>
        <v>70</v>
      </c>
      <c r="H146" s="208">
        <f>IF($E146=84,$H$118,0)</f>
        <v>0</v>
      </c>
      <c r="I146" s="323">
        <f>IF($G146=84,$H$118,0)</f>
        <v>0</v>
      </c>
      <c r="J146" s="667"/>
      <c r="K146" s="667"/>
      <c r="M146" s="182"/>
    </row>
    <row r="147" spans="3:13" ht="16.5" thickBot="1">
      <c r="C147" s="152" t="s">
        <v>222</v>
      </c>
      <c r="H147" s="51"/>
      <c r="I147" s="51"/>
      <c r="L147" s="182"/>
      <c r="M147" s="182"/>
    </row>
    <row r="148" spans="3:13" ht="15.75" thickBot="1">
      <c r="C148" s="180" t="s">
        <v>223</v>
      </c>
      <c r="E148" s="206">
        <f>COUNTA(E149:E161)</f>
        <v>13</v>
      </c>
      <c r="H148" s="326">
        <f>20/E148</f>
        <v>1.5384615384615385</v>
      </c>
      <c r="I148" s="51"/>
      <c r="L148" s="182"/>
      <c r="M148" s="182"/>
    </row>
    <row r="149" spans="3:13" ht="15.75" thickBot="1">
      <c r="C149" s="157" t="s">
        <v>226</v>
      </c>
      <c r="D149" s="28" t="b">
        <v>0</v>
      </c>
      <c r="E149" s="6">
        <f t="shared" ref="E149:E161" si="30">_xlfn.UNICODE($D149)</f>
        <v>70</v>
      </c>
      <c r="F149" s="29" t="b">
        <v>0</v>
      </c>
      <c r="G149" s="54">
        <f>_xlfn.UNICODE($F149)</f>
        <v>70</v>
      </c>
      <c r="H149" s="327">
        <f t="shared" ref="H149:H161" si="31">IF($E149=84,$H$148,0)</f>
        <v>0</v>
      </c>
      <c r="I149" s="327">
        <f>IF($G149=84,$H$148,0)</f>
        <v>0</v>
      </c>
      <c r="J149" s="665">
        <f>SUM(H149:H161)</f>
        <v>0</v>
      </c>
      <c r="K149" s="665">
        <f>SUM(I149:I151,I153:I154,I156:I160)</f>
        <v>0</v>
      </c>
      <c r="L149" s="182"/>
      <c r="M149" s="182"/>
    </row>
    <row r="150" spans="3:13" ht="15.75" thickBot="1">
      <c r="C150" s="157" t="s">
        <v>227</v>
      </c>
      <c r="D150" s="28" t="b">
        <v>0</v>
      </c>
      <c r="E150" s="6">
        <f t="shared" si="30"/>
        <v>70</v>
      </c>
      <c r="F150" s="29" t="b">
        <v>0</v>
      </c>
      <c r="G150" s="54">
        <f>_xlfn.UNICODE($F150)</f>
        <v>70</v>
      </c>
      <c r="H150" s="327">
        <f t="shared" si="31"/>
        <v>0</v>
      </c>
      <c r="I150" s="327">
        <f>IF($G150=84,$H$148,0)</f>
        <v>0</v>
      </c>
      <c r="J150" s="666"/>
      <c r="K150" s="666"/>
      <c r="L150" s="182"/>
      <c r="M150" s="182"/>
    </row>
    <row r="151" spans="3:13" ht="15.75" thickBot="1">
      <c r="C151" s="157" t="s">
        <v>228</v>
      </c>
      <c r="D151" s="28" t="b">
        <v>0</v>
      </c>
      <c r="E151" s="6">
        <f t="shared" si="30"/>
        <v>70</v>
      </c>
      <c r="F151" s="29" t="b">
        <v>0</v>
      </c>
      <c r="G151" s="54">
        <f>_xlfn.UNICODE($F151)</f>
        <v>70</v>
      </c>
      <c r="H151" s="327">
        <f t="shared" si="31"/>
        <v>0</v>
      </c>
      <c r="I151" s="327">
        <f>IF($G151=84,$H$148,0)</f>
        <v>0</v>
      </c>
      <c r="J151" s="666"/>
      <c r="K151" s="666"/>
      <c r="L151" s="182"/>
      <c r="M151" s="182"/>
    </row>
    <row r="152" spans="3:13" ht="15.75" thickBot="1">
      <c r="C152" s="157" t="s">
        <v>229</v>
      </c>
      <c r="D152" s="328" t="b">
        <v>0</v>
      </c>
      <c r="E152" s="6">
        <f t="shared" si="30"/>
        <v>70</v>
      </c>
      <c r="H152" s="327">
        <f t="shared" si="31"/>
        <v>0</v>
      </c>
      <c r="I152" s="326">
        <f>(20-COUNTA(C149:C151,C156:C160)*$H$148)/COUNTA(C153:C154)</f>
        <v>3.8461538461538458</v>
      </c>
      <c r="J152" s="666"/>
      <c r="K152" s="666"/>
      <c r="L152" s="182"/>
      <c r="M152" s="182"/>
    </row>
    <row r="153" spans="3:13" ht="15.75" thickBot="1">
      <c r="C153" s="157" t="s">
        <v>231</v>
      </c>
      <c r="D153" s="28" t="b">
        <v>0</v>
      </c>
      <c r="E153" s="6">
        <f t="shared" si="30"/>
        <v>70</v>
      </c>
      <c r="F153" s="29" t="b">
        <v>0</v>
      </c>
      <c r="G153" s="6">
        <f>_xlfn.UNICODE($F153)</f>
        <v>70</v>
      </c>
      <c r="H153" s="327">
        <f t="shared" si="31"/>
        <v>0</v>
      </c>
      <c r="I153" s="327">
        <f>IF($G153=84,$I$152,0)</f>
        <v>0</v>
      </c>
      <c r="J153" s="666"/>
      <c r="K153" s="666"/>
      <c r="L153" s="182"/>
      <c r="M153" s="182"/>
    </row>
    <row r="154" spans="3:13" ht="15.75" thickBot="1">
      <c r="C154" s="157" t="s">
        <v>270</v>
      </c>
      <c r="D154" s="28" t="b">
        <v>0</v>
      </c>
      <c r="E154" s="6">
        <f t="shared" si="30"/>
        <v>70</v>
      </c>
      <c r="F154" s="29" t="b">
        <v>0</v>
      </c>
      <c r="G154" s="6">
        <f>_xlfn.UNICODE($F154)</f>
        <v>70</v>
      </c>
      <c r="H154" s="327">
        <f t="shared" si="31"/>
        <v>0</v>
      </c>
      <c r="I154" s="327">
        <f>IF($G154=84,$I$152,0)</f>
        <v>0</v>
      </c>
      <c r="J154" s="666"/>
      <c r="K154" s="666"/>
      <c r="L154" s="182"/>
      <c r="M154" s="182"/>
    </row>
    <row r="155" spans="3:13" ht="15.75" thickBot="1">
      <c r="C155" s="205" t="s">
        <v>235</v>
      </c>
      <c r="D155" s="46" t="b">
        <v>0</v>
      </c>
      <c r="E155" s="6">
        <f t="shared" si="30"/>
        <v>70</v>
      </c>
      <c r="H155" s="327">
        <f t="shared" si="31"/>
        <v>0</v>
      </c>
      <c r="I155" s="51"/>
      <c r="J155" s="666"/>
      <c r="K155" s="666"/>
      <c r="L155" s="182"/>
      <c r="M155" s="182"/>
    </row>
    <row r="156" spans="3:13" ht="15.75" thickBot="1">
      <c r="C156" s="157" t="s">
        <v>237</v>
      </c>
      <c r="D156" s="46" t="b">
        <v>0</v>
      </c>
      <c r="E156" s="6">
        <f t="shared" si="30"/>
        <v>70</v>
      </c>
      <c r="F156" s="46" t="b">
        <v>0</v>
      </c>
      <c r="G156" s="329">
        <f>_xlfn.UNICODE($F156)</f>
        <v>70</v>
      </c>
      <c r="H156" s="327">
        <f t="shared" si="31"/>
        <v>0</v>
      </c>
      <c r="I156" s="327">
        <f>IF($G156=84,$H$148,0)</f>
        <v>0</v>
      </c>
      <c r="J156" s="666"/>
      <c r="K156" s="666"/>
      <c r="L156" s="182"/>
      <c r="M156" s="182"/>
    </row>
    <row r="157" spans="3:13" ht="15.75" thickBot="1">
      <c r="C157" s="157" t="s">
        <v>238</v>
      </c>
      <c r="D157" s="46" t="b">
        <v>0</v>
      </c>
      <c r="E157" s="6">
        <f t="shared" si="30"/>
        <v>70</v>
      </c>
      <c r="F157" s="46" t="b">
        <v>0</v>
      </c>
      <c r="G157" s="329">
        <f>_xlfn.UNICODE($F157)</f>
        <v>70</v>
      </c>
      <c r="H157" s="327">
        <f t="shared" si="31"/>
        <v>0</v>
      </c>
      <c r="I157" s="327">
        <f>IF($G157=84,$H$148,0)</f>
        <v>0</v>
      </c>
      <c r="J157" s="666"/>
      <c r="K157" s="666"/>
      <c r="L157" s="182"/>
      <c r="M157" s="182"/>
    </row>
    <row r="158" spans="3:13" ht="15.75" thickBot="1">
      <c r="C158" s="157" t="s">
        <v>239</v>
      </c>
      <c r="D158" s="46" t="b">
        <v>0</v>
      </c>
      <c r="E158" s="6">
        <f t="shared" si="30"/>
        <v>70</v>
      </c>
      <c r="F158" s="46" t="b">
        <v>0</v>
      </c>
      <c r="G158" s="329">
        <f>_xlfn.UNICODE($F158)</f>
        <v>70</v>
      </c>
      <c r="H158" s="327">
        <f t="shared" si="31"/>
        <v>0</v>
      </c>
      <c r="I158" s="327">
        <f>IF($G158=84,$H$148,0)</f>
        <v>0</v>
      </c>
      <c r="J158" s="666"/>
      <c r="K158" s="666"/>
      <c r="L158" s="182"/>
      <c r="M158" s="182"/>
    </row>
    <row r="159" spans="3:13" ht="15.75" thickBot="1">
      <c r="C159" s="157" t="s">
        <v>241</v>
      </c>
      <c r="D159" s="46" t="b">
        <v>0</v>
      </c>
      <c r="E159" s="6">
        <f t="shared" si="30"/>
        <v>70</v>
      </c>
      <c r="F159" s="46" t="b">
        <v>0</v>
      </c>
      <c r="G159" s="329">
        <f>_xlfn.UNICODE($F159)</f>
        <v>70</v>
      </c>
      <c r="H159" s="327">
        <f t="shared" si="31"/>
        <v>0</v>
      </c>
      <c r="I159" s="327">
        <f>IF($G159=84,$H$148,0)</f>
        <v>0</v>
      </c>
      <c r="J159" s="666"/>
      <c r="K159" s="666"/>
      <c r="M159" s="182"/>
    </row>
    <row r="160" spans="3:13" ht="15.75" thickBot="1">
      <c r="C160" s="157" t="s">
        <v>242</v>
      </c>
      <c r="D160" s="46" t="b">
        <v>0</v>
      </c>
      <c r="E160" s="6">
        <f t="shared" si="30"/>
        <v>70</v>
      </c>
      <c r="F160" s="46" t="b">
        <v>0</v>
      </c>
      <c r="G160" s="329">
        <f>_xlfn.UNICODE($F160)</f>
        <v>70</v>
      </c>
      <c r="H160" s="327">
        <f t="shared" si="31"/>
        <v>0</v>
      </c>
      <c r="I160" s="327">
        <f>IF($G160=84,$H$148,0)</f>
        <v>0</v>
      </c>
      <c r="J160" s="667"/>
      <c r="K160" s="667"/>
      <c r="M160" s="182"/>
    </row>
    <row r="161" spans="3:13" ht="15.75" thickBot="1">
      <c r="C161" s="157" t="s">
        <v>244</v>
      </c>
      <c r="D161" s="46" t="b">
        <v>0</v>
      </c>
      <c r="E161" s="6">
        <f t="shared" si="30"/>
        <v>70</v>
      </c>
      <c r="H161" s="327">
        <f t="shared" si="31"/>
        <v>0</v>
      </c>
      <c r="I161" s="51"/>
      <c r="M161" s="182"/>
    </row>
    <row r="162" spans="3:13" ht="15.75" thickBot="1">
      <c r="C162" s="180" t="s">
        <v>245</v>
      </c>
      <c r="G162" s="206">
        <f>COUNTA(E163:E166)</f>
        <v>4</v>
      </c>
      <c r="H162" s="326">
        <f>10/G162</f>
        <v>2.5</v>
      </c>
      <c r="I162" s="51"/>
      <c r="J162" s="665">
        <f>SUM(H163:H166)</f>
        <v>0</v>
      </c>
      <c r="M162" s="182"/>
    </row>
    <row r="163" spans="3:13" ht="15.75" thickBot="1">
      <c r="C163" s="157" t="s">
        <v>251</v>
      </c>
      <c r="D163" s="46" t="b">
        <v>0</v>
      </c>
      <c r="E163" s="6">
        <f>_xlfn.UNICODE($D163)</f>
        <v>70</v>
      </c>
      <c r="H163" s="330">
        <f>IF($E163=84,$H$162,0)</f>
        <v>0</v>
      </c>
      <c r="I163" s="51"/>
      <c r="J163" s="666"/>
      <c r="M163" s="182"/>
    </row>
    <row r="164" spans="3:13" ht="15.75" thickBot="1">
      <c r="C164" s="157" t="s">
        <v>252</v>
      </c>
      <c r="D164" s="46" t="b">
        <v>0</v>
      </c>
      <c r="E164" s="6">
        <f>_xlfn.UNICODE($D164)</f>
        <v>70</v>
      </c>
      <c r="H164" s="330">
        <f>IF($E164=84,2.5,0)</f>
        <v>0</v>
      </c>
      <c r="I164" s="51"/>
      <c r="J164" s="666"/>
      <c r="M164" s="182"/>
    </row>
    <row r="165" spans="3:13" ht="15.75" thickBot="1">
      <c r="C165" s="157" t="s">
        <v>253</v>
      </c>
      <c r="D165" s="46" t="b">
        <v>0</v>
      </c>
      <c r="E165" s="6">
        <f>_xlfn.UNICODE($D165)</f>
        <v>70</v>
      </c>
      <c r="H165" s="330">
        <f>IF($E165=84,2.5,0)</f>
        <v>0</v>
      </c>
      <c r="I165" s="51"/>
      <c r="J165" s="667"/>
      <c r="M165"/>
    </row>
    <row r="166" spans="3:13" ht="15.75" thickBot="1">
      <c r="C166" s="157" t="s">
        <v>254</v>
      </c>
      <c r="D166" s="46" t="b">
        <v>0</v>
      </c>
      <c r="E166" s="6">
        <f>_xlfn.UNICODE($D166)</f>
        <v>70</v>
      </c>
      <c r="H166" s="330">
        <f>IF($E166=84,2.5,0)</f>
        <v>0</v>
      </c>
      <c r="I166" s="51"/>
      <c r="M166"/>
    </row>
    <row r="167" spans="3:13" ht="15.75" thickBot="1">
      <c r="G167" s="331" t="s">
        <v>271</v>
      </c>
      <c r="H167" s="332">
        <f>J119+K119</f>
        <v>0</v>
      </c>
      <c r="M167"/>
    </row>
    <row r="168" spans="3:13" ht="15.75" thickBot="1">
      <c r="G168" s="331" t="s">
        <v>272</v>
      </c>
      <c r="H168" s="332">
        <f>(J75+K75+H69+I69)</f>
        <v>0</v>
      </c>
      <c r="M168"/>
    </row>
    <row r="169" spans="3:13" ht="15.75" thickBot="1">
      <c r="G169" s="331" t="s">
        <v>273</v>
      </c>
      <c r="H169" s="332">
        <f>J149+K149</f>
        <v>0</v>
      </c>
      <c r="M169"/>
    </row>
    <row r="170" spans="3:13" ht="15.75" thickBot="1">
      <c r="G170" s="331" t="s">
        <v>274</v>
      </c>
      <c r="H170" s="332">
        <f>SUM(H163:H166)</f>
        <v>0</v>
      </c>
      <c r="M170"/>
    </row>
    <row r="171" spans="3:13">
      <c r="H171" s="333">
        <f>SUM(H167:H170)/100</f>
        <v>0</v>
      </c>
      <c r="M171"/>
    </row>
    <row r="172" spans="3:13">
      <c r="M172"/>
    </row>
    <row r="173" spans="3:13">
      <c r="M173"/>
    </row>
    <row r="174" spans="3:13">
      <c r="M174"/>
    </row>
    <row r="175" spans="3:13">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row r="351" spans="13:13">
      <c r="M351"/>
    </row>
    <row r="352" spans="13:13">
      <c r="M352"/>
    </row>
  </sheetData>
  <mergeCells count="43">
    <mergeCell ref="BD5:BG5"/>
    <mergeCell ref="BI5:BL5"/>
    <mergeCell ref="BM5:BX5"/>
    <mergeCell ref="BY5:BY6"/>
    <mergeCell ref="CB5:CC5"/>
    <mergeCell ref="CB6:CC6"/>
    <mergeCell ref="CB7:CB10"/>
    <mergeCell ref="AB11:AC11"/>
    <mergeCell ref="Y12:Y22"/>
    <mergeCell ref="AB23:AC23"/>
    <mergeCell ref="AZ23:BA23"/>
    <mergeCell ref="BC23:BF23"/>
    <mergeCell ref="BM23:BN23"/>
    <mergeCell ref="BO23:BP23"/>
    <mergeCell ref="Y24:Y27"/>
    <mergeCell ref="AZ24:BA24"/>
    <mergeCell ref="BG24:BG29"/>
    <mergeCell ref="BH24:BH29"/>
    <mergeCell ref="BI24:BI29"/>
    <mergeCell ref="AZ25:AZ29"/>
    <mergeCell ref="BN28:BO28"/>
    <mergeCell ref="AB29:AC29"/>
    <mergeCell ref="AZ31:BA31"/>
    <mergeCell ref="BC31:BF31"/>
    <mergeCell ref="BG31:BH31"/>
    <mergeCell ref="BI31:BJ31"/>
    <mergeCell ref="BK31:BL31"/>
    <mergeCell ref="AZ32:BA32"/>
    <mergeCell ref="AZ33:AZ37"/>
    <mergeCell ref="BG33:BG37"/>
    <mergeCell ref="BH33:BH37"/>
    <mergeCell ref="BI33:BI37"/>
    <mergeCell ref="J149:J160"/>
    <mergeCell ref="K149:K160"/>
    <mergeCell ref="J162:J165"/>
    <mergeCell ref="BK33:BK37"/>
    <mergeCell ref="BL33:BL37"/>
    <mergeCell ref="AA38:AB38"/>
    <mergeCell ref="J75:J77"/>
    <mergeCell ref="K75:K77"/>
    <mergeCell ref="J119:J146"/>
    <mergeCell ref="K119:K146"/>
    <mergeCell ref="BJ33:BJ37"/>
  </mergeCells>
  <conditionalFormatting sqref="C33 C88">
    <cfRule type="expression" dxfId="8000" priority="277">
      <formula>AND($H$44=0,#REF!&lt;&gt;"NA")</formula>
    </cfRule>
  </conditionalFormatting>
  <conditionalFormatting sqref="C35 C90">
    <cfRule type="expression" dxfId="7999" priority="279">
      <formula>AND($H$53=0,#REF!&lt;&gt;"NA")</formula>
    </cfRule>
  </conditionalFormatting>
  <conditionalFormatting sqref="C36 C68 C91">
    <cfRule type="expression" dxfId="7998" priority="280">
      <formula>AND($L$53=0,#REF!&lt;&gt;"NA")</formula>
    </cfRule>
  </conditionalFormatting>
  <conditionalFormatting sqref="C45">
    <cfRule type="expression" dxfId="7997" priority="260">
      <formula>$D$44=0</formula>
    </cfRule>
  </conditionalFormatting>
  <conditionalFormatting sqref="C49">
    <cfRule type="expression" dxfId="7996" priority="259">
      <formula>$D$48=0</formula>
    </cfRule>
  </conditionalFormatting>
  <conditionalFormatting sqref="C54">
    <cfRule type="expression" dxfId="7995" priority="258">
      <formula>$D$53=0</formula>
    </cfRule>
  </conditionalFormatting>
  <conditionalFormatting sqref="C58">
    <cfRule type="expression" dxfId="7994" priority="257">
      <formula>$D$57=0</formula>
    </cfRule>
  </conditionalFormatting>
  <conditionalFormatting sqref="C98:C102">
    <cfRule type="containsText" dxfId="7993" priority="138" operator="containsText" text="TD/TM">
      <formula>NOT(ISERROR(SEARCH("TD/TM",C98)))</formula>
    </cfRule>
    <cfRule type="containsText" dxfId="7992" priority="141" operator="containsText" text="Order Raising">
      <formula>NOT(ISERROR(SEARCH("Order Raising",C98)))</formula>
    </cfRule>
    <cfRule type="containsText" dxfId="7991" priority="142" operator="containsText" text="Partner">
      <formula>NOT(ISERROR(SEARCH("Partner",C98)))</formula>
    </cfRule>
    <cfRule type="containsText" dxfId="7990" priority="221" operator="containsText" text="Sales">
      <formula>NOT(ISERROR(SEARCH("Sales",C98)))</formula>
    </cfRule>
    <cfRule type="containsText" dxfId="7989" priority="222" operator="containsText" text="Client">
      <formula>NOT(ISERROR(SEARCH("Client",C98)))</formula>
    </cfRule>
  </conditionalFormatting>
  <conditionalFormatting sqref="C99">
    <cfRule type="containsText" dxfId="7988" priority="219" operator="containsText" text="Singtel">
      <formula>NOT(ISERROR(SEARCH("Singtel",C99)))</formula>
    </cfRule>
    <cfRule type="containsText" dxfId="7987" priority="220" operator="containsText" text="Schenker">
      <formula>NOT(ISERROR(SEARCH("Schenker",C99)))</formula>
    </cfRule>
  </conditionalFormatting>
  <conditionalFormatting sqref="C102">
    <cfRule type="containsText" dxfId="7986" priority="139" operator="containsText" text="Singtel">
      <formula>NOT(ISERROR(SEARCH("Singtel",C102)))</formula>
    </cfRule>
    <cfRule type="containsText" dxfId="7985" priority="140" operator="containsText" text="Schenker">
      <formula>NOT(ISERROR(SEARCH("Schenker",C102)))</formula>
    </cfRule>
  </conditionalFormatting>
  <conditionalFormatting sqref="D5">
    <cfRule type="cellIs" dxfId="7984" priority="223" operator="equal">
      <formula>"BILLING DEFEREMENT TO BE INITIATED, IF APPLICABLE"</formula>
    </cfRule>
  </conditionalFormatting>
  <conditionalFormatting sqref="D44">
    <cfRule type="cellIs" dxfId="7983" priority="267" operator="equal">
      <formula>0</formula>
    </cfRule>
  </conditionalFormatting>
  <conditionalFormatting sqref="D48">
    <cfRule type="cellIs" dxfId="7982" priority="266" operator="equal">
      <formula>0</formula>
    </cfRule>
  </conditionalFormatting>
  <conditionalFormatting sqref="D53">
    <cfRule type="cellIs" dxfId="7981" priority="265" operator="equal">
      <formula>0</formula>
    </cfRule>
  </conditionalFormatting>
  <conditionalFormatting sqref="D57">
    <cfRule type="cellIs" dxfId="7980" priority="264" operator="equal">
      <formula>0</formula>
    </cfRule>
  </conditionalFormatting>
  <conditionalFormatting sqref="D5:N5">
    <cfRule type="cellIs" dxfId="7979" priority="208" operator="equal">
      <formula>"NON-WORKING DAY"</formula>
    </cfRule>
    <cfRule type="cellIs" dxfId="7978" priority="209" operator="equal">
      <formula>"WORKING DAY"</formula>
    </cfRule>
    <cfRule type="cellIs" dxfId="7977" priority="210" operator="equal">
      <formula>"NON AGGRESSIVE"</formula>
    </cfRule>
    <cfRule type="cellIs" dxfId="7976" priority="211" operator="equal">
      <formula>"AGGRESSIVE"</formula>
    </cfRule>
    <cfRule type="cellIs" dxfId="7975" priority="212" operator="equal">
      <formula>"AMENDMENT NOT REQUIRED"</formula>
    </cfRule>
    <cfRule type="cellIs" dxfId="7974" priority="213" operator="equal">
      <formula>"AMENDMENT REQUIRED"</formula>
    </cfRule>
    <cfRule type="cellIs" dxfId="7973" priority="214" operator="equal">
      <formula>"COMPLETED"</formula>
    </cfRule>
    <cfRule type="cellIs" dxfId="7972" priority="215" operator="equal">
      <formula>"RISK"</formula>
    </cfRule>
    <cfRule type="cellIs" dxfId="7971" priority="216" operator="equal">
      <formula>"ISSUE"</formula>
    </cfRule>
    <cfRule type="cellIs" dxfId="7970" priority="217" operator="equal">
      <formula>"NEEDS ATTENTION"</formula>
    </cfRule>
    <cfRule type="cellIs" dxfId="7969" priority="218" operator="equal">
      <formula>"NA"</formula>
    </cfRule>
  </conditionalFormatting>
  <conditionalFormatting sqref="E3 Z13 C31 C86">
    <cfRule type="expression" dxfId="7968" priority="275">
      <formula>AND($D$48=0,$AA$13&lt;&gt;"NA")</formula>
    </cfRule>
  </conditionalFormatting>
  <conditionalFormatting sqref="E18">
    <cfRule type="expression" dxfId="7967" priority="1">
      <formula>AND($D$48=0,$AA$13&lt;&gt;"NA")</formula>
    </cfRule>
  </conditionalFormatting>
  <conditionalFormatting sqref="E19">
    <cfRule type="expression" dxfId="7966" priority="2">
      <formula>AND($D$53=0,$AA$14&lt;&gt;"NA")</formula>
    </cfRule>
  </conditionalFormatting>
  <conditionalFormatting sqref="E21">
    <cfRule type="expression" dxfId="7965" priority="3">
      <formula>AND($H$49=0,$AA$16&lt;&gt;"NA")</formula>
    </cfRule>
  </conditionalFormatting>
  <conditionalFormatting sqref="F3 Z14 C32 C87">
    <cfRule type="expression" dxfId="7964" priority="276">
      <formula>AND($D$53=0,$AA$14&lt;&gt;"NA")</formula>
    </cfRule>
  </conditionalFormatting>
  <conditionalFormatting sqref="G45">
    <cfRule type="expression" dxfId="7963" priority="261">
      <formula>$H$44=0</formula>
    </cfRule>
  </conditionalFormatting>
  <conditionalFormatting sqref="G50">
    <cfRule type="expression" dxfId="7962" priority="254">
      <formula>$H$49=0</formula>
    </cfRule>
  </conditionalFormatting>
  <conditionalFormatting sqref="G54">
    <cfRule type="expression" dxfId="7961" priority="255">
      <formula>$H$53=0</formula>
    </cfRule>
  </conditionalFormatting>
  <conditionalFormatting sqref="H3 Z16 C34 C89">
    <cfRule type="expression" dxfId="7960" priority="278">
      <formula>AND($H$49=0,$AA$16&lt;&gt;"NA")</formula>
    </cfRule>
  </conditionalFormatting>
  <conditionalFormatting sqref="H44">
    <cfRule type="cellIs" dxfId="7959" priority="269" operator="equal">
      <formula>0</formula>
    </cfRule>
  </conditionalFormatting>
  <conditionalFormatting sqref="H49">
    <cfRule type="cellIs" dxfId="7958" priority="271" operator="equal">
      <formula>0</formula>
    </cfRule>
  </conditionalFormatting>
  <conditionalFormatting sqref="H53">
    <cfRule type="cellIs" dxfId="7957" priority="268" operator="equal">
      <formula>0</formula>
    </cfRule>
  </conditionalFormatting>
  <conditionalFormatting sqref="K3 E23:E24 C37 C92">
    <cfRule type="expression" dxfId="7956" priority="281">
      <formula>AND($D$57=0,#REF!&lt;&gt;"NA")</formula>
    </cfRule>
  </conditionalFormatting>
  <conditionalFormatting sqref="K50">
    <cfRule type="expression" dxfId="7955" priority="262">
      <formula>$L$49=0</formula>
    </cfRule>
  </conditionalFormatting>
  <conditionalFormatting sqref="K54">
    <cfRule type="expression" dxfId="7954" priority="150">
      <formula>$H$53=0</formula>
    </cfRule>
  </conditionalFormatting>
  <conditionalFormatting sqref="L3 C38 C93">
    <cfRule type="expression" dxfId="7953" priority="282">
      <formula>AND($L$49=0,#REF!&lt;&gt;"NA")</formula>
    </cfRule>
  </conditionalFormatting>
  <conditionalFormatting sqref="L49">
    <cfRule type="cellIs" dxfId="7952" priority="270" operator="equal">
      <formula>0</formula>
    </cfRule>
  </conditionalFormatting>
  <conditionalFormatting sqref="L53">
    <cfRule type="cellIs" dxfId="7951" priority="272" operator="equal">
      <formula>0</formula>
    </cfRule>
  </conditionalFormatting>
  <conditionalFormatting sqref="M3:N3 Z21 C39 C94">
    <cfRule type="expression" dxfId="7950" priority="283">
      <formula>AND($P$49=0,$AA$21&lt;&gt;"NA")</formula>
    </cfRule>
  </conditionalFormatting>
  <conditionalFormatting sqref="N5">
    <cfRule type="cellIs" dxfId="7949" priority="207" operator="equal">
      <formula>"NEEDS POSTPONEMENT"</formula>
    </cfRule>
  </conditionalFormatting>
  <conditionalFormatting sqref="O50">
    <cfRule type="expression" dxfId="7948" priority="256">
      <formula>$P$49=0</formula>
    </cfRule>
  </conditionalFormatting>
  <conditionalFormatting sqref="P49">
    <cfRule type="cellIs" dxfId="7947" priority="263" operator="equal">
      <formula>0</formula>
    </cfRule>
  </conditionalFormatting>
  <conditionalFormatting sqref="P5:Q5">
    <cfRule type="cellIs" dxfId="7946" priority="224" operator="equal">
      <formula>"AMENDMENT REQUIRED"</formula>
    </cfRule>
  </conditionalFormatting>
  <conditionalFormatting sqref="Q5">
    <cfRule type="cellIs" dxfId="7945" priority="225" operator="equal">
      <formula>"NON-WORKING DAY"</formula>
    </cfRule>
    <cfRule type="cellIs" dxfId="7944" priority="226" operator="equal">
      <formula>"WORKING DAY"</formula>
    </cfRule>
    <cfRule type="cellIs" dxfId="7943" priority="227" operator="equal">
      <formula>"NON AGGRESSIVE"</formula>
    </cfRule>
    <cfRule type="cellIs" dxfId="7942" priority="228" operator="equal">
      <formula>"AGGRESSIVE"</formula>
    </cfRule>
    <cfRule type="cellIs" dxfId="7941" priority="229" operator="equal">
      <formula>"AMENDMENT NOT REQUIRED"</formula>
    </cfRule>
    <cfRule type="cellIs" dxfId="7940" priority="231" operator="equal">
      <formula>"COMPLETED"</formula>
    </cfRule>
    <cfRule type="cellIs" dxfId="7939" priority="232" operator="equal">
      <formula>"RISK"</formula>
    </cfRule>
    <cfRule type="cellIs" dxfId="7938" priority="233" operator="equal">
      <formula>"ISSUE"</formula>
    </cfRule>
    <cfRule type="cellIs" dxfId="7937" priority="234" operator="equal">
      <formula>"NEEDS ATTENTION"</formula>
    </cfRule>
    <cfRule type="cellIs" dxfId="7936" priority="235" operator="equal">
      <formula>"NA"</formula>
    </cfRule>
  </conditionalFormatting>
  <conditionalFormatting sqref="S5">
    <cfRule type="cellIs" dxfId="7935" priority="194" operator="equal">
      <formula>"NON-WORKING DAY"</formula>
    </cfRule>
    <cfRule type="cellIs" dxfId="7934" priority="195" operator="equal">
      <formula>"WORKING DAY"</formula>
    </cfRule>
    <cfRule type="cellIs" dxfId="7933" priority="196" operator="equal">
      <formula>"NON AGGRESSIVE"</formula>
    </cfRule>
    <cfRule type="cellIs" dxfId="7932" priority="197" operator="equal">
      <formula>"AGGRESSIVE"</formula>
    </cfRule>
    <cfRule type="cellIs" dxfId="7931" priority="198" operator="equal">
      <formula>"AMENDMENT NOT REQUIRED"</formula>
    </cfRule>
    <cfRule type="cellIs" dxfId="7930" priority="199" operator="equal">
      <formula>"AMENDMENT REQUIRED"</formula>
    </cfRule>
    <cfRule type="cellIs" dxfId="7929" priority="200" operator="equal">
      <formula>"COMPLETED"</formula>
    </cfRule>
    <cfRule type="cellIs" dxfId="7928" priority="201" operator="equal">
      <formula>"RISK"</formula>
    </cfRule>
    <cfRule type="cellIs" dxfId="7927" priority="202" operator="equal">
      <formula>"ISSUE"</formula>
    </cfRule>
    <cfRule type="cellIs" dxfId="7926" priority="203" operator="equal">
      <formula>"NEEDS ATTENTION"</formula>
    </cfRule>
    <cfRule type="cellIs" dxfId="7925" priority="204" operator="equal">
      <formula>"NA"</formula>
    </cfRule>
  </conditionalFormatting>
  <conditionalFormatting sqref="Y24">
    <cfRule type="cellIs" dxfId="7924" priority="250" operator="equal">
      <formula>"CRITICAL"</formula>
    </cfRule>
  </conditionalFormatting>
  <conditionalFormatting sqref="Y44">
    <cfRule type="cellIs" dxfId="7923" priority="253" operator="equal">
      <formula>"CRITICAL"</formula>
    </cfRule>
  </conditionalFormatting>
  <conditionalFormatting sqref="Y46">
    <cfRule type="cellIs" dxfId="7922" priority="252" operator="equal">
      <formula>"CRITICAL"</formula>
    </cfRule>
  </conditionalFormatting>
  <conditionalFormatting sqref="Y49">
    <cfRule type="cellIs" dxfId="7921" priority="251" operator="equal">
      <formula>"CRITICAL"</formula>
    </cfRule>
  </conditionalFormatting>
  <conditionalFormatting sqref="Y55:Y56">
    <cfRule type="cellIs" dxfId="7920" priority="248" operator="equal">
      <formula>"CRITICAL"</formula>
    </cfRule>
  </conditionalFormatting>
  <conditionalFormatting sqref="Z20">
    <cfRule type="expression" dxfId="7919" priority="151">
      <formula>AND($L$49=0,$AA$20&lt;&gt;"NA")</formula>
    </cfRule>
  </conditionalFormatting>
  <conditionalFormatting sqref="AA12">
    <cfRule type="expression" dxfId="7918" priority="188">
      <formula>$B$1&gt;$AA$12</formula>
    </cfRule>
    <cfRule type="cellIs" dxfId="7917" priority="189" stopIfTrue="1" operator="equal">
      <formula>"COMPLETED"</formula>
    </cfRule>
    <cfRule type="cellIs" dxfId="7916" priority="190" stopIfTrue="1" operator="equal">
      <formula>"NA"</formula>
    </cfRule>
  </conditionalFormatting>
  <conditionalFormatting sqref="AA13">
    <cfRule type="expression" dxfId="7915" priority="185">
      <formula>$B$1&gt;$AA$13</formula>
    </cfRule>
    <cfRule type="cellIs" dxfId="7914" priority="186" stopIfTrue="1" operator="equal">
      <formula>"COMPLETED"</formula>
    </cfRule>
    <cfRule type="cellIs" dxfId="7913" priority="187" stopIfTrue="1" operator="equal">
      <formula>"NA"</formula>
    </cfRule>
  </conditionalFormatting>
  <conditionalFormatting sqref="AA14">
    <cfRule type="expression" dxfId="7912" priority="184">
      <formula>$B$1&gt;$AA$14</formula>
    </cfRule>
  </conditionalFormatting>
  <conditionalFormatting sqref="AA14:AA22">
    <cfRule type="cellIs" dxfId="7911" priority="158" stopIfTrue="1" operator="equal">
      <formula>"NA"</formula>
    </cfRule>
    <cfRule type="cellIs" dxfId="7910" priority="159" stopIfTrue="1" operator="equal">
      <formula>"COMPLETED"</formula>
    </cfRule>
  </conditionalFormatting>
  <conditionalFormatting sqref="AA15">
    <cfRule type="expression" dxfId="7909" priority="181">
      <formula>$B$1&gt;$AA$15</formula>
    </cfRule>
  </conditionalFormatting>
  <conditionalFormatting sqref="AA16">
    <cfRule type="expression" dxfId="7908" priority="178">
      <formula>$B$1&gt;$AA$16</formula>
    </cfRule>
  </conditionalFormatting>
  <conditionalFormatting sqref="AA17">
    <cfRule type="expression" dxfId="7907" priority="175">
      <formula>$B$1&gt;$AA$17</formula>
    </cfRule>
  </conditionalFormatting>
  <conditionalFormatting sqref="AA18">
    <cfRule type="expression" dxfId="7906" priority="172">
      <formula>$B$1&gt;$AA$18</formula>
    </cfRule>
  </conditionalFormatting>
  <conditionalFormatting sqref="AA19">
    <cfRule type="expression" dxfId="7905" priority="169">
      <formula>$B$1&gt;$AA$19</formula>
    </cfRule>
  </conditionalFormatting>
  <conditionalFormatting sqref="AA20">
    <cfRule type="expression" dxfId="7904" priority="166">
      <formula>$B$1&gt;$AA$20</formula>
    </cfRule>
  </conditionalFormatting>
  <conditionalFormatting sqref="AA21">
    <cfRule type="expression" dxfId="7903" priority="163">
      <formula>$B$1&gt;$AA$21</formula>
    </cfRule>
  </conditionalFormatting>
  <conditionalFormatting sqref="AA22">
    <cfRule type="expression" dxfId="7902" priority="160">
      <formula>$B$1&gt;$AA$22</formula>
    </cfRule>
  </conditionalFormatting>
  <conditionalFormatting sqref="AA30">
    <cfRule type="expression" dxfId="7901" priority="274">
      <formula>$B$1&gt;$AA$30</formula>
    </cfRule>
  </conditionalFormatting>
  <conditionalFormatting sqref="AA30:AA33">
    <cfRule type="cellIs" dxfId="7900" priority="145" operator="equal">
      <formula>"COMPLETED"</formula>
    </cfRule>
  </conditionalFormatting>
  <conditionalFormatting sqref="AA31">
    <cfRule type="expression" dxfId="7899" priority="149">
      <formula>$B$1&gt;$AA$31</formula>
    </cfRule>
  </conditionalFormatting>
  <conditionalFormatting sqref="AA32">
    <cfRule type="expression" dxfId="7898" priority="146">
      <formula>$B$1&gt;$AA$32</formula>
    </cfRule>
  </conditionalFormatting>
  <conditionalFormatting sqref="AA32:AA33">
    <cfRule type="cellIs" dxfId="7897" priority="144" operator="equal">
      <formula>"NA"</formula>
    </cfRule>
  </conditionalFormatting>
  <conditionalFormatting sqref="AA33">
    <cfRule type="expression" dxfId="7896" priority="143">
      <formula>$B$1&gt;$AA$33</formula>
    </cfRule>
  </conditionalFormatting>
  <conditionalFormatting sqref="AA34">
    <cfRule type="cellIs" dxfId="7895" priority="192" stopIfTrue="1" operator="equal">
      <formula>"COMPLETED"</formula>
    </cfRule>
    <cfRule type="expression" dxfId="7894" priority="193">
      <formula>$B$1&gt;$AA$34</formula>
    </cfRule>
  </conditionalFormatting>
  <conditionalFormatting sqref="AD22">
    <cfRule type="cellIs" dxfId="7893" priority="236" operator="equal">
      <formula>"PROJECT CAN BE MOVED TO COMPLETED SHEET"</formula>
    </cfRule>
  </conditionalFormatting>
  <conditionalFormatting sqref="AD40:AD44">
    <cfRule type="expression" dxfId="7892" priority="156">
      <formula>OR($E119=84,$G119=84)</formula>
    </cfRule>
  </conditionalFormatting>
  <conditionalFormatting sqref="AD46:AD50">
    <cfRule type="expression" dxfId="7891" priority="155">
      <formula>OR($E125=84,$G125=84)</formula>
    </cfRule>
  </conditionalFormatting>
  <conditionalFormatting sqref="AD52:AD54">
    <cfRule type="expression" dxfId="7890" priority="153">
      <formula>OR($E131=84,$G131=84)</formula>
    </cfRule>
  </conditionalFormatting>
  <conditionalFormatting sqref="AD56:AD58">
    <cfRule type="expression" dxfId="7889" priority="152">
      <formula>OR($E135=84,$G135=84)</formula>
    </cfRule>
  </conditionalFormatting>
  <conditionalFormatting sqref="AD60:AD63 AD65:AD67 AD70:AD82 AD84:AD87">
    <cfRule type="expression" dxfId="7888" priority="157">
      <formula>OR($E139=84,$G139=84)</formula>
    </cfRule>
  </conditionalFormatting>
  <conditionalFormatting sqref="AD64">
    <cfRule type="expression" dxfId="7887" priority="284">
      <formula>OR($E144=84,$G144=84)</formula>
    </cfRule>
  </conditionalFormatting>
  <conditionalFormatting sqref="AE70:AG70">
    <cfRule type="expression" dxfId="7886" priority="137">
      <formula>OR($E149=84,$G149=84)</formula>
    </cfRule>
  </conditionalFormatting>
  <conditionalFormatting sqref="BB25:BF29">
    <cfRule type="cellIs" dxfId="7885" priority="60" operator="equal">
      <formula>"Critical"</formula>
    </cfRule>
    <cfRule type="cellIs" dxfId="7884" priority="61" operator="equal">
      <formula>"Sustainable"</formula>
    </cfRule>
    <cfRule type="cellIs" dxfId="7883" priority="62" operator="equal">
      <formula>"Severe"</formula>
    </cfRule>
    <cfRule type="cellIs" dxfId="7882" priority="63" operator="equal">
      <formula>"Moderate"</formula>
    </cfRule>
  </conditionalFormatting>
  <conditionalFormatting sqref="BB33:BF37">
    <cfRule type="cellIs" dxfId="7881" priority="4" operator="equal">
      <formula>"Critical"</formula>
    </cfRule>
    <cfRule type="cellIs" dxfId="7880" priority="5" operator="equal">
      <formula>"Sustainable"</formula>
    </cfRule>
    <cfRule type="cellIs" dxfId="7879" priority="6" operator="equal">
      <formula>"Severe"</formula>
    </cfRule>
    <cfRule type="cellIs" dxfId="7878" priority="7" operator="equal">
      <formula>"Moderate"</formula>
    </cfRule>
  </conditionalFormatting>
  <conditionalFormatting sqref="BG33">
    <cfRule type="cellIs" dxfId="7877" priority="124" operator="between">
      <formula>1</formula>
      <formula>100</formula>
    </cfRule>
  </conditionalFormatting>
  <conditionalFormatting sqref="BH33">
    <cfRule type="cellIs" dxfId="7876" priority="123" operator="between">
      <formula>1</formula>
      <formula>100</formula>
    </cfRule>
  </conditionalFormatting>
  <conditionalFormatting sqref="BH33:BH37">
    <cfRule type="cellIs" dxfId="7875" priority="120" operator="equal">
      <formula>0</formula>
    </cfRule>
  </conditionalFormatting>
  <conditionalFormatting sqref="BH7:BI19 BL7:BL19 BN7:BN19 BT7:BX19">
    <cfRule type="cellIs" dxfId="7874" priority="133" operator="equal">
      <formula>"Critical"</formula>
    </cfRule>
    <cfRule type="cellIs" dxfId="7873" priority="134" operator="equal">
      <formula>"Sustainable"</formula>
    </cfRule>
    <cfRule type="cellIs" dxfId="7872" priority="135" operator="equal">
      <formula>"Severe"</formula>
    </cfRule>
    <cfRule type="cellIs" dxfId="7871" priority="136" operator="equal">
      <formula>"Moderate"</formula>
    </cfRule>
  </conditionalFormatting>
  <conditionalFormatting sqref="BI33">
    <cfRule type="cellIs" dxfId="7870" priority="122" operator="between">
      <formula>1</formula>
      <formula>100</formula>
    </cfRule>
  </conditionalFormatting>
  <conditionalFormatting sqref="BJ33">
    <cfRule type="cellIs" dxfId="7869" priority="119" operator="between">
      <formula>1</formula>
      <formula>100</formula>
    </cfRule>
  </conditionalFormatting>
  <conditionalFormatting sqref="BJ33:BJ37">
    <cfRule type="cellIs" dxfId="7868" priority="118" operator="equal">
      <formula>0</formula>
    </cfRule>
  </conditionalFormatting>
  <conditionalFormatting sqref="BK33">
    <cfRule type="cellIs" dxfId="7867" priority="121" operator="between">
      <formula>1</formula>
      <formula>100</formula>
    </cfRule>
  </conditionalFormatting>
  <conditionalFormatting sqref="BL33:BR33">
    <cfRule type="cellIs" dxfId="7866" priority="117" operator="between">
      <formula>1</formula>
      <formula>100</formula>
    </cfRule>
  </conditionalFormatting>
  <conditionalFormatting sqref="BL33:BR37">
    <cfRule type="cellIs" dxfId="7865" priority="116" operator="equal">
      <formula>0</formula>
    </cfRule>
  </conditionalFormatting>
  <conditionalFormatting sqref="BT7:BT19 BV7:BW19">
    <cfRule type="cellIs" dxfId="7864" priority="126" operator="equal">
      <formula>"NIL"</formula>
    </cfRule>
  </conditionalFormatting>
  <conditionalFormatting sqref="BY7:BY19">
    <cfRule type="cellIs" dxfId="7863" priority="125" operator="equal">
      <formula>"CLOSED"</formula>
    </cfRule>
  </conditionalFormatting>
  <conditionalFormatting sqref="CD7:CI10">
    <cfRule type="cellIs" dxfId="7862" priority="127" operator="equal">
      <formula>"NIL"</formula>
    </cfRule>
    <cfRule type="cellIs" dxfId="7861" priority="128" operator="equal">
      <formula>"Critical"</formula>
    </cfRule>
    <cfRule type="cellIs" dxfId="7860" priority="129" operator="equal">
      <formula>"Sustainable"</formula>
    </cfRule>
    <cfRule type="cellIs" dxfId="7859" priority="130" operator="equal">
      <formula>"Severe"</formula>
    </cfRule>
    <cfRule type="cellIs" dxfId="7858" priority="131" operator="equal">
      <formula>"Moderate"</formula>
    </cfRule>
  </conditionalFormatting>
  <dataValidations count="5">
    <dataValidation type="list" showInputMessage="1" showErrorMessage="1" sqref="BR7:BR19" xr:uid="{20977C9C-338F-4B40-808F-4A6A7F7E5203}">
      <formula1>OFFSET($CN$12,1,MATCH($BO7,$CN$12:$CP$12,0)-1,COUNTA(OFFSET($CN$12,1,MATCH($BO7,$CN$12:$CP$12,0)-1,6,1)),1)</formula1>
    </dataValidation>
    <dataValidation type="list" allowBlank="1" showInputMessage="1" showErrorMessage="1" sqref="BS7:BS19" xr:uid="{8D11F1CD-9FDC-4B08-92A1-56D50F9F2E9B}">
      <formula1>OFFSET($CN$12,1,MATCH($BO7,$CN$12:$CP$12,0)-1,COUNTA(OFFSET($CN$12,1,MATCH($BO7,$CN$12:$CP$12,0)-1,6,1)),1)</formula1>
    </dataValidation>
    <dataValidation type="list" allowBlank="1" showInputMessage="1" showErrorMessage="1" sqref="BF7:BG19" xr:uid="{534B6919-98C4-4BD2-93F5-FFC1AA463A3D}">
      <formula1>OFFSET($CN$7,1,MATCH($BC7,$CN$7:$CP$7,0)-1,COUNTA(OFFSET($CN$7,1,MATCH($BC7,$CN$7:$CP$7,0)-1,5,1)),1)</formula1>
    </dataValidation>
    <dataValidation type="list" allowBlank="1" showInputMessage="1" showErrorMessage="1" sqref="BO7:BO19 BC7:BC19" xr:uid="{4B4AE116-43A4-4F95-AC40-DE498EFCECC8}">
      <formula1>$CJ$6:$CJ$8</formula1>
    </dataValidation>
    <dataValidation type="list" allowBlank="1" showInputMessage="1" showErrorMessage="1" sqref="AC7" xr:uid="{D4CD278D-5BC1-4103-AF69-DDD3AA0143A5}">
      <formula1>$E$98:$E$102</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1745" r:id="rId4" name="Check Box 1">
              <controlPr defaultSize="0" autoFill="0" autoLine="0" autoPict="0">
                <anchor moveWithCells="1">
                  <from>
                    <xdr:col>27</xdr:col>
                    <xdr:colOff>66675</xdr:colOff>
                    <xdr:row>10</xdr:row>
                    <xdr:rowOff>161925</xdr:rowOff>
                  </from>
                  <to>
                    <xdr:col>27</xdr:col>
                    <xdr:colOff>809625</xdr:colOff>
                    <xdr:row>12</xdr:row>
                    <xdr:rowOff>47625</xdr:rowOff>
                  </to>
                </anchor>
              </controlPr>
            </control>
          </mc:Choice>
        </mc:AlternateContent>
        <mc:AlternateContent xmlns:mc="http://schemas.openxmlformats.org/markup-compatibility/2006">
          <mc:Choice Requires="x14">
            <control shapeId="31746" r:id="rId5" name="Check Box 2">
              <controlPr defaultSize="0" autoFill="0" autoLine="0" autoPict="0">
                <anchor moveWithCells="1">
                  <from>
                    <xdr:col>28</xdr:col>
                    <xdr:colOff>9525</xdr:colOff>
                    <xdr:row>11</xdr:row>
                    <xdr:rowOff>9525</xdr:rowOff>
                  </from>
                  <to>
                    <xdr:col>28</xdr:col>
                    <xdr:colOff>676275</xdr:colOff>
                    <xdr:row>11</xdr:row>
                    <xdr:rowOff>152400</xdr:rowOff>
                  </to>
                </anchor>
              </controlPr>
            </control>
          </mc:Choice>
        </mc:AlternateContent>
        <mc:AlternateContent xmlns:mc="http://schemas.openxmlformats.org/markup-compatibility/2006">
          <mc:Choice Requires="x14">
            <control shapeId="31747" r:id="rId6" name="Check Box 3">
              <controlPr defaultSize="0" autoFill="0" autoLine="0" autoPict="0">
                <anchor moveWithCells="1">
                  <from>
                    <xdr:col>27</xdr:col>
                    <xdr:colOff>66675</xdr:colOff>
                    <xdr:row>11</xdr:row>
                    <xdr:rowOff>200025</xdr:rowOff>
                  </from>
                  <to>
                    <xdr:col>27</xdr:col>
                    <xdr:colOff>809625</xdr:colOff>
                    <xdr:row>13</xdr:row>
                    <xdr:rowOff>66675</xdr:rowOff>
                  </to>
                </anchor>
              </controlPr>
            </control>
          </mc:Choice>
        </mc:AlternateContent>
        <mc:AlternateContent xmlns:mc="http://schemas.openxmlformats.org/markup-compatibility/2006">
          <mc:Choice Requires="x14">
            <control shapeId="31748" r:id="rId7" name="Check Box 4">
              <controlPr defaultSize="0" autoFill="0" autoLine="0" autoPict="0">
                <anchor moveWithCells="1">
                  <from>
                    <xdr:col>28</xdr:col>
                    <xdr:colOff>9525</xdr:colOff>
                    <xdr:row>12</xdr:row>
                    <xdr:rowOff>9525</xdr:rowOff>
                  </from>
                  <to>
                    <xdr:col>28</xdr:col>
                    <xdr:colOff>676275</xdr:colOff>
                    <xdr:row>12</xdr:row>
                    <xdr:rowOff>152400</xdr:rowOff>
                  </to>
                </anchor>
              </controlPr>
            </control>
          </mc:Choice>
        </mc:AlternateContent>
        <mc:AlternateContent xmlns:mc="http://schemas.openxmlformats.org/markup-compatibility/2006">
          <mc:Choice Requires="x14">
            <control shapeId="31749" r:id="rId8" name="Check Box 5">
              <controlPr defaultSize="0" autoFill="0" autoLine="0" autoPict="0">
                <anchor moveWithCells="1">
                  <from>
                    <xdr:col>27</xdr:col>
                    <xdr:colOff>76200</xdr:colOff>
                    <xdr:row>12</xdr:row>
                    <xdr:rowOff>180975</xdr:rowOff>
                  </from>
                  <to>
                    <xdr:col>27</xdr:col>
                    <xdr:colOff>819150</xdr:colOff>
                    <xdr:row>14</xdr:row>
                    <xdr:rowOff>66675</xdr:rowOff>
                  </to>
                </anchor>
              </controlPr>
            </control>
          </mc:Choice>
        </mc:AlternateContent>
        <mc:AlternateContent xmlns:mc="http://schemas.openxmlformats.org/markup-compatibility/2006">
          <mc:Choice Requires="x14">
            <control shapeId="31750" r:id="rId9" name="Check Box 6">
              <controlPr defaultSize="0" autoFill="0" autoLine="0" autoPict="0">
                <anchor moveWithCells="1">
                  <from>
                    <xdr:col>28</xdr:col>
                    <xdr:colOff>9525</xdr:colOff>
                    <xdr:row>13</xdr:row>
                    <xdr:rowOff>9525</xdr:rowOff>
                  </from>
                  <to>
                    <xdr:col>28</xdr:col>
                    <xdr:colOff>676275</xdr:colOff>
                    <xdr:row>13</xdr:row>
                    <xdr:rowOff>152400</xdr:rowOff>
                  </to>
                </anchor>
              </controlPr>
            </control>
          </mc:Choice>
        </mc:AlternateContent>
        <mc:AlternateContent xmlns:mc="http://schemas.openxmlformats.org/markup-compatibility/2006">
          <mc:Choice Requires="x14">
            <control shapeId="31751" r:id="rId10" name="Check Box 7">
              <controlPr defaultSize="0" autoFill="0" autoLine="0" autoPict="0">
                <anchor moveWithCells="1">
                  <from>
                    <xdr:col>27</xdr:col>
                    <xdr:colOff>66675</xdr:colOff>
                    <xdr:row>13</xdr:row>
                    <xdr:rowOff>190500</xdr:rowOff>
                  </from>
                  <to>
                    <xdr:col>27</xdr:col>
                    <xdr:colOff>809625</xdr:colOff>
                    <xdr:row>15</xdr:row>
                    <xdr:rowOff>57150</xdr:rowOff>
                  </to>
                </anchor>
              </controlPr>
            </control>
          </mc:Choice>
        </mc:AlternateContent>
        <mc:AlternateContent xmlns:mc="http://schemas.openxmlformats.org/markup-compatibility/2006">
          <mc:Choice Requires="x14">
            <control shapeId="31752" r:id="rId11" name="Check Box 8">
              <controlPr defaultSize="0" autoFill="0" autoLine="0" autoPict="0">
                <anchor moveWithCells="1">
                  <from>
                    <xdr:col>28</xdr:col>
                    <xdr:colOff>9525</xdr:colOff>
                    <xdr:row>14</xdr:row>
                    <xdr:rowOff>9525</xdr:rowOff>
                  </from>
                  <to>
                    <xdr:col>28</xdr:col>
                    <xdr:colOff>676275</xdr:colOff>
                    <xdr:row>14</xdr:row>
                    <xdr:rowOff>152400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from>
                    <xdr:col>27</xdr:col>
                    <xdr:colOff>76200</xdr:colOff>
                    <xdr:row>14</xdr:row>
                    <xdr:rowOff>190500</xdr:rowOff>
                  </from>
                  <to>
                    <xdr:col>27</xdr:col>
                    <xdr:colOff>819150</xdr:colOff>
                    <xdr:row>16</xdr:row>
                    <xdr:rowOff>57150</xdr:rowOff>
                  </to>
                </anchor>
              </controlPr>
            </control>
          </mc:Choice>
        </mc:AlternateContent>
        <mc:AlternateContent xmlns:mc="http://schemas.openxmlformats.org/markup-compatibility/2006">
          <mc:Choice Requires="x14">
            <control shapeId="31754" r:id="rId13" name="Check Box 10">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31755" r:id="rId14" name="Check Box 11">
              <controlPr defaultSize="0" autoFill="0" autoLine="0" autoPict="0">
                <anchor moveWithCells="1">
                  <from>
                    <xdr:col>27</xdr:col>
                    <xdr:colOff>76200</xdr:colOff>
                    <xdr:row>15</xdr:row>
                    <xdr:rowOff>190500</xdr:rowOff>
                  </from>
                  <to>
                    <xdr:col>27</xdr:col>
                    <xdr:colOff>819150</xdr:colOff>
                    <xdr:row>89</xdr:row>
                    <xdr:rowOff>57150</xdr:rowOff>
                  </to>
                </anchor>
              </controlPr>
            </control>
          </mc:Choice>
        </mc:AlternateContent>
        <mc:AlternateContent xmlns:mc="http://schemas.openxmlformats.org/markup-compatibility/2006">
          <mc:Choice Requires="x14">
            <control shapeId="31756" r:id="rId15" name="Check Box 12">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05" operator="containsText" id="{F7D4BFC1-82AC-4A0D-926B-AFD9C7DC169B}">
            <xm:f>NOT(ISERROR(SEARCH("HIGHLY AGGRESSIVE",R5)))</xm:f>
            <xm:f>"HIGHLY AGGRESSIVE"</xm:f>
            <x14:dxf>
              <font>
                <b/>
                <i val="0"/>
              </font>
              <fill>
                <patternFill>
                  <bgColor rgb="FFFF0000"/>
                </patternFill>
              </fill>
            </x14:dxf>
          </x14:cfRule>
          <x14:cfRule type="containsText" priority="206" operator="containsText" id="{80BD5C2C-9550-4AF7-BE54-30F2A2BF0FB9}">
            <xm:f>NOT(ISERROR(SEARCH("AGGRESSIVE",R5)))</xm:f>
            <xm:f>"AGGRESSIVE"</xm:f>
            <x14:dxf>
              <font>
                <b/>
                <i val="0"/>
              </font>
              <fill>
                <patternFill>
                  <bgColor rgb="FFFFC000"/>
                </patternFill>
              </fill>
            </x14:dxf>
          </x14:cfRule>
          <xm:sqref>R5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0AC13-75A6-4825-9AC1-369C7B39AB15}">
  <sheetPr codeName="Sheet8"/>
  <dimension ref="C3:K5"/>
  <sheetViews>
    <sheetView workbookViewId="0">
      <selection activeCell="G28" sqref="G28"/>
    </sheetView>
  </sheetViews>
  <sheetFormatPr defaultRowHeight="15"/>
  <cols>
    <col min="3" max="3" width="9" customWidth="1"/>
    <col min="4" max="4" width="19.5703125" customWidth="1"/>
    <col min="5" max="5" width="27.5703125" bestFit="1" customWidth="1"/>
    <col min="6" max="6" width="19.5703125" customWidth="1"/>
    <col min="7" max="7" width="29.42578125" bestFit="1" customWidth="1"/>
    <col min="8" max="8" width="16.85546875" bestFit="1" customWidth="1"/>
    <col min="9" max="9" width="31.140625" bestFit="1" customWidth="1"/>
    <col min="10" max="10" width="10.42578125" customWidth="1"/>
    <col min="11" max="11" width="57.5703125" customWidth="1"/>
  </cols>
  <sheetData>
    <row r="3" spans="3:11" ht="15.75" thickBot="1"/>
    <row r="4" spans="3:11" ht="30.75" thickBot="1">
      <c r="C4" s="334" t="s">
        <v>100</v>
      </c>
      <c r="D4" s="334" t="s">
        <v>103</v>
      </c>
      <c r="E4" s="334" t="s">
        <v>104</v>
      </c>
      <c r="F4" s="334" t="s">
        <v>105</v>
      </c>
      <c r="G4" s="334" t="s">
        <v>106</v>
      </c>
      <c r="H4" s="334" t="s">
        <v>107</v>
      </c>
      <c r="I4" s="334" t="s">
        <v>108</v>
      </c>
      <c r="J4" s="334" t="s">
        <v>114</v>
      </c>
      <c r="K4" s="334" t="s">
        <v>169</v>
      </c>
    </row>
    <row r="5" spans="3:11" ht="15.75" thickBot="1">
      <c r="C5" s="222" t="s">
        <v>275</v>
      </c>
      <c r="D5" s="6" t="s">
        <v>276</v>
      </c>
      <c r="E5" s="6" t="s">
        <v>277</v>
      </c>
      <c r="F5" s="6" t="s">
        <v>277</v>
      </c>
      <c r="G5" s="6" t="s">
        <v>276</v>
      </c>
      <c r="H5" s="6" t="s">
        <v>276</v>
      </c>
      <c r="I5" s="6" t="s">
        <v>278</v>
      </c>
      <c r="J5" s="223" t="s">
        <v>275</v>
      </c>
      <c r="K5" s="46"/>
    </row>
  </sheetData>
  <conditionalFormatting sqref="D5:I5">
    <cfRule type="cellIs" dxfId="7855" priority="1" operator="equal">
      <formula>"NA"</formula>
    </cfRule>
    <cfRule type="cellIs" dxfId="7854" priority="2" operator="equal">
      <formula>"INITIATED"</formula>
    </cfRule>
    <cfRule type="cellIs" dxfId="7853" priority="3" operator="equal">
      <formula>"TO BE SCHEDULED"</formula>
    </cfRule>
    <cfRule type="cellIs" dxfId="7852" priority="4" operator="equal">
      <formula>"WIP"</formula>
    </cfRule>
    <cfRule type="cellIs" dxfId="7851" priority="5" operator="equal">
      <formula>"COMPLETED"</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EBE19-3D06-458D-B256-BB3678006AF5}">
  <sheetPr codeName="Sheet5"/>
  <dimension ref="A1:Z299"/>
  <sheetViews>
    <sheetView topLeftCell="A70" workbookViewId="0">
      <selection activeCell="D134" sqref="D134:D142"/>
    </sheetView>
  </sheetViews>
  <sheetFormatPr defaultColWidth="4.5703125" defaultRowHeight="15"/>
  <cols>
    <col min="1" max="1" width="6.85546875" bestFit="1" customWidth="1"/>
    <col min="2" max="2" width="58" customWidth="1"/>
    <col min="3" max="4" width="17.7109375" bestFit="1" customWidth="1"/>
    <col min="5" max="5" width="17.7109375" customWidth="1"/>
    <col min="6" max="6" width="18.28515625" customWidth="1"/>
    <col min="7" max="7" width="9.28515625" bestFit="1" customWidth="1"/>
    <col min="8" max="8" width="5.7109375" customWidth="1"/>
    <col min="9" max="11" width="3.7109375" bestFit="1" customWidth="1"/>
    <col min="12" max="12" width="3.42578125" bestFit="1" customWidth="1"/>
    <col min="13" max="15" width="3.7109375" bestFit="1" customWidth="1"/>
    <col min="16" max="17" width="3.42578125" bestFit="1" customWidth="1"/>
  </cols>
  <sheetData>
    <row r="1" spans="1:26" ht="15.75" thickBot="1">
      <c r="B1" s="12" t="s">
        <v>0</v>
      </c>
      <c r="C1" s="13">
        <f>C5</f>
        <v>0</v>
      </c>
      <c r="D1" s="14"/>
      <c r="E1" s="14"/>
      <c r="F1" s="14"/>
      <c r="G1" s="14"/>
      <c r="H1" s="635" t="e">
        <f>I2</f>
        <v>#NUM!</v>
      </c>
      <c r="I1" s="635"/>
      <c r="J1" s="635"/>
      <c r="K1" s="635"/>
      <c r="L1" s="629" t="e">
        <f>M2</f>
        <v>#NUM!</v>
      </c>
      <c r="M1" s="630"/>
      <c r="N1" s="630"/>
      <c r="O1" s="630"/>
      <c r="P1" s="631"/>
      <c r="Q1" s="636" t="e">
        <f>Q2</f>
        <v>#NUM!</v>
      </c>
      <c r="R1" s="637"/>
      <c r="S1" s="637"/>
      <c r="T1" s="637"/>
      <c r="U1" s="638"/>
      <c r="V1" s="629" t="e">
        <f>V2</f>
        <v>#NUM!</v>
      </c>
      <c r="W1" s="630"/>
      <c r="X1" s="631"/>
    </row>
    <row r="2" spans="1:26" ht="57" thickBot="1">
      <c r="A2" s="1"/>
      <c r="B2" s="215" t="s">
        <v>1</v>
      </c>
      <c r="C2" s="265" t="s">
        <v>279</v>
      </c>
      <c r="D2" s="217" t="s">
        <v>2</v>
      </c>
      <c r="E2" s="626"/>
      <c r="F2" s="628"/>
      <c r="G2" s="33" t="s">
        <v>3</v>
      </c>
      <c r="H2" s="15" t="e">
        <f>IF(MONTH(C1-WEEKDAY((C1),2)+1)&lt;MONTH(C1),(C1-28-DAY(C1)+7)-WEEKDAY((C1-DAY(C1)+7),2)+1,(C1-DAY(C1)+7)-WEEKDAY(((C1)-DAY(C1)+7),2)+1)</f>
        <v>#NUM!</v>
      </c>
      <c r="I2" s="15" t="e">
        <f>H2+7</f>
        <v>#NUM!</v>
      </c>
      <c r="J2" s="15" t="e">
        <f t="shared" ref="J2" si="0">I2+7</f>
        <v>#NUM!</v>
      </c>
      <c r="K2" s="15" t="e">
        <f t="shared" ref="K2" si="1">J2+7</f>
        <v>#NUM!</v>
      </c>
      <c r="L2" s="15" t="e">
        <f t="shared" ref="L2" si="2">K2+7</f>
        <v>#NUM!</v>
      </c>
      <c r="M2" s="15" t="e">
        <f t="shared" ref="M2" si="3">L2+7</f>
        <v>#NUM!</v>
      </c>
      <c r="N2" s="15" t="e">
        <f t="shared" ref="N2" si="4">M2+7</f>
        <v>#NUM!</v>
      </c>
      <c r="O2" s="15" t="e">
        <f t="shared" ref="O2" si="5">N2+7</f>
        <v>#NUM!</v>
      </c>
      <c r="P2" s="15" t="e">
        <f t="shared" ref="P2" si="6">O2+7</f>
        <v>#NUM!</v>
      </c>
      <c r="Q2" s="15" t="e">
        <f t="shared" ref="Q2" si="7">P2+7</f>
        <v>#NUM!</v>
      </c>
      <c r="R2" s="15" t="e">
        <f t="shared" ref="R2" si="8">Q2+7</f>
        <v>#NUM!</v>
      </c>
      <c r="S2" s="15" t="e">
        <f t="shared" ref="S2" si="9">R2+7</f>
        <v>#NUM!</v>
      </c>
      <c r="T2" s="15" t="e">
        <f t="shared" ref="T2" si="10">S2+7</f>
        <v>#NUM!</v>
      </c>
      <c r="U2" s="15" t="e">
        <f t="shared" ref="U2" si="11">T2+7</f>
        <v>#NUM!</v>
      </c>
      <c r="V2" s="15" t="e">
        <f t="shared" ref="V2" si="12">U2+7</f>
        <v>#NUM!</v>
      </c>
      <c r="W2" s="15" t="e">
        <f t="shared" ref="W2" si="13">V2+7</f>
        <v>#NUM!</v>
      </c>
      <c r="X2" s="15" t="e">
        <f t="shared" ref="X2" si="14">W2+7</f>
        <v>#NUM!</v>
      </c>
    </row>
    <row r="3" spans="1:26" ht="15.75" thickBot="1">
      <c r="A3" s="8" t="s">
        <v>4</v>
      </c>
      <c r="B3" s="8" t="s">
        <v>5</v>
      </c>
      <c r="C3" s="216" t="s">
        <v>6</v>
      </c>
      <c r="D3" s="216" t="s">
        <v>7</v>
      </c>
      <c r="E3" s="8" t="s">
        <v>8</v>
      </c>
      <c r="F3" s="8" t="s">
        <v>10</v>
      </c>
      <c r="G3" s="8" t="s">
        <v>11</v>
      </c>
      <c r="H3" s="11"/>
      <c r="I3" s="11" t="s">
        <v>12</v>
      </c>
      <c r="J3" s="11" t="s">
        <v>13</v>
      </c>
      <c r="K3" s="11" t="s">
        <v>14</v>
      </c>
      <c r="L3" s="11" t="s">
        <v>15</v>
      </c>
      <c r="M3" s="11" t="s">
        <v>16</v>
      </c>
      <c r="N3" s="11" t="s">
        <v>17</v>
      </c>
      <c r="O3" s="11" t="s">
        <v>18</v>
      </c>
      <c r="P3" s="11" t="s">
        <v>19</v>
      </c>
      <c r="Q3" s="11" t="s">
        <v>20</v>
      </c>
      <c r="R3" s="11" t="s">
        <v>21</v>
      </c>
      <c r="S3" s="11" t="s">
        <v>22</v>
      </c>
      <c r="T3" s="11" t="s">
        <v>23</v>
      </c>
      <c r="U3" s="11" t="s">
        <v>24</v>
      </c>
      <c r="V3" s="11" t="s">
        <v>25</v>
      </c>
      <c r="W3" s="11" t="s">
        <v>26</v>
      </c>
      <c r="X3" s="11" t="s">
        <v>27</v>
      </c>
    </row>
    <row r="4" spans="1:26" ht="15.75" thickBot="1">
      <c r="A4" s="238"/>
      <c r="B4" s="239"/>
      <c r="C4" s="239"/>
      <c r="D4" s="239"/>
      <c r="E4" s="26"/>
      <c r="F4" s="7"/>
      <c r="G4" s="10"/>
      <c r="H4" s="27" t="str">
        <f t="shared" ref="H4:Q5" si="15">IF(H$17=($D4-WEEKDAY($D4,2)+1),"u","")</f>
        <v/>
      </c>
      <c r="I4" s="27" t="str">
        <f t="shared" si="15"/>
        <v/>
      </c>
      <c r="J4" s="27" t="str">
        <f t="shared" si="15"/>
        <v/>
      </c>
      <c r="K4" s="27" t="str">
        <f t="shared" si="15"/>
        <v/>
      </c>
      <c r="L4" s="27" t="str">
        <f t="shared" si="15"/>
        <v/>
      </c>
      <c r="M4" s="27" t="str">
        <f t="shared" si="15"/>
        <v/>
      </c>
      <c r="N4" s="27" t="str">
        <f t="shared" si="15"/>
        <v/>
      </c>
      <c r="O4" s="27" t="str">
        <f t="shared" si="15"/>
        <v/>
      </c>
      <c r="P4" s="27" t="str">
        <f t="shared" si="15"/>
        <v/>
      </c>
      <c r="Q4" s="27" t="str">
        <f t="shared" si="15"/>
        <v/>
      </c>
      <c r="R4" s="27" t="str">
        <f t="shared" ref="R4:X5" si="16">IF(R$17=($D4-WEEKDAY($D4,2)+1),"u","")</f>
        <v/>
      </c>
      <c r="S4" s="27" t="str">
        <f t="shared" si="16"/>
        <v/>
      </c>
      <c r="T4" s="27" t="str">
        <f t="shared" si="16"/>
        <v/>
      </c>
      <c r="U4" s="27" t="str">
        <f t="shared" si="16"/>
        <v/>
      </c>
      <c r="V4" s="27" t="str">
        <f t="shared" si="16"/>
        <v/>
      </c>
      <c r="W4" s="27" t="str">
        <f t="shared" si="16"/>
        <v/>
      </c>
      <c r="X4" s="27" t="str">
        <f t="shared" si="16"/>
        <v/>
      </c>
    </row>
    <row r="5" spans="1:26" ht="15.75" thickBot="1">
      <c r="A5" s="6"/>
      <c r="B5" s="237"/>
      <c r="C5" s="223"/>
      <c r="D5" s="223"/>
      <c r="E5" s="26"/>
      <c r="F5" s="7"/>
      <c r="G5" s="10"/>
      <c r="H5" s="27" t="str">
        <f t="shared" si="15"/>
        <v/>
      </c>
      <c r="I5" s="27" t="str">
        <f t="shared" si="15"/>
        <v/>
      </c>
      <c r="J5" s="27" t="str">
        <f t="shared" si="15"/>
        <v/>
      </c>
      <c r="K5" s="27" t="str">
        <f t="shared" si="15"/>
        <v/>
      </c>
      <c r="L5" s="27" t="str">
        <f t="shared" si="15"/>
        <v/>
      </c>
      <c r="M5" s="27" t="str">
        <f t="shared" si="15"/>
        <v/>
      </c>
      <c r="N5" s="27" t="str">
        <f t="shared" si="15"/>
        <v/>
      </c>
      <c r="O5" s="27" t="str">
        <f t="shared" si="15"/>
        <v/>
      </c>
      <c r="P5" s="27" t="str">
        <f t="shared" si="15"/>
        <v/>
      </c>
      <c r="Q5" s="27" t="str">
        <f t="shared" si="15"/>
        <v/>
      </c>
      <c r="R5" s="27" t="str">
        <f t="shared" si="16"/>
        <v/>
      </c>
      <c r="S5" s="27" t="str">
        <f t="shared" si="16"/>
        <v/>
      </c>
      <c r="T5" s="27" t="str">
        <f t="shared" si="16"/>
        <v/>
      </c>
      <c r="U5" s="27" t="str">
        <f t="shared" si="16"/>
        <v/>
      </c>
      <c r="V5" s="27" t="str">
        <f t="shared" si="16"/>
        <v/>
      </c>
      <c r="W5" s="27" t="str">
        <f t="shared" si="16"/>
        <v/>
      </c>
      <c r="X5" s="27" t="str">
        <f t="shared" si="16"/>
        <v/>
      </c>
    </row>
    <row r="6" spans="1:26" ht="15.75" thickBot="1">
      <c r="A6" s="6"/>
      <c r="B6" s="237"/>
      <c r="C6" s="223"/>
      <c r="D6" s="223"/>
      <c r="E6" s="26"/>
      <c r="F6" s="7"/>
      <c r="G6" s="10"/>
      <c r="H6" s="27" t="str">
        <f t="shared" ref="H6:Q11" si="17">IF(H$17=($D5-WEEKDAY($D5,2)+1),"u","")</f>
        <v/>
      </c>
      <c r="I6" s="27" t="str">
        <f t="shared" si="17"/>
        <v/>
      </c>
      <c r="J6" s="27" t="str">
        <f t="shared" si="17"/>
        <v/>
      </c>
      <c r="K6" s="27" t="str">
        <f t="shared" si="17"/>
        <v/>
      </c>
      <c r="L6" s="27" t="str">
        <f t="shared" si="17"/>
        <v/>
      </c>
      <c r="M6" s="27" t="str">
        <f t="shared" si="17"/>
        <v/>
      </c>
      <c r="N6" s="27" t="str">
        <f t="shared" si="17"/>
        <v/>
      </c>
      <c r="O6" s="27" t="str">
        <f t="shared" si="17"/>
        <v/>
      </c>
      <c r="P6" s="27" t="str">
        <f t="shared" si="17"/>
        <v/>
      </c>
      <c r="Q6" s="27" t="str">
        <f t="shared" si="17"/>
        <v/>
      </c>
      <c r="R6" s="27" t="str">
        <f t="shared" ref="R6:X11" si="18">IF(R$17=($D5-WEEKDAY($D5,2)+1),"u","")</f>
        <v/>
      </c>
      <c r="S6" s="27" t="str">
        <f t="shared" si="18"/>
        <v/>
      </c>
      <c r="T6" s="27" t="str">
        <f t="shared" si="18"/>
        <v/>
      </c>
      <c r="U6" s="27" t="str">
        <f t="shared" si="18"/>
        <v/>
      </c>
      <c r="V6" s="27" t="str">
        <f t="shared" si="18"/>
        <v/>
      </c>
      <c r="W6" s="27" t="str">
        <f t="shared" si="18"/>
        <v/>
      </c>
      <c r="X6" s="27" t="str">
        <f t="shared" si="18"/>
        <v/>
      </c>
    </row>
    <row r="7" spans="1:26" ht="15.75" thickBot="1">
      <c r="A7" s="6"/>
      <c r="B7" s="237"/>
      <c r="C7" s="223"/>
      <c r="D7" s="223"/>
      <c r="E7" s="26"/>
      <c r="F7" s="7"/>
      <c r="G7" s="10"/>
      <c r="H7" s="27" t="str">
        <f t="shared" si="17"/>
        <v/>
      </c>
      <c r="I7" s="27" t="str">
        <f t="shared" si="17"/>
        <v/>
      </c>
      <c r="J7" s="27" t="str">
        <f t="shared" si="17"/>
        <v/>
      </c>
      <c r="K7" s="27" t="str">
        <f t="shared" si="17"/>
        <v/>
      </c>
      <c r="L7" s="27" t="str">
        <f t="shared" si="17"/>
        <v/>
      </c>
      <c r="M7" s="27" t="str">
        <f t="shared" si="17"/>
        <v/>
      </c>
      <c r="N7" s="27" t="str">
        <f t="shared" si="17"/>
        <v/>
      </c>
      <c r="O7" s="27" t="str">
        <f t="shared" si="17"/>
        <v/>
      </c>
      <c r="P7" s="27" t="str">
        <f t="shared" si="17"/>
        <v/>
      </c>
      <c r="Q7" s="27" t="str">
        <f t="shared" si="17"/>
        <v/>
      </c>
      <c r="R7" s="27" t="str">
        <f t="shared" si="18"/>
        <v/>
      </c>
      <c r="S7" s="27" t="str">
        <f t="shared" si="18"/>
        <v/>
      </c>
      <c r="T7" s="27" t="str">
        <f t="shared" si="18"/>
        <v/>
      </c>
      <c r="U7" s="27" t="str">
        <f t="shared" si="18"/>
        <v/>
      </c>
      <c r="V7" s="27" t="str">
        <f t="shared" si="18"/>
        <v/>
      </c>
      <c r="W7" s="27" t="str">
        <f t="shared" si="18"/>
        <v/>
      </c>
      <c r="X7" s="27" t="str">
        <f t="shared" si="18"/>
        <v/>
      </c>
    </row>
    <row r="8" spans="1:26" ht="15.75" thickBot="1">
      <c r="A8" s="6"/>
      <c r="B8" s="237"/>
      <c r="C8" s="223"/>
      <c r="D8" s="223"/>
      <c r="E8" s="26"/>
      <c r="F8" s="7"/>
      <c r="G8" s="10"/>
      <c r="H8" s="27" t="str">
        <f t="shared" si="17"/>
        <v/>
      </c>
      <c r="I8" s="27" t="str">
        <f t="shared" si="17"/>
        <v/>
      </c>
      <c r="J8" s="27" t="str">
        <f t="shared" si="17"/>
        <v/>
      </c>
      <c r="K8" s="27" t="str">
        <f t="shared" si="17"/>
        <v/>
      </c>
      <c r="L8" s="27" t="str">
        <f t="shared" si="17"/>
        <v/>
      </c>
      <c r="M8" s="27" t="str">
        <f t="shared" si="17"/>
        <v/>
      </c>
      <c r="N8" s="27" t="str">
        <f t="shared" si="17"/>
        <v/>
      </c>
      <c r="O8" s="27" t="str">
        <f t="shared" si="17"/>
        <v/>
      </c>
      <c r="P8" s="27" t="str">
        <f t="shared" si="17"/>
        <v/>
      </c>
      <c r="Q8" s="27" t="str">
        <f t="shared" si="17"/>
        <v/>
      </c>
      <c r="R8" s="27" t="str">
        <f t="shared" si="18"/>
        <v/>
      </c>
      <c r="S8" s="27" t="str">
        <f t="shared" si="18"/>
        <v/>
      </c>
      <c r="T8" s="27" t="str">
        <f t="shared" si="18"/>
        <v/>
      </c>
      <c r="U8" s="27" t="str">
        <f t="shared" si="18"/>
        <v/>
      </c>
      <c r="V8" s="27" t="str">
        <f t="shared" si="18"/>
        <v/>
      </c>
      <c r="W8" s="27" t="str">
        <f t="shared" si="18"/>
        <v/>
      </c>
      <c r="X8" s="27" t="str">
        <f t="shared" si="18"/>
        <v/>
      </c>
    </row>
    <row r="9" spans="1:26" ht="15.75" thickBot="1">
      <c r="A9" s="6"/>
      <c r="B9" s="237"/>
      <c r="C9" s="223"/>
      <c r="D9" s="223"/>
      <c r="E9" s="26"/>
      <c r="F9" s="7"/>
      <c r="G9" s="10"/>
      <c r="H9" s="27" t="str">
        <f t="shared" si="17"/>
        <v/>
      </c>
      <c r="I9" s="27" t="str">
        <f t="shared" si="17"/>
        <v/>
      </c>
      <c r="J9" s="27" t="str">
        <f t="shared" si="17"/>
        <v/>
      </c>
      <c r="K9" s="27" t="str">
        <f t="shared" si="17"/>
        <v/>
      </c>
      <c r="L9" s="27" t="str">
        <f t="shared" si="17"/>
        <v/>
      </c>
      <c r="M9" s="27" t="str">
        <f t="shared" si="17"/>
        <v/>
      </c>
      <c r="N9" s="27" t="str">
        <f t="shared" si="17"/>
        <v/>
      </c>
      <c r="O9" s="27" t="str">
        <f t="shared" si="17"/>
        <v/>
      </c>
      <c r="P9" s="27" t="str">
        <f t="shared" si="17"/>
        <v/>
      </c>
      <c r="Q9" s="27" t="str">
        <f t="shared" si="17"/>
        <v/>
      </c>
      <c r="R9" s="27" t="str">
        <f t="shared" si="18"/>
        <v/>
      </c>
      <c r="S9" s="27" t="str">
        <f t="shared" si="18"/>
        <v/>
      </c>
      <c r="T9" s="27" t="str">
        <f t="shared" si="18"/>
        <v/>
      </c>
      <c r="U9" s="27" t="str">
        <f t="shared" si="18"/>
        <v/>
      </c>
      <c r="V9" s="27" t="str">
        <f t="shared" si="18"/>
        <v/>
      </c>
      <c r="W9" s="27" t="str">
        <f t="shared" si="18"/>
        <v/>
      </c>
      <c r="X9" s="27" t="str">
        <f t="shared" si="18"/>
        <v/>
      </c>
    </row>
    <row r="10" spans="1:26" ht="15.75" thickBot="1">
      <c r="A10" s="6"/>
      <c r="B10" s="237"/>
      <c r="C10" s="223"/>
      <c r="D10" s="223"/>
      <c r="E10" s="26"/>
      <c r="F10" s="7"/>
      <c r="G10" s="10"/>
      <c r="H10" s="27" t="str">
        <f t="shared" si="17"/>
        <v/>
      </c>
      <c r="I10" s="27" t="str">
        <f t="shared" si="17"/>
        <v/>
      </c>
      <c r="J10" s="27" t="str">
        <f t="shared" si="17"/>
        <v/>
      </c>
      <c r="K10" s="27" t="str">
        <f t="shared" si="17"/>
        <v/>
      </c>
      <c r="L10" s="27" t="str">
        <f t="shared" si="17"/>
        <v/>
      </c>
      <c r="M10" s="27" t="str">
        <f t="shared" si="17"/>
        <v/>
      </c>
      <c r="N10" s="27" t="str">
        <f t="shared" si="17"/>
        <v/>
      </c>
      <c r="O10" s="27" t="str">
        <f t="shared" si="17"/>
        <v/>
      </c>
      <c r="P10" s="27" t="str">
        <f t="shared" si="17"/>
        <v/>
      </c>
      <c r="Q10" s="27" t="str">
        <f t="shared" si="17"/>
        <v/>
      </c>
      <c r="R10" s="27" t="str">
        <f t="shared" si="18"/>
        <v/>
      </c>
      <c r="S10" s="27" t="str">
        <f t="shared" si="18"/>
        <v/>
      </c>
      <c r="T10" s="27" t="str">
        <f t="shared" si="18"/>
        <v/>
      </c>
      <c r="U10" s="27" t="str">
        <f t="shared" si="18"/>
        <v/>
      </c>
      <c r="V10" s="27" t="str">
        <f t="shared" si="18"/>
        <v/>
      </c>
      <c r="W10" s="27" t="str">
        <f t="shared" si="18"/>
        <v/>
      </c>
      <c r="X10" s="27" t="str">
        <f t="shared" si="18"/>
        <v/>
      </c>
    </row>
    <row r="11" spans="1:26" ht="15.75" thickBot="1">
      <c r="A11" s="6"/>
      <c r="B11" s="237"/>
      <c r="C11" s="223"/>
      <c r="D11" s="223"/>
      <c r="E11" s="26"/>
      <c r="F11" s="7"/>
      <c r="G11" s="10"/>
      <c r="H11" s="27" t="str">
        <f t="shared" si="17"/>
        <v/>
      </c>
      <c r="I11" s="27" t="str">
        <f t="shared" si="17"/>
        <v/>
      </c>
      <c r="J11" s="27" t="str">
        <f t="shared" si="17"/>
        <v/>
      </c>
      <c r="K11" s="27" t="str">
        <f t="shared" si="17"/>
        <v/>
      </c>
      <c r="L11" s="27" t="str">
        <f t="shared" si="17"/>
        <v/>
      </c>
      <c r="M11" s="27" t="str">
        <f t="shared" si="17"/>
        <v/>
      </c>
      <c r="N11" s="27" t="str">
        <f t="shared" si="17"/>
        <v/>
      </c>
      <c r="O11" s="27" t="str">
        <f t="shared" si="17"/>
        <v/>
      </c>
      <c r="P11" s="27" t="str">
        <f t="shared" si="17"/>
        <v/>
      </c>
      <c r="Q11" s="27" t="str">
        <f t="shared" si="17"/>
        <v/>
      </c>
      <c r="R11" s="27" t="str">
        <f t="shared" si="18"/>
        <v/>
      </c>
      <c r="S11" s="27" t="str">
        <f t="shared" si="18"/>
        <v/>
      </c>
      <c r="T11" s="27" t="str">
        <f t="shared" si="18"/>
        <v/>
      </c>
      <c r="U11" s="27" t="str">
        <f t="shared" si="18"/>
        <v/>
      </c>
      <c r="V11" s="27" t="str">
        <f t="shared" si="18"/>
        <v/>
      </c>
      <c r="W11" s="27" t="str">
        <f t="shared" si="18"/>
        <v/>
      </c>
      <c r="X11" s="27" t="str">
        <f t="shared" si="18"/>
        <v/>
      </c>
      <c r="Z11" s="262"/>
    </row>
    <row r="12" spans="1:26">
      <c r="A12" s="51"/>
      <c r="B12" s="246"/>
      <c r="C12" s="55"/>
      <c r="D12" s="55"/>
      <c r="E12" s="95"/>
      <c r="F12" s="1"/>
      <c r="G12" s="5"/>
      <c r="H12" s="262"/>
      <c r="I12" s="262"/>
      <c r="J12" s="262"/>
      <c r="K12" s="262"/>
      <c r="L12" s="262"/>
      <c r="M12" s="262"/>
      <c r="N12" s="262"/>
      <c r="O12" s="262"/>
      <c r="P12" s="262"/>
      <c r="Q12" s="262"/>
      <c r="R12" s="262"/>
      <c r="S12" s="262"/>
      <c r="T12" s="262"/>
      <c r="U12" s="262"/>
      <c r="V12" s="262"/>
      <c r="W12" s="262"/>
      <c r="X12" s="262"/>
      <c r="Z12" s="262"/>
    </row>
    <row r="13" spans="1:26" ht="15.75" thickBot="1">
      <c r="A13" s="51"/>
      <c r="B13" s="246"/>
      <c r="C13" s="55"/>
      <c r="D13" s="55"/>
      <c r="E13" s="95"/>
      <c r="F13" s="1"/>
      <c r="G13" s="5"/>
      <c r="H13" s="262"/>
      <c r="I13" s="262"/>
      <c r="J13" s="262"/>
      <c r="K13" s="262"/>
      <c r="L13" s="262"/>
      <c r="M13" s="262"/>
      <c r="N13" s="262"/>
      <c r="O13" s="262"/>
      <c r="P13" s="262"/>
      <c r="Q13" s="262"/>
      <c r="R13" s="262"/>
      <c r="S13" s="262"/>
      <c r="T13" s="262"/>
      <c r="U13" s="262"/>
      <c r="V13" s="262"/>
      <c r="W13" s="262"/>
      <c r="X13" s="262"/>
    </row>
    <row r="14" spans="1:26" ht="15.75" thickBot="1">
      <c r="A14" s="51"/>
      <c r="B14" s="246"/>
      <c r="C14" s="55"/>
      <c r="D14" s="55"/>
      <c r="E14" s="95"/>
      <c r="F14" s="1"/>
      <c r="G14" s="5"/>
      <c r="H14" s="256"/>
      <c r="I14" s="257"/>
      <c r="J14" s="257"/>
      <c r="K14" s="257"/>
      <c r="L14" s="257"/>
      <c r="M14" s="257"/>
      <c r="N14" s="257"/>
      <c r="O14" s="257"/>
      <c r="P14" s="29"/>
      <c r="Q14" s="257"/>
      <c r="R14" s="257"/>
      <c r="S14" s="257"/>
      <c r="T14" s="257"/>
      <c r="U14" s="257"/>
      <c r="V14" s="257"/>
      <c r="W14" s="257"/>
      <c r="X14" s="258"/>
    </row>
    <row r="15" spans="1:26" ht="15.75" thickBot="1">
      <c r="H15" s="632">
        <f>H16</f>
        <v>45089</v>
      </c>
      <c r="I15" s="633"/>
      <c r="J15" s="633"/>
      <c r="K15" s="633"/>
      <c r="L15" s="633"/>
      <c r="M15" s="633"/>
      <c r="N15" s="633"/>
      <c r="O15" s="633"/>
      <c r="P15" s="633"/>
      <c r="Q15" s="633"/>
      <c r="R15" s="633"/>
      <c r="S15" s="633"/>
      <c r="T15" s="633"/>
      <c r="U15" s="633"/>
      <c r="V15" s="633"/>
      <c r="W15" s="633"/>
      <c r="X15" s="634"/>
    </row>
    <row r="16" spans="1:26" ht="15.75" thickBot="1">
      <c r="B16" s="12" t="s">
        <v>0</v>
      </c>
      <c r="C16" s="13">
        <v>45100</v>
      </c>
      <c r="D16" s="14"/>
      <c r="E16" s="14"/>
      <c r="F16" s="14"/>
      <c r="G16" s="14"/>
      <c r="H16" s="635">
        <f>I17</f>
        <v>45089</v>
      </c>
      <c r="I16" s="635"/>
      <c r="J16" s="635"/>
      <c r="K16" s="635"/>
      <c r="L16" s="629">
        <f>M17</f>
        <v>45117</v>
      </c>
      <c r="M16" s="630"/>
      <c r="N16" s="630"/>
      <c r="O16" s="630"/>
      <c r="P16" s="631"/>
      <c r="Q16" s="636">
        <f>Q17</f>
        <v>45145</v>
      </c>
      <c r="R16" s="637"/>
      <c r="S16" s="637"/>
      <c r="T16" s="637"/>
      <c r="U16" s="638"/>
      <c r="V16" s="629">
        <f>V17</f>
        <v>45180</v>
      </c>
      <c r="W16" s="630"/>
      <c r="X16" s="631"/>
    </row>
    <row r="17" spans="1:24" s="1" customFormat="1" ht="60.95" customHeight="1" thickBot="1">
      <c r="B17" s="215" t="s">
        <v>1</v>
      </c>
      <c r="C17" s="265" t="s">
        <v>279</v>
      </c>
      <c r="D17" s="217" t="s">
        <v>2</v>
      </c>
      <c r="E17" s="626"/>
      <c r="F17" s="628"/>
      <c r="G17" s="33" t="s">
        <v>3</v>
      </c>
      <c r="H17" s="15">
        <f>IF(MONTH(C16-WEEKDAY((C16),2)+1)&lt;MONTH(C16),(C16-28-DAY(C16)+7)-WEEKDAY((C16-DAY(C16)+7),2)+1,(C16-DAY(C16)+7)-WEEKDAY(((C16)-DAY(C16)+7),2)+1)</f>
        <v>45082</v>
      </c>
      <c r="I17" s="15">
        <f>H17+7</f>
        <v>45089</v>
      </c>
      <c r="J17" s="15">
        <f t="shared" ref="J17:X17" si="19">I17+7</f>
        <v>45096</v>
      </c>
      <c r="K17" s="15">
        <f t="shared" si="19"/>
        <v>45103</v>
      </c>
      <c r="L17" s="15">
        <f t="shared" si="19"/>
        <v>45110</v>
      </c>
      <c r="M17" s="15">
        <f t="shared" si="19"/>
        <v>45117</v>
      </c>
      <c r="N17" s="15">
        <f t="shared" si="19"/>
        <v>45124</v>
      </c>
      <c r="O17" s="15">
        <f t="shared" si="19"/>
        <v>45131</v>
      </c>
      <c r="P17" s="15">
        <f t="shared" si="19"/>
        <v>45138</v>
      </c>
      <c r="Q17" s="15">
        <f t="shared" si="19"/>
        <v>45145</v>
      </c>
      <c r="R17" s="15">
        <f t="shared" si="19"/>
        <v>45152</v>
      </c>
      <c r="S17" s="15">
        <f t="shared" si="19"/>
        <v>45159</v>
      </c>
      <c r="T17" s="15">
        <f t="shared" si="19"/>
        <v>45166</v>
      </c>
      <c r="U17" s="15">
        <f t="shared" si="19"/>
        <v>45173</v>
      </c>
      <c r="V17" s="15">
        <f t="shared" si="19"/>
        <v>45180</v>
      </c>
      <c r="W17" s="15">
        <f t="shared" si="19"/>
        <v>45187</v>
      </c>
      <c r="X17" s="15">
        <f t="shared" si="19"/>
        <v>45194</v>
      </c>
    </row>
    <row r="18" spans="1:24" ht="15.75" thickBot="1">
      <c r="A18" s="8" t="s">
        <v>4</v>
      </c>
      <c r="B18" s="8" t="s">
        <v>5</v>
      </c>
      <c r="C18" s="216" t="s">
        <v>6</v>
      </c>
      <c r="D18" s="216" t="s">
        <v>7</v>
      </c>
      <c r="E18" s="8" t="s">
        <v>8</v>
      </c>
      <c r="F18" s="8" t="s">
        <v>10</v>
      </c>
      <c r="G18" s="8" t="s">
        <v>11</v>
      </c>
      <c r="H18" s="11"/>
      <c r="I18" s="11" t="s">
        <v>12</v>
      </c>
      <c r="J18" s="11" t="s">
        <v>13</v>
      </c>
      <c r="K18" s="11" t="s">
        <v>14</v>
      </c>
      <c r="L18" s="11" t="s">
        <v>15</v>
      </c>
      <c r="M18" s="11" t="s">
        <v>16</v>
      </c>
      <c r="N18" s="11" t="s">
        <v>17</v>
      </c>
      <c r="O18" s="11" t="s">
        <v>18</v>
      </c>
      <c r="P18" s="11" t="s">
        <v>19</v>
      </c>
      <c r="Q18" s="11" t="s">
        <v>20</v>
      </c>
      <c r="R18" s="11" t="s">
        <v>21</v>
      </c>
      <c r="S18" s="11" t="s">
        <v>22</v>
      </c>
      <c r="T18" s="11" t="s">
        <v>23</v>
      </c>
      <c r="U18" s="11" t="s">
        <v>24</v>
      </c>
      <c r="V18" s="11" t="s">
        <v>25</v>
      </c>
      <c r="W18" s="11" t="s">
        <v>26</v>
      </c>
      <c r="X18" s="11" t="s">
        <v>27</v>
      </c>
    </row>
    <row r="19" spans="1:24" ht="15.75" thickBot="1">
      <c r="A19" s="238">
        <v>18</v>
      </c>
      <c r="B19" s="239" t="s">
        <v>280</v>
      </c>
      <c r="C19" s="239"/>
      <c r="D19" s="239"/>
      <c r="E19" s="26"/>
      <c r="F19" s="7"/>
      <c r="G19" s="10"/>
      <c r="H19" s="27" t="str">
        <f t="shared" ref="H19:X19" si="20">IF(H$17=($D19-WEEKDAY($D19,2)+1),"u","")</f>
        <v/>
      </c>
      <c r="I19" s="27" t="str">
        <f t="shared" si="20"/>
        <v/>
      </c>
      <c r="J19" s="27" t="str">
        <f t="shared" si="20"/>
        <v/>
      </c>
      <c r="K19" s="27" t="str">
        <f t="shared" si="20"/>
        <v/>
      </c>
      <c r="L19" s="27" t="str">
        <f t="shared" si="20"/>
        <v/>
      </c>
      <c r="M19" s="27" t="str">
        <f t="shared" si="20"/>
        <v/>
      </c>
      <c r="N19" s="27" t="str">
        <f t="shared" si="20"/>
        <v/>
      </c>
      <c r="O19" s="27" t="str">
        <f t="shared" si="20"/>
        <v/>
      </c>
      <c r="P19" s="27" t="str">
        <f t="shared" si="20"/>
        <v/>
      </c>
      <c r="Q19" s="27" t="str">
        <f t="shared" si="20"/>
        <v/>
      </c>
      <c r="R19" s="27" t="str">
        <f t="shared" si="20"/>
        <v/>
      </c>
      <c r="S19" s="27" t="str">
        <f t="shared" si="20"/>
        <v/>
      </c>
      <c r="T19" s="27" t="str">
        <f t="shared" si="20"/>
        <v/>
      </c>
      <c r="U19" s="27" t="str">
        <f t="shared" si="20"/>
        <v/>
      </c>
      <c r="V19" s="27" t="str">
        <f t="shared" si="20"/>
        <v/>
      </c>
      <c r="W19" s="27" t="str">
        <f t="shared" si="20"/>
        <v/>
      </c>
      <c r="X19" s="27" t="str">
        <f t="shared" si="20"/>
        <v/>
      </c>
    </row>
    <row r="20" spans="1:24" ht="15.75" thickBot="1">
      <c r="A20" s="6">
        <v>18.100000000000001</v>
      </c>
      <c r="B20" s="237" t="s">
        <v>281</v>
      </c>
      <c r="C20" s="223">
        <v>45100</v>
      </c>
      <c r="D20" s="223">
        <v>45110</v>
      </c>
      <c r="E20" s="26"/>
      <c r="F20" s="7"/>
      <c r="G20" s="10"/>
      <c r="H20" s="27" t="str">
        <f t="shared" ref="H20" si="21">IF(H$17=($D20-WEEKDAY($D20,2)+1),"u","")</f>
        <v/>
      </c>
      <c r="I20" s="27" t="str">
        <f t="shared" ref="I20:X20" si="22">IF(I$17=($D20-WEEKDAY($D20,2)+1),"u","")</f>
        <v/>
      </c>
      <c r="J20" s="27" t="str">
        <f t="shared" si="22"/>
        <v/>
      </c>
      <c r="K20" s="27" t="str">
        <f t="shared" si="22"/>
        <v/>
      </c>
      <c r="L20" s="27" t="str">
        <f t="shared" si="22"/>
        <v>u</v>
      </c>
      <c r="M20" s="27" t="str">
        <f t="shared" si="22"/>
        <v/>
      </c>
      <c r="N20" s="27" t="str">
        <f t="shared" si="22"/>
        <v/>
      </c>
      <c r="O20" s="27" t="str">
        <f t="shared" si="22"/>
        <v/>
      </c>
      <c r="P20" s="27" t="str">
        <f t="shared" si="22"/>
        <v/>
      </c>
      <c r="Q20" s="27" t="str">
        <f t="shared" si="22"/>
        <v/>
      </c>
      <c r="R20" s="27" t="str">
        <f t="shared" si="22"/>
        <v/>
      </c>
      <c r="S20" s="27" t="str">
        <f t="shared" si="22"/>
        <v/>
      </c>
      <c r="T20" s="27" t="str">
        <f t="shared" si="22"/>
        <v/>
      </c>
      <c r="U20" s="27" t="str">
        <f t="shared" si="22"/>
        <v/>
      </c>
      <c r="V20" s="27" t="str">
        <f t="shared" si="22"/>
        <v/>
      </c>
      <c r="W20" s="27" t="str">
        <f t="shared" si="22"/>
        <v/>
      </c>
      <c r="X20" s="27" t="str">
        <f t="shared" si="22"/>
        <v/>
      </c>
    </row>
    <row r="21" spans="1:24" ht="15.75" thickBot="1">
      <c r="A21" s="6">
        <v>18.2</v>
      </c>
      <c r="B21" s="237" t="s">
        <v>282</v>
      </c>
      <c r="C21" s="223">
        <f>WORKDAY(D20,1)</f>
        <v>45111</v>
      </c>
      <c r="D21" s="223" t="e">
        <f>WORKDAY(C21,#REF!,$I$15:$I$21)</f>
        <v>#REF!</v>
      </c>
      <c r="E21" s="26"/>
      <c r="F21" s="7"/>
      <c r="G21" s="10"/>
      <c r="H21" s="27" t="str">
        <f t="shared" ref="H21:Q23" si="23">IF(H$17=($D20-WEEKDAY($D20,2)+1),"u","")</f>
        <v/>
      </c>
      <c r="I21" s="27" t="str">
        <f t="shared" si="23"/>
        <v/>
      </c>
      <c r="J21" s="27" t="str">
        <f t="shared" si="23"/>
        <v/>
      </c>
      <c r="K21" s="27" t="str">
        <f t="shared" si="23"/>
        <v/>
      </c>
      <c r="L21" s="27" t="str">
        <f t="shared" si="23"/>
        <v>u</v>
      </c>
      <c r="M21" s="27" t="str">
        <f t="shared" si="23"/>
        <v/>
      </c>
      <c r="N21" s="27" t="str">
        <f t="shared" si="23"/>
        <v/>
      </c>
      <c r="O21" s="27" t="str">
        <f t="shared" si="23"/>
        <v/>
      </c>
      <c r="P21" s="27" t="str">
        <f t="shared" si="23"/>
        <v/>
      </c>
      <c r="Q21" s="27" t="str">
        <f t="shared" si="23"/>
        <v/>
      </c>
      <c r="R21" s="27" t="str">
        <f t="shared" ref="R21:X23" si="24">IF(R$17=($D20-WEEKDAY($D20,2)+1),"u","")</f>
        <v/>
      </c>
      <c r="S21" s="27" t="str">
        <f t="shared" si="24"/>
        <v/>
      </c>
      <c r="T21" s="27" t="str">
        <f t="shared" si="24"/>
        <v/>
      </c>
      <c r="U21" s="27" t="str">
        <f t="shared" si="24"/>
        <v/>
      </c>
      <c r="V21" s="27" t="str">
        <f t="shared" si="24"/>
        <v/>
      </c>
      <c r="W21" s="27" t="str">
        <f t="shared" si="24"/>
        <v/>
      </c>
      <c r="X21" s="27" t="str">
        <f t="shared" si="24"/>
        <v/>
      </c>
    </row>
    <row r="22" spans="1:24" ht="15.75" thickBot="1">
      <c r="A22" s="6">
        <v>18.3</v>
      </c>
      <c r="B22" s="237" t="s">
        <v>283</v>
      </c>
      <c r="C22" s="223" t="e">
        <f>WORKDAY(D21,1)</f>
        <v>#REF!</v>
      </c>
      <c r="D22" s="223" t="e">
        <f>WORKDAY(C22,#REF!)</f>
        <v>#REF!</v>
      </c>
      <c r="E22" s="26"/>
      <c r="F22" s="7"/>
      <c r="G22" s="10"/>
      <c r="H22" s="27" t="e">
        <f t="shared" si="23"/>
        <v>#REF!</v>
      </c>
      <c r="I22" s="27" t="e">
        <f t="shared" si="23"/>
        <v>#REF!</v>
      </c>
      <c r="J22" s="27" t="e">
        <f t="shared" si="23"/>
        <v>#REF!</v>
      </c>
      <c r="K22" s="27" t="e">
        <f t="shared" si="23"/>
        <v>#REF!</v>
      </c>
      <c r="L22" s="27" t="e">
        <f t="shared" si="23"/>
        <v>#REF!</v>
      </c>
      <c r="M22" s="27" t="e">
        <f t="shared" si="23"/>
        <v>#REF!</v>
      </c>
      <c r="N22" s="27" t="e">
        <f t="shared" si="23"/>
        <v>#REF!</v>
      </c>
      <c r="O22" s="27" t="e">
        <f t="shared" si="23"/>
        <v>#REF!</v>
      </c>
      <c r="P22" s="27" t="e">
        <f t="shared" si="23"/>
        <v>#REF!</v>
      </c>
      <c r="Q22" s="27" t="e">
        <f t="shared" si="23"/>
        <v>#REF!</v>
      </c>
      <c r="R22" s="27" t="e">
        <f t="shared" si="24"/>
        <v>#REF!</v>
      </c>
      <c r="S22" s="27" t="e">
        <f t="shared" si="24"/>
        <v>#REF!</v>
      </c>
      <c r="T22" s="27" t="e">
        <f t="shared" si="24"/>
        <v>#REF!</v>
      </c>
      <c r="U22" s="27" t="e">
        <f t="shared" si="24"/>
        <v>#REF!</v>
      </c>
      <c r="V22" s="27" t="e">
        <f t="shared" si="24"/>
        <v>#REF!</v>
      </c>
      <c r="W22" s="27" t="e">
        <f t="shared" si="24"/>
        <v>#REF!</v>
      </c>
      <c r="X22" s="27" t="e">
        <f t="shared" si="24"/>
        <v>#REF!</v>
      </c>
    </row>
    <row r="23" spans="1:24" ht="15.75" thickBot="1">
      <c r="A23" s="6">
        <v>18.399999999999999</v>
      </c>
      <c r="B23" s="237" t="s">
        <v>284</v>
      </c>
      <c r="C23" s="223" t="e">
        <f>WORKDAY(D22,1)</f>
        <v>#REF!</v>
      </c>
      <c r="D23" s="223" t="e">
        <f>WORKDAY(C23,#REF!)</f>
        <v>#REF!</v>
      </c>
      <c r="E23" s="26"/>
      <c r="F23" s="7"/>
      <c r="G23" s="10"/>
      <c r="H23" s="27" t="e">
        <f t="shared" si="23"/>
        <v>#REF!</v>
      </c>
      <c r="I23" s="27" t="e">
        <f t="shared" si="23"/>
        <v>#REF!</v>
      </c>
      <c r="J23" s="27" t="e">
        <f t="shared" si="23"/>
        <v>#REF!</v>
      </c>
      <c r="K23" s="27" t="e">
        <f t="shared" si="23"/>
        <v>#REF!</v>
      </c>
      <c r="L23" s="27" t="e">
        <f t="shared" si="23"/>
        <v>#REF!</v>
      </c>
      <c r="M23" s="27" t="e">
        <f t="shared" si="23"/>
        <v>#REF!</v>
      </c>
      <c r="N23" s="27" t="e">
        <f t="shared" si="23"/>
        <v>#REF!</v>
      </c>
      <c r="O23" s="27" t="e">
        <f t="shared" si="23"/>
        <v>#REF!</v>
      </c>
      <c r="P23" s="27" t="e">
        <f t="shared" si="23"/>
        <v>#REF!</v>
      </c>
      <c r="Q23" s="27" t="e">
        <f t="shared" si="23"/>
        <v>#REF!</v>
      </c>
      <c r="R23" s="27" t="e">
        <f t="shared" si="24"/>
        <v>#REF!</v>
      </c>
      <c r="S23" s="27" t="e">
        <f t="shared" si="24"/>
        <v>#REF!</v>
      </c>
      <c r="T23" s="27" t="e">
        <f t="shared" si="24"/>
        <v>#REF!</v>
      </c>
      <c r="U23" s="27" t="e">
        <f t="shared" si="24"/>
        <v>#REF!</v>
      </c>
      <c r="V23" s="27" t="e">
        <f t="shared" si="24"/>
        <v>#REF!</v>
      </c>
      <c r="W23" s="27" t="e">
        <f t="shared" si="24"/>
        <v>#REF!</v>
      </c>
      <c r="X23" s="27" t="e">
        <f t="shared" si="24"/>
        <v>#REF!</v>
      </c>
    </row>
    <row r="24" spans="1:24" ht="15.75" thickBot="1">
      <c r="G24" s="5"/>
    </row>
    <row r="25" spans="1:24" ht="15.75" thickBot="1">
      <c r="B25" s="12" t="s">
        <v>0</v>
      </c>
      <c r="C25" s="13">
        <v>45084</v>
      </c>
      <c r="D25" s="14"/>
      <c r="E25" s="14"/>
      <c r="F25" s="14"/>
      <c r="G25" s="14"/>
      <c r="H25" s="635">
        <f>I26</f>
        <v>45089</v>
      </c>
      <c r="I25" s="635"/>
      <c r="J25" s="635"/>
      <c r="K25" s="635"/>
      <c r="L25" s="629">
        <f>M26</f>
        <v>45117</v>
      </c>
      <c r="M25" s="630"/>
      <c r="N25" s="630"/>
      <c r="O25" s="630"/>
      <c r="P25" s="631"/>
      <c r="Q25" s="636">
        <f>Q26</f>
        <v>45145</v>
      </c>
      <c r="R25" s="637"/>
      <c r="S25" s="637"/>
      <c r="T25" s="637"/>
      <c r="U25" s="638"/>
      <c r="V25" s="629">
        <f>V26</f>
        <v>45180</v>
      </c>
      <c r="W25" s="630"/>
      <c r="X25" s="631"/>
    </row>
    <row r="26" spans="1:24" ht="57" thickBot="1">
      <c r="A26" s="1"/>
      <c r="B26" s="250" t="s">
        <v>1</v>
      </c>
      <c r="C26" s="265" t="s">
        <v>279</v>
      </c>
      <c r="D26" s="217" t="s">
        <v>2</v>
      </c>
      <c r="E26" s="626"/>
      <c r="F26" s="628"/>
      <c r="G26" s="33" t="s">
        <v>3</v>
      </c>
      <c r="H26" s="15">
        <f>IF(MONTH(C25-WEEKDAY((C25),2)+1)&lt;MONTH(C25),(C25-28-DAY(C25)+7)-WEEKDAY((C25-DAY(C25)+7),2)+1,(C25-DAY(C25)+7)-WEEKDAY(((C25)-DAY(C25)+7),2)+1)</f>
        <v>45082</v>
      </c>
      <c r="I26" s="15">
        <f>H26+7</f>
        <v>45089</v>
      </c>
      <c r="J26" s="15">
        <f t="shared" ref="J26" si="25">I26+7</f>
        <v>45096</v>
      </c>
      <c r="K26" s="15">
        <f t="shared" ref="K26" si="26">J26+7</f>
        <v>45103</v>
      </c>
      <c r="L26" s="15">
        <f t="shared" ref="L26" si="27">K26+7</f>
        <v>45110</v>
      </c>
      <c r="M26" s="15">
        <f t="shared" ref="M26" si="28">L26+7</f>
        <v>45117</v>
      </c>
      <c r="N26" s="15">
        <f t="shared" ref="N26" si="29">M26+7</f>
        <v>45124</v>
      </c>
      <c r="O26" s="15">
        <f t="shared" ref="O26" si="30">N26+7</f>
        <v>45131</v>
      </c>
      <c r="P26" s="15">
        <f t="shared" ref="P26" si="31">O26+7</f>
        <v>45138</v>
      </c>
      <c r="Q26" s="15">
        <f t="shared" ref="Q26" si="32">P26+7</f>
        <v>45145</v>
      </c>
      <c r="R26" s="15">
        <f t="shared" ref="R26" si="33">Q26+7</f>
        <v>45152</v>
      </c>
      <c r="S26" s="15">
        <f t="shared" ref="S26" si="34">R26+7</f>
        <v>45159</v>
      </c>
      <c r="T26" s="15">
        <f t="shared" ref="T26" si="35">S26+7</f>
        <v>45166</v>
      </c>
      <c r="U26" s="15">
        <f t="shared" ref="U26" si="36">T26+7</f>
        <v>45173</v>
      </c>
      <c r="V26" s="15">
        <f t="shared" ref="V26" si="37">U26+7</f>
        <v>45180</v>
      </c>
      <c r="W26" s="15">
        <f t="shared" ref="W26" si="38">V26+7</f>
        <v>45187</v>
      </c>
      <c r="X26" s="15">
        <f t="shared" ref="X26" si="39">W26+7</f>
        <v>45194</v>
      </c>
    </row>
    <row r="27" spans="1:24" ht="15.75" thickBot="1">
      <c r="A27" s="8" t="s">
        <v>4</v>
      </c>
      <c r="B27" s="8" t="s">
        <v>5</v>
      </c>
      <c r="C27" s="216" t="s">
        <v>6</v>
      </c>
      <c r="D27" s="216" t="s">
        <v>7</v>
      </c>
      <c r="E27" s="8" t="s">
        <v>8</v>
      </c>
      <c r="F27" s="8" t="s">
        <v>10</v>
      </c>
      <c r="G27" s="8" t="s">
        <v>11</v>
      </c>
      <c r="H27" s="11"/>
      <c r="I27" s="11" t="s">
        <v>12</v>
      </c>
      <c r="J27" s="11" t="s">
        <v>13</v>
      </c>
      <c r="K27" s="11" t="s">
        <v>14</v>
      </c>
      <c r="L27" s="11" t="s">
        <v>15</v>
      </c>
      <c r="M27" s="11" t="s">
        <v>16</v>
      </c>
      <c r="N27" s="11" t="s">
        <v>17</v>
      </c>
      <c r="O27" s="11" t="s">
        <v>18</v>
      </c>
      <c r="P27" s="11" t="s">
        <v>19</v>
      </c>
      <c r="Q27" s="11" t="s">
        <v>20</v>
      </c>
      <c r="R27" s="11" t="s">
        <v>21</v>
      </c>
      <c r="S27" s="11" t="s">
        <v>22</v>
      </c>
      <c r="T27" s="11" t="s">
        <v>23</v>
      </c>
      <c r="U27" s="11" t="s">
        <v>24</v>
      </c>
      <c r="V27" s="11" t="s">
        <v>25</v>
      </c>
      <c r="W27" s="11" t="s">
        <v>26</v>
      </c>
      <c r="X27" s="11" t="s">
        <v>27</v>
      </c>
    </row>
    <row r="28" spans="1:24" ht="15.75" thickBot="1">
      <c r="A28" s="240" t="s">
        <v>138</v>
      </c>
      <c r="B28" s="241" t="s">
        <v>285</v>
      </c>
      <c r="C28" s="241"/>
      <c r="D28" s="241"/>
      <c r="E28" s="26"/>
      <c r="F28" s="7"/>
      <c r="G28" s="10"/>
      <c r="H28" s="27" t="str">
        <f>IF(H$17=($D28-WEEKDAY($D28,2)+1),"u","")</f>
        <v/>
      </c>
      <c r="I28" s="27" t="str">
        <f t="shared" ref="I28:X29" si="40">IF(I$17=($D28-WEEKDAY($D28,2)+1),"u","")</f>
        <v/>
      </c>
      <c r="J28" s="27" t="str">
        <f t="shared" si="40"/>
        <v/>
      </c>
      <c r="K28" s="27" t="str">
        <f t="shared" si="40"/>
        <v/>
      </c>
      <c r="L28" s="27" t="str">
        <f t="shared" si="40"/>
        <v/>
      </c>
      <c r="M28" s="27" t="str">
        <f t="shared" si="40"/>
        <v/>
      </c>
      <c r="N28" s="27" t="str">
        <f t="shared" si="40"/>
        <v/>
      </c>
      <c r="O28" s="27" t="str">
        <f t="shared" si="40"/>
        <v/>
      </c>
      <c r="P28" s="27" t="str">
        <f t="shared" si="40"/>
        <v/>
      </c>
      <c r="Q28" s="27" t="str">
        <f t="shared" si="40"/>
        <v/>
      </c>
      <c r="R28" s="27" t="str">
        <f t="shared" si="40"/>
        <v/>
      </c>
      <c r="S28" s="27" t="str">
        <f t="shared" si="40"/>
        <v/>
      </c>
      <c r="T28" s="27" t="str">
        <f t="shared" si="40"/>
        <v/>
      </c>
      <c r="U28" s="27" t="str">
        <f t="shared" si="40"/>
        <v/>
      </c>
      <c r="V28" s="27" t="str">
        <f t="shared" si="40"/>
        <v/>
      </c>
      <c r="W28" s="27" t="str">
        <f t="shared" si="40"/>
        <v/>
      </c>
      <c r="X28" s="27" t="str">
        <f t="shared" si="40"/>
        <v/>
      </c>
    </row>
    <row r="29" spans="1:24" ht="15.75" thickBot="1">
      <c r="A29" s="242" t="s">
        <v>286</v>
      </c>
      <c r="B29" s="243" t="s">
        <v>287</v>
      </c>
      <c r="C29" s="244">
        <v>45084</v>
      </c>
      <c r="D29" s="244">
        <v>45091</v>
      </c>
      <c r="E29" s="245" t="s">
        <v>288</v>
      </c>
      <c r="F29" s="7"/>
      <c r="G29" s="10"/>
      <c r="H29" s="27" t="str">
        <f t="shared" ref="H29" si="41">IF(H$17=($D29-WEEKDAY($D29,2)+1),"u","")</f>
        <v/>
      </c>
      <c r="I29" s="27" t="str">
        <f t="shared" si="40"/>
        <v>u</v>
      </c>
      <c r="J29" s="27" t="str">
        <f t="shared" si="40"/>
        <v/>
      </c>
      <c r="K29" s="27" t="str">
        <f t="shared" si="40"/>
        <v/>
      </c>
      <c r="L29" s="27" t="str">
        <f t="shared" si="40"/>
        <v/>
      </c>
      <c r="M29" s="27" t="str">
        <f t="shared" si="40"/>
        <v/>
      </c>
      <c r="N29" s="27" t="str">
        <f t="shared" si="40"/>
        <v/>
      </c>
      <c r="O29" s="27" t="str">
        <f t="shared" si="40"/>
        <v/>
      </c>
      <c r="P29" s="27" t="str">
        <f t="shared" si="40"/>
        <v/>
      </c>
      <c r="Q29" s="27" t="str">
        <f t="shared" si="40"/>
        <v/>
      </c>
      <c r="R29" s="27" t="str">
        <f t="shared" si="40"/>
        <v/>
      </c>
      <c r="S29" s="27" t="str">
        <f t="shared" si="40"/>
        <v/>
      </c>
      <c r="T29" s="27" t="str">
        <f t="shared" si="40"/>
        <v/>
      </c>
      <c r="U29" s="27" t="str">
        <f t="shared" si="40"/>
        <v/>
      </c>
      <c r="V29" s="27" t="str">
        <f t="shared" si="40"/>
        <v/>
      </c>
      <c r="W29" s="27" t="str">
        <f t="shared" si="40"/>
        <v/>
      </c>
      <c r="X29" s="27" t="str">
        <f t="shared" si="40"/>
        <v/>
      </c>
    </row>
    <row r="30" spans="1:24" ht="15.75" thickBot="1">
      <c r="A30" s="242" t="s">
        <v>289</v>
      </c>
      <c r="B30" s="243" t="s">
        <v>290</v>
      </c>
      <c r="C30" s="244">
        <v>45092</v>
      </c>
      <c r="D30" s="244">
        <v>45099</v>
      </c>
      <c r="E30" s="245" t="s">
        <v>288</v>
      </c>
      <c r="F30" s="7"/>
      <c r="G30" s="10"/>
      <c r="H30" s="27" t="str">
        <f t="shared" ref="H30:X30" si="42">IF(H$17=($D29-WEEKDAY($D29,2)+1),"u","")</f>
        <v/>
      </c>
      <c r="I30" s="27" t="str">
        <f t="shared" si="42"/>
        <v>u</v>
      </c>
      <c r="J30" s="27" t="str">
        <f t="shared" si="42"/>
        <v/>
      </c>
      <c r="K30" s="27" t="str">
        <f t="shared" si="42"/>
        <v/>
      </c>
      <c r="L30" s="27" t="str">
        <f t="shared" si="42"/>
        <v/>
      </c>
      <c r="M30" s="27" t="str">
        <f t="shared" si="42"/>
        <v/>
      </c>
      <c r="N30" s="27" t="str">
        <f t="shared" si="42"/>
        <v/>
      </c>
      <c r="O30" s="27" t="str">
        <f t="shared" si="42"/>
        <v/>
      </c>
      <c r="P30" s="27" t="str">
        <f t="shared" si="42"/>
        <v/>
      </c>
      <c r="Q30" s="27" t="str">
        <f t="shared" si="42"/>
        <v/>
      </c>
      <c r="R30" s="27" t="str">
        <f t="shared" si="42"/>
        <v/>
      </c>
      <c r="S30" s="27" t="str">
        <f t="shared" si="42"/>
        <v/>
      </c>
      <c r="T30" s="27" t="str">
        <f t="shared" si="42"/>
        <v/>
      </c>
      <c r="U30" s="27" t="str">
        <f t="shared" si="42"/>
        <v/>
      </c>
      <c r="V30" s="27" t="str">
        <f t="shared" si="42"/>
        <v/>
      </c>
      <c r="W30" s="27" t="str">
        <f t="shared" si="42"/>
        <v/>
      </c>
      <c r="X30" s="27" t="str">
        <f t="shared" si="42"/>
        <v/>
      </c>
    </row>
    <row r="31" spans="1:24" ht="15.75" thickBot="1">
      <c r="A31" s="242" t="s">
        <v>291</v>
      </c>
      <c r="B31" s="243" t="s">
        <v>282</v>
      </c>
      <c r="C31" s="244">
        <v>45100</v>
      </c>
      <c r="D31" s="244">
        <v>45103</v>
      </c>
      <c r="E31" s="245" t="s">
        <v>288</v>
      </c>
      <c r="F31" s="7"/>
      <c r="G31" s="10"/>
      <c r="H31" s="27" t="str">
        <f t="shared" ref="H31:X31" si="43">IF(H$17=($D30-WEEKDAY($D30,2)+1),"u","")</f>
        <v/>
      </c>
      <c r="I31" s="27" t="str">
        <f t="shared" si="43"/>
        <v/>
      </c>
      <c r="J31" s="27" t="str">
        <f t="shared" si="43"/>
        <v>u</v>
      </c>
      <c r="K31" s="27" t="str">
        <f t="shared" si="43"/>
        <v/>
      </c>
      <c r="L31" s="27" t="str">
        <f t="shared" si="43"/>
        <v/>
      </c>
      <c r="M31" s="27" t="str">
        <f t="shared" si="43"/>
        <v/>
      </c>
      <c r="N31" s="27" t="str">
        <f t="shared" si="43"/>
        <v/>
      </c>
      <c r="O31" s="27" t="str">
        <f t="shared" si="43"/>
        <v/>
      </c>
      <c r="P31" s="27" t="str">
        <f t="shared" si="43"/>
        <v/>
      </c>
      <c r="Q31" s="27" t="str">
        <f t="shared" si="43"/>
        <v/>
      </c>
      <c r="R31" s="27" t="str">
        <f t="shared" si="43"/>
        <v/>
      </c>
      <c r="S31" s="27" t="str">
        <f t="shared" si="43"/>
        <v/>
      </c>
      <c r="T31" s="27" t="str">
        <f t="shared" si="43"/>
        <v/>
      </c>
      <c r="U31" s="27" t="str">
        <f t="shared" si="43"/>
        <v/>
      </c>
      <c r="V31" s="27" t="str">
        <f t="shared" si="43"/>
        <v/>
      </c>
      <c r="W31" s="27" t="str">
        <f t="shared" si="43"/>
        <v/>
      </c>
      <c r="X31" s="27" t="str">
        <f t="shared" si="43"/>
        <v/>
      </c>
    </row>
    <row r="32" spans="1:24" ht="15.75" thickBot="1">
      <c r="A32" s="242" t="s">
        <v>292</v>
      </c>
      <c r="B32" s="243" t="s">
        <v>283</v>
      </c>
      <c r="C32" s="244">
        <v>45104</v>
      </c>
      <c r="D32" s="244">
        <v>45105</v>
      </c>
      <c r="E32" s="245" t="s">
        <v>293</v>
      </c>
      <c r="F32" s="7"/>
      <c r="G32" s="10"/>
      <c r="H32" s="27" t="str">
        <f t="shared" ref="H32:X32" si="44">IF(H$17=($D31-WEEKDAY($D31,2)+1),"u","")</f>
        <v/>
      </c>
      <c r="I32" s="27" t="str">
        <f t="shared" si="44"/>
        <v/>
      </c>
      <c r="J32" s="27" t="str">
        <f t="shared" si="44"/>
        <v/>
      </c>
      <c r="K32" s="27" t="str">
        <f t="shared" si="44"/>
        <v>u</v>
      </c>
      <c r="L32" s="27" t="str">
        <f t="shared" si="44"/>
        <v/>
      </c>
      <c r="M32" s="27" t="str">
        <f t="shared" si="44"/>
        <v/>
      </c>
      <c r="N32" s="27" t="str">
        <f t="shared" si="44"/>
        <v/>
      </c>
      <c r="O32" s="27" t="str">
        <f t="shared" si="44"/>
        <v/>
      </c>
      <c r="P32" s="27" t="str">
        <f t="shared" si="44"/>
        <v/>
      </c>
      <c r="Q32" s="27" t="str">
        <f t="shared" si="44"/>
        <v/>
      </c>
      <c r="R32" s="27" t="str">
        <f t="shared" si="44"/>
        <v/>
      </c>
      <c r="S32" s="27" t="str">
        <f t="shared" si="44"/>
        <v/>
      </c>
      <c r="T32" s="27" t="str">
        <f t="shared" si="44"/>
        <v/>
      </c>
      <c r="U32" s="27" t="str">
        <f t="shared" si="44"/>
        <v/>
      </c>
      <c r="V32" s="27" t="str">
        <f t="shared" si="44"/>
        <v/>
      </c>
      <c r="W32" s="27" t="str">
        <f t="shared" si="44"/>
        <v/>
      </c>
      <c r="X32" s="27" t="str">
        <f t="shared" si="44"/>
        <v/>
      </c>
    </row>
    <row r="33" spans="1:24" ht="15.75" thickBot="1">
      <c r="A33" s="242" t="s">
        <v>294</v>
      </c>
      <c r="B33" s="243" t="s">
        <v>284</v>
      </c>
      <c r="C33" s="244">
        <v>45104</v>
      </c>
      <c r="D33" s="244">
        <v>45105</v>
      </c>
      <c r="E33" s="245" t="s">
        <v>293</v>
      </c>
      <c r="F33" s="7"/>
      <c r="G33" s="10"/>
      <c r="H33" s="27" t="str">
        <f t="shared" ref="H33:X33" si="45">IF(H$17=($D32-WEEKDAY($D32,2)+1),"u","")</f>
        <v/>
      </c>
      <c r="I33" s="27" t="str">
        <f t="shared" si="45"/>
        <v/>
      </c>
      <c r="J33" s="27" t="str">
        <f t="shared" si="45"/>
        <v/>
      </c>
      <c r="K33" s="27" t="str">
        <f t="shared" si="45"/>
        <v>u</v>
      </c>
      <c r="L33" s="27" t="str">
        <f t="shared" si="45"/>
        <v/>
      </c>
      <c r="M33" s="27" t="str">
        <f t="shared" si="45"/>
        <v/>
      </c>
      <c r="N33" s="27" t="str">
        <f t="shared" si="45"/>
        <v/>
      </c>
      <c r="O33" s="27" t="str">
        <f t="shared" si="45"/>
        <v/>
      </c>
      <c r="P33" s="27" t="str">
        <f t="shared" si="45"/>
        <v/>
      </c>
      <c r="Q33" s="27" t="str">
        <f t="shared" si="45"/>
        <v/>
      </c>
      <c r="R33" s="27" t="str">
        <f t="shared" si="45"/>
        <v/>
      </c>
      <c r="S33" s="27" t="str">
        <f t="shared" si="45"/>
        <v/>
      </c>
      <c r="T33" s="27" t="str">
        <f t="shared" si="45"/>
        <v/>
      </c>
      <c r="U33" s="27" t="str">
        <f t="shared" si="45"/>
        <v/>
      </c>
      <c r="V33" s="27" t="str">
        <f t="shared" si="45"/>
        <v/>
      </c>
      <c r="W33" s="27" t="str">
        <f t="shared" si="45"/>
        <v/>
      </c>
      <c r="X33" s="27" t="str">
        <f t="shared" si="45"/>
        <v/>
      </c>
    </row>
    <row r="34" spans="1:24" ht="15.75" thickBot="1">
      <c r="A34" s="242" t="s">
        <v>295</v>
      </c>
      <c r="B34" s="243" t="s">
        <v>296</v>
      </c>
      <c r="C34" s="244">
        <v>45104</v>
      </c>
      <c r="D34" s="244">
        <v>45105</v>
      </c>
      <c r="E34" s="245" t="s">
        <v>293</v>
      </c>
      <c r="F34" s="7"/>
      <c r="G34" s="10"/>
      <c r="H34" s="27" t="str">
        <f t="shared" ref="H34:X34" si="46">IF(H$17=($D33-WEEKDAY($D33,2)+1),"u","")</f>
        <v/>
      </c>
      <c r="I34" s="27" t="str">
        <f t="shared" si="46"/>
        <v/>
      </c>
      <c r="J34" s="27" t="str">
        <f t="shared" si="46"/>
        <v/>
      </c>
      <c r="K34" s="27" t="str">
        <f t="shared" si="46"/>
        <v>u</v>
      </c>
      <c r="L34" s="27" t="str">
        <f t="shared" si="46"/>
        <v/>
      </c>
      <c r="M34" s="27" t="str">
        <f t="shared" si="46"/>
        <v/>
      </c>
      <c r="N34" s="27" t="str">
        <f t="shared" si="46"/>
        <v/>
      </c>
      <c r="O34" s="27" t="str">
        <f t="shared" si="46"/>
        <v/>
      </c>
      <c r="P34" s="27" t="str">
        <f t="shared" si="46"/>
        <v/>
      </c>
      <c r="Q34" s="27" t="str">
        <f t="shared" si="46"/>
        <v/>
      </c>
      <c r="R34" s="27" t="str">
        <f t="shared" si="46"/>
        <v/>
      </c>
      <c r="S34" s="27" t="str">
        <f t="shared" si="46"/>
        <v/>
      </c>
      <c r="T34" s="27" t="str">
        <f t="shared" si="46"/>
        <v/>
      </c>
      <c r="U34" s="27" t="str">
        <f t="shared" si="46"/>
        <v/>
      </c>
      <c r="V34" s="27" t="str">
        <f t="shared" si="46"/>
        <v/>
      </c>
      <c r="W34" s="27" t="str">
        <f t="shared" si="46"/>
        <v/>
      </c>
      <c r="X34" s="27" t="str">
        <f t="shared" si="46"/>
        <v/>
      </c>
    </row>
    <row r="35" spans="1:24" ht="15.75" thickBot="1">
      <c r="G35" s="5"/>
    </row>
    <row r="36" spans="1:24" ht="15.75" thickBot="1">
      <c r="B36" s="12" t="s">
        <v>0</v>
      </c>
      <c r="C36" s="13">
        <v>45084</v>
      </c>
      <c r="D36" s="14"/>
      <c r="E36" s="14"/>
      <c r="F36" s="14"/>
      <c r="G36" s="14"/>
      <c r="H36" s="635">
        <f>I37</f>
        <v>45089</v>
      </c>
      <c r="I36" s="635"/>
      <c r="J36" s="635"/>
      <c r="K36" s="635"/>
      <c r="L36" s="629">
        <f>M37</f>
        <v>45117</v>
      </c>
      <c r="M36" s="630"/>
      <c r="N36" s="630"/>
      <c r="O36" s="630"/>
      <c r="P36" s="631"/>
      <c r="Q36" s="636">
        <f>Q37</f>
        <v>45145</v>
      </c>
      <c r="R36" s="637"/>
      <c r="S36" s="637"/>
      <c r="T36" s="637"/>
      <c r="U36" s="638"/>
      <c r="V36" s="629">
        <f>V37</f>
        <v>45180</v>
      </c>
      <c r="W36" s="630"/>
      <c r="X36" s="631"/>
    </row>
    <row r="37" spans="1:24" ht="57" thickBot="1">
      <c r="A37" s="1"/>
      <c r="B37" s="250" t="s">
        <v>1</v>
      </c>
      <c r="C37" s="265" t="s">
        <v>279</v>
      </c>
      <c r="D37" s="217" t="s">
        <v>2</v>
      </c>
      <c r="E37" s="626"/>
      <c r="F37" s="628"/>
      <c r="G37" s="33" t="s">
        <v>3</v>
      </c>
      <c r="H37" s="15">
        <f>IF(MONTH(C36-WEEKDAY((C36),2)+1)&lt;MONTH(C36),(C36-28-DAY(C36)+7)-WEEKDAY((C36-DAY(C36)+7),2)+1,(C36-DAY(C36)+7)-WEEKDAY(((C36)-DAY(C36)+7),2)+1)</f>
        <v>45082</v>
      </c>
      <c r="I37" s="15">
        <f>H37+7</f>
        <v>45089</v>
      </c>
      <c r="J37" s="15">
        <f t="shared" ref="J37" si="47">I37+7</f>
        <v>45096</v>
      </c>
      <c r="K37" s="15">
        <f t="shared" ref="K37" si="48">J37+7</f>
        <v>45103</v>
      </c>
      <c r="L37" s="15">
        <f t="shared" ref="L37" si="49">K37+7</f>
        <v>45110</v>
      </c>
      <c r="M37" s="15">
        <f t="shared" ref="M37" si="50">L37+7</f>
        <v>45117</v>
      </c>
      <c r="N37" s="15">
        <f t="shared" ref="N37" si="51">M37+7</f>
        <v>45124</v>
      </c>
      <c r="O37" s="15">
        <f t="shared" ref="O37" si="52">N37+7</f>
        <v>45131</v>
      </c>
      <c r="P37" s="15">
        <f t="shared" ref="P37" si="53">O37+7</f>
        <v>45138</v>
      </c>
      <c r="Q37" s="15">
        <f t="shared" ref="Q37" si="54">P37+7</f>
        <v>45145</v>
      </c>
      <c r="R37" s="15">
        <f t="shared" ref="R37" si="55">Q37+7</f>
        <v>45152</v>
      </c>
      <c r="S37" s="15">
        <f t="shared" ref="S37" si="56">R37+7</f>
        <v>45159</v>
      </c>
      <c r="T37" s="15">
        <f t="shared" ref="T37" si="57">S37+7</f>
        <v>45166</v>
      </c>
      <c r="U37" s="15">
        <f t="shared" ref="U37" si="58">T37+7</f>
        <v>45173</v>
      </c>
      <c r="V37" s="15">
        <f t="shared" ref="V37" si="59">U37+7</f>
        <v>45180</v>
      </c>
      <c r="W37" s="15">
        <f t="shared" ref="W37" si="60">V37+7</f>
        <v>45187</v>
      </c>
      <c r="X37" s="15">
        <f t="shared" ref="X37" si="61">W37+7</f>
        <v>45194</v>
      </c>
    </row>
    <row r="38" spans="1:24" ht="15.75" thickBot="1">
      <c r="A38" s="8" t="s">
        <v>4</v>
      </c>
      <c r="B38" s="8" t="s">
        <v>5</v>
      </c>
      <c r="C38" s="216" t="s">
        <v>6</v>
      </c>
      <c r="D38" s="216" t="s">
        <v>7</v>
      </c>
      <c r="E38" s="8" t="s">
        <v>8</v>
      </c>
      <c r="F38" s="8" t="s">
        <v>10</v>
      </c>
      <c r="G38" s="8" t="s">
        <v>11</v>
      </c>
      <c r="H38" s="11"/>
      <c r="I38" s="11" t="s">
        <v>12</v>
      </c>
      <c r="J38" s="11" t="s">
        <v>13</v>
      </c>
      <c r="K38" s="11" t="s">
        <v>14</v>
      </c>
      <c r="L38" s="11" t="s">
        <v>15</v>
      </c>
      <c r="M38" s="11" t="s">
        <v>16</v>
      </c>
      <c r="N38" s="11" t="s">
        <v>17</v>
      </c>
      <c r="O38" s="11" t="s">
        <v>18</v>
      </c>
      <c r="P38" s="11" t="s">
        <v>19</v>
      </c>
      <c r="Q38" s="11" t="s">
        <v>20</v>
      </c>
      <c r="R38" s="11" t="s">
        <v>21</v>
      </c>
      <c r="S38" s="11" t="s">
        <v>22</v>
      </c>
      <c r="T38" s="11" t="s">
        <v>23</v>
      </c>
      <c r="U38" s="11" t="s">
        <v>24</v>
      </c>
      <c r="V38" s="11" t="s">
        <v>25</v>
      </c>
      <c r="W38" s="11" t="s">
        <v>26</v>
      </c>
      <c r="X38" s="11" t="s">
        <v>27</v>
      </c>
    </row>
    <row r="39" spans="1:24" ht="15.75" thickBot="1">
      <c r="A39" s="240" t="s">
        <v>135</v>
      </c>
      <c r="B39" s="241" t="s">
        <v>297</v>
      </c>
      <c r="C39" s="241"/>
      <c r="D39" s="241"/>
      <c r="E39" s="241"/>
      <c r="F39" s="7"/>
      <c r="G39" s="10"/>
      <c r="H39" s="27" t="str">
        <f>IF(H$17=($D39-WEEKDAY($D39,2)+1),"u","")</f>
        <v/>
      </c>
      <c r="I39" s="27" t="str">
        <f t="shared" ref="I39:X40" si="62">IF(I$17=($D39-WEEKDAY($D39,2)+1),"u","")</f>
        <v/>
      </c>
      <c r="J39" s="27" t="str">
        <f t="shared" si="62"/>
        <v/>
      </c>
      <c r="K39" s="27" t="str">
        <f t="shared" si="62"/>
        <v/>
      </c>
      <c r="L39" s="27" t="str">
        <f t="shared" si="62"/>
        <v/>
      </c>
      <c r="M39" s="27" t="str">
        <f t="shared" si="62"/>
        <v/>
      </c>
      <c r="N39" s="27" t="str">
        <f t="shared" si="62"/>
        <v/>
      </c>
      <c r="O39" s="27" t="str">
        <f t="shared" si="62"/>
        <v/>
      </c>
      <c r="P39" s="27" t="str">
        <f t="shared" si="62"/>
        <v/>
      </c>
      <c r="Q39" s="27" t="str">
        <f t="shared" si="62"/>
        <v/>
      </c>
      <c r="R39" s="27" t="str">
        <f t="shared" si="62"/>
        <v/>
      </c>
      <c r="S39" s="27" t="str">
        <f t="shared" si="62"/>
        <v/>
      </c>
      <c r="T39" s="27" t="str">
        <f t="shared" si="62"/>
        <v/>
      </c>
      <c r="U39" s="27" t="str">
        <f t="shared" si="62"/>
        <v/>
      </c>
      <c r="V39" s="27" t="str">
        <f t="shared" si="62"/>
        <v/>
      </c>
      <c r="W39" s="27" t="str">
        <f t="shared" si="62"/>
        <v/>
      </c>
      <c r="X39" s="27" t="str">
        <f t="shared" si="62"/>
        <v/>
      </c>
    </row>
    <row r="40" spans="1:24" ht="15.75" thickBot="1">
      <c r="A40" s="242" t="s">
        <v>298</v>
      </c>
      <c r="B40" s="243" t="s">
        <v>281</v>
      </c>
      <c r="C40" s="244">
        <v>45076</v>
      </c>
      <c r="D40" s="244">
        <v>45084</v>
      </c>
      <c r="E40" s="245" t="s">
        <v>288</v>
      </c>
      <c r="F40" s="7"/>
      <c r="G40" s="10"/>
      <c r="H40" s="27" t="str">
        <f t="shared" ref="H40" si="63">IF(H$17=($D40-WEEKDAY($D40,2)+1),"u","")</f>
        <v>u</v>
      </c>
      <c r="I40" s="27" t="str">
        <f t="shared" si="62"/>
        <v/>
      </c>
      <c r="J40" s="27" t="str">
        <f t="shared" si="62"/>
        <v/>
      </c>
      <c r="K40" s="27" t="str">
        <f t="shared" si="62"/>
        <v/>
      </c>
      <c r="L40" s="27" t="str">
        <f t="shared" si="62"/>
        <v/>
      </c>
      <c r="M40" s="27" t="str">
        <f t="shared" si="62"/>
        <v/>
      </c>
      <c r="N40" s="27" t="str">
        <f t="shared" si="62"/>
        <v/>
      </c>
      <c r="O40" s="27" t="str">
        <f t="shared" si="62"/>
        <v/>
      </c>
      <c r="P40" s="27" t="str">
        <f t="shared" si="62"/>
        <v/>
      </c>
      <c r="Q40" s="27" t="str">
        <f t="shared" si="62"/>
        <v/>
      </c>
      <c r="R40" s="27" t="str">
        <f t="shared" si="62"/>
        <v/>
      </c>
      <c r="S40" s="27" t="str">
        <f t="shared" si="62"/>
        <v/>
      </c>
      <c r="T40" s="27" t="str">
        <f t="shared" si="62"/>
        <v/>
      </c>
      <c r="U40" s="27" t="str">
        <f t="shared" si="62"/>
        <v/>
      </c>
      <c r="V40" s="27" t="str">
        <f t="shared" si="62"/>
        <v/>
      </c>
      <c r="W40" s="27" t="str">
        <f t="shared" si="62"/>
        <v/>
      </c>
      <c r="X40" s="27" t="str">
        <f t="shared" si="62"/>
        <v/>
      </c>
    </row>
    <row r="41" spans="1:24" ht="15.75" thickBot="1">
      <c r="A41" s="242" t="s">
        <v>299</v>
      </c>
      <c r="B41" s="243" t="s">
        <v>300</v>
      </c>
      <c r="C41" s="244">
        <v>45085</v>
      </c>
      <c r="D41" s="244">
        <v>45092</v>
      </c>
      <c r="E41" s="245" t="s">
        <v>288</v>
      </c>
      <c r="F41" s="7"/>
      <c r="G41" s="10"/>
      <c r="H41" s="27" t="str">
        <f t="shared" ref="H41:X41" si="64">IF(H$17=($D40-WEEKDAY($D40,2)+1),"u","")</f>
        <v>u</v>
      </c>
      <c r="I41" s="27" t="str">
        <f t="shared" si="64"/>
        <v/>
      </c>
      <c r="J41" s="27" t="str">
        <f t="shared" si="64"/>
        <v/>
      </c>
      <c r="K41" s="27" t="str">
        <f t="shared" si="64"/>
        <v/>
      </c>
      <c r="L41" s="27" t="str">
        <f t="shared" si="64"/>
        <v/>
      </c>
      <c r="M41" s="27" t="str">
        <f t="shared" si="64"/>
        <v/>
      </c>
      <c r="N41" s="27" t="str">
        <f t="shared" si="64"/>
        <v/>
      </c>
      <c r="O41" s="27" t="str">
        <f t="shared" si="64"/>
        <v/>
      </c>
      <c r="P41" s="27" t="str">
        <f t="shared" si="64"/>
        <v/>
      </c>
      <c r="Q41" s="27" t="str">
        <f t="shared" si="64"/>
        <v/>
      </c>
      <c r="R41" s="27" t="str">
        <f t="shared" si="64"/>
        <v/>
      </c>
      <c r="S41" s="27" t="str">
        <f t="shared" si="64"/>
        <v/>
      </c>
      <c r="T41" s="27" t="str">
        <f t="shared" si="64"/>
        <v/>
      </c>
      <c r="U41" s="27" t="str">
        <f t="shared" si="64"/>
        <v/>
      </c>
      <c r="V41" s="27" t="str">
        <f t="shared" si="64"/>
        <v/>
      </c>
      <c r="W41" s="27" t="str">
        <f t="shared" si="64"/>
        <v/>
      </c>
      <c r="X41" s="27" t="str">
        <f t="shared" si="64"/>
        <v/>
      </c>
    </row>
    <row r="42" spans="1:24" ht="15.75" thickBot="1">
      <c r="A42" s="242" t="s">
        <v>301</v>
      </c>
      <c r="B42" s="243" t="s">
        <v>282</v>
      </c>
      <c r="C42" s="244">
        <v>45093</v>
      </c>
      <c r="D42" s="244">
        <v>45096</v>
      </c>
      <c r="E42" s="245" t="s">
        <v>288</v>
      </c>
      <c r="F42" s="7"/>
      <c r="G42" s="10"/>
      <c r="H42" s="27" t="str">
        <f t="shared" ref="H42:X42" si="65">IF(H$17=($D41-WEEKDAY($D41,2)+1),"u","")</f>
        <v/>
      </c>
      <c r="I42" s="27" t="str">
        <f t="shared" si="65"/>
        <v>u</v>
      </c>
      <c r="J42" s="27" t="str">
        <f t="shared" si="65"/>
        <v/>
      </c>
      <c r="K42" s="27" t="str">
        <f t="shared" si="65"/>
        <v/>
      </c>
      <c r="L42" s="27" t="str">
        <f t="shared" si="65"/>
        <v/>
      </c>
      <c r="M42" s="27" t="str">
        <f t="shared" si="65"/>
        <v/>
      </c>
      <c r="N42" s="27" t="str">
        <f t="shared" si="65"/>
        <v/>
      </c>
      <c r="O42" s="27" t="str">
        <f t="shared" si="65"/>
        <v/>
      </c>
      <c r="P42" s="27" t="str">
        <f t="shared" si="65"/>
        <v/>
      </c>
      <c r="Q42" s="27" t="str">
        <f t="shared" si="65"/>
        <v/>
      </c>
      <c r="R42" s="27" t="str">
        <f t="shared" si="65"/>
        <v/>
      </c>
      <c r="S42" s="27" t="str">
        <f t="shared" si="65"/>
        <v/>
      </c>
      <c r="T42" s="27" t="str">
        <f t="shared" si="65"/>
        <v/>
      </c>
      <c r="U42" s="27" t="str">
        <f t="shared" si="65"/>
        <v/>
      </c>
      <c r="V42" s="27" t="str">
        <f t="shared" si="65"/>
        <v/>
      </c>
      <c r="W42" s="27" t="str">
        <f t="shared" si="65"/>
        <v/>
      </c>
      <c r="X42" s="27" t="str">
        <f t="shared" si="65"/>
        <v/>
      </c>
    </row>
    <row r="43" spans="1:24" ht="15.75" thickBot="1">
      <c r="A43" s="242" t="s">
        <v>302</v>
      </c>
      <c r="B43" s="243" t="s">
        <v>283</v>
      </c>
      <c r="C43" s="244">
        <v>45097</v>
      </c>
      <c r="D43" s="244">
        <v>45098</v>
      </c>
      <c r="E43" s="245" t="s">
        <v>293</v>
      </c>
      <c r="F43" s="7"/>
      <c r="G43" s="10"/>
      <c r="H43" s="27" t="str">
        <f t="shared" ref="H43:X43" si="66">IF(H$17=($D42-WEEKDAY($D42,2)+1),"u","")</f>
        <v/>
      </c>
      <c r="I43" s="27" t="str">
        <f t="shared" si="66"/>
        <v/>
      </c>
      <c r="J43" s="27" t="str">
        <f t="shared" si="66"/>
        <v>u</v>
      </c>
      <c r="K43" s="27" t="str">
        <f t="shared" si="66"/>
        <v/>
      </c>
      <c r="L43" s="27" t="str">
        <f t="shared" si="66"/>
        <v/>
      </c>
      <c r="M43" s="27" t="str">
        <f t="shared" si="66"/>
        <v/>
      </c>
      <c r="N43" s="27" t="str">
        <f t="shared" si="66"/>
        <v/>
      </c>
      <c r="O43" s="27" t="str">
        <f t="shared" si="66"/>
        <v/>
      </c>
      <c r="P43" s="27" t="str">
        <f t="shared" si="66"/>
        <v/>
      </c>
      <c r="Q43" s="27" t="str">
        <f t="shared" si="66"/>
        <v/>
      </c>
      <c r="R43" s="27" t="str">
        <f t="shared" si="66"/>
        <v/>
      </c>
      <c r="S43" s="27" t="str">
        <f t="shared" si="66"/>
        <v/>
      </c>
      <c r="T43" s="27" t="str">
        <f t="shared" si="66"/>
        <v/>
      </c>
      <c r="U43" s="27" t="str">
        <f t="shared" si="66"/>
        <v/>
      </c>
      <c r="V43" s="27" t="str">
        <f t="shared" si="66"/>
        <v/>
      </c>
      <c r="W43" s="27" t="str">
        <f t="shared" si="66"/>
        <v/>
      </c>
      <c r="X43" s="27" t="str">
        <f t="shared" si="66"/>
        <v/>
      </c>
    </row>
    <row r="44" spans="1:24" ht="15.75" thickBot="1">
      <c r="A44" s="242" t="s">
        <v>303</v>
      </c>
      <c r="B44" s="243" t="s">
        <v>284</v>
      </c>
      <c r="C44" s="244">
        <v>45099</v>
      </c>
      <c r="D44" s="244">
        <v>45099</v>
      </c>
      <c r="E44" s="245" t="s">
        <v>293</v>
      </c>
      <c r="F44" s="7"/>
      <c r="G44" s="10"/>
      <c r="H44" s="27" t="str">
        <f t="shared" ref="H44:X44" si="67">IF(H$17=($D43-WEEKDAY($D43,2)+1),"u","")</f>
        <v/>
      </c>
      <c r="I44" s="27" t="str">
        <f t="shared" si="67"/>
        <v/>
      </c>
      <c r="J44" s="27" t="str">
        <f t="shared" si="67"/>
        <v>u</v>
      </c>
      <c r="K44" s="27" t="str">
        <f t="shared" si="67"/>
        <v/>
      </c>
      <c r="L44" s="27" t="str">
        <f t="shared" si="67"/>
        <v/>
      </c>
      <c r="M44" s="27" t="str">
        <f t="shared" si="67"/>
        <v/>
      </c>
      <c r="N44" s="27" t="str">
        <f t="shared" si="67"/>
        <v/>
      </c>
      <c r="O44" s="27" t="str">
        <f t="shared" si="67"/>
        <v/>
      </c>
      <c r="P44" s="27" t="str">
        <f t="shared" si="67"/>
        <v/>
      </c>
      <c r="Q44" s="27" t="str">
        <f t="shared" si="67"/>
        <v/>
      </c>
      <c r="R44" s="27" t="str">
        <f t="shared" si="67"/>
        <v/>
      </c>
      <c r="S44" s="27" t="str">
        <f t="shared" si="67"/>
        <v/>
      </c>
      <c r="T44" s="27" t="str">
        <f t="shared" si="67"/>
        <v/>
      </c>
      <c r="U44" s="27" t="str">
        <f t="shared" si="67"/>
        <v/>
      </c>
      <c r="V44" s="27" t="str">
        <f t="shared" si="67"/>
        <v/>
      </c>
      <c r="W44" s="27" t="str">
        <f t="shared" si="67"/>
        <v/>
      </c>
      <c r="X44" s="27" t="str">
        <f t="shared" si="67"/>
        <v/>
      </c>
    </row>
    <row r="45" spans="1:24" ht="15.75" thickBot="1">
      <c r="A45" s="242" t="s">
        <v>304</v>
      </c>
      <c r="B45" s="243" t="s">
        <v>296</v>
      </c>
      <c r="C45" s="244">
        <v>45291</v>
      </c>
      <c r="D45" s="244">
        <v>45100</v>
      </c>
      <c r="E45" s="245" t="s">
        <v>293</v>
      </c>
      <c r="F45" s="7"/>
      <c r="G45" s="10"/>
      <c r="H45" s="27" t="str">
        <f t="shared" ref="H45:X45" si="68">IF(H$17=($D44-WEEKDAY($D44,2)+1),"u","")</f>
        <v/>
      </c>
      <c r="I45" s="27" t="str">
        <f t="shared" si="68"/>
        <v/>
      </c>
      <c r="J45" s="27" t="str">
        <f t="shared" si="68"/>
        <v>u</v>
      </c>
      <c r="K45" s="27" t="str">
        <f t="shared" si="68"/>
        <v/>
      </c>
      <c r="L45" s="27" t="str">
        <f t="shared" si="68"/>
        <v/>
      </c>
      <c r="M45" s="27" t="str">
        <f t="shared" si="68"/>
        <v/>
      </c>
      <c r="N45" s="27" t="str">
        <f t="shared" si="68"/>
        <v/>
      </c>
      <c r="O45" s="27" t="str">
        <f t="shared" si="68"/>
        <v/>
      </c>
      <c r="P45" s="27" t="str">
        <f t="shared" si="68"/>
        <v/>
      </c>
      <c r="Q45" s="27" t="str">
        <f t="shared" si="68"/>
        <v/>
      </c>
      <c r="R45" s="27" t="str">
        <f t="shared" si="68"/>
        <v/>
      </c>
      <c r="S45" s="27" t="str">
        <f t="shared" si="68"/>
        <v/>
      </c>
      <c r="T45" s="27" t="str">
        <f t="shared" si="68"/>
        <v/>
      </c>
      <c r="U45" s="27" t="str">
        <f t="shared" si="68"/>
        <v/>
      </c>
      <c r="V45" s="27" t="str">
        <f t="shared" si="68"/>
        <v/>
      </c>
      <c r="W45" s="27" t="str">
        <f t="shared" si="68"/>
        <v/>
      </c>
      <c r="X45" s="27" t="str">
        <f t="shared" si="68"/>
        <v/>
      </c>
    </row>
    <row r="46" spans="1:24" ht="15.75" thickBot="1">
      <c r="G46" s="5"/>
    </row>
    <row r="47" spans="1:24" ht="15.75" thickBot="1">
      <c r="B47" s="12" t="s">
        <v>0</v>
      </c>
      <c r="C47" s="13">
        <v>45100</v>
      </c>
      <c r="D47" s="14"/>
      <c r="E47" s="14"/>
      <c r="F47" s="14"/>
      <c r="G47" s="14"/>
      <c r="H47" s="635">
        <f>I48</f>
        <v>45089</v>
      </c>
      <c r="I47" s="635"/>
      <c r="J47" s="635"/>
      <c r="K47" s="635"/>
      <c r="L47" s="629">
        <f>M48</f>
        <v>45117</v>
      </c>
      <c r="M47" s="630"/>
      <c r="N47" s="630"/>
      <c r="O47" s="630"/>
      <c r="P47" s="631"/>
      <c r="Q47" s="636">
        <f>Q48</f>
        <v>45145</v>
      </c>
      <c r="R47" s="637"/>
      <c r="S47" s="637"/>
      <c r="T47" s="637"/>
      <c r="U47" s="638"/>
      <c r="V47" s="629">
        <f>V48</f>
        <v>45180</v>
      </c>
      <c r="W47" s="630"/>
      <c r="X47" s="631"/>
    </row>
    <row r="48" spans="1:24" ht="57" thickBot="1">
      <c r="A48" s="1"/>
      <c r="B48" s="250" t="s">
        <v>1</v>
      </c>
      <c r="C48" s="265" t="s">
        <v>279</v>
      </c>
      <c r="D48" s="217" t="s">
        <v>2</v>
      </c>
      <c r="E48" s="626"/>
      <c r="F48" s="628"/>
      <c r="G48" s="33" t="s">
        <v>3</v>
      </c>
      <c r="H48" s="15">
        <f>IF(MONTH(C47-WEEKDAY((C47),2)+1)&lt;MONTH(C47),(C47-28-DAY(C47)+7)-WEEKDAY((C47-DAY(C47)+7),2)+1,(C47-DAY(C47)+7)-WEEKDAY(((C47)-DAY(C47)+7),2)+1)</f>
        <v>45082</v>
      </c>
      <c r="I48" s="15">
        <f>H48+7</f>
        <v>45089</v>
      </c>
      <c r="J48" s="15">
        <f t="shared" ref="J48" si="69">I48+7</f>
        <v>45096</v>
      </c>
      <c r="K48" s="15">
        <f t="shared" ref="K48" si="70">J48+7</f>
        <v>45103</v>
      </c>
      <c r="L48" s="15">
        <f t="shared" ref="L48" si="71">K48+7</f>
        <v>45110</v>
      </c>
      <c r="M48" s="15">
        <f t="shared" ref="M48" si="72">L48+7</f>
        <v>45117</v>
      </c>
      <c r="N48" s="15">
        <f t="shared" ref="N48" si="73">M48+7</f>
        <v>45124</v>
      </c>
      <c r="O48" s="15">
        <f t="shared" ref="O48" si="74">N48+7</f>
        <v>45131</v>
      </c>
      <c r="P48" s="15">
        <f t="shared" ref="P48" si="75">O48+7</f>
        <v>45138</v>
      </c>
      <c r="Q48" s="15">
        <f t="shared" ref="Q48" si="76">P48+7</f>
        <v>45145</v>
      </c>
      <c r="R48" s="15">
        <f t="shared" ref="R48" si="77">Q48+7</f>
        <v>45152</v>
      </c>
      <c r="S48" s="15">
        <f t="shared" ref="S48" si="78">R48+7</f>
        <v>45159</v>
      </c>
      <c r="T48" s="15">
        <f t="shared" ref="T48" si="79">S48+7</f>
        <v>45166</v>
      </c>
      <c r="U48" s="15">
        <f t="shared" ref="U48" si="80">T48+7</f>
        <v>45173</v>
      </c>
      <c r="V48" s="15">
        <f t="shared" ref="V48" si="81">U48+7</f>
        <v>45180</v>
      </c>
      <c r="W48" s="15">
        <f t="shared" ref="W48" si="82">V48+7</f>
        <v>45187</v>
      </c>
      <c r="X48" s="15">
        <f t="shared" ref="X48" si="83">W48+7</f>
        <v>45194</v>
      </c>
    </row>
    <row r="49" spans="1:24" ht="15.75" thickBot="1">
      <c r="A49" s="8" t="s">
        <v>4</v>
      </c>
      <c r="B49" s="8" t="s">
        <v>5</v>
      </c>
      <c r="C49" s="216" t="s">
        <v>6</v>
      </c>
      <c r="D49" s="216" t="s">
        <v>7</v>
      </c>
      <c r="E49" s="8" t="s">
        <v>8</v>
      </c>
      <c r="F49" s="8" t="s">
        <v>10</v>
      </c>
      <c r="G49" s="8" t="s">
        <v>11</v>
      </c>
      <c r="H49" s="11"/>
      <c r="I49" s="11" t="s">
        <v>12</v>
      </c>
      <c r="J49" s="11" t="s">
        <v>13</v>
      </c>
      <c r="K49" s="11" t="s">
        <v>14</v>
      </c>
      <c r="L49" s="11" t="s">
        <v>15</v>
      </c>
      <c r="M49" s="11" t="s">
        <v>16</v>
      </c>
      <c r="N49" s="11" t="s">
        <v>17</v>
      </c>
      <c r="O49" s="11" t="s">
        <v>18</v>
      </c>
      <c r="P49" s="11" t="s">
        <v>19</v>
      </c>
      <c r="Q49" s="11" t="s">
        <v>20</v>
      </c>
      <c r="R49" s="11" t="s">
        <v>21</v>
      </c>
      <c r="S49" s="11" t="s">
        <v>22</v>
      </c>
      <c r="T49" s="11" t="s">
        <v>23</v>
      </c>
      <c r="U49" s="11" t="s">
        <v>24</v>
      </c>
      <c r="V49" s="11" t="s">
        <v>25</v>
      </c>
      <c r="W49" s="11" t="s">
        <v>26</v>
      </c>
      <c r="X49" s="11" t="s">
        <v>27</v>
      </c>
    </row>
    <row r="50" spans="1:24" ht="15.75" thickBot="1">
      <c r="A50" s="238">
        <v>18</v>
      </c>
      <c r="B50" s="239" t="s">
        <v>305</v>
      </c>
      <c r="C50" s="239"/>
      <c r="D50" s="239"/>
      <c r="E50" s="26"/>
      <c r="F50" s="7"/>
      <c r="G50" s="10"/>
      <c r="H50" s="27" t="str">
        <f t="shared" ref="H50:Q51" si="84">IF(H$17=($D50-WEEKDAY($D50,2)+1),"u","")</f>
        <v/>
      </c>
      <c r="I50" s="27" t="str">
        <f t="shared" si="84"/>
        <v/>
      </c>
      <c r="J50" s="27" t="str">
        <f t="shared" si="84"/>
        <v/>
      </c>
      <c r="K50" s="27" t="str">
        <f t="shared" si="84"/>
        <v/>
      </c>
      <c r="L50" s="27" t="str">
        <f t="shared" si="84"/>
        <v/>
      </c>
      <c r="M50" s="27" t="str">
        <f t="shared" si="84"/>
        <v/>
      </c>
      <c r="N50" s="27" t="str">
        <f t="shared" si="84"/>
        <v/>
      </c>
      <c r="O50" s="27" t="str">
        <f t="shared" si="84"/>
        <v/>
      </c>
      <c r="P50" s="27" t="str">
        <f t="shared" si="84"/>
        <v/>
      </c>
      <c r="Q50" s="27" t="str">
        <f t="shared" si="84"/>
        <v/>
      </c>
      <c r="R50" s="27" t="str">
        <f t="shared" ref="R50:X51" si="85">IF(R$17=($D50-WEEKDAY($D50,2)+1),"u","")</f>
        <v/>
      </c>
      <c r="S50" s="27" t="str">
        <f t="shared" si="85"/>
        <v/>
      </c>
      <c r="T50" s="27" t="str">
        <f t="shared" si="85"/>
        <v/>
      </c>
      <c r="U50" s="27" t="str">
        <f t="shared" si="85"/>
        <v/>
      </c>
      <c r="V50" s="27" t="str">
        <f t="shared" si="85"/>
        <v/>
      </c>
      <c r="W50" s="27" t="str">
        <f t="shared" si="85"/>
        <v/>
      </c>
      <c r="X50" s="27" t="str">
        <f t="shared" si="85"/>
        <v/>
      </c>
    </row>
    <row r="51" spans="1:24" ht="15.75" thickBot="1">
      <c r="A51" s="6">
        <v>18.100000000000001</v>
      </c>
      <c r="B51" s="237" t="s">
        <v>281</v>
      </c>
      <c r="C51" s="223">
        <v>45100</v>
      </c>
      <c r="D51" s="223">
        <v>45110</v>
      </c>
      <c r="E51" s="54" t="s">
        <v>288</v>
      </c>
      <c r="F51" s="7"/>
      <c r="G51" s="10"/>
      <c r="H51" s="27" t="str">
        <f t="shared" si="84"/>
        <v/>
      </c>
      <c r="I51" s="27" t="str">
        <f t="shared" si="84"/>
        <v/>
      </c>
      <c r="J51" s="27" t="str">
        <f t="shared" si="84"/>
        <v/>
      </c>
      <c r="K51" s="27" t="str">
        <f t="shared" si="84"/>
        <v/>
      </c>
      <c r="L51" s="27" t="str">
        <f t="shared" si="84"/>
        <v>u</v>
      </c>
      <c r="M51" s="27" t="str">
        <f t="shared" si="84"/>
        <v/>
      </c>
      <c r="N51" s="27" t="str">
        <f t="shared" si="84"/>
        <v/>
      </c>
      <c r="O51" s="27" t="str">
        <f t="shared" si="84"/>
        <v/>
      </c>
      <c r="P51" s="27" t="str">
        <f t="shared" si="84"/>
        <v/>
      </c>
      <c r="Q51" s="27" t="str">
        <f t="shared" si="84"/>
        <v/>
      </c>
      <c r="R51" s="27" t="str">
        <f t="shared" si="85"/>
        <v/>
      </c>
      <c r="S51" s="27" t="str">
        <f t="shared" si="85"/>
        <v/>
      </c>
      <c r="T51" s="27" t="str">
        <f t="shared" si="85"/>
        <v/>
      </c>
      <c r="U51" s="27" t="str">
        <f t="shared" si="85"/>
        <v/>
      </c>
      <c r="V51" s="27" t="str">
        <f t="shared" si="85"/>
        <v/>
      </c>
      <c r="W51" s="27" t="str">
        <f t="shared" si="85"/>
        <v/>
      </c>
      <c r="X51" s="27" t="str">
        <f t="shared" si="85"/>
        <v/>
      </c>
    </row>
    <row r="52" spans="1:24" ht="15.75" thickBot="1">
      <c r="A52" s="6">
        <v>18.2</v>
      </c>
      <c r="B52" s="237" t="s">
        <v>282</v>
      </c>
      <c r="C52" s="223">
        <v>45111</v>
      </c>
      <c r="D52" s="223">
        <v>45112</v>
      </c>
      <c r="E52" s="54" t="s">
        <v>288</v>
      </c>
      <c r="F52" s="7"/>
      <c r="G52" s="10"/>
      <c r="H52" s="27" t="str">
        <f t="shared" ref="H52:Q54" si="86">IF(H$17=($D51-WEEKDAY($D51,2)+1),"u","")</f>
        <v/>
      </c>
      <c r="I52" s="27" t="str">
        <f t="shared" si="86"/>
        <v/>
      </c>
      <c r="J52" s="27" t="str">
        <f t="shared" si="86"/>
        <v/>
      </c>
      <c r="K52" s="27" t="str">
        <f t="shared" si="86"/>
        <v/>
      </c>
      <c r="L52" s="27" t="str">
        <f t="shared" si="86"/>
        <v>u</v>
      </c>
      <c r="M52" s="27" t="str">
        <f t="shared" si="86"/>
        <v/>
      </c>
      <c r="N52" s="27" t="str">
        <f t="shared" si="86"/>
        <v/>
      </c>
      <c r="O52" s="27" t="str">
        <f t="shared" si="86"/>
        <v/>
      </c>
      <c r="P52" s="27" t="str">
        <f t="shared" si="86"/>
        <v/>
      </c>
      <c r="Q52" s="27" t="str">
        <f t="shared" si="86"/>
        <v/>
      </c>
      <c r="R52" s="27" t="str">
        <f t="shared" ref="R52:X54" si="87">IF(R$17=($D51-WEEKDAY($D51,2)+1),"u","")</f>
        <v/>
      </c>
      <c r="S52" s="27" t="str">
        <f t="shared" si="87"/>
        <v/>
      </c>
      <c r="T52" s="27" t="str">
        <f t="shared" si="87"/>
        <v/>
      </c>
      <c r="U52" s="27" t="str">
        <f t="shared" si="87"/>
        <v/>
      </c>
      <c r="V52" s="27" t="str">
        <f t="shared" si="87"/>
        <v/>
      </c>
      <c r="W52" s="27" t="str">
        <f t="shared" si="87"/>
        <v/>
      </c>
      <c r="X52" s="27" t="str">
        <f t="shared" si="87"/>
        <v/>
      </c>
    </row>
    <row r="53" spans="1:24" ht="15.75" thickBot="1">
      <c r="A53" s="6">
        <v>18.3</v>
      </c>
      <c r="B53" s="237" t="s">
        <v>283</v>
      </c>
      <c r="C53" s="223">
        <v>45113</v>
      </c>
      <c r="D53" s="223">
        <v>45114</v>
      </c>
      <c r="E53" s="54" t="s">
        <v>293</v>
      </c>
      <c r="F53" s="7"/>
      <c r="G53" s="10"/>
      <c r="H53" s="27" t="str">
        <f t="shared" si="86"/>
        <v/>
      </c>
      <c r="I53" s="27" t="str">
        <f t="shared" si="86"/>
        <v/>
      </c>
      <c r="J53" s="27" t="str">
        <f t="shared" si="86"/>
        <v/>
      </c>
      <c r="K53" s="27" t="str">
        <f t="shared" si="86"/>
        <v/>
      </c>
      <c r="L53" s="27" t="str">
        <f t="shared" si="86"/>
        <v>u</v>
      </c>
      <c r="M53" s="27" t="str">
        <f t="shared" si="86"/>
        <v/>
      </c>
      <c r="N53" s="27" t="str">
        <f t="shared" si="86"/>
        <v/>
      </c>
      <c r="O53" s="27" t="str">
        <f t="shared" si="86"/>
        <v/>
      </c>
      <c r="P53" s="27" t="str">
        <f t="shared" si="86"/>
        <v/>
      </c>
      <c r="Q53" s="27" t="str">
        <f t="shared" si="86"/>
        <v/>
      </c>
      <c r="R53" s="27" t="str">
        <f t="shared" si="87"/>
        <v/>
      </c>
      <c r="S53" s="27" t="str">
        <f t="shared" si="87"/>
        <v/>
      </c>
      <c r="T53" s="27" t="str">
        <f t="shared" si="87"/>
        <v/>
      </c>
      <c r="U53" s="27" t="str">
        <f t="shared" si="87"/>
        <v/>
      </c>
      <c r="V53" s="27" t="str">
        <f t="shared" si="87"/>
        <v/>
      </c>
      <c r="W53" s="27" t="str">
        <f t="shared" si="87"/>
        <v/>
      </c>
      <c r="X53" s="27" t="str">
        <f t="shared" si="87"/>
        <v/>
      </c>
    </row>
    <row r="54" spans="1:24" ht="15.75" thickBot="1">
      <c r="A54" s="6">
        <v>18.399999999999999</v>
      </c>
      <c r="B54" s="237" t="s">
        <v>284</v>
      </c>
      <c r="C54" s="223">
        <v>45117</v>
      </c>
      <c r="D54" s="223">
        <v>45117</v>
      </c>
      <c r="E54" s="54" t="s">
        <v>288</v>
      </c>
      <c r="F54" s="7"/>
      <c r="G54" s="10"/>
      <c r="H54" s="27" t="str">
        <f t="shared" si="86"/>
        <v/>
      </c>
      <c r="I54" s="27" t="str">
        <f t="shared" si="86"/>
        <v/>
      </c>
      <c r="J54" s="27" t="str">
        <f t="shared" si="86"/>
        <v/>
      </c>
      <c r="K54" s="27" t="str">
        <f t="shared" si="86"/>
        <v/>
      </c>
      <c r="L54" s="27" t="str">
        <f t="shared" si="86"/>
        <v>u</v>
      </c>
      <c r="M54" s="27" t="str">
        <f t="shared" si="86"/>
        <v/>
      </c>
      <c r="N54" s="27" t="str">
        <f t="shared" si="86"/>
        <v/>
      </c>
      <c r="O54" s="27" t="str">
        <f t="shared" si="86"/>
        <v/>
      </c>
      <c r="P54" s="27" t="str">
        <f t="shared" si="86"/>
        <v/>
      </c>
      <c r="Q54" s="27" t="str">
        <f t="shared" si="86"/>
        <v/>
      </c>
      <c r="R54" s="27" t="str">
        <f t="shared" si="87"/>
        <v/>
      </c>
      <c r="S54" s="27" t="str">
        <f t="shared" si="87"/>
        <v/>
      </c>
      <c r="T54" s="27" t="str">
        <f t="shared" si="87"/>
        <v/>
      </c>
      <c r="U54" s="27" t="str">
        <f t="shared" si="87"/>
        <v/>
      </c>
      <c r="V54" s="27" t="str">
        <f t="shared" si="87"/>
        <v/>
      </c>
      <c r="W54" s="27" t="str">
        <f t="shared" si="87"/>
        <v/>
      </c>
      <c r="X54" s="27" t="str">
        <f t="shared" si="87"/>
        <v/>
      </c>
    </row>
    <row r="55" spans="1:24" ht="15.75" thickBot="1">
      <c r="G55" s="5"/>
    </row>
    <row r="56" spans="1:24" ht="15.75" thickBot="1">
      <c r="B56" s="12" t="s">
        <v>0</v>
      </c>
      <c r="C56" s="13">
        <f>C60</f>
        <v>45113</v>
      </c>
      <c r="D56" s="14"/>
      <c r="E56" s="14"/>
      <c r="F56" s="14"/>
      <c r="G56" s="14"/>
      <c r="H56" s="635">
        <f>I57</f>
        <v>45117</v>
      </c>
      <c r="I56" s="635"/>
      <c r="J56" s="635"/>
      <c r="K56" s="635"/>
      <c r="L56" s="629">
        <f>M57</f>
        <v>45145</v>
      </c>
      <c r="M56" s="630"/>
      <c r="N56" s="630"/>
      <c r="O56" s="630"/>
      <c r="P56" s="631"/>
      <c r="Q56" s="636">
        <f>Q57</f>
        <v>45173</v>
      </c>
      <c r="R56" s="637"/>
      <c r="S56" s="637"/>
      <c r="T56" s="637"/>
      <c r="U56" s="638"/>
      <c r="V56" s="629">
        <f>V57</f>
        <v>45208</v>
      </c>
      <c r="W56" s="630"/>
      <c r="X56" s="631"/>
    </row>
    <row r="57" spans="1:24" ht="57" thickBot="1">
      <c r="A57" s="1"/>
      <c r="B57" s="215" t="s">
        <v>1</v>
      </c>
      <c r="C57" s="265" t="s">
        <v>279</v>
      </c>
      <c r="D57" s="217" t="s">
        <v>2</v>
      </c>
      <c r="E57" s="626"/>
      <c r="F57" s="628"/>
      <c r="G57" s="33" t="s">
        <v>3</v>
      </c>
      <c r="H57" s="15">
        <f>IF(MONTH(C56-WEEKDAY((C56),2)+1)&lt;MONTH(C56),(C56-28-DAY(C56)+7)-WEEKDAY((C56-DAY(C56)+7),2)+1,(C56-DAY(C56)+7)-WEEKDAY(((C56)-DAY(C56)+7),2)+1)</f>
        <v>45110</v>
      </c>
      <c r="I57" s="15">
        <f>H57+7</f>
        <v>45117</v>
      </c>
      <c r="J57" s="15">
        <f t="shared" ref="J57" si="88">I57+7</f>
        <v>45124</v>
      </c>
      <c r="K57" s="15">
        <f t="shared" ref="K57" si="89">J57+7</f>
        <v>45131</v>
      </c>
      <c r="L57" s="15">
        <f t="shared" ref="L57" si="90">K57+7</f>
        <v>45138</v>
      </c>
      <c r="M57" s="15">
        <f t="shared" ref="M57" si="91">L57+7</f>
        <v>45145</v>
      </c>
      <c r="N57" s="15">
        <f t="shared" ref="N57" si="92">M57+7</f>
        <v>45152</v>
      </c>
      <c r="O57" s="15">
        <f t="shared" ref="O57" si="93">N57+7</f>
        <v>45159</v>
      </c>
      <c r="P57" s="15">
        <f t="shared" ref="P57" si="94">O57+7</f>
        <v>45166</v>
      </c>
      <c r="Q57" s="15">
        <f t="shared" ref="Q57" si="95">P57+7</f>
        <v>45173</v>
      </c>
      <c r="R57" s="15">
        <f t="shared" ref="R57" si="96">Q57+7</f>
        <v>45180</v>
      </c>
      <c r="S57" s="15">
        <f t="shared" ref="S57" si="97">R57+7</f>
        <v>45187</v>
      </c>
      <c r="T57" s="15">
        <f t="shared" ref="T57" si="98">S57+7</f>
        <v>45194</v>
      </c>
      <c r="U57" s="15">
        <f t="shared" ref="U57" si="99">T57+7</f>
        <v>45201</v>
      </c>
      <c r="V57" s="15">
        <f t="shared" ref="V57" si="100">U57+7</f>
        <v>45208</v>
      </c>
      <c r="W57" s="15">
        <f t="shared" ref="W57" si="101">V57+7</f>
        <v>45215</v>
      </c>
      <c r="X57" s="15">
        <f t="shared" ref="X57" si="102">W57+7</f>
        <v>45222</v>
      </c>
    </row>
    <row r="58" spans="1:24" ht="15.75" thickBot="1">
      <c r="A58" s="8" t="s">
        <v>4</v>
      </c>
      <c r="B58" s="8" t="s">
        <v>5</v>
      </c>
      <c r="C58" s="216" t="s">
        <v>6</v>
      </c>
      <c r="D58" s="216" t="s">
        <v>7</v>
      </c>
      <c r="E58" s="8" t="s">
        <v>8</v>
      </c>
      <c r="F58" s="8" t="s">
        <v>10</v>
      </c>
      <c r="G58" s="8" t="s">
        <v>11</v>
      </c>
      <c r="H58" s="11"/>
      <c r="I58" s="11" t="s">
        <v>12</v>
      </c>
      <c r="J58" s="11" t="s">
        <v>13</v>
      </c>
      <c r="K58" s="11" t="s">
        <v>14</v>
      </c>
      <c r="L58" s="11" t="s">
        <v>15</v>
      </c>
      <c r="M58" s="11" t="s">
        <v>16</v>
      </c>
      <c r="N58" s="11" t="s">
        <v>17</v>
      </c>
      <c r="O58" s="11" t="s">
        <v>18</v>
      </c>
      <c r="P58" s="11" t="s">
        <v>19</v>
      </c>
      <c r="Q58" s="11" t="s">
        <v>20</v>
      </c>
      <c r="R58" s="11" t="s">
        <v>21</v>
      </c>
      <c r="S58" s="11" t="s">
        <v>22</v>
      </c>
      <c r="T58" s="11" t="s">
        <v>23</v>
      </c>
      <c r="U58" s="11" t="s">
        <v>24</v>
      </c>
      <c r="V58" s="11" t="s">
        <v>25</v>
      </c>
      <c r="W58" s="11" t="s">
        <v>26</v>
      </c>
      <c r="X58" s="11" t="s">
        <v>27</v>
      </c>
    </row>
    <row r="59" spans="1:24" ht="15.75" thickBot="1">
      <c r="A59" s="248">
        <v>11</v>
      </c>
      <c r="B59" s="249" t="s">
        <v>306</v>
      </c>
      <c r="C59" s="249"/>
      <c r="D59" s="249"/>
      <c r="E59" s="249"/>
      <c r="F59" s="7"/>
      <c r="G59" s="10"/>
      <c r="H59" s="27" t="str">
        <f t="shared" ref="H59:Q60" si="103">IF(H$17=($D59-WEEKDAY($D59,2)+1),"u","")</f>
        <v/>
      </c>
      <c r="I59" s="27" t="str">
        <f t="shared" si="103"/>
        <v/>
      </c>
      <c r="J59" s="27" t="str">
        <f t="shared" si="103"/>
        <v/>
      </c>
      <c r="K59" s="27" t="str">
        <f t="shared" si="103"/>
        <v/>
      </c>
      <c r="L59" s="27" t="str">
        <f t="shared" si="103"/>
        <v/>
      </c>
      <c r="M59" s="27" t="str">
        <f t="shared" si="103"/>
        <v/>
      </c>
      <c r="N59" s="27" t="str">
        <f t="shared" si="103"/>
        <v/>
      </c>
      <c r="O59" s="27" t="str">
        <f t="shared" si="103"/>
        <v/>
      </c>
      <c r="P59" s="27" t="str">
        <f t="shared" si="103"/>
        <v/>
      </c>
      <c r="Q59" s="27" t="str">
        <f t="shared" si="103"/>
        <v/>
      </c>
      <c r="R59" s="27" t="str">
        <f t="shared" ref="R59:X60" si="104">IF(R$17=($D59-WEEKDAY($D59,2)+1),"u","")</f>
        <v/>
      </c>
      <c r="S59" s="27" t="str">
        <f t="shared" si="104"/>
        <v/>
      </c>
      <c r="T59" s="27" t="str">
        <f t="shared" si="104"/>
        <v/>
      </c>
      <c r="U59" s="27" t="str">
        <f t="shared" si="104"/>
        <v/>
      </c>
      <c r="V59" s="27" t="str">
        <f t="shared" si="104"/>
        <v/>
      </c>
      <c r="W59" s="27" t="str">
        <f t="shared" si="104"/>
        <v/>
      </c>
      <c r="X59" s="27" t="str">
        <f t="shared" si="104"/>
        <v/>
      </c>
    </row>
    <row r="60" spans="1:24" ht="15.75" thickBot="1">
      <c r="A60" s="6">
        <v>11.1</v>
      </c>
      <c r="B60" s="237" t="s">
        <v>287</v>
      </c>
      <c r="C60" s="223">
        <v>45113</v>
      </c>
      <c r="D60" s="223">
        <v>45118</v>
      </c>
      <c r="E60" s="46" t="s">
        <v>288</v>
      </c>
      <c r="F60" s="7"/>
      <c r="G60" s="10"/>
      <c r="H60" s="27" t="str">
        <f t="shared" si="103"/>
        <v/>
      </c>
      <c r="I60" s="27" t="str">
        <f t="shared" si="103"/>
        <v/>
      </c>
      <c r="J60" s="27" t="str">
        <f t="shared" si="103"/>
        <v/>
      </c>
      <c r="K60" s="27" t="str">
        <f t="shared" si="103"/>
        <v/>
      </c>
      <c r="L60" s="27" t="str">
        <f t="shared" si="103"/>
        <v/>
      </c>
      <c r="M60" s="27" t="str">
        <f t="shared" si="103"/>
        <v>u</v>
      </c>
      <c r="N60" s="27" t="str">
        <f t="shared" si="103"/>
        <v/>
      </c>
      <c r="O60" s="27" t="str">
        <f t="shared" si="103"/>
        <v/>
      </c>
      <c r="P60" s="27" t="str">
        <f t="shared" si="103"/>
        <v/>
      </c>
      <c r="Q60" s="27" t="str">
        <f t="shared" si="103"/>
        <v/>
      </c>
      <c r="R60" s="27" t="str">
        <f t="shared" si="104"/>
        <v/>
      </c>
      <c r="S60" s="27" t="str">
        <f t="shared" si="104"/>
        <v/>
      </c>
      <c r="T60" s="27" t="str">
        <f t="shared" si="104"/>
        <v/>
      </c>
      <c r="U60" s="27" t="str">
        <f t="shared" si="104"/>
        <v/>
      </c>
      <c r="V60" s="27" t="str">
        <f t="shared" si="104"/>
        <v/>
      </c>
      <c r="W60" s="27" t="str">
        <f t="shared" si="104"/>
        <v/>
      </c>
      <c r="X60" s="27" t="str">
        <f t="shared" si="104"/>
        <v/>
      </c>
    </row>
    <row r="61" spans="1:24" ht="15.75" thickBot="1">
      <c r="A61" s="6">
        <v>11.2</v>
      </c>
      <c r="B61" s="237" t="s">
        <v>307</v>
      </c>
      <c r="C61" s="223">
        <v>45119</v>
      </c>
      <c r="D61" s="223">
        <v>45128</v>
      </c>
      <c r="E61" s="46" t="s">
        <v>288</v>
      </c>
      <c r="F61" s="7"/>
      <c r="G61" s="10"/>
      <c r="H61" s="27" t="str">
        <f t="shared" ref="H61:Q63" si="105">IF(H$17=($D60-WEEKDAY($D60,2)+1),"u","")</f>
        <v/>
      </c>
      <c r="I61" s="27" t="str">
        <f t="shared" si="105"/>
        <v/>
      </c>
      <c r="J61" s="27" t="str">
        <f t="shared" si="105"/>
        <v/>
      </c>
      <c r="K61" s="27" t="str">
        <f t="shared" si="105"/>
        <v/>
      </c>
      <c r="L61" s="27" t="str">
        <f t="shared" si="105"/>
        <v/>
      </c>
      <c r="M61" s="27" t="str">
        <f t="shared" si="105"/>
        <v>u</v>
      </c>
      <c r="N61" s="27" t="str">
        <f t="shared" si="105"/>
        <v/>
      </c>
      <c r="O61" s="27" t="str">
        <f t="shared" si="105"/>
        <v/>
      </c>
      <c r="P61" s="27" t="str">
        <f t="shared" si="105"/>
        <v/>
      </c>
      <c r="Q61" s="27" t="str">
        <f t="shared" si="105"/>
        <v/>
      </c>
      <c r="R61" s="27" t="str">
        <f t="shared" ref="R61:X63" si="106">IF(R$17=($D60-WEEKDAY($D60,2)+1),"u","")</f>
        <v/>
      </c>
      <c r="S61" s="27" t="str">
        <f t="shared" si="106"/>
        <v/>
      </c>
      <c r="T61" s="27" t="str">
        <f t="shared" si="106"/>
        <v/>
      </c>
      <c r="U61" s="27" t="str">
        <f t="shared" si="106"/>
        <v/>
      </c>
      <c r="V61" s="27" t="str">
        <f t="shared" si="106"/>
        <v/>
      </c>
      <c r="W61" s="27" t="str">
        <f t="shared" si="106"/>
        <v/>
      </c>
      <c r="X61" s="27" t="str">
        <f t="shared" si="106"/>
        <v/>
      </c>
    </row>
    <row r="62" spans="1:24" ht="15.75" thickBot="1">
      <c r="A62" s="6">
        <v>11.3</v>
      </c>
      <c r="B62" s="237" t="s">
        <v>308</v>
      </c>
      <c r="C62" s="223">
        <v>45131</v>
      </c>
      <c r="D62" s="223">
        <v>45159</v>
      </c>
      <c r="E62" s="46" t="s">
        <v>288</v>
      </c>
      <c r="F62" s="7"/>
      <c r="G62" s="10"/>
      <c r="H62" s="27" t="str">
        <f t="shared" si="105"/>
        <v/>
      </c>
      <c r="I62" s="27" t="str">
        <f t="shared" si="105"/>
        <v/>
      </c>
      <c r="J62" s="27" t="str">
        <f t="shared" si="105"/>
        <v/>
      </c>
      <c r="K62" s="27" t="str">
        <f t="shared" si="105"/>
        <v/>
      </c>
      <c r="L62" s="27" t="str">
        <f t="shared" si="105"/>
        <v/>
      </c>
      <c r="M62" s="27" t="str">
        <f t="shared" si="105"/>
        <v/>
      </c>
      <c r="N62" s="27" t="str">
        <f t="shared" si="105"/>
        <v>u</v>
      </c>
      <c r="O62" s="27" t="str">
        <f t="shared" si="105"/>
        <v/>
      </c>
      <c r="P62" s="27" t="str">
        <f t="shared" si="105"/>
        <v/>
      </c>
      <c r="Q62" s="27" t="str">
        <f t="shared" si="105"/>
        <v/>
      </c>
      <c r="R62" s="27" t="str">
        <f t="shared" si="106"/>
        <v/>
      </c>
      <c r="S62" s="27" t="str">
        <f t="shared" si="106"/>
        <v/>
      </c>
      <c r="T62" s="27" t="str">
        <f t="shared" si="106"/>
        <v/>
      </c>
      <c r="U62" s="27" t="str">
        <f t="shared" si="106"/>
        <v/>
      </c>
      <c r="V62" s="27" t="str">
        <f t="shared" si="106"/>
        <v/>
      </c>
      <c r="W62" s="27" t="str">
        <f t="shared" si="106"/>
        <v/>
      </c>
      <c r="X62" s="27" t="str">
        <f t="shared" si="106"/>
        <v/>
      </c>
    </row>
    <row r="63" spans="1:24" ht="15.75" thickBot="1">
      <c r="A63" s="6">
        <v>11.4</v>
      </c>
      <c r="B63" s="237" t="s">
        <v>282</v>
      </c>
      <c r="C63" s="223">
        <v>45160</v>
      </c>
      <c r="D63" s="223">
        <v>45161</v>
      </c>
      <c r="E63" s="46" t="s">
        <v>288</v>
      </c>
      <c r="F63" s="7"/>
      <c r="G63" s="10"/>
      <c r="H63" s="27" t="str">
        <f t="shared" si="105"/>
        <v/>
      </c>
      <c r="I63" s="27" t="str">
        <f t="shared" si="105"/>
        <v/>
      </c>
      <c r="J63" s="27" t="str">
        <f t="shared" si="105"/>
        <v/>
      </c>
      <c r="K63" s="27" t="str">
        <f t="shared" si="105"/>
        <v/>
      </c>
      <c r="L63" s="27" t="str">
        <f t="shared" si="105"/>
        <v/>
      </c>
      <c r="M63" s="27" t="str">
        <f t="shared" si="105"/>
        <v/>
      </c>
      <c r="N63" s="27" t="str">
        <f t="shared" si="105"/>
        <v/>
      </c>
      <c r="O63" s="27" t="str">
        <f t="shared" si="105"/>
        <v/>
      </c>
      <c r="P63" s="27" t="str">
        <f t="shared" si="105"/>
        <v/>
      </c>
      <c r="Q63" s="27" t="str">
        <f t="shared" si="105"/>
        <v/>
      </c>
      <c r="R63" s="27" t="str">
        <f t="shared" si="106"/>
        <v/>
      </c>
      <c r="S63" s="27" t="str">
        <f t="shared" si="106"/>
        <v>u</v>
      </c>
      <c r="T63" s="27" t="str">
        <f t="shared" si="106"/>
        <v/>
      </c>
      <c r="U63" s="27" t="str">
        <f t="shared" si="106"/>
        <v/>
      </c>
      <c r="V63" s="27" t="str">
        <f t="shared" si="106"/>
        <v/>
      </c>
      <c r="W63" s="27" t="str">
        <f t="shared" si="106"/>
        <v/>
      </c>
      <c r="X63" s="27" t="str">
        <f t="shared" si="106"/>
        <v/>
      </c>
    </row>
    <row r="64" spans="1:24" ht="15.75" thickBot="1">
      <c r="A64" s="6">
        <v>11.5</v>
      </c>
      <c r="B64" s="237" t="s">
        <v>283</v>
      </c>
      <c r="C64" s="223">
        <v>45162</v>
      </c>
      <c r="D64" s="223">
        <v>45163</v>
      </c>
      <c r="E64" s="46" t="s">
        <v>293</v>
      </c>
      <c r="F64" s="7"/>
      <c r="G64" s="10"/>
      <c r="H64" s="27" t="str">
        <f t="shared" ref="H64:H66" si="107">IF(H$17=($D63-WEEKDAY($D63,2)+1),"u","")</f>
        <v/>
      </c>
      <c r="I64" s="27" t="str">
        <f t="shared" ref="I64:I66" si="108">IF(I$17=($D63-WEEKDAY($D63,2)+1),"u","")</f>
        <v/>
      </c>
      <c r="J64" s="27" t="str">
        <f t="shared" ref="J64:J66" si="109">IF(J$17=($D63-WEEKDAY($D63,2)+1),"u","")</f>
        <v/>
      </c>
      <c r="K64" s="27" t="str">
        <f t="shared" ref="K64:K66" si="110">IF(K$17=($D63-WEEKDAY($D63,2)+1),"u","")</f>
        <v/>
      </c>
      <c r="L64" s="27" t="str">
        <f t="shared" ref="L64:L66" si="111">IF(L$17=($D63-WEEKDAY($D63,2)+1),"u","")</f>
        <v/>
      </c>
      <c r="M64" s="27" t="str">
        <f t="shared" ref="M64:M66" si="112">IF(M$17=($D63-WEEKDAY($D63,2)+1),"u","")</f>
        <v/>
      </c>
      <c r="N64" s="27" t="str">
        <f t="shared" ref="N64:N66" si="113">IF(N$17=($D63-WEEKDAY($D63,2)+1),"u","")</f>
        <v/>
      </c>
      <c r="O64" s="27" t="str">
        <f t="shared" ref="O64:O66" si="114">IF(O$17=($D63-WEEKDAY($D63,2)+1),"u","")</f>
        <v/>
      </c>
      <c r="P64" s="27" t="str">
        <f t="shared" ref="P64:P66" si="115">IF(P$17=($D63-WEEKDAY($D63,2)+1),"u","")</f>
        <v/>
      </c>
      <c r="Q64" s="27" t="str">
        <f t="shared" ref="Q64:Q66" si="116">IF(Q$17=($D63-WEEKDAY($D63,2)+1),"u","")</f>
        <v/>
      </c>
      <c r="R64" s="27" t="str">
        <f t="shared" ref="R64:R66" si="117">IF(R$17=($D63-WEEKDAY($D63,2)+1),"u","")</f>
        <v/>
      </c>
      <c r="S64" s="27" t="str">
        <f t="shared" ref="S64:S66" si="118">IF(S$17=($D63-WEEKDAY($D63,2)+1),"u","")</f>
        <v>u</v>
      </c>
      <c r="T64" s="27" t="str">
        <f t="shared" ref="T64:T66" si="119">IF(T$17=($D63-WEEKDAY($D63,2)+1),"u","")</f>
        <v/>
      </c>
      <c r="U64" s="27" t="str">
        <f t="shared" ref="U64:U66" si="120">IF(U$17=($D63-WEEKDAY($D63,2)+1),"u","")</f>
        <v/>
      </c>
      <c r="V64" s="27" t="str">
        <f t="shared" ref="V64:V66" si="121">IF(V$17=($D63-WEEKDAY($D63,2)+1),"u","")</f>
        <v/>
      </c>
      <c r="W64" s="27" t="str">
        <f t="shared" ref="W64:W66" si="122">IF(W$17=($D63-WEEKDAY($D63,2)+1),"u","")</f>
        <v/>
      </c>
      <c r="X64" s="27" t="str">
        <f t="shared" ref="X64:X66" si="123">IF(X$17=($D63-WEEKDAY($D63,2)+1),"u","")</f>
        <v/>
      </c>
    </row>
    <row r="65" spans="1:24" ht="15.75" thickBot="1">
      <c r="A65" s="6">
        <v>11.6</v>
      </c>
      <c r="B65" s="237" t="s">
        <v>284</v>
      </c>
      <c r="C65" s="223">
        <v>45166</v>
      </c>
      <c r="D65" s="223">
        <v>45166</v>
      </c>
      <c r="E65" s="46" t="s">
        <v>288</v>
      </c>
      <c r="F65" s="7"/>
      <c r="G65" s="10"/>
      <c r="H65" s="27" t="str">
        <f t="shared" si="107"/>
        <v/>
      </c>
      <c r="I65" s="27" t="str">
        <f t="shared" si="108"/>
        <v/>
      </c>
      <c r="J65" s="27" t="str">
        <f t="shared" si="109"/>
        <v/>
      </c>
      <c r="K65" s="27" t="str">
        <f t="shared" si="110"/>
        <v/>
      </c>
      <c r="L65" s="27" t="str">
        <f t="shared" si="111"/>
        <v/>
      </c>
      <c r="M65" s="27" t="str">
        <f t="shared" si="112"/>
        <v/>
      </c>
      <c r="N65" s="27" t="str">
        <f t="shared" si="113"/>
        <v/>
      </c>
      <c r="O65" s="27" t="str">
        <f t="shared" si="114"/>
        <v/>
      </c>
      <c r="P65" s="27" t="str">
        <f t="shared" si="115"/>
        <v/>
      </c>
      <c r="Q65" s="27" t="str">
        <f t="shared" si="116"/>
        <v/>
      </c>
      <c r="R65" s="27" t="str">
        <f t="shared" si="117"/>
        <v/>
      </c>
      <c r="S65" s="27" t="str">
        <f t="shared" si="118"/>
        <v>u</v>
      </c>
      <c r="T65" s="27" t="str">
        <f t="shared" si="119"/>
        <v/>
      </c>
      <c r="U65" s="27" t="str">
        <f t="shared" si="120"/>
        <v/>
      </c>
      <c r="V65" s="27" t="str">
        <f t="shared" si="121"/>
        <v/>
      </c>
      <c r="W65" s="27" t="str">
        <f t="shared" si="122"/>
        <v/>
      </c>
      <c r="X65" s="27" t="str">
        <f t="shared" si="123"/>
        <v/>
      </c>
    </row>
    <row r="66" spans="1:24" ht="15.75" thickBot="1">
      <c r="A66" s="6">
        <v>11.7</v>
      </c>
      <c r="B66" s="237" t="s">
        <v>296</v>
      </c>
      <c r="C66" s="223">
        <v>45196</v>
      </c>
      <c r="D66" s="223">
        <v>45196</v>
      </c>
      <c r="E66" s="46" t="s">
        <v>288</v>
      </c>
      <c r="F66" s="7"/>
      <c r="G66" s="10"/>
      <c r="H66" s="27" t="str">
        <f t="shared" si="107"/>
        <v/>
      </c>
      <c r="I66" s="27" t="str">
        <f t="shared" si="108"/>
        <v/>
      </c>
      <c r="J66" s="27" t="str">
        <f t="shared" si="109"/>
        <v/>
      </c>
      <c r="K66" s="27" t="str">
        <f t="shared" si="110"/>
        <v/>
      </c>
      <c r="L66" s="27" t="str">
        <f t="shared" si="111"/>
        <v/>
      </c>
      <c r="M66" s="27" t="str">
        <f t="shared" si="112"/>
        <v/>
      </c>
      <c r="N66" s="27" t="str">
        <f t="shared" si="113"/>
        <v/>
      </c>
      <c r="O66" s="27" t="str">
        <f t="shared" si="114"/>
        <v/>
      </c>
      <c r="P66" s="27" t="str">
        <f t="shared" si="115"/>
        <v/>
      </c>
      <c r="Q66" s="27" t="str">
        <f t="shared" si="116"/>
        <v/>
      </c>
      <c r="R66" s="27" t="str">
        <f t="shared" si="117"/>
        <v/>
      </c>
      <c r="S66" s="27" t="str">
        <f t="shared" si="118"/>
        <v/>
      </c>
      <c r="T66" s="27" t="str">
        <f t="shared" si="119"/>
        <v>u</v>
      </c>
      <c r="U66" s="27" t="str">
        <f t="shared" si="120"/>
        <v/>
      </c>
      <c r="V66" s="27" t="str">
        <f t="shared" si="121"/>
        <v/>
      </c>
      <c r="W66" s="27" t="str">
        <f t="shared" si="122"/>
        <v/>
      </c>
      <c r="X66" s="27" t="str">
        <f t="shared" si="123"/>
        <v/>
      </c>
    </row>
    <row r="67" spans="1:24" ht="15.75" thickBot="1">
      <c r="G67" s="5"/>
    </row>
    <row r="68" spans="1:24" ht="15.75" thickBot="1">
      <c r="B68" s="12" t="s">
        <v>0</v>
      </c>
      <c r="C68" s="13">
        <f>C72</f>
        <v>45120</v>
      </c>
      <c r="D68" s="14"/>
      <c r="E68" s="14"/>
      <c r="F68" s="14"/>
      <c r="G68" s="14"/>
      <c r="H68" s="635">
        <f>I69</f>
        <v>45117</v>
      </c>
      <c r="I68" s="635"/>
      <c r="J68" s="635"/>
      <c r="K68" s="635"/>
      <c r="L68" s="629">
        <f>M69</f>
        <v>45145</v>
      </c>
      <c r="M68" s="630"/>
      <c r="N68" s="630"/>
      <c r="O68" s="630"/>
      <c r="P68" s="631"/>
      <c r="Q68" s="636">
        <f>Q69</f>
        <v>45173</v>
      </c>
      <c r="R68" s="637"/>
      <c r="S68" s="637"/>
      <c r="T68" s="637"/>
      <c r="U68" s="638"/>
      <c r="V68" s="629">
        <f>V69</f>
        <v>45208</v>
      </c>
      <c r="W68" s="630"/>
      <c r="X68" s="631"/>
    </row>
    <row r="69" spans="1:24" ht="57" thickBot="1">
      <c r="A69" s="1"/>
      <c r="B69" s="215" t="s">
        <v>1</v>
      </c>
      <c r="C69" s="265" t="s">
        <v>279</v>
      </c>
      <c r="D69" s="217" t="s">
        <v>2</v>
      </c>
      <c r="E69" s="626"/>
      <c r="F69" s="628"/>
      <c r="G69" s="33" t="s">
        <v>3</v>
      </c>
      <c r="H69" s="15">
        <f>IF(MONTH(C68-WEEKDAY((C68),2)+1)&lt;MONTH(C68),(C68-28-DAY(C68)+7)-WEEKDAY((C68-DAY(C68)+7),2)+1,(C68-DAY(C68)+7)-WEEKDAY(((C68)-DAY(C68)+7),2)+1)</f>
        <v>45110</v>
      </c>
      <c r="I69" s="15">
        <f>H69+7</f>
        <v>45117</v>
      </c>
      <c r="J69" s="15">
        <f t="shared" ref="J69" si="124">I69+7</f>
        <v>45124</v>
      </c>
      <c r="K69" s="15">
        <f t="shared" ref="K69" si="125">J69+7</f>
        <v>45131</v>
      </c>
      <c r="L69" s="15">
        <f t="shared" ref="L69" si="126">K69+7</f>
        <v>45138</v>
      </c>
      <c r="M69" s="15">
        <f t="shared" ref="M69" si="127">L69+7</f>
        <v>45145</v>
      </c>
      <c r="N69" s="15">
        <f t="shared" ref="N69" si="128">M69+7</f>
        <v>45152</v>
      </c>
      <c r="O69" s="15">
        <f t="shared" ref="O69" si="129">N69+7</f>
        <v>45159</v>
      </c>
      <c r="P69" s="15">
        <f t="shared" ref="P69" si="130">O69+7</f>
        <v>45166</v>
      </c>
      <c r="Q69" s="15">
        <f t="shared" ref="Q69" si="131">P69+7</f>
        <v>45173</v>
      </c>
      <c r="R69" s="15">
        <f t="shared" ref="R69" si="132">Q69+7</f>
        <v>45180</v>
      </c>
      <c r="S69" s="15">
        <f t="shared" ref="S69" si="133">R69+7</f>
        <v>45187</v>
      </c>
      <c r="T69" s="15">
        <f t="shared" ref="T69" si="134">S69+7</f>
        <v>45194</v>
      </c>
      <c r="U69" s="15">
        <f t="shared" ref="U69" si="135">T69+7</f>
        <v>45201</v>
      </c>
      <c r="V69" s="15">
        <f t="shared" ref="V69" si="136">U69+7</f>
        <v>45208</v>
      </c>
      <c r="W69" s="15">
        <f t="shared" ref="W69" si="137">V69+7</f>
        <v>45215</v>
      </c>
      <c r="X69" s="15">
        <f t="shared" ref="X69" si="138">W69+7</f>
        <v>45222</v>
      </c>
    </row>
    <row r="70" spans="1:24" ht="15.75" thickBot="1">
      <c r="A70" s="8" t="s">
        <v>4</v>
      </c>
      <c r="B70" s="8" t="s">
        <v>5</v>
      </c>
      <c r="C70" s="216" t="s">
        <v>6</v>
      </c>
      <c r="D70" s="216" t="s">
        <v>7</v>
      </c>
      <c r="E70" s="8" t="s">
        <v>8</v>
      </c>
      <c r="F70" s="8" t="s">
        <v>10</v>
      </c>
      <c r="G70" s="8" t="s">
        <v>11</v>
      </c>
      <c r="H70" s="11"/>
      <c r="I70" s="11" t="s">
        <v>12</v>
      </c>
      <c r="J70" s="11" t="s">
        <v>13</v>
      </c>
      <c r="K70" s="11" t="s">
        <v>14</v>
      </c>
      <c r="L70" s="11" t="s">
        <v>15</v>
      </c>
      <c r="M70" s="11" t="s">
        <v>16</v>
      </c>
      <c r="N70" s="11" t="s">
        <v>17</v>
      </c>
      <c r="O70" s="11" t="s">
        <v>18</v>
      </c>
      <c r="P70" s="11" t="s">
        <v>19</v>
      </c>
      <c r="Q70" s="11" t="s">
        <v>20</v>
      </c>
      <c r="R70" s="11" t="s">
        <v>21</v>
      </c>
      <c r="S70" s="11" t="s">
        <v>22</v>
      </c>
      <c r="T70" s="11" t="s">
        <v>23</v>
      </c>
      <c r="U70" s="11" t="s">
        <v>24</v>
      </c>
      <c r="V70" s="11" t="s">
        <v>25</v>
      </c>
      <c r="W70" s="11" t="s">
        <v>26</v>
      </c>
      <c r="X70" s="11" t="s">
        <v>27</v>
      </c>
    </row>
    <row r="71" spans="1:24" ht="15.75" thickBot="1">
      <c r="A71" s="251">
        <v>1</v>
      </c>
      <c r="B71" s="252" t="s">
        <v>309</v>
      </c>
      <c r="C71" s="252"/>
      <c r="D71" s="252"/>
      <c r="E71" s="252"/>
      <c r="F71" s="7"/>
      <c r="G71" s="10"/>
      <c r="H71" s="27" t="str">
        <f t="shared" ref="H71:Q72" si="139">IF(H$17=($D71-WEEKDAY($D71,2)+1),"u","")</f>
        <v/>
      </c>
      <c r="I71" s="27" t="str">
        <f t="shared" si="139"/>
        <v/>
      </c>
      <c r="J71" s="27" t="str">
        <f t="shared" si="139"/>
        <v/>
      </c>
      <c r="K71" s="27" t="str">
        <f t="shared" si="139"/>
        <v/>
      </c>
      <c r="L71" s="27" t="str">
        <f t="shared" si="139"/>
        <v/>
      </c>
      <c r="M71" s="27" t="str">
        <f t="shared" si="139"/>
        <v/>
      </c>
      <c r="N71" s="27" t="str">
        <f t="shared" si="139"/>
        <v/>
      </c>
      <c r="O71" s="27" t="str">
        <f t="shared" si="139"/>
        <v/>
      </c>
      <c r="P71" s="27" t="str">
        <f t="shared" si="139"/>
        <v/>
      </c>
      <c r="Q71" s="27" t="str">
        <f t="shared" si="139"/>
        <v/>
      </c>
      <c r="R71" s="27" t="str">
        <f t="shared" ref="R71:X72" si="140">IF(R$17=($D71-WEEKDAY($D71,2)+1),"u","")</f>
        <v/>
      </c>
      <c r="S71" s="27" t="str">
        <f t="shared" si="140"/>
        <v/>
      </c>
      <c r="T71" s="27" t="str">
        <f t="shared" si="140"/>
        <v/>
      </c>
      <c r="U71" s="27" t="str">
        <f t="shared" si="140"/>
        <v/>
      </c>
      <c r="V71" s="27" t="str">
        <f t="shared" si="140"/>
        <v/>
      </c>
      <c r="W71" s="27" t="str">
        <f t="shared" si="140"/>
        <v/>
      </c>
      <c r="X71" s="27" t="str">
        <f t="shared" si="140"/>
        <v/>
      </c>
    </row>
    <row r="72" spans="1:24" ht="15.75" thickBot="1">
      <c r="A72" s="253">
        <v>1.1000000000000001</v>
      </c>
      <c r="B72" s="254" t="s">
        <v>287</v>
      </c>
      <c r="C72" s="223">
        <v>45120</v>
      </c>
      <c r="D72" s="223">
        <v>45125</v>
      </c>
      <c r="E72" s="255" t="s">
        <v>288</v>
      </c>
      <c r="F72" s="7"/>
      <c r="G72" s="10"/>
      <c r="H72" s="27" t="str">
        <f t="shared" si="139"/>
        <v/>
      </c>
      <c r="I72" s="27" t="str">
        <f t="shared" si="139"/>
        <v/>
      </c>
      <c r="J72" s="27" t="str">
        <f t="shared" si="139"/>
        <v/>
      </c>
      <c r="K72" s="27" t="str">
        <f t="shared" si="139"/>
        <v/>
      </c>
      <c r="L72" s="27" t="str">
        <f t="shared" si="139"/>
        <v/>
      </c>
      <c r="M72" s="27" t="str">
        <f t="shared" si="139"/>
        <v/>
      </c>
      <c r="N72" s="27" t="str">
        <f t="shared" si="139"/>
        <v>u</v>
      </c>
      <c r="O72" s="27" t="str">
        <f t="shared" si="139"/>
        <v/>
      </c>
      <c r="P72" s="27" t="str">
        <f t="shared" si="139"/>
        <v/>
      </c>
      <c r="Q72" s="27" t="str">
        <f t="shared" si="139"/>
        <v/>
      </c>
      <c r="R72" s="27" t="str">
        <f t="shared" si="140"/>
        <v/>
      </c>
      <c r="S72" s="27" t="str">
        <f t="shared" si="140"/>
        <v/>
      </c>
      <c r="T72" s="27" t="str">
        <f t="shared" si="140"/>
        <v/>
      </c>
      <c r="U72" s="27" t="str">
        <f t="shared" si="140"/>
        <v/>
      </c>
      <c r="V72" s="27" t="str">
        <f t="shared" si="140"/>
        <v/>
      </c>
      <c r="W72" s="27" t="str">
        <f t="shared" si="140"/>
        <v/>
      </c>
      <c r="X72" s="27" t="str">
        <f t="shared" si="140"/>
        <v/>
      </c>
    </row>
    <row r="73" spans="1:24" ht="15.75" thickBot="1">
      <c r="A73" s="253">
        <v>1.2</v>
      </c>
      <c r="B73" s="254" t="s">
        <v>307</v>
      </c>
      <c r="C73" s="223">
        <v>45126</v>
      </c>
      <c r="D73" s="223">
        <v>45135</v>
      </c>
      <c r="E73" s="255" t="s">
        <v>288</v>
      </c>
      <c r="F73" s="7"/>
      <c r="G73" s="10"/>
      <c r="H73" s="27" t="str">
        <f t="shared" ref="H73:Q75" si="141">IF(H$17=($D72-WEEKDAY($D72,2)+1),"u","")</f>
        <v/>
      </c>
      <c r="I73" s="27" t="str">
        <f t="shared" si="141"/>
        <v/>
      </c>
      <c r="J73" s="27" t="str">
        <f t="shared" si="141"/>
        <v/>
      </c>
      <c r="K73" s="27" t="str">
        <f t="shared" si="141"/>
        <v/>
      </c>
      <c r="L73" s="27" t="str">
        <f t="shared" si="141"/>
        <v/>
      </c>
      <c r="M73" s="27" t="str">
        <f t="shared" si="141"/>
        <v/>
      </c>
      <c r="N73" s="27" t="str">
        <f t="shared" si="141"/>
        <v>u</v>
      </c>
      <c r="O73" s="27" t="str">
        <f t="shared" si="141"/>
        <v/>
      </c>
      <c r="P73" s="27" t="str">
        <f t="shared" si="141"/>
        <v/>
      </c>
      <c r="Q73" s="27" t="str">
        <f t="shared" si="141"/>
        <v/>
      </c>
      <c r="R73" s="27" t="str">
        <f t="shared" ref="R73:X75" si="142">IF(R$17=($D72-WEEKDAY($D72,2)+1),"u","")</f>
        <v/>
      </c>
      <c r="S73" s="27" t="str">
        <f t="shared" si="142"/>
        <v/>
      </c>
      <c r="T73" s="27" t="str">
        <f t="shared" si="142"/>
        <v/>
      </c>
      <c r="U73" s="27" t="str">
        <f t="shared" si="142"/>
        <v/>
      </c>
      <c r="V73" s="27" t="str">
        <f t="shared" si="142"/>
        <v/>
      </c>
      <c r="W73" s="27" t="str">
        <f t="shared" si="142"/>
        <v/>
      </c>
      <c r="X73" s="27" t="str">
        <f t="shared" si="142"/>
        <v/>
      </c>
    </row>
    <row r="74" spans="1:24" ht="15.75" thickBot="1">
      <c r="A74" s="253">
        <v>1.3</v>
      </c>
      <c r="B74" s="254" t="s">
        <v>308</v>
      </c>
      <c r="C74" s="223">
        <v>45138</v>
      </c>
      <c r="D74" s="223">
        <v>45166</v>
      </c>
      <c r="E74" s="255" t="s">
        <v>288</v>
      </c>
      <c r="F74" s="7"/>
      <c r="G74" s="10"/>
      <c r="H74" s="27" t="str">
        <f t="shared" si="141"/>
        <v/>
      </c>
      <c r="I74" s="27" t="str">
        <f t="shared" si="141"/>
        <v/>
      </c>
      <c r="J74" s="27" t="str">
        <f t="shared" si="141"/>
        <v/>
      </c>
      <c r="K74" s="27" t="str">
        <f t="shared" si="141"/>
        <v/>
      </c>
      <c r="L74" s="27" t="str">
        <f t="shared" si="141"/>
        <v/>
      </c>
      <c r="M74" s="27" t="str">
        <f t="shared" si="141"/>
        <v/>
      </c>
      <c r="N74" s="27" t="str">
        <f t="shared" si="141"/>
        <v/>
      </c>
      <c r="O74" s="27" t="str">
        <f t="shared" si="141"/>
        <v>u</v>
      </c>
      <c r="P74" s="27" t="str">
        <f t="shared" si="141"/>
        <v/>
      </c>
      <c r="Q74" s="27" t="str">
        <f t="shared" si="141"/>
        <v/>
      </c>
      <c r="R74" s="27" t="str">
        <f t="shared" si="142"/>
        <v/>
      </c>
      <c r="S74" s="27" t="str">
        <f t="shared" si="142"/>
        <v/>
      </c>
      <c r="T74" s="27" t="str">
        <f t="shared" si="142"/>
        <v/>
      </c>
      <c r="U74" s="27" t="str">
        <f t="shared" si="142"/>
        <v/>
      </c>
      <c r="V74" s="27" t="str">
        <f t="shared" si="142"/>
        <v/>
      </c>
      <c r="W74" s="27" t="str">
        <f t="shared" si="142"/>
        <v/>
      </c>
      <c r="X74" s="27" t="str">
        <f t="shared" si="142"/>
        <v/>
      </c>
    </row>
    <row r="75" spans="1:24" ht="15.75" thickBot="1">
      <c r="A75" s="253">
        <v>1.4</v>
      </c>
      <c r="B75" s="254" t="s">
        <v>282</v>
      </c>
      <c r="C75" s="223">
        <v>45167</v>
      </c>
      <c r="D75" s="223">
        <v>45168</v>
      </c>
      <c r="E75" s="255" t="s">
        <v>288</v>
      </c>
      <c r="F75" s="7"/>
      <c r="G75" s="10"/>
      <c r="H75" s="27" t="str">
        <f t="shared" si="141"/>
        <v/>
      </c>
      <c r="I75" s="27" t="str">
        <f t="shared" si="141"/>
        <v/>
      </c>
      <c r="J75" s="27" t="str">
        <f t="shared" si="141"/>
        <v/>
      </c>
      <c r="K75" s="27" t="str">
        <f t="shared" si="141"/>
        <v/>
      </c>
      <c r="L75" s="27" t="str">
        <f t="shared" si="141"/>
        <v/>
      </c>
      <c r="M75" s="27" t="str">
        <f t="shared" si="141"/>
        <v/>
      </c>
      <c r="N75" s="27" t="str">
        <f t="shared" si="141"/>
        <v/>
      </c>
      <c r="O75" s="27" t="str">
        <f t="shared" si="141"/>
        <v/>
      </c>
      <c r="P75" s="27" t="str">
        <f t="shared" si="141"/>
        <v/>
      </c>
      <c r="Q75" s="27" t="str">
        <f t="shared" si="141"/>
        <v/>
      </c>
      <c r="R75" s="27" t="str">
        <f t="shared" si="142"/>
        <v/>
      </c>
      <c r="S75" s="27" t="str">
        <f t="shared" si="142"/>
        <v/>
      </c>
      <c r="T75" s="27" t="str">
        <f t="shared" si="142"/>
        <v>u</v>
      </c>
      <c r="U75" s="27" t="str">
        <f t="shared" si="142"/>
        <v/>
      </c>
      <c r="V75" s="27" t="str">
        <f t="shared" si="142"/>
        <v/>
      </c>
      <c r="W75" s="27" t="str">
        <f t="shared" si="142"/>
        <v/>
      </c>
      <c r="X75" s="27" t="str">
        <f t="shared" si="142"/>
        <v/>
      </c>
    </row>
    <row r="76" spans="1:24" ht="15.75" thickBot="1">
      <c r="A76" s="253">
        <v>1.5</v>
      </c>
      <c r="B76" s="254" t="s">
        <v>283</v>
      </c>
      <c r="C76" s="223">
        <v>45169</v>
      </c>
      <c r="D76" s="223">
        <v>45170</v>
      </c>
      <c r="E76" s="255" t="s">
        <v>293</v>
      </c>
      <c r="F76" s="7"/>
      <c r="G76" s="10"/>
      <c r="H76" s="27" t="str">
        <f t="shared" ref="H76:H78" si="143">IF(H$17=($D75-WEEKDAY($D75,2)+1),"u","")</f>
        <v/>
      </c>
      <c r="I76" s="27" t="str">
        <f t="shared" ref="I76:I78" si="144">IF(I$17=($D75-WEEKDAY($D75,2)+1),"u","")</f>
        <v/>
      </c>
      <c r="J76" s="27" t="str">
        <f t="shared" ref="J76:J78" si="145">IF(J$17=($D75-WEEKDAY($D75,2)+1),"u","")</f>
        <v/>
      </c>
      <c r="K76" s="27" t="str">
        <f t="shared" ref="K76:K78" si="146">IF(K$17=($D75-WEEKDAY($D75,2)+1),"u","")</f>
        <v/>
      </c>
      <c r="L76" s="27" t="str">
        <f t="shared" ref="L76:L78" si="147">IF(L$17=($D75-WEEKDAY($D75,2)+1),"u","")</f>
        <v/>
      </c>
      <c r="M76" s="27" t="str">
        <f t="shared" ref="M76:M78" si="148">IF(M$17=($D75-WEEKDAY($D75,2)+1),"u","")</f>
        <v/>
      </c>
      <c r="N76" s="27" t="str">
        <f t="shared" ref="N76:N78" si="149">IF(N$17=($D75-WEEKDAY($D75,2)+1),"u","")</f>
        <v/>
      </c>
      <c r="O76" s="27" t="str">
        <f t="shared" ref="O76:O78" si="150">IF(O$17=($D75-WEEKDAY($D75,2)+1),"u","")</f>
        <v/>
      </c>
      <c r="P76" s="27" t="str">
        <f t="shared" ref="P76:P78" si="151">IF(P$17=($D75-WEEKDAY($D75,2)+1),"u","")</f>
        <v/>
      </c>
      <c r="Q76" s="27" t="str">
        <f t="shared" ref="Q76:Q78" si="152">IF(Q$17=($D75-WEEKDAY($D75,2)+1),"u","")</f>
        <v/>
      </c>
      <c r="R76" s="27" t="str">
        <f t="shared" ref="R76:R78" si="153">IF(R$17=($D75-WEEKDAY($D75,2)+1),"u","")</f>
        <v/>
      </c>
      <c r="S76" s="27" t="str">
        <f t="shared" ref="S76:S78" si="154">IF(S$17=($D75-WEEKDAY($D75,2)+1),"u","")</f>
        <v/>
      </c>
      <c r="T76" s="27" t="str">
        <f t="shared" ref="T76:T78" si="155">IF(T$17=($D75-WEEKDAY($D75,2)+1),"u","")</f>
        <v>u</v>
      </c>
      <c r="U76" s="27" t="str">
        <f t="shared" ref="U76:U78" si="156">IF(U$17=($D75-WEEKDAY($D75,2)+1),"u","")</f>
        <v/>
      </c>
      <c r="V76" s="27" t="str">
        <f t="shared" ref="V76:V78" si="157">IF(V$17=($D75-WEEKDAY($D75,2)+1),"u","")</f>
        <v/>
      </c>
      <c r="W76" s="27" t="str">
        <f t="shared" ref="W76:W78" si="158">IF(W$17=($D75-WEEKDAY($D75,2)+1),"u","")</f>
        <v/>
      </c>
      <c r="X76" s="27" t="str">
        <f t="shared" ref="X76:X78" si="159">IF(X$17=($D75-WEEKDAY($D75,2)+1),"u","")</f>
        <v/>
      </c>
    </row>
    <row r="77" spans="1:24" ht="15.75" thickBot="1">
      <c r="A77" s="253">
        <v>1.6</v>
      </c>
      <c r="B77" s="254" t="s">
        <v>284</v>
      </c>
      <c r="C77" s="223">
        <v>45173</v>
      </c>
      <c r="D77" s="223">
        <v>45173</v>
      </c>
      <c r="E77" s="255" t="s">
        <v>288</v>
      </c>
      <c r="F77" s="7"/>
      <c r="G77" s="10"/>
      <c r="H77" s="27" t="str">
        <f t="shared" si="143"/>
        <v/>
      </c>
      <c r="I77" s="27" t="str">
        <f t="shared" si="144"/>
        <v/>
      </c>
      <c r="J77" s="27" t="str">
        <f t="shared" si="145"/>
        <v/>
      </c>
      <c r="K77" s="27" t="str">
        <f t="shared" si="146"/>
        <v/>
      </c>
      <c r="L77" s="27" t="str">
        <f t="shared" si="147"/>
        <v/>
      </c>
      <c r="M77" s="27" t="str">
        <f t="shared" si="148"/>
        <v/>
      </c>
      <c r="N77" s="27" t="str">
        <f t="shared" si="149"/>
        <v/>
      </c>
      <c r="O77" s="27" t="str">
        <f t="shared" si="150"/>
        <v/>
      </c>
      <c r="P77" s="27" t="str">
        <f t="shared" si="151"/>
        <v/>
      </c>
      <c r="Q77" s="27" t="str">
        <f t="shared" si="152"/>
        <v/>
      </c>
      <c r="R77" s="27" t="str">
        <f t="shared" si="153"/>
        <v/>
      </c>
      <c r="S77" s="27" t="str">
        <f t="shared" si="154"/>
        <v/>
      </c>
      <c r="T77" s="27" t="str">
        <f t="shared" si="155"/>
        <v>u</v>
      </c>
      <c r="U77" s="27" t="str">
        <f t="shared" si="156"/>
        <v/>
      </c>
      <c r="V77" s="27" t="str">
        <f t="shared" si="157"/>
        <v/>
      </c>
      <c r="W77" s="27" t="str">
        <f t="shared" si="158"/>
        <v/>
      </c>
      <c r="X77" s="27" t="str">
        <f t="shared" si="159"/>
        <v/>
      </c>
    </row>
    <row r="78" spans="1:24" ht="15.75" thickBot="1">
      <c r="A78" s="253">
        <v>1.7</v>
      </c>
      <c r="B78" s="254" t="s">
        <v>296</v>
      </c>
      <c r="C78" s="223">
        <v>45203</v>
      </c>
      <c r="D78" s="223">
        <v>45203</v>
      </c>
      <c r="E78" s="255" t="s">
        <v>288</v>
      </c>
      <c r="F78" s="7"/>
      <c r="G78" s="10"/>
      <c r="H78" s="27" t="str">
        <f t="shared" si="143"/>
        <v/>
      </c>
      <c r="I78" s="27" t="str">
        <f t="shared" si="144"/>
        <v/>
      </c>
      <c r="J78" s="27" t="str">
        <f t="shared" si="145"/>
        <v/>
      </c>
      <c r="K78" s="27" t="str">
        <f t="shared" si="146"/>
        <v/>
      </c>
      <c r="L78" s="27" t="str">
        <f t="shared" si="147"/>
        <v/>
      </c>
      <c r="M78" s="27" t="str">
        <f t="shared" si="148"/>
        <v/>
      </c>
      <c r="N78" s="27" t="str">
        <f t="shared" si="149"/>
        <v/>
      </c>
      <c r="O78" s="27" t="str">
        <f t="shared" si="150"/>
        <v/>
      </c>
      <c r="P78" s="27" t="str">
        <f t="shared" si="151"/>
        <v/>
      </c>
      <c r="Q78" s="27" t="str">
        <f t="shared" si="152"/>
        <v/>
      </c>
      <c r="R78" s="27" t="str">
        <f t="shared" si="153"/>
        <v/>
      </c>
      <c r="S78" s="27" t="str">
        <f t="shared" si="154"/>
        <v/>
      </c>
      <c r="T78" s="27" t="str">
        <f t="shared" si="155"/>
        <v/>
      </c>
      <c r="U78" s="27" t="str">
        <f t="shared" si="156"/>
        <v>u</v>
      </c>
      <c r="V78" s="27" t="str">
        <f t="shared" si="157"/>
        <v/>
      </c>
      <c r="W78" s="27" t="str">
        <f t="shared" si="158"/>
        <v/>
      </c>
      <c r="X78" s="27" t="str">
        <f t="shared" si="159"/>
        <v/>
      </c>
    </row>
    <row r="79" spans="1:24" ht="15.75" thickBot="1">
      <c r="G79" s="5"/>
    </row>
    <row r="80" spans="1:24" ht="15.75" thickBot="1">
      <c r="B80" s="12" t="s">
        <v>0</v>
      </c>
      <c r="C80" s="13">
        <f>C84</f>
        <v>45127</v>
      </c>
      <c r="D80" s="14"/>
      <c r="E80" s="14"/>
      <c r="F80" s="14"/>
      <c r="G80" s="14"/>
      <c r="H80" s="635">
        <f>I81</f>
        <v>45117</v>
      </c>
      <c r="I80" s="635"/>
      <c r="J80" s="635"/>
      <c r="K80" s="635"/>
      <c r="L80" s="629">
        <f>M81</f>
        <v>45145</v>
      </c>
      <c r="M80" s="630"/>
      <c r="N80" s="630"/>
      <c r="O80" s="630"/>
      <c r="P80" s="631"/>
      <c r="Q80" s="636">
        <f>Q81</f>
        <v>45173</v>
      </c>
      <c r="R80" s="637"/>
      <c r="S80" s="637"/>
      <c r="T80" s="637"/>
      <c r="U80" s="638"/>
      <c r="V80" s="629">
        <f>V81</f>
        <v>45208</v>
      </c>
      <c r="W80" s="630"/>
      <c r="X80" s="631"/>
    </row>
    <row r="81" spans="1:24" ht="57" thickBot="1">
      <c r="A81" s="1"/>
      <c r="B81" s="215" t="s">
        <v>1</v>
      </c>
      <c r="C81" s="265" t="s">
        <v>279</v>
      </c>
      <c r="D81" s="217" t="s">
        <v>2</v>
      </c>
      <c r="E81" s="626"/>
      <c r="F81" s="628"/>
      <c r="G81" s="33" t="s">
        <v>3</v>
      </c>
      <c r="H81" s="15">
        <f>IF(MONTH(C80-WEEKDAY((C80),2)+1)&lt;MONTH(C80),(C80-28-DAY(C80)+7)-WEEKDAY((C80-DAY(C80)+7),2)+1,(C80-DAY(C80)+7)-WEEKDAY(((C80)-DAY(C80)+7),2)+1)</f>
        <v>45110</v>
      </c>
      <c r="I81" s="15">
        <f>H81+7</f>
        <v>45117</v>
      </c>
      <c r="J81" s="15">
        <f t="shared" ref="J81" si="160">I81+7</f>
        <v>45124</v>
      </c>
      <c r="K81" s="15">
        <f t="shared" ref="K81" si="161">J81+7</f>
        <v>45131</v>
      </c>
      <c r="L81" s="15">
        <f t="shared" ref="L81" si="162">K81+7</f>
        <v>45138</v>
      </c>
      <c r="M81" s="15">
        <f t="shared" ref="M81" si="163">L81+7</f>
        <v>45145</v>
      </c>
      <c r="N81" s="15">
        <f t="shared" ref="N81" si="164">M81+7</f>
        <v>45152</v>
      </c>
      <c r="O81" s="15">
        <f t="shared" ref="O81" si="165">N81+7</f>
        <v>45159</v>
      </c>
      <c r="P81" s="15">
        <f t="shared" ref="P81" si="166">O81+7</f>
        <v>45166</v>
      </c>
      <c r="Q81" s="15">
        <f t="shared" ref="Q81" si="167">P81+7</f>
        <v>45173</v>
      </c>
      <c r="R81" s="15">
        <f t="shared" ref="R81" si="168">Q81+7</f>
        <v>45180</v>
      </c>
      <c r="S81" s="15">
        <f t="shared" ref="S81" si="169">R81+7</f>
        <v>45187</v>
      </c>
      <c r="T81" s="15">
        <f t="shared" ref="T81" si="170">S81+7</f>
        <v>45194</v>
      </c>
      <c r="U81" s="15">
        <f t="shared" ref="U81" si="171">T81+7</f>
        <v>45201</v>
      </c>
      <c r="V81" s="15">
        <f t="shared" ref="V81" si="172">U81+7</f>
        <v>45208</v>
      </c>
      <c r="W81" s="15">
        <f t="shared" ref="W81" si="173">V81+7</f>
        <v>45215</v>
      </c>
      <c r="X81" s="15">
        <f t="shared" ref="X81" si="174">W81+7</f>
        <v>45222</v>
      </c>
    </row>
    <row r="82" spans="1:24" ht="15.75" thickBot="1">
      <c r="A82" s="8" t="s">
        <v>4</v>
      </c>
      <c r="B82" s="8" t="s">
        <v>5</v>
      </c>
      <c r="C82" s="216" t="s">
        <v>6</v>
      </c>
      <c r="D82" s="216" t="s">
        <v>7</v>
      </c>
      <c r="E82" s="8" t="s">
        <v>8</v>
      </c>
      <c r="F82" s="8" t="s">
        <v>10</v>
      </c>
      <c r="G82" s="8" t="s">
        <v>11</v>
      </c>
      <c r="H82" s="11"/>
      <c r="I82" s="11" t="s">
        <v>12</v>
      </c>
      <c r="J82" s="11" t="s">
        <v>13</v>
      </c>
      <c r="K82" s="11" t="s">
        <v>14</v>
      </c>
      <c r="L82" s="11" t="s">
        <v>15</v>
      </c>
      <c r="M82" s="11" t="s">
        <v>16</v>
      </c>
      <c r="N82" s="11" t="s">
        <v>17</v>
      </c>
      <c r="O82" s="11" t="s">
        <v>18</v>
      </c>
      <c r="P82" s="11" t="s">
        <v>19</v>
      </c>
      <c r="Q82" s="11" t="s">
        <v>20</v>
      </c>
      <c r="R82" s="11" t="s">
        <v>21</v>
      </c>
      <c r="S82" s="11" t="s">
        <v>22</v>
      </c>
      <c r="T82" s="11" t="s">
        <v>23</v>
      </c>
      <c r="U82" s="11" t="s">
        <v>24</v>
      </c>
      <c r="V82" s="11" t="s">
        <v>25</v>
      </c>
      <c r="W82" s="11" t="s">
        <v>26</v>
      </c>
      <c r="X82" s="11" t="s">
        <v>27</v>
      </c>
    </row>
    <row r="83" spans="1:24" ht="15.75" thickBot="1">
      <c r="A83" s="248">
        <v>12</v>
      </c>
      <c r="B83" s="249" t="s">
        <v>310</v>
      </c>
      <c r="C83" s="249"/>
      <c r="D83" s="249"/>
      <c r="E83" s="249"/>
      <c r="F83" s="8"/>
      <c r="G83" s="8"/>
      <c r="H83" s="11"/>
      <c r="I83" s="11"/>
      <c r="J83" s="11"/>
      <c r="K83" s="11"/>
      <c r="L83" s="11"/>
      <c r="M83" s="11"/>
      <c r="N83" s="11"/>
      <c r="O83" s="11"/>
      <c r="P83" s="11"/>
      <c r="Q83" s="11"/>
      <c r="R83" s="11"/>
      <c r="S83" s="11"/>
      <c r="T83" s="11"/>
      <c r="U83" s="11"/>
      <c r="V83" s="11"/>
      <c r="W83" s="11"/>
      <c r="X83" s="11"/>
    </row>
    <row r="84" spans="1:24" ht="15.75" thickBot="1">
      <c r="A84" s="6">
        <v>12.1</v>
      </c>
      <c r="B84" s="237" t="s">
        <v>287</v>
      </c>
      <c r="C84" s="223">
        <v>45127</v>
      </c>
      <c r="D84" s="223">
        <v>45132</v>
      </c>
      <c r="E84" s="46" t="s">
        <v>288</v>
      </c>
      <c r="F84" s="7"/>
      <c r="G84" s="10"/>
      <c r="H84" s="27" t="str">
        <f t="shared" ref="H84:Q85" si="175">IF(H$17=($D84-WEEKDAY($D84,2)+1),"u","")</f>
        <v/>
      </c>
      <c r="I84" s="27" t="str">
        <f t="shared" si="175"/>
        <v/>
      </c>
      <c r="J84" s="27" t="str">
        <f t="shared" si="175"/>
        <v/>
      </c>
      <c r="K84" s="27" t="str">
        <f t="shared" si="175"/>
        <v/>
      </c>
      <c r="L84" s="27" t="str">
        <f t="shared" si="175"/>
        <v/>
      </c>
      <c r="M84" s="27" t="str">
        <f t="shared" si="175"/>
        <v/>
      </c>
      <c r="N84" s="27" t="str">
        <f t="shared" si="175"/>
        <v/>
      </c>
      <c r="O84" s="27" t="str">
        <f t="shared" si="175"/>
        <v>u</v>
      </c>
      <c r="P84" s="27" t="str">
        <f t="shared" si="175"/>
        <v/>
      </c>
      <c r="Q84" s="27" t="str">
        <f t="shared" si="175"/>
        <v/>
      </c>
      <c r="R84" s="27" t="str">
        <f t="shared" ref="R84:X85" si="176">IF(R$17=($D84-WEEKDAY($D84,2)+1),"u","")</f>
        <v/>
      </c>
      <c r="S84" s="27" t="str">
        <f t="shared" si="176"/>
        <v/>
      </c>
      <c r="T84" s="27" t="str">
        <f t="shared" si="176"/>
        <v/>
      </c>
      <c r="U84" s="27" t="str">
        <f t="shared" si="176"/>
        <v/>
      </c>
      <c r="V84" s="27" t="str">
        <f t="shared" si="176"/>
        <v/>
      </c>
      <c r="W84" s="27" t="str">
        <f t="shared" si="176"/>
        <v/>
      </c>
      <c r="X84" s="27" t="str">
        <f t="shared" si="176"/>
        <v/>
      </c>
    </row>
    <row r="85" spans="1:24" ht="15.75" thickBot="1">
      <c r="A85" s="6">
        <v>12.2</v>
      </c>
      <c r="B85" s="237" t="s">
        <v>307</v>
      </c>
      <c r="C85" s="223">
        <v>45133</v>
      </c>
      <c r="D85" s="223">
        <v>45142</v>
      </c>
      <c r="E85" s="46" t="s">
        <v>288</v>
      </c>
      <c r="F85" s="7"/>
      <c r="G85" s="10"/>
      <c r="H85" s="27" t="str">
        <f t="shared" si="175"/>
        <v/>
      </c>
      <c r="I85" s="27" t="str">
        <f t="shared" si="175"/>
        <v/>
      </c>
      <c r="J85" s="27" t="str">
        <f t="shared" si="175"/>
        <v/>
      </c>
      <c r="K85" s="27" t="str">
        <f t="shared" si="175"/>
        <v/>
      </c>
      <c r="L85" s="27" t="str">
        <f t="shared" si="175"/>
        <v/>
      </c>
      <c r="M85" s="27" t="str">
        <f t="shared" si="175"/>
        <v/>
      </c>
      <c r="N85" s="27" t="str">
        <f t="shared" si="175"/>
        <v/>
      </c>
      <c r="O85" s="27" t="str">
        <f t="shared" si="175"/>
        <v/>
      </c>
      <c r="P85" s="27" t="str">
        <f t="shared" si="175"/>
        <v>u</v>
      </c>
      <c r="Q85" s="27" t="str">
        <f t="shared" si="175"/>
        <v/>
      </c>
      <c r="R85" s="27" t="str">
        <f t="shared" si="176"/>
        <v/>
      </c>
      <c r="S85" s="27" t="str">
        <f t="shared" si="176"/>
        <v/>
      </c>
      <c r="T85" s="27" t="str">
        <f t="shared" si="176"/>
        <v/>
      </c>
      <c r="U85" s="27" t="str">
        <f t="shared" si="176"/>
        <v/>
      </c>
      <c r="V85" s="27" t="str">
        <f t="shared" si="176"/>
        <v/>
      </c>
      <c r="W85" s="27" t="str">
        <f t="shared" si="176"/>
        <v/>
      </c>
      <c r="X85" s="27" t="str">
        <f t="shared" si="176"/>
        <v/>
      </c>
    </row>
    <row r="86" spans="1:24" ht="15.75" thickBot="1">
      <c r="A86" s="6">
        <v>12.3</v>
      </c>
      <c r="B86" s="237" t="s">
        <v>308</v>
      </c>
      <c r="C86" s="223">
        <v>45145</v>
      </c>
      <c r="D86" s="223">
        <v>45173</v>
      </c>
      <c r="E86" s="46" t="s">
        <v>288</v>
      </c>
      <c r="F86" s="7"/>
      <c r="G86" s="10"/>
      <c r="H86" s="27" t="str">
        <f t="shared" ref="H86:Q90" si="177">IF(H$17=($D85-WEEKDAY($D85,2)+1),"u","")</f>
        <v/>
      </c>
      <c r="I86" s="27" t="str">
        <f t="shared" si="177"/>
        <v/>
      </c>
      <c r="J86" s="27" t="str">
        <f t="shared" si="177"/>
        <v/>
      </c>
      <c r="K86" s="27" t="str">
        <f t="shared" si="177"/>
        <v/>
      </c>
      <c r="L86" s="27" t="str">
        <f t="shared" si="177"/>
        <v/>
      </c>
      <c r="M86" s="27" t="str">
        <f t="shared" si="177"/>
        <v/>
      </c>
      <c r="N86" s="27" t="str">
        <f t="shared" si="177"/>
        <v/>
      </c>
      <c r="O86" s="27" t="str">
        <f t="shared" si="177"/>
        <v/>
      </c>
      <c r="P86" s="27" t="str">
        <f t="shared" si="177"/>
        <v>u</v>
      </c>
      <c r="Q86" s="27" t="str">
        <f t="shared" si="177"/>
        <v/>
      </c>
      <c r="R86" s="27" t="str">
        <f t="shared" ref="R86:X90" si="178">IF(R$17=($D85-WEEKDAY($D85,2)+1),"u","")</f>
        <v/>
      </c>
      <c r="S86" s="27" t="str">
        <f t="shared" si="178"/>
        <v/>
      </c>
      <c r="T86" s="27" t="str">
        <f t="shared" si="178"/>
        <v/>
      </c>
      <c r="U86" s="27" t="str">
        <f t="shared" si="178"/>
        <v/>
      </c>
      <c r="V86" s="27" t="str">
        <f t="shared" si="178"/>
        <v/>
      </c>
      <c r="W86" s="27" t="str">
        <f t="shared" si="178"/>
        <v/>
      </c>
      <c r="X86" s="27" t="str">
        <f t="shared" si="178"/>
        <v/>
      </c>
    </row>
    <row r="87" spans="1:24" ht="15.75" thickBot="1">
      <c r="A87" s="6">
        <v>12.4</v>
      </c>
      <c r="B87" s="237" t="s">
        <v>282</v>
      </c>
      <c r="C87" s="223">
        <v>45174</v>
      </c>
      <c r="D87" s="223">
        <v>45175</v>
      </c>
      <c r="E87" s="46" t="s">
        <v>288</v>
      </c>
      <c r="F87" s="7"/>
      <c r="G87" s="10"/>
      <c r="H87" s="27" t="str">
        <f t="shared" si="177"/>
        <v/>
      </c>
      <c r="I87" s="27" t="str">
        <f t="shared" si="177"/>
        <v/>
      </c>
      <c r="J87" s="27" t="str">
        <f t="shared" si="177"/>
        <v/>
      </c>
      <c r="K87" s="27" t="str">
        <f t="shared" si="177"/>
        <v/>
      </c>
      <c r="L87" s="27" t="str">
        <f t="shared" si="177"/>
        <v/>
      </c>
      <c r="M87" s="27" t="str">
        <f t="shared" si="177"/>
        <v/>
      </c>
      <c r="N87" s="27" t="str">
        <f t="shared" si="177"/>
        <v/>
      </c>
      <c r="O87" s="27" t="str">
        <f t="shared" si="177"/>
        <v/>
      </c>
      <c r="P87" s="27" t="str">
        <f t="shared" si="177"/>
        <v/>
      </c>
      <c r="Q87" s="27" t="str">
        <f t="shared" si="177"/>
        <v/>
      </c>
      <c r="R87" s="27" t="str">
        <f t="shared" si="178"/>
        <v/>
      </c>
      <c r="S87" s="27" t="str">
        <f t="shared" si="178"/>
        <v/>
      </c>
      <c r="T87" s="27" t="str">
        <f t="shared" si="178"/>
        <v/>
      </c>
      <c r="U87" s="27" t="str">
        <f t="shared" si="178"/>
        <v>u</v>
      </c>
      <c r="V87" s="27" t="str">
        <f t="shared" si="178"/>
        <v/>
      </c>
      <c r="W87" s="27" t="str">
        <f t="shared" si="178"/>
        <v/>
      </c>
      <c r="X87" s="27" t="str">
        <f t="shared" si="178"/>
        <v/>
      </c>
    </row>
    <row r="88" spans="1:24" ht="15.75" thickBot="1">
      <c r="A88" s="6">
        <v>12.5</v>
      </c>
      <c r="B88" s="237" t="s">
        <v>283</v>
      </c>
      <c r="C88" s="223">
        <v>45176</v>
      </c>
      <c r="D88" s="223">
        <v>45177</v>
      </c>
      <c r="E88" s="46" t="s">
        <v>293</v>
      </c>
      <c r="F88" s="7"/>
      <c r="G88" s="10"/>
      <c r="H88" s="27" t="str">
        <f t="shared" si="177"/>
        <v/>
      </c>
      <c r="I88" s="27" t="str">
        <f t="shared" si="177"/>
        <v/>
      </c>
      <c r="J88" s="27" t="str">
        <f t="shared" si="177"/>
        <v/>
      </c>
      <c r="K88" s="27" t="str">
        <f t="shared" si="177"/>
        <v/>
      </c>
      <c r="L88" s="27" t="str">
        <f t="shared" si="177"/>
        <v/>
      </c>
      <c r="M88" s="27" t="str">
        <f t="shared" si="177"/>
        <v/>
      </c>
      <c r="N88" s="27" t="str">
        <f t="shared" si="177"/>
        <v/>
      </c>
      <c r="O88" s="27" t="str">
        <f t="shared" si="177"/>
        <v/>
      </c>
      <c r="P88" s="27" t="str">
        <f t="shared" si="177"/>
        <v/>
      </c>
      <c r="Q88" s="27" t="str">
        <f t="shared" si="177"/>
        <v/>
      </c>
      <c r="R88" s="27" t="str">
        <f t="shared" si="178"/>
        <v/>
      </c>
      <c r="S88" s="27" t="str">
        <f t="shared" si="178"/>
        <v/>
      </c>
      <c r="T88" s="27" t="str">
        <f t="shared" si="178"/>
        <v/>
      </c>
      <c r="U88" s="27" t="str">
        <f t="shared" si="178"/>
        <v>u</v>
      </c>
      <c r="V88" s="27" t="str">
        <f t="shared" si="178"/>
        <v/>
      </c>
      <c r="W88" s="27" t="str">
        <f t="shared" si="178"/>
        <v/>
      </c>
      <c r="X88" s="27" t="str">
        <f t="shared" si="178"/>
        <v/>
      </c>
    </row>
    <row r="89" spans="1:24" ht="15.75" thickBot="1">
      <c r="A89" s="6">
        <v>12.6</v>
      </c>
      <c r="B89" s="237" t="s">
        <v>284</v>
      </c>
      <c r="C89" s="223">
        <v>45180</v>
      </c>
      <c r="D89" s="223">
        <v>45180</v>
      </c>
      <c r="E89" s="46" t="s">
        <v>288</v>
      </c>
      <c r="F89" s="7"/>
      <c r="G89" s="10"/>
      <c r="H89" s="27" t="str">
        <f t="shared" si="177"/>
        <v/>
      </c>
      <c r="I89" s="27" t="str">
        <f t="shared" si="177"/>
        <v/>
      </c>
      <c r="J89" s="27" t="str">
        <f t="shared" si="177"/>
        <v/>
      </c>
      <c r="K89" s="27" t="str">
        <f t="shared" si="177"/>
        <v/>
      </c>
      <c r="L89" s="27" t="str">
        <f t="shared" si="177"/>
        <v/>
      </c>
      <c r="M89" s="27" t="str">
        <f t="shared" si="177"/>
        <v/>
      </c>
      <c r="N89" s="27" t="str">
        <f t="shared" si="177"/>
        <v/>
      </c>
      <c r="O89" s="27" t="str">
        <f t="shared" si="177"/>
        <v/>
      </c>
      <c r="P89" s="27" t="str">
        <f t="shared" si="177"/>
        <v/>
      </c>
      <c r="Q89" s="27" t="str">
        <f t="shared" si="177"/>
        <v/>
      </c>
      <c r="R89" s="27" t="str">
        <f t="shared" si="178"/>
        <v/>
      </c>
      <c r="S89" s="27" t="str">
        <f t="shared" si="178"/>
        <v/>
      </c>
      <c r="T89" s="27" t="str">
        <f t="shared" si="178"/>
        <v/>
      </c>
      <c r="U89" s="27" t="str">
        <f t="shared" si="178"/>
        <v>u</v>
      </c>
      <c r="V89" s="27" t="str">
        <f t="shared" si="178"/>
        <v/>
      </c>
      <c r="W89" s="27" t="str">
        <f t="shared" si="178"/>
        <v/>
      </c>
      <c r="X89" s="27" t="str">
        <f t="shared" si="178"/>
        <v/>
      </c>
    </row>
    <row r="90" spans="1:24" ht="15.75" thickBot="1">
      <c r="A90" s="6">
        <v>12.7</v>
      </c>
      <c r="B90" s="237" t="s">
        <v>296</v>
      </c>
      <c r="C90" s="223">
        <v>45210</v>
      </c>
      <c r="D90" s="223">
        <v>45210</v>
      </c>
      <c r="E90" s="46" t="s">
        <v>288</v>
      </c>
      <c r="F90" s="7"/>
      <c r="G90" s="10"/>
      <c r="H90" s="27" t="str">
        <f t="shared" si="177"/>
        <v/>
      </c>
      <c r="I90" s="27" t="str">
        <f t="shared" si="177"/>
        <v/>
      </c>
      <c r="J90" s="27" t="str">
        <f t="shared" si="177"/>
        <v/>
      </c>
      <c r="K90" s="27" t="str">
        <f t="shared" si="177"/>
        <v/>
      </c>
      <c r="L90" s="27" t="str">
        <f t="shared" si="177"/>
        <v/>
      </c>
      <c r="M90" s="27" t="str">
        <f t="shared" si="177"/>
        <v/>
      </c>
      <c r="N90" s="27" t="str">
        <f t="shared" si="177"/>
        <v/>
      </c>
      <c r="O90" s="27" t="str">
        <f t="shared" si="177"/>
        <v/>
      </c>
      <c r="P90" s="27" t="str">
        <f t="shared" si="177"/>
        <v/>
      </c>
      <c r="Q90" s="27" t="str">
        <f t="shared" si="177"/>
        <v/>
      </c>
      <c r="R90" s="27" t="str">
        <f t="shared" si="178"/>
        <v/>
      </c>
      <c r="S90" s="27" t="str">
        <f t="shared" si="178"/>
        <v/>
      </c>
      <c r="T90" s="27" t="str">
        <f t="shared" si="178"/>
        <v/>
      </c>
      <c r="U90" s="27" t="str">
        <f t="shared" si="178"/>
        <v/>
      </c>
      <c r="V90" s="27" t="str">
        <f t="shared" si="178"/>
        <v>u</v>
      </c>
      <c r="W90" s="27" t="str">
        <f t="shared" si="178"/>
        <v/>
      </c>
      <c r="X90" s="27" t="str">
        <f t="shared" si="178"/>
        <v/>
      </c>
    </row>
    <row r="91" spans="1:24" ht="15.75" thickBot="1">
      <c r="G91" s="5"/>
    </row>
    <row r="92" spans="1:24" ht="15.75" thickBot="1">
      <c r="B92" s="12" t="s">
        <v>0</v>
      </c>
      <c r="C92" s="13">
        <f>C96</f>
        <v>45134</v>
      </c>
      <c r="D92" s="14"/>
      <c r="E92" s="14"/>
      <c r="F92" s="14"/>
      <c r="G92" s="14"/>
      <c r="H92" s="635">
        <f>I93</f>
        <v>45117</v>
      </c>
      <c r="I92" s="635"/>
      <c r="J92" s="635"/>
      <c r="K92" s="635"/>
      <c r="L92" s="629">
        <f>M93</f>
        <v>45145</v>
      </c>
      <c r="M92" s="630"/>
      <c r="N92" s="630"/>
      <c r="O92" s="630"/>
      <c r="P92" s="631"/>
      <c r="Q92" s="636">
        <f>Q93</f>
        <v>45173</v>
      </c>
      <c r="R92" s="637"/>
      <c r="S92" s="637"/>
      <c r="T92" s="637"/>
      <c r="U92" s="638"/>
      <c r="V92" s="629">
        <f>V93</f>
        <v>45208</v>
      </c>
      <c r="W92" s="630"/>
      <c r="X92" s="631"/>
    </row>
    <row r="93" spans="1:24" ht="57" thickBot="1">
      <c r="A93" s="1"/>
      <c r="B93" s="215" t="s">
        <v>1</v>
      </c>
      <c r="C93" s="265" t="s">
        <v>279</v>
      </c>
      <c r="D93" s="217" t="s">
        <v>2</v>
      </c>
      <c r="E93" s="626"/>
      <c r="F93" s="628"/>
      <c r="G93" s="33" t="s">
        <v>3</v>
      </c>
      <c r="H93" s="15">
        <f>IF(MONTH(C92-WEEKDAY((C92),2)+1)&lt;MONTH(C92),(C92-28-DAY(C92)+7)-WEEKDAY((C92-DAY(C92)+7),2)+1,(C92-DAY(C92)+7)-WEEKDAY(((C92)-DAY(C92)+7),2)+1)</f>
        <v>45110</v>
      </c>
      <c r="I93" s="15">
        <f>H93+7</f>
        <v>45117</v>
      </c>
      <c r="J93" s="15">
        <f t="shared" ref="J93" si="179">I93+7</f>
        <v>45124</v>
      </c>
      <c r="K93" s="15">
        <f t="shared" ref="K93" si="180">J93+7</f>
        <v>45131</v>
      </c>
      <c r="L93" s="15">
        <f t="shared" ref="L93" si="181">K93+7</f>
        <v>45138</v>
      </c>
      <c r="M93" s="15">
        <f t="shared" ref="M93" si="182">L93+7</f>
        <v>45145</v>
      </c>
      <c r="N93" s="15">
        <f t="shared" ref="N93" si="183">M93+7</f>
        <v>45152</v>
      </c>
      <c r="O93" s="15">
        <f t="shared" ref="O93" si="184">N93+7</f>
        <v>45159</v>
      </c>
      <c r="P93" s="15">
        <f t="shared" ref="P93" si="185">O93+7</f>
        <v>45166</v>
      </c>
      <c r="Q93" s="15">
        <f t="shared" ref="Q93" si="186">P93+7</f>
        <v>45173</v>
      </c>
      <c r="R93" s="15">
        <f t="shared" ref="R93" si="187">Q93+7</f>
        <v>45180</v>
      </c>
      <c r="S93" s="15">
        <f t="shared" ref="S93" si="188">R93+7</f>
        <v>45187</v>
      </c>
      <c r="T93" s="15">
        <f t="shared" ref="T93" si="189">S93+7</f>
        <v>45194</v>
      </c>
      <c r="U93" s="15">
        <f t="shared" ref="U93" si="190">T93+7</f>
        <v>45201</v>
      </c>
      <c r="V93" s="15">
        <f t="shared" ref="V93" si="191">U93+7</f>
        <v>45208</v>
      </c>
      <c r="W93" s="15">
        <f t="shared" ref="W93" si="192">V93+7</f>
        <v>45215</v>
      </c>
      <c r="X93" s="15">
        <f t="shared" ref="X93" si="193">W93+7</f>
        <v>45222</v>
      </c>
    </row>
    <row r="94" spans="1:24" ht="15.75" thickBot="1">
      <c r="A94" s="8" t="s">
        <v>4</v>
      </c>
      <c r="B94" s="8" t="s">
        <v>5</v>
      </c>
      <c r="C94" s="216" t="s">
        <v>6</v>
      </c>
      <c r="D94" s="216" t="s">
        <v>7</v>
      </c>
      <c r="E94" s="8" t="s">
        <v>8</v>
      </c>
      <c r="F94" s="8" t="s">
        <v>10</v>
      </c>
      <c r="G94" s="8" t="s">
        <v>11</v>
      </c>
      <c r="H94" s="11"/>
      <c r="I94" s="11" t="s">
        <v>12</v>
      </c>
      <c r="J94" s="11" t="s">
        <v>13</v>
      </c>
      <c r="K94" s="11" t="s">
        <v>14</v>
      </c>
      <c r="L94" s="11" t="s">
        <v>15</v>
      </c>
      <c r="M94" s="11" t="s">
        <v>16</v>
      </c>
      <c r="N94" s="11" t="s">
        <v>17</v>
      </c>
      <c r="O94" s="11" t="s">
        <v>18</v>
      </c>
      <c r="P94" s="11" t="s">
        <v>19</v>
      </c>
      <c r="Q94" s="11" t="s">
        <v>20</v>
      </c>
      <c r="R94" s="11" t="s">
        <v>21</v>
      </c>
      <c r="S94" s="11" t="s">
        <v>22</v>
      </c>
      <c r="T94" s="11" t="s">
        <v>23</v>
      </c>
      <c r="U94" s="11" t="s">
        <v>24</v>
      </c>
      <c r="V94" s="11" t="s">
        <v>25</v>
      </c>
      <c r="W94" s="11" t="s">
        <v>26</v>
      </c>
      <c r="X94" s="11" t="s">
        <v>27</v>
      </c>
    </row>
    <row r="95" spans="1:24" ht="15.75" thickBot="1">
      <c r="A95" s="259">
        <v>13</v>
      </c>
      <c r="B95" s="260" t="s">
        <v>311</v>
      </c>
      <c r="C95" s="260"/>
      <c r="D95" s="260"/>
      <c r="E95" s="260"/>
      <c r="F95" s="8"/>
      <c r="G95" s="8"/>
      <c r="H95" s="11"/>
      <c r="I95" s="11"/>
      <c r="J95" s="11"/>
      <c r="K95" s="11"/>
      <c r="L95" s="11"/>
      <c r="M95" s="11"/>
      <c r="N95" s="11"/>
      <c r="O95" s="11"/>
      <c r="P95" s="11"/>
      <c r="Q95" s="11"/>
      <c r="R95" s="11"/>
      <c r="S95" s="11"/>
      <c r="T95" s="11"/>
      <c r="U95" s="11"/>
      <c r="V95" s="11"/>
      <c r="W95" s="11"/>
      <c r="X95" s="11"/>
    </row>
    <row r="96" spans="1:24" ht="15.75" thickBot="1">
      <c r="A96" s="6">
        <v>13.1</v>
      </c>
      <c r="B96" s="237" t="s">
        <v>287</v>
      </c>
      <c r="C96" s="223">
        <v>45134</v>
      </c>
      <c r="D96" s="223">
        <v>45139</v>
      </c>
      <c r="E96" s="46" t="s">
        <v>288</v>
      </c>
      <c r="F96" s="7"/>
      <c r="G96" s="10"/>
      <c r="H96" s="27" t="str">
        <f t="shared" ref="H96:Q97" si="194">IF(H$17=($D96-WEEKDAY($D96,2)+1),"u","")</f>
        <v/>
      </c>
      <c r="I96" s="27" t="str">
        <f t="shared" si="194"/>
        <v/>
      </c>
      <c r="J96" s="27" t="str">
        <f t="shared" si="194"/>
        <v/>
      </c>
      <c r="K96" s="27" t="str">
        <f t="shared" si="194"/>
        <v/>
      </c>
      <c r="L96" s="27" t="str">
        <f t="shared" si="194"/>
        <v/>
      </c>
      <c r="M96" s="27" t="str">
        <f t="shared" si="194"/>
        <v/>
      </c>
      <c r="N96" s="27" t="str">
        <f t="shared" si="194"/>
        <v/>
      </c>
      <c r="O96" s="27" t="str">
        <f t="shared" si="194"/>
        <v/>
      </c>
      <c r="P96" s="27" t="str">
        <f t="shared" si="194"/>
        <v>u</v>
      </c>
      <c r="Q96" s="27" t="str">
        <f t="shared" si="194"/>
        <v/>
      </c>
      <c r="R96" s="27" t="str">
        <f t="shared" ref="R96:X97" si="195">IF(R$17=($D96-WEEKDAY($D96,2)+1),"u","")</f>
        <v/>
      </c>
      <c r="S96" s="27" t="str">
        <f t="shared" si="195"/>
        <v/>
      </c>
      <c r="T96" s="27" t="str">
        <f t="shared" si="195"/>
        <v/>
      </c>
      <c r="U96" s="27" t="str">
        <f t="shared" si="195"/>
        <v/>
      </c>
      <c r="V96" s="27" t="str">
        <f t="shared" si="195"/>
        <v/>
      </c>
      <c r="W96" s="27" t="str">
        <f t="shared" si="195"/>
        <v/>
      </c>
      <c r="X96" s="27" t="str">
        <f t="shared" si="195"/>
        <v/>
      </c>
    </row>
    <row r="97" spans="1:24" ht="15.75" thickBot="1">
      <c r="A97" s="6">
        <v>13.2</v>
      </c>
      <c r="B97" s="237" t="s">
        <v>307</v>
      </c>
      <c r="C97" s="223">
        <v>45140</v>
      </c>
      <c r="D97" s="223">
        <v>45149</v>
      </c>
      <c r="E97" s="46" t="s">
        <v>288</v>
      </c>
      <c r="F97" s="7"/>
      <c r="G97" s="10"/>
      <c r="H97" s="27" t="str">
        <f t="shared" si="194"/>
        <v/>
      </c>
      <c r="I97" s="27" t="str">
        <f t="shared" si="194"/>
        <v/>
      </c>
      <c r="J97" s="27" t="str">
        <f t="shared" si="194"/>
        <v/>
      </c>
      <c r="K97" s="27" t="str">
        <f t="shared" si="194"/>
        <v/>
      </c>
      <c r="L97" s="27" t="str">
        <f t="shared" si="194"/>
        <v/>
      </c>
      <c r="M97" s="27" t="str">
        <f t="shared" si="194"/>
        <v/>
      </c>
      <c r="N97" s="27" t="str">
        <f t="shared" si="194"/>
        <v/>
      </c>
      <c r="O97" s="27" t="str">
        <f t="shared" si="194"/>
        <v/>
      </c>
      <c r="P97" s="27" t="str">
        <f t="shared" si="194"/>
        <v/>
      </c>
      <c r="Q97" s="27" t="str">
        <f t="shared" si="194"/>
        <v>u</v>
      </c>
      <c r="R97" s="27" t="str">
        <f t="shared" si="195"/>
        <v/>
      </c>
      <c r="S97" s="27" t="str">
        <f t="shared" si="195"/>
        <v/>
      </c>
      <c r="T97" s="27" t="str">
        <f t="shared" si="195"/>
        <v/>
      </c>
      <c r="U97" s="27" t="str">
        <f t="shared" si="195"/>
        <v/>
      </c>
      <c r="V97" s="27" t="str">
        <f t="shared" si="195"/>
        <v/>
      </c>
      <c r="W97" s="27" t="str">
        <f t="shared" si="195"/>
        <v/>
      </c>
      <c r="X97" s="27" t="str">
        <f t="shared" si="195"/>
        <v/>
      </c>
    </row>
    <row r="98" spans="1:24" ht="15.75" thickBot="1">
      <c r="A98" s="6">
        <v>13.3</v>
      </c>
      <c r="B98" s="237" t="s">
        <v>308</v>
      </c>
      <c r="C98" s="223">
        <v>45152</v>
      </c>
      <c r="D98" s="223">
        <v>45180</v>
      </c>
      <c r="E98" s="46" t="s">
        <v>288</v>
      </c>
      <c r="F98" s="7"/>
      <c r="G98" s="10"/>
      <c r="H98" s="27" t="str">
        <f t="shared" ref="H98:Q103" si="196">IF(H$17=($D97-WEEKDAY($D97,2)+1),"u","")</f>
        <v/>
      </c>
      <c r="I98" s="27" t="str">
        <f t="shared" si="196"/>
        <v/>
      </c>
      <c r="J98" s="27" t="str">
        <f t="shared" si="196"/>
        <v/>
      </c>
      <c r="K98" s="27" t="str">
        <f t="shared" si="196"/>
        <v/>
      </c>
      <c r="L98" s="27" t="str">
        <f t="shared" si="196"/>
        <v/>
      </c>
      <c r="M98" s="27" t="str">
        <f t="shared" si="196"/>
        <v/>
      </c>
      <c r="N98" s="27" t="str">
        <f t="shared" si="196"/>
        <v/>
      </c>
      <c r="O98" s="27" t="str">
        <f t="shared" si="196"/>
        <v/>
      </c>
      <c r="P98" s="27" t="str">
        <f t="shared" si="196"/>
        <v/>
      </c>
      <c r="Q98" s="27" t="str">
        <f t="shared" si="196"/>
        <v>u</v>
      </c>
      <c r="R98" s="27" t="str">
        <f t="shared" ref="R98:X103" si="197">IF(R$17=($D97-WEEKDAY($D97,2)+1),"u","")</f>
        <v/>
      </c>
      <c r="S98" s="27" t="str">
        <f t="shared" si="197"/>
        <v/>
      </c>
      <c r="T98" s="27" t="str">
        <f t="shared" si="197"/>
        <v/>
      </c>
      <c r="U98" s="27" t="str">
        <f t="shared" si="197"/>
        <v/>
      </c>
      <c r="V98" s="27" t="str">
        <f t="shared" si="197"/>
        <v/>
      </c>
      <c r="W98" s="27" t="str">
        <f t="shared" si="197"/>
        <v/>
      </c>
      <c r="X98" s="27" t="str">
        <f t="shared" si="197"/>
        <v/>
      </c>
    </row>
    <row r="99" spans="1:24" ht="15.75" thickBot="1">
      <c r="A99" s="6">
        <v>13.4</v>
      </c>
      <c r="B99" s="237" t="s">
        <v>312</v>
      </c>
      <c r="C99" s="223">
        <v>45180</v>
      </c>
      <c r="D99" s="223">
        <v>45180</v>
      </c>
      <c r="E99" s="46" t="s">
        <v>293</v>
      </c>
      <c r="F99" s="7"/>
      <c r="G99" s="10"/>
      <c r="H99" s="27" t="str">
        <f t="shared" si="196"/>
        <v/>
      </c>
      <c r="I99" s="27" t="str">
        <f t="shared" si="196"/>
        <v/>
      </c>
      <c r="J99" s="27" t="str">
        <f t="shared" si="196"/>
        <v/>
      </c>
      <c r="K99" s="27" t="str">
        <f t="shared" si="196"/>
        <v/>
      </c>
      <c r="L99" s="27" t="str">
        <f t="shared" si="196"/>
        <v/>
      </c>
      <c r="M99" s="27" t="str">
        <f t="shared" si="196"/>
        <v/>
      </c>
      <c r="N99" s="27" t="str">
        <f t="shared" si="196"/>
        <v/>
      </c>
      <c r="O99" s="27" t="str">
        <f t="shared" si="196"/>
        <v/>
      </c>
      <c r="P99" s="27" t="str">
        <f t="shared" si="196"/>
        <v/>
      </c>
      <c r="Q99" s="27" t="str">
        <f t="shared" si="196"/>
        <v/>
      </c>
      <c r="R99" s="27" t="str">
        <f t="shared" si="197"/>
        <v/>
      </c>
      <c r="S99" s="27" t="str">
        <f t="shared" si="197"/>
        <v/>
      </c>
      <c r="T99" s="27" t="str">
        <f t="shared" si="197"/>
        <v/>
      </c>
      <c r="U99" s="27" t="str">
        <f t="shared" si="197"/>
        <v/>
      </c>
      <c r="V99" s="27" t="str">
        <f t="shared" si="197"/>
        <v>u</v>
      </c>
      <c r="W99" s="27" t="str">
        <f t="shared" si="197"/>
        <v/>
      </c>
      <c r="X99" s="27" t="str">
        <f t="shared" si="197"/>
        <v/>
      </c>
    </row>
    <row r="100" spans="1:24" ht="15.75" thickBot="1">
      <c r="A100" s="6">
        <v>13.5</v>
      </c>
      <c r="B100" s="237" t="s">
        <v>282</v>
      </c>
      <c r="C100" s="223">
        <v>45181</v>
      </c>
      <c r="D100" s="223">
        <v>45182</v>
      </c>
      <c r="E100" s="46" t="s">
        <v>288</v>
      </c>
      <c r="F100" s="7"/>
      <c r="G100" s="10"/>
      <c r="H100" s="27" t="str">
        <f t="shared" si="196"/>
        <v/>
      </c>
      <c r="I100" s="27" t="str">
        <f t="shared" si="196"/>
        <v/>
      </c>
      <c r="J100" s="27" t="str">
        <f t="shared" si="196"/>
        <v/>
      </c>
      <c r="K100" s="27" t="str">
        <f t="shared" si="196"/>
        <v/>
      </c>
      <c r="L100" s="27" t="str">
        <f t="shared" si="196"/>
        <v/>
      </c>
      <c r="M100" s="27" t="str">
        <f t="shared" si="196"/>
        <v/>
      </c>
      <c r="N100" s="27" t="str">
        <f t="shared" si="196"/>
        <v/>
      </c>
      <c r="O100" s="27" t="str">
        <f t="shared" si="196"/>
        <v/>
      </c>
      <c r="P100" s="27" t="str">
        <f t="shared" si="196"/>
        <v/>
      </c>
      <c r="Q100" s="27" t="str">
        <f t="shared" si="196"/>
        <v/>
      </c>
      <c r="R100" s="27" t="str">
        <f t="shared" si="197"/>
        <v/>
      </c>
      <c r="S100" s="27" t="str">
        <f t="shared" si="197"/>
        <v/>
      </c>
      <c r="T100" s="27" t="str">
        <f t="shared" si="197"/>
        <v/>
      </c>
      <c r="U100" s="27" t="str">
        <f t="shared" si="197"/>
        <v/>
      </c>
      <c r="V100" s="27" t="str">
        <f t="shared" si="197"/>
        <v>u</v>
      </c>
      <c r="W100" s="27" t="str">
        <f t="shared" si="197"/>
        <v/>
      </c>
      <c r="X100" s="27" t="str">
        <f t="shared" si="197"/>
        <v/>
      </c>
    </row>
    <row r="101" spans="1:24" ht="15.75" thickBot="1">
      <c r="A101" s="6">
        <v>13.6</v>
      </c>
      <c r="B101" s="237" t="s">
        <v>283</v>
      </c>
      <c r="C101" s="223">
        <v>45183</v>
      </c>
      <c r="D101" s="223">
        <v>45184</v>
      </c>
      <c r="E101" s="46" t="s">
        <v>293</v>
      </c>
      <c r="F101" s="7"/>
      <c r="G101" s="10"/>
      <c r="H101" s="27" t="str">
        <f t="shared" si="196"/>
        <v/>
      </c>
      <c r="I101" s="27" t="str">
        <f t="shared" si="196"/>
        <v/>
      </c>
      <c r="J101" s="27" t="str">
        <f t="shared" si="196"/>
        <v/>
      </c>
      <c r="K101" s="27" t="str">
        <f t="shared" si="196"/>
        <v/>
      </c>
      <c r="L101" s="27" t="str">
        <f t="shared" si="196"/>
        <v/>
      </c>
      <c r="M101" s="27" t="str">
        <f t="shared" si="196"/>
        <v/>
      </c>
      <c r="N101" s="27" t="str">
        <f t="shared" si="196"/>
        <v/>
      </c>
      <c r="O101" s="27" t="str">
        <f t="shared" si="196"/>
        <v/>
      </c>
      <c r="P101" s="27" t="str">
        <f t="shared" si="196"/>
        <v/>
      </c>
      <c r="Q101" s="27" t="str">
        <f t="shared" si="196"/>
        <v/>
      </c>
      <c r="R101" s="27" t="str">
        <f t="shared" si="197"/>
        <v/>
      </c>
      <c r="S101" s="27" t="str">
        <f t="shared" si="197"/>
        <v/>
      </c>
      <c r="T101" s="27" t="str">
        <f t="shared" si="197"/>
        <v/>
      </c>
      <c r="U101" s="27" t="str">
        <f t="shared" si="197"/>
        <v/>
      </c>
      <c r="V101" s="27" t="str">
        <f t="shared" si="197"/>
        <v>u</v>
      </c>
      <c r="W101" s="27" t="str">
        <f t="shared" si="197"/>
        <v/>
      </c>
      <c r="X101" s="27" t="str">
        <f t="shared" si="197"/>
        <v/>
      </c>
    </row>
    <row r="102" spans="1:24" ht="15.75" thickBot="1">
      <c r="A102" s="6">
        <v>13.7</v>
      </c>
      <c r="B102" s="237" t="s">
        <v>284</v>
      </c>
      <c r="C102" s="223">
        <v>45187</v>
      </c>
      <c r="D102" s="223">
        <v>45187</v>
      </c>
      <c r="E102" s="46" t="s">
        <v>288</v>
      </c>
      <c r="F102" s="7"/>
      <c r="G102" s="10"/>
      <c r="H102" s="27" t="str">
        <f t="shared" si="196"/>
        <v/>
      </c>
      <c r="I102" s="27" t="str">
        <f t="shared" si="196"/>
        <v/>
      </c>
      <c r="J102" s="27" t="str">
        <f t="shared" si="196"/>
        <v/>
      </c>
      <c r="K102" s="27" t="str">
        <f t="shared" si="196"/>
        <v/>
      </c>
      <c r="L102" s="27" t="str">
        <f t="shared" si="196"/>
        <v/>
      </c>
      <c r="M102" s="27" t="str">
        <f t="shared" si="196"/>
        <v/>
      </c>
      <c r="N102" s="27" t="str">
        <f t="shared" si="196"/>
        <v/>
      </c>
      <c r="O102" s="27" t="str">
        <f t="shared" si="196"/>
        <v/>
      </c>
      <c r="P102" s="27" t="str">
        <f t="shared" si="196"/>
        <v/>
      </c>
      <c r="Q102" s="27" t="str">
        <f t="shared" si="196"/>
        <v/>
      </c>
      <c r="R102" s="27" t="str">
        <f t="shared" si="197"/>
        <v/>
      </c>
      <c r="S102" s="27" t="str">
        <f t="shared" si="197"/>
        <v/>
      </c>
      <c r="T102" s="27" t="str">
        <f t="shared" si="197"/>
        <v/>
      </c>
      <c r="U102" s="27" t="str">
        <f t="shared" si="197"/>
        <v/>
      </c>
      <c r="V102" s="27" t="str">
        <f t="shared" si="197"/>
        <v>u</v>
      </c>
      <c r="W102" s="27" t="str">
        <f t="shared" si="197"/>
        <v/>
      </c>
      <c r="X102" s="27" t="str">
        <f t="shared" si="197"/>
        <v/>
      </c>
    </row>
    <row r="103" spans="1:24" ht="15.75" thickBot="1">
      <c r="A103" s="6">
        <v>13.8</v>
      </c>
      <c r="B103" s="237" t="s">
        <v>296</v>
      </c>
      <c r="C103" s="223">
        <v>45217</v>
      </c>
      <c r="D103" s="223">
        <v>45217</v>
      </c>
      <c r="E103" s="46" t="s">
        <v>288</v>
      </c>
      <c r="F103" s="7"/>
      <c r="G103" s="10"/>
      <c r="H103" s="27" t="str">
        <f t="shared" si="196"/>
        <v/>
      </c>
      <c r="I103" s="27" t="str">
        <f t="shared" si="196"/>
        <v/>
      </c>
      <c r="J103" s="27" t="str">
        <f t="shared" si="196"/>
        <v/>
      </c>
      <c r="K103" s="27" t="str">
        <f t="shared" si="196"/>
        <v/>
      </c>
      <c r="L103" s="27" t="str">
        <f t="shared" si="196"/>
        <v/>
      </c>
      <c r="M103" s="27" t="str">
        <f t="shared" si="196"/>
        <v/>
      </c>
      <c r="N103" s="27" t="str">
        <f t="shared" si="196"/>
        <v/>
      </c>
      <c r="O103" s="27" t="str">
        <f t="shared" si="196"/>
        <v/>
      </c>
      <c r="P103" s="27" t="str">
        <f t="shared" si="196"/>
        <v/>
      </c>
      <c r="Q103" s="27" t="str">
        <f t="shared" si="196"/>
        <v/>
      </c>
      <c r="R103" s="27" t="str">
        <f t="shared" si="197"/>
        <v/>
      </c>
      <c r="S103" s="27" t="str">
        <f t="shared" si="197"/>
        <v/>
      </c>
      <c r="T103" s="27" t="str">
        <f t="shared" si="197"/>
        <v/>
      </c>
      <c r="U103" s="27" t="str">
        <f t="shared" si="197"/>
        <v/>
      </c>
      <c r="V103" s="27" t="str">
        <f t="shared" si="197"/>
        <v/>
      </c>
      <c r="W103" s="27" t="str">
        <f t="shared" si="197"/>
        <v>u</v>
      </c>
      <c r="X103" s="27" t="str">
        <f t="shared" si="197"/>
        <v/>
      </c>
    </row>
    <row r="104" spans="1:24" ht="15.75" thickBot="1">
      <c r="G104" s="5"/>
    </row>
    <row r="105" spans="1:24" ht="15.75" thickBot="1">
      <c r="B105" s="12" t="s">
        <v>0</v>
      </c>
      <c r="C105" s="13">
        <f>C109</f>
        <v>45141</v>
      </c>
      <c r="D105" s="14"/>
      <c r="E105" s="14"/>
      <c r="F105" s="14"/>
      <c r="G105" s="14"/>
      <c r="H105" s="635">
        <f>I106</f>
        <v>45124</v>
      </c>
      <c r="I105" s="635"/>
      <c r="J105" s="635"/>
      <c r="K105" s="635"/>
      <c r="L105" s="629">
        <f>M106</f>
        <v>45152</v>
      </c>
      <c r="M105" s="630"/>
      <c r="N105" s="630"/>
      <c r="O105" s="630"/>
      <c r="P105" s="631"/>
      <c r="Q105" s="636">
        <f>Q106</f>
        <v>45180</v>
      </c>
      <c r="R105" s="637"/>
      <c r="S105" s="637"/>
      <c r="T105" s="637"/>
      <c r="U105" s="638"/>
      <c r="V105" s="629">
        <f>V106</f>
        <v>45215</v>
      </c>
      <c r="W105" s="630"/>
      <c r="X105" s="631"/>
    </row>
    <row r="106" spans="1:24" ht="57" thickBot="1">
      <c r="A106" s="1"/>
      <c r="B106" s="215" t="s">
        <v>1</v>
      </c>
      <c r="C106" s="265" t="s">
        <v>279</v>
      </c>
      <c r="D106" s="217" t="s">
        <v>2</v>
      </c>
      <c r="E106" s="626"/>
      <c r="F106" s="628"/>
      <c r="G106" s="33" t="s">
        <v>3</v>
      </c>
      <c r="H106" s="15">
        <f>IF(MONTH(C105-WEEKDAY((C105),2)+1)&lt;MONTH(C105),(C105-28-DAY(C105)+7)-WEEKDAY((C105-DAY(C105)+7),2)+1,(C105-DAY(C105)+7)-WEEKDAY(((C105)-DAY(C105)+7),2)+1)</f>
        <v>45117</v>
      </c>
      <c r="I106" s="15">
        <f>H106+7</f>
        <v>45124</v>
      </c>
      <c r="J106" s="15">
        <f t="shared" ref="J106" si="198">I106+7</f>
        <v>45131</v>
      </c>
      <c r="K106" s="15">
        <f t="shared" ref="K106" si="199">J106+7</f>
        <v>45138</v>
      </c>
      <c r="L106" s="15">
        <f t="shared" ref="L106" si="200">K106+7</f>
        <v>45145</v>
      </c>
      <c r="M106" s="15">
        <f t="shared" ref="M106" si="201">L106+7</f>
        <v>45152</v>
      </c>
      <c r="N106" s="15">
        <f t="shared" ref="N106" si="202">M106+7</f>
        <v>45159</v>
      </c>
      <c r="O106" s="15">
        <f t="shared" ref="O106" si="203">N106+7</f>
        <v>45166</v>
      </c>
      <c r="P106" s="15">
        <f t="shared" ref="P106" si="204">O106+7</f>
        <v>45173</v>
      </c>
      <c r="Q106" s="15">
        <f t="shared" ref="Q106" si="205">P106+7</f>
        <v>45180</v>
      </c>
      <c r="R106" s="15">
        <f t="shared" ref="R106" si="206">Q106+7</f>
        <v>45187</v>
      </c>
      <c r="S106" s="15">
        <f t="shared" ref="S106" si="207">R106+7</f>
        <v>45194</v>
      </c>
      <c r="T106" s="15">
        <f t="shared" ref="T106" si="208">S106+7</f>
        <v>45201</v>
      </c>
      <c r="U106" s="15">
        <f t="shared" ref="U106" si="209">T106+7</f>
        <v>45208</v>
      </c>
      <c r="V106" s="15">
        <f t="shared" ref="V106" si="210">U106+7</f>
        <v>45215</v>
      </c>
      <c r="W106" s="15">
        <f t="shared" ref="W106" si="211">V106+7</f>
        <v>45222</v>
      </c>
      <c r="X106" s="15">
        <f t="shared" ref="X106" si="212">W106+7</f>
        <v>45229</v>
      </c>
    </row>
    <row r="107" spans="1:24" ht="15.75" thickBot="1">
      <c r="A107" s="8" t="s">
        <v>4</v>
      </c>
      <c r="B107" s="8" t="s">
        <v>5</v>
      </c>
      <c r="C107" s="216" t="s">
        <v>6</v>
      </c>
      <c r="D107" s="216" t="s">
        <v>7</v>
      </c>
      <c r="E107" s="8" t="s">
        <v>8</v>
      </c>
      <c r="F107" s="8" t="s">
        <v>10</v>
      </c>
      <c r="G107" s="8" t="s">
        <v>11</v>
      </c>
      <c r="H107" s="11"/>
      <c r="I107" s="11" t="s">
        <v>12</v>
      </c>
      <c r="J107" s="11" t="s">
        <v>13</v>
      </c>
      <c r="K107" s="11" t="s">
        <v>14</v>
      </c>
      <c r="L107" s="11" t="s">
        <v>15</v>
      </c>
      <c r="M107" s="11" t="s">
        <v>16</v>
      </c>
      <c r="N107" s="11" t="s">
        <v>17</v>
      </c>
      <c r="O107" s="11" t="s">
        <v>18</v>
      </c>
      <c r="P107" s="11" t="s">
        <v>19</v>
      </c>
      <c r="Q107" s="11" t="s">
        <v>20</v>
      </c>
      <c r="R107" s="11" t="s">
        <v>21</v>
      </c>
      <c r="S107" s="11" t="s">
        <v>22</v>
      </c>
      <c r="T107" s="11" t="s">
        <v>23</v>
      </c>
      <c r="U107" s="11" t="s">
        <v>24</v>
      </c>
      <c r="V107" s="11" t="s">
        <v>25</v>
      </c>
      <c r="W107" s="11" t="s">
        <v>26</v>
      </c>
      <c r="X107" s="11" t="s">
        <v>27</v>
      </c>
    </row>
    <row r="108" spans="1:24" ht="15.75" thickBot="1">
      <c r="A108" s="259">
        <v>14</v>
      </c>
      <c r="B108" s="260" t="s">
        <v>313</v>
      </c>
      <c r="C108" s="260"/>
      <c r="D108" s="260"/>
      <c r="E108" s="260"/>
      <c r="F108" s="8"/>
      <c r="G108" s="8"/>
      <c r="H108" s="11"/>
      <c r="I108" s="11"/>
      <c r="J108" s="11"/>
      <c r="K108" s="11"/>
      <c r="L108" s="11"/>
      <c r="M108" s="11"/>
      <c r="N108" s="11"/>
      <c r="O108" s="11"/>
      <c r="P108" s="11"/>
      <c r="Q108" s="11"/>
      <c r="R108" s="11"/>
      <c r="S108" s="11"/>
      <c r="T108" s="11"/>
      <c r="U108" s="11"/>
      <c r="V108" s="11"/>
      <c r="W108" s="11"/>
      <c r="X108" s="11"/>
    </row>
    <row r="109" spans="1:24" ht="15.75" thickBot="1">
      <c r="A109" s="6">
        <v>14.1</v>
      </c>
      <c r="B109" s="237" t="s">
        <v>287</v>
      </c>
      <c r="C109" s="223">
        <v>45141</v>
      </c>
      <c r="D109" s="223">
        <v>45146</v>
      </c>
      <c r="E109" s="46" t="s">
        <v>288</v>
      </c>
      <c r="F109" s="7"/>
      <c r="G109" s="10"/>
      <c r="H109" s="27" t="str">
        <f t="shared" ref="H109:Q110" si="213">IF(H$17=($D109-WEEKDAY($D109,2)+1),"u","")</f>
        <v/>
      </c>
      <c r="I109" s="27" t="str">
        <f t="shared" si="213"/>
        <v/>
      </c>
      <c r="J109" s="27" t="str">
        <f t="shared" si="213"/>
        <v/>
      </c>
      <c r="K109" s="27" t="str">
        <f t="shared" si="213"/>
        <v/>
      </c>
      <c r="L109" s="27" t="str">
        <f t="shared" si="213"/>
        <v/>
      </c>
      <c r="M109" s="27" t="str">
        <f t="shared" si="213"/>
        <v/>
      </c>
      <c r="N109" s="27" t="str">
        <f t="shared" si="213"/>
        <v/>
      </c>
      <c r="O109" s="27" t="str">
        <f t="shared" si="213"/>
        <v/>
      </c>
      <c r="P109" s="27" t="str">
        <f t="shared" si="213"/>
        <v/>
      </c>
      <c r="Q109" s="27" t="str">
        <f t="shared" si="213"/>
        <v>u</v>
      </c>
      <c r="R109" s="27" t="str">
        <f t="shared" ref="R109:X110" si="214">IF(R$17=($D109-WEEKDAY($D109,2)+1),"u","")</f>
        <v/>
      </c>
      <c r="S109" s="27" t="str">
        <f t="shared" si="214"/>
        <v/>
      </c>
      <c r="T109" s="27" t="str">
        <f t="shared" si="214"/>
        <v/>
      </c>
      <c r="U109" s="27" t="str">
        <f t="shared" si="214"/>
        <v/>
      </c>
      <c r="V109" s="27" t="str">
        <f t="shared" si="214"/>
        <v/>
      </c>
      <c r="W109" s="27" t="str">
        <f t="shared" si="214"/>
        <v/>
      </c>
      <c r="X109" s="27" t="str">
        <f t="shared" si="214"/>
        <v/>
      </c>
    </row>
    <row r="110" spans="1:24" ht="15.75" thickBot="1">
      <c r="A110" s="6">
        <v>14.2</v>
      </c>
      <c r="B110" s="237" t="s">
        <v>307</v>
      </c>
      <c r="C110" s="223">
        <v>45147</v>
      </c>
      <c r="D110" s="223">
        <v>45156</v>
      </c>
      <c r="E110" s="46" t="s">
        <v>288</v>
      </c>
      <c r="F110" s="7"/>
      <c r="G110" s="10"/>
      <c r="H110" s="27" t="str">
        <f t="shared" si="213"/>
        <v/>
      </c>
      <c r="I110" s="27" t="str">
        <f t="shared" si="213"/>
        <v/>
      </c>
      <c r="J110" s="27" t="str">
        <f t="shared" si="213"/>
        <v/>
      </c>
      <c r="K110" s="27" t="str">
        <f t="shared" si="213"/>
        <v/>
      </c>
      <c r="L110" s="27" t="str">
        <f t="shared" si="213"/>
        <v/>
      </c>
      <c r="M110" s="27" t="str">
        <f t="shared" si="213"/>
        <v/>
      </c>
      <c r="N110" s="27" t="str">
        <f t="shared" si="213"/>
        <v/>
      </c>
      <c r="O110" s="27" t="str">
        <f t="shared" si="213"/>
        <v/>
      </c>
      <c r="P110" s="27" t="str">
        <f t="shared" si="213"/>
        <v/>
      </c>
      <c r="Q110" s="27" t="str">
        <f t="shared" si="213"/>
        <v/>
      </c>
      <c r="R110" s="27" t="str">
        <f t="shared" si="214"/>
        <v>u</v>
      </c>
      <c r="S110" s="27" t="str">
        <f t="shared" si="214"/>
        <v/>
      </c>
      <c r="T110" s="27" t="str">
        <f t="shared" si="214"/>
        <v/>
      </c>
      <c r="U110" s="27" t="str">
        <f t="shared" si="214"/>
        <v/>
      </c>
      <c r="V110" s="27" t="str">
        <f t="shared" si="214"/>
        <v/>
      </c>
      <c r="W110" s="27" t="str">
        <f t="shared" si="214"/>
        <v/>
      </c>
      <c r="X110" s="27" t="str">
        <f t="shared" si="214"/>
        <v/>
      </c>
    </row>
    <row r="111" spans="1:24" ht="15.75" thickBot="1">
      <c r="A111" s="6">
        <v>14.3</v>
      </c>
      <c r="B111" s="237" t="s">
        <v>308</v>
      </c>
      <c r="C111" s="223">
        <v>45159</v>
      </c>
      <c r="D111" s="223">
        <v>45187</v>
      </c>
      <c r="E111" s="46" t="s">
        <v>288</v>
      </c>
      <c r="F111" s="7"/>
      <c r="G111" s="10"/>
      <c r="H111" s="27" t="str">
        <f t="shared" ref="H111:Q116" si="215">IF(H$17=($D110-WEEKDAY($D110,2)+1),"u","")</f>
        <v/>
      </c>
      <c r="I111" s="27" t="str">
        <f t="shared" si="215"/>
        <v/>
      </c>
      <c r="J111" s="27" t="str">
        <f t="shared" si="215"/>
        <v/>
      </c>
      <c r="K111" s="27" t="str">
        <f t="shared" si="215"/>
        <v/>
      </c>
      <c r="L111" s="27" t="str">
        <f t="shared" si="215"/>
        <v/>
      </c>
      <c r="M111" s="27" t="str">
        <f t="shared" si="215"/>
        <v/>
      </c>
      <c r="N111" s="27" t="str">
        <f t="shared" si="215"/>
        <v/>
      </c>
      <c r="O111" s="27" t="str">
        <f t="shared" si="215"/>
        <v/>
      </c>
      <c r="P111" s="27" t="str">
        <f t="shared" si="215"/>
        <v/>
      </c>
      <c r="Q111" s="27" t="str">
        <f t="shared" si="215"/>
        <v/>
      </c>
      <c r="R111" s="27" t="str">
        <f t="shared" ref="R111:X116" si="216">IF(R$17=($D110-WEEKDAY($D110,2)+1),"u","")</f>
        <v>u</v>
      </c>
      <c r="S111" s="27" t="str">
        <f t="shared" si="216"/>
        <v/>
      </c>
      <c r="T111" s="27" t="str">
        <f t="shared" si="216"/>
        <v/>
      </c>
      <c r="U111" s="27" t="str">
        <f t="shared" si="216"/>
        <v/>
      </c>
      <c r="V111" s="27" t="str">
        <f t="shared" si="216"/>
        <v/>
      </c>
      <c r="W111" s="27" t="str">
        <f t="shared" si="216"/>
        <v/>
      </c>
      <c r="X111" s="27" t="str">
        <f t="shared" si="216"/>
        <v/>
      </c>
    </row>
    <row r="112" spans="1:24" ht="15.75" thickBot="1">
      <c r="A112" s="6">
        <v>14.4</v>
      </c>
      <c r="B112" s="237" t="s">
        <v>312</v>
      </c>
      <c r="C112" s="223">
        <v>45187</v>
      </c>
      <c r="D112" s="223">
        <v>45187</v>
      </c>
      <c r="E112" s="46" t="s">
        <v>293</v>
      </c>
      <c r="F112" s="7"/>
      <c r="G112" s="10"/>
      <c r="H112" s="27" t="str">
        <f t="shared" si="215"/>
        <v/>
      </c>
      <c r="I112" s="27" t="str">
        <f t="shared" si="215"/>
        <v/>
      </c>
      <c r="J112" s="27" t="str">
        <f t="shared" si="215"/>
        <v/>
      </c>
      <c r="K112" s="27" t="str">
        <f t="shared" si="215"/>
        <v/>
      </c>
      <c r="L112" s="27" t="str">
        <f t="shared" si="215"/>
        <v/>
      </c>
      <c r="M112" s="27" t="str">
        <f t="shared" si="215"/>
        <v/>
      </c>
      <c r="N112" s="27" t="str">
        <f t="shared" si="215"/>
        <v/>
      </c>
      <c r="O112" s="27" t="str">
        <f t="shared" si="215"/>
        <v/>
      </c>
      <c r="P112" s="27" t="str">
        <f t="shared" si="215"/>
        <v/>
      </c>
      <c r="Q112" s="27" t="str">
        <f t="shared" si="215"/>
        <v/>
      </c>
      <c r="R112" s="27" t="str">
        <f t="shared" si="216"/>
        <v/>
      </c>
      <c r="S112" s="27" t="str">
        <f t="shared" si="216"/>
        <v/>
      </c>
      <c r="T112" s="27" t="str">
        <f t="shared" si="216"/>
        <v/>
      </c>
      <c r="U112" s="27" t="str">
        <f t="shared" si="216"/>
        <v/>
      </c>
      <c r="V112" s="27" t="str">
        <f t="shared" si="216"/>
        <v/>
      </c>
      <c r="W112" s="27" t="str">
        <f t="shared" si="216"/>
        <v>u</v>
      </c>
      <c r="X112" s="27" t="str">
        <f t="shared" si="216"/>
        <v/>
      </c>
    </row>
    <row r="113" spans="1:24" ht="15.75" thickBot="1">
      <c r="A113" s="6">
        <v>14.5</v>
      </c>
      <c r="B113" s="237" t="s">
        <v>282</v>
      </c>
      <c r="C113" s="223">
        <v>45188</v>
      </c>
      <c r="D113" s="223">
        <v>45189</v>
      </c>
      <c r="E113" s="46" t="s">
        <v>288</v>
      </c>
      <c r="F113" s="7"/>
      <c r="G113" s="10"/>
      <c r="H113" s="27" t="str">
        <f t="shared" si="215"/>
        <v/>
      </c>
      <c r="I113" s="27" t="str">
        <f t="shared" si="215"/>
        <v/>
      </c>
      <c r="J113" s="27" t="str">
        <f t="shared" si="215"/>
        <v/>
      </c>
      <c r="K113" s="27" t="str">
        <f t="shared" si="215"/>
        <v/>
      </c>
      <c r="L113" s="27" t="str">
        <f t="shared" si="215"/>
        <v/>
      </c>
      <c r="M113" s="27" t="str">
        <f t="shared" si="215"/>
        <v/>
      </c>
      <c r="N113" s="27" t="str">
        <f t="shared" si="215"/>
        <v/>
      </c>
      <c r="O113" s="27" t="str">
        <f t="shared" si="215"/>
        <v/>
      </c>
      <c r="P113" s="27" t="str">
        <f t="shared" si="215"/>
        <v/>
      </c>
      <c r="Q113" s="27" t="str">
        <f t="shared" si="215"/>
        <v/>
      </c>
      <c r="R113" s="27" t="str">
        <f t="shared" si="216"/>
        <v/>
      </c>
      <c r="S113" s="27" t="str">
        <f t="shared" si="216"/>
        <v/>
      </c>
      <c r="T113" s="27" t="str">
        <f t="shared" si="216"/>
        <v/>
      </c>
      <c r="U113" s="27" t="str">
        <f t="shared" si="216"/>
        <v/>
      </c>
      <c r="V113" s="27" t="str">
        <f t="shared" si="216"/>
        <v/>
      </c>
      <c r="W113" s="27" t="str">
        <f t="shared" si="216"/>
        <v>u</v>
      </c>
      <c r="X113" s="27" t="str">
        <f t="shared" si="216"/>
        <v/>
      </c>
    </row>
    <row r="114" spans="1:24" ht="15.75" thickBot="1">
      <c r="A114" s="6">
        <v>14.6</v>
      </c>
      <c r="B114" s="237" t="s">
        <v>283</v>
      </c>
      <c r="C114" s="223">
        <v>45190</v>
      </c>
      <c r="D114" s="223">
        <v>45191</v>
      </c>
      <c r="E114" s="46" t="s">
        <v>293</v>
      </c>
      <c r="F114" s="7"/>
      <c r="G114" s="10"/>
      <c r="H114" s="27" t="str">
        <f t="shared" si="215"/>
        <v/>
      </c>
      <c r="I114" s="27" t="str">
        <f t="shared" si="215"/>
        <v/>
      </c>
      <c r="J114" s="27" t="str">
        <f t="shared" si="215"/>
        <v/>
      </c>
      <c r="K114" s="27" t="str">
        <f t="shared" si="215"/>
        <v/>
      </c>
      <c r="L114" s="27" t="str">
        <f t="shared" si="215"/>
        <v/>
      </c>
      <c r="M114" s="27" t="str">
        <f t="shared" si="215"/>
        <v/>
      </c>
      <c r="N114" s="27" t="str">
        <f t="shared" si="215"/>
        <v/>
      </c>
      <c r="O114" s="27" t="str">
        <f t="shared" si="215"/>
        <v/>
      </c>
      <c r="P114" s="27" t="str">
        <f t="shared" si="215"/>
        <v/>
      </c>
      <c r="Q114" s="27" t="str">
        <f t="shared" si="215"/>
        <v/>
      </c>
      <c r="R114" s="27" t="str">
        <f t="shared" si="216"/>
        <v/>
      </c>
      <c r="S114" s="27" t="str">
        <f t="shared" si="216"/>
        <v/>
      </c>
      <c r="T114" s="27" t="str">
        <f t="shared" si="216"/>
        <v/>
      </c>
      <c r="U114" s="27" t="str">
        <f t="shared" si="216"/>
        <v/>
      </c>
      <c r="V114" s="27" t="str">
        <f t="shared" si="216"/>
        <v/>
      </c>
      <c r="W114" s="27" t="str">
        <f t="shared" si="216"/>
        <v>u</v>
      </c>
      <c r="X114" s="27" t="str">
        <f t="shared" si="216"/>
        <v/>
      </c>
    </row>
    <row r="115" spans="1:24" ht="15.75" thickBot="1">
      <c r="A115" s="6">
        <v>14.7</v>
      </c>
      <c r="B115" s="237" t="s">
        <v>284</v>
      </c>
      <c r="C115" s="223">
        <v>45194</v>
      </c>
      <c r="D115" s="223">
        <v>45194</v>
      </c>
      <c r="E115" s="46" t="s">
        <v>288</v>
      </c>
      <c r="F115" s="7"/>
      <c r="G115" s="10"/>
      <c r="H115" s="27" t="str">
        <f t="shared" si="215"/>
        <v/>
      </c>
      <c r="I115" s="27" t="str">
        <f t="shared" si="215"/>
        <v/>
      </c>
      <c r="J115" s="27" t="str">
        <f t="shared" si="215"/>
        <v/>
      </c>
      <c r="K115" s="27" t="str">
        <f t="shared" si="215"/>
        <v/>
      </c>
      <c r="L115" s="27" t="str">
        <f t="shared" si="215"/>
        <v/>
      </c>
      <c r="M115" s="27" t="str">
        <f t="shared" si="215"/>
        <v/>
      </c>
      <c r="N115" s="27" t="str">
        <f t="shared" si="215"/>
        <v/>
      </c>
      <c r="O115" s="27" t="str">
        <f t="shared" si="215"/>
        <v/>
      </c>
      <c r="P115" s="27" t="str">
        <f t="shared" si="215"/>
        <v/>
      </c>
      <c r="Q115" s="27" t="str">
        <f t="shared" si="215"/>
        <v/>
      </c>
      <c r="R115" s="27" t="str">
        <f t="shared" si="216"/>
        <v/>
      </c>
      <c r="S115" s="27" t="str">
        <f t="shared" si="216"/>
        <v/>
      </c>
      <c r="T115" s="27" t="str">
        <f t="shared" si="216"/>
        <v/>
      </c>
      <c r="U115" s="27" t="str">
        <f t="shared" si="216"/>
        <v/>
      </c>
      <c r="V115" s="27" t="str">
        <f t="shared" si="216"/>
        <v/>
      </c>
      <c r="W115" s="27" t="str">
        <f t="shared" si="216"/>
        <v>u</v>
      </c>
      <c r="X115" s="27" t="str">
        <f t="shared" si="216"/>
        <v/>
      </c>
    </row>
    <row r="116" spans="1:24" ht="15.75" thickBot="1">
      <c r="A116" s="6">
        <v>14.8</v>
      </c>
      <c r="B116" s="237" t="s">
        <v>296</v>
      </c>
      <c r="C116" s="223">
        <v>45224</v>
      </c>
      <c r="D116" s="223">
        <v>45224</v>
      </c>
      <c r="E116" s="46" t="s">
        <v>288</v>
      </c>
      <c r="F116" s="7"/>
      <c r="G116" s="10"/>
      <c r="H116" s="27" t="str">
        <f t="shared" si="215"/>
        <v/>
      </c>
      <c r="I116" s="27" t="str">
        <f t="shared" si="215"/>
        <v/>
      </c>
      <c r="J116" s="27" t="str">
        <f t="shared" si="215"/>
        <v/>
      </c>
      <c r="K116" s="27" t="str">
        <f t="shared" si="215"/>
        <v/>
      </c>
      <c r="L116" s="27" t="str">
        <f t="shared" si="215"/>
        <v/>
      </c>
      <c r="M116" s="27" t="str">
        <f t="shared" si="215"/>
        <v/>
      </c>
      <c r="N116" s="27" t="str">
        <f t="shared" si="215"/>
        <v/>
      </c>
      <c r="O116" s="27" t="str">
        <f t="shared" si="215"/>
        <v/>
      </c>
      <c r="P116" s="27" t="str">
        <f t="shared" si="215"/>
        <v/>
      </c>
      <c r="Q116" s="27" t="str">
        <f t="shared" si="215"/>
        <v/>
      </c>
      <c r="R116" s="27" t="str">
        <f t="shared" si="216"/>
        <v/>
      </c>
      <c r="S116" s="27" t="str">
        <f t="shared" si="216"/>
        <v/>
      </c>
      <c r="T116" s="27" t="str">
        <f t="shared" si="216"/>
        <v/>
      </c>
      <c r="U116" s="27" t="str">
        <f t="shared" si="216"/>
        <v/>
      </c>
      <c r="V116" s="27" t="str">
        <f t="shared" si="216"/>
        <v/>
      </c>
      <c r="W116" s="27" t="str">
        <f t="shared" si="216"/>
        <v/>
      </c>
      <c r="X116" s="27" t="str">
        <f t="shared" si="216"/>
        <v>u</v>
      </c>
    </row>
    <row r="117" spans="1:24" ht="15.75" thickBot="1">
      <c r="G117" s="5"/>
    </row>
    <row r="118" spans="1:24" ht="15.75" thickBot="1">
      <c r="B118" s="12" t="s">
        <v>0</v>
      </c>
      <c r="C118" s="13">
        <f>C122</f>
        <v>45149</v>
      </c>
      <c r="D118" s="14"/>
      <c r="E118" s="14"/>
      <c r="F118" s="14"/>
      <c r="G118" s="14"/>
      <c r="H118" s="635">
        <f>I119</f>
        <v>45152</v>
      </c>
      <c r="I118" s="635"/>
      <c r="J118" s="635"/>
      <c r="K118" s="635"/>
      <c r="L118" s="629">
        <f>M119</f>
        <v>45180</v>
      </c>
      <c r="M118" s="630"/>
      <c r="N118" s="630"/>
      <c r="O118" s="630"/>
      <c r="P118" s="631"/>
      <c r="Q118" s="636">
        <f>Q119</f>
        <v>45208</v>
      </c>
      <c r="R118" s="637"/>
      <c r="S118" s="637"/>
      <c r="T118" s="637"/>
      <c r="U118" s="638"/>
      <c r="V118" s="629">
        <f>V119</f>
        <v>45243</v>
      </c>
      <c r="W118" s="630"/>
      <c r="X118" s="631"/>
    </row>
    <row r="119" spans="1:24" ht="57" thickBot="1">
      <c r="A119" s="1"/>
      <c r="B119" s="215" t="s">
        <v>1</v>
      </c>
      <c r="C119" s="265" t="s">
        <v>279</v>
      </c>
      <c r="D119" s="217" t="s">
        <v>2</v>
      </c>
      <c r="E119" s="626"/>
      <c r="F119" s="628"/>
      <c r="G119" s="33" t="s">
        <v>3</v>
      </c>
      <c r="H119" s="15">
        <f>IF(MONTH(C118-WEEKDAY((C118),2)+1)&lt;MONTH(C118),(C118-28-DAY(C118)+7)-WEEKDAY((C118-DAY(C118)+7),2)+1,(C118-DAY(C118)+7)-WEEKDAY(((C118)-DAY(C118)+7),2)+1)</f>
        <v>45145</v>
      </c>
      <c r="I119" s="15">
        <f>H119+7</f>
        <v>45152</v>
      </c>
      <c r="J119" s="15">
        <f t="shared" ref="J119" si="217">I119+7</f>
        <v>45159</v>
      </c>
      <c r="K119" s="15">
        <f t="shared" ref="K119" si="218">J119+7</f>
        <v>45166</v>
      </c>
      <c r="L119" s="15">
        <f t="shared" ref="L119" si="219">K119+7</f>
        <v>45173</v>
      </c>
      <c r="M119" s="15">
        <f t="shared" ref="M119" si="220">L119+7</f>
        <v>45180</v>
      </c>
      <c r="N119" s="15">
        <f t="shared" ref="N119" si="221">M119+7</f>
        <v>45187</v>
      </c>
      <c r="O119" s="15">
        <f t="shared" ref="O119" si="222">N119+7</f>
        <v>45194</v>
      </c>
      <c r="P119" s="15">
        <f t="shared" ref="P119" si="223">O119+7</f>
        <v>45201</v>
      </c>
      <c r="Q119" s="15">
        <f t="shared" ref="Q119" si="224">P119+7</f>
        <v>45208</v>
      </c>
      <c r="R119" s="15">
        <f t="shared" ref="R119" si="225">Q119+7</f>
        <v>45215</v>
      </c>
      <c r="S119" s="15">
        <f t="shared" ref="S119" si="226">R119+7</f>
        <v>45222</v>
      </c>
      <c r="T119" s="15">
        <f t="shared" ref="T119" si="227">S119+7</f>
        <v>45229</v>
      </c>
      <c r="U119" s="15">
        <f t="shared" ref="U119" si="228">T119+7</f>
        <v>45236</v>
      </c>
      <c r="V119" s="15">
        <f t="shared" ref="V119" si="229">U119+7</f>
        <v>45243</v>
      </c>
      <c r="W119" s="15">
        <f t="shared" ref="W119" si="230">V119+7</f>
        <v>45250</v>
      </c>
      <c r="X119" s="15">
        <f t="shared" ref="X119" si="231">W119+7</f>
        <v>45257</v>
      </c>
    </row>
    <row r="120" spans="1:24" ht="15.75" thickBot="1">
      <c r="A120" s="8" t="s">
        <v>4</v>
      </c>
      <c r="B120" s="8" t="s">
        <v>5</v>
      </c>
      <c r="C120" s="216" t="s">
        <v>6</v>
      </c>
      <c r="D120" s="216" t="s">
        <v>7</v>
      </c>
      <c r="E120" s="8" t="s">
        <v>8</v>
      </c>
      <c r="F120" s="8" t="s">
        <v>10</v>
      </c>
      <c r="G120" s="8" t="s">
        <v>11</v>
      </c>
      <c r="H120" s="11"/>
      <c r="I120" s="11" t="s">
        <v>12</v>
      </c>
      <c r="J120" s="11" t="s">
        <v>13</v>
      </c>
      <c r="K120" s="11" t="s">
        <v>14</v>
      </c>
      <c r="L120" s="11" t="s">
        <v>15</v>
      </c>
      <c r="M120" s="11" t="s">
        <v>16</v>
      </c>
      <c r="N120" s="11" t="s">
        <v>17</v>
      </c>
      <c r="O120" s="11" t="s">
        <v>18</v>
      </c>
      <c r="P120" s="11" t="s">
        <v>19</v>
      </c>
      <c r="Q120" s="11" t="s">
        <v>20</v>
      </c>
      <c r="R120" s="11" t="s">
        <v>21</v>
      </c>
      <c r="S120" s="11" t="s">
        <v>22</v>
      </c>
      <c r="T120" s="11" t="s">
        <v>23</v>
      </c>
      <c r="U120" s="11" t="s">
        <v>24</v>
      </c>
      <c r="V120" s="11" t="s">
        <v>25</v>
      </c>
      <c r="W120" s="11" t="s">
        <v>26</v>
      </c>
      <c r="X120" s="11" t="s">
        <v>27</v>
      </c>
    </row>
    <row r="121" spans="1:24" ht="15.75" thickBot="1">
      <c r="A121" s="81">
        <v>6</v>
      </c>
      <c r="B121" s="261" t="s">
        <v>314</v>
      </c>
      <c r="C121" s="261"/>
      <c r="D121" s="261"/>
      <c r="E121" s="261"/>
      <c r="F121" s="8"/>
      <c r="G121" s="8"/>
      <c r="H121" s="11"/>
      <c r="I121" s="11"/>
      <c r="J121" s="11"/>
      <c r="K121" s="11"/>
      <c r="L121" s="11"/>
      <c r="M121" s="11"/>
      <c r="N121" s="11"/>
      <c r="O121" s="11"/>
      <c r="P121" s="11"/>
      <c r="Q121" s="11"/>
      <c r="R121" s="11"/>
      <c r="S121" s="11"/>
      <c r="T121" s="11"/>
      <c r="U121" s="11"/>
      <c r="V121" s="11"/>
      <c r="W121" s="11"/>
      <c r="X121" s="11"/>
    </row>
    <row r="122" spans="1:24" ht="15.75" thickBot="1">
      <c r="A122" s="6">
        <v>6.1</v>
      </c>
      <c r="B122" s="237" t="s">
        <v>287</v>
      </c>
      <c r="C122" s="223">
        <v>45149</v>
      </c>
      <c r="D122" s="223">
        <v>45154</v>
      </c>
      <c r="E122" s="46" t="s">
        <v>288</v>
      </c>
      <c r="F122" s="7"/>
      <c r="G122" s="10"/>
      <c r="H122" s="27" t="str">
        <f t="shared" ref="H122:Q123" si="232">IF(H$17=($D122-WEEKDAY($D122,2)+1),"u","")</f>
        <v/>
      </c>
      <c r="I122" s="27" t="str">
        <f t="shared" si="232"/>
        <v/>
      </c>
      <c r="J122" s="27" t="str">
        <f t="shared" si="232"/>
        <v/>
      </c>
      <c r="K122" s="27" t="str">
        <f t="shared" si="232"/>
        <v/>
      </c>
      <c r="L122" s="27" t="str">
        <f t="shared" si="232"/>
        <v/>
      </c>
      <c r="M122" s="27" t="str">
        <f t="shared" si="232"/>
        <v/>
      </c>
      <c r="N122" s="27" t="str">
        <f t="shared" si="232"/>
        <v/>
      </c>
      <c r="O122" s="27" t="str">
        <f t="shared" si="232"/>
        <v/>
      </c>
      <c r="P122" s="27" t="str">
        <f t="shared" si="232"/>
        <v/>
      </c>
      <c r="Q122" s="27" t="str">
        <f t="shared" si="232"/>
        <v/>
      </c>
      <c r="R122" s="27" t="str">
        <f t="shared" ref="R122:X123" si="233">IF(R$17=($D122-WEEKDAY($D122,2)+1),"u","")</f>
        <v>u</v>
      </c>
      <c r="S122" s="27" t="str">
        <f t="shared" si="233"/>
        <v/>
      </c>
      <c r="T122" s="27" t="str">
        <f t="shared" si="233"/>
        <v/>
      </c>
      <c r="U122" s="27" t="str">
        <f t="shared" si="233"/>
        <v/>
      </c>
      <c r="V122" s="27" t="str">
        <f t="shared" si="233"/>
        <v/>
      </c>
      <c r="W122" s="27" t="str">
        <f t="shared" si="233"/>
        <v/>
      </c>
      <c r="X122" s="27" t="str">
        <f t="shared" si="233"/>
        <v/>
      </c>
    </row>
    <row r="123" spans="1:24" ht="15.75" thickBot="1">
      <c r="A123" s="6">
        <v>6.2</v>
      </c>
      <c r="B123" s="237" t="s">
        <v>307</v>
      </c>
      <c r="C123" s="223">
        <v>45155</v>
      </c>
      <c r="D123" s="223">
        <v>45166</v>
      </c>
      <c r="E123" s="46" t="s">
        <v>288</v>
      </c>
      <c r="F123" s="7"/>
      <c r="G123" s="10"/>
      <c r="H123" s="27" t="str">
        <f t="shared" si="232"/>
        <v/>
      </c>
      <c r="I123" s="27" t="str">
        <f t="shared" si="232"/>
        <v/>
      </c>
      <c r="J123" s="27" t="str">
        <f t="shared" si="232"/>
        <v/>
      </c>
      <c r="K123" s="27" t="str">
        <f t="shared" si="232"/>
        <v/>
      </c>
      <c r="L123" s="27" t="str">
        <f t="shared" si="232"/>
        <v/>
      </c>
      <c r="M123" s="27" t="str">
        <f t="shared" si="232"/>
        <v/>
      </c>
      <c r="N123" s="27" t="str">
        <f t="shared" si="232"/>
        <v/>
      </c>
      <c r="O123" s="27" t="str">
        <f t="shared" si="232"/>
        <v/>
      </c>
      <c r="P123" s="27" t="str">
        <f t="shared" si="232"/>
        <v/>
      </c>
      <c r="Q123" s="27" t="str">
        <f t="shared" si="232"/>
        <v/>
      </c>
      <c r="R123" s="27" t="str">
        <f t="shared" si="233"/>
        <v/>
      </c>
      <c r="S123" s="27" t="str">
        <f t="shared" si="233"/>
        <v/>
      </c>
      <c r="T123" s="27" t="str">
        <f t="shared" si="233"/>
        <v>u</v>
      </c>
      <c r="U123" s="27" t="str">
        <f t="shared" si="233"/>
        <v/>
      </c>
      <c r="V123" s="27" t="str">
        <f t="shared" si="233"/>
        <v/>
      </c>
      <c r="W123" s="27" t="str">
        <f t="shared" si="233"/>
        <v/>
      </c>
      <c r="X123" s="27" t="str">
        <f t="shared" si="233"/>
        <v/>
      </c>
    </row>
    <row r="124" spans="1:24" ht="15.75" thickBot="1">
      <c r="A124" s="6">
        <v>6.3</v>
      </c>
      <c r="B124" s="237" t="s">
        <v>308</v>
      </c>
      <c r="C124" s="223">
        <v>45167</v>
      </c>
      <c r="D124" s="223">
        <v>45195</v>
      </c>
      <c r="E124" s="46" t="s">
        <v>288</v>
      </c>
      <c r="F124" s="7"/>
      <c r="G124" s="10"/>
      <c r="H124" s="27" t="str">
        <f t="shared" ref="H124:Q128" si="234">IF(H$17=($D123-WEEKDAY($D123,2)+1),"u","")</f>
        <v/>
      </c>
      <c r="I124" s="27" t="str">
        <f t="shared" si="234"/>
        <v/>
      </c>
      <c r="J124" s="27" t="str">
        <f t="shared" si="234"/>
        <v/>
      </c>
      <c r="K124" s="27" t="str">
        <f t="shared" si="234"/>
        <v/>
      </c>
      <c r="L124" s="27" t="str">
        <f t="shared" si="234"/>
        <v/>
      </c>
      <c r="M124" s="27" t="str">
        <f t="shared" si="234"/>
        <v/>
      </c>
      <c r="N124" s="27" t="str">
        <f t="shared" si="234"/>
        <v/>
      </c>
      <c r="O124" s="27" t="str">
        <f t="shared" si="234"/>
        <v/>
      </c>
      <c r="P124" s="27" t="str">
        <f t="shared" si="234"/>
        <v/>
      </c>
      <c r="Q124" s="27" t="str">
        <f t="shared" si="234"/>
        <v/>
      </c>
      <c r="R124" s="27" t="str">
        <f t="shared" ref="R124:X128" si="235">IF(R$17=($D123-WEEKDAY($D123,2)+1),"u","")</f>
        <v/>
      </c>
      <c r="S124" s="27" t="str">
        <f t="shared" si="235"/>
        <v/>
      </c>
      <c r="T124" s="27" t="str">
        <f t="shared" si="235"/>
        <v>u</v>
      </c>
      <c r="U124" s="27" t="str">
        <f t="shared" si="235"/>
        <v/>
      </c>
      <c r="V124" s="27" t="str">
        <f t="shared" si="235"/>
        <v/>
      </c>
      <c r="W124" s="27" t="str">
        <f t="shared" si="235"/>
        <v/>
      </c>
      <c r="X124" s="27" t="str">
        <f t="shared" si="235"/>
        <v/>
      </c>
    </row>
    <row r="125" spans="1:24" ht="15.75" thickBot="1">
      <c r="A125" s="6">
        <v>6.4</v>
      </c>
      <c r="B125" s="237" t="s">
        <v>282</v>
      </c>
      <c r="C125" s="223">
        <v>45196</v>
      </c>
      <c r="D125" s="223">
        <v>45197</v>
      </c>
      <c r="E125" s="46" t="s">
        <v>288</v>
      </c>
      <c r="F125" s="7"/>
      <c r="G125" s="10"/>
      <c r="H125" s="27" t="str">
        <f t="shared" si="234"/>
        <v/>
      </c>
      <c r="I125" s="27" t="str">
        <f t="shared" si="234"/>
        <v/>
      </c>
      <c r="J125" s="27" t="str">
        <f t="shared" si="234"/>
        <v/>
      </c>
      <c r="K125" s="27" t="str">
        <f t="shared" si="234"/>
        <v/>
      </c>
      <c r="L125" s="27" t="str">
        <f t="shared" si="234"/>
        <v/>
      </c>
      <c r="M125" s="27" t="str">
        <f t="shared" si="234"/>
        <v/>
      </c>
      <c r="N125" s="27" t="str">
        <f t="shared" si="234"/>
        <v/>
      </c>
      <c r="O125" s="27" t="str">
        <f t="shared" si="234"/>
        <v/>
      </c>
      <c r="P125" s="27" t="str">
        <f t="shared" si="234"/>
        <v/>
      </c>
      <c r="Q125" s="27" t="str">
        <f t="shared" si="234"/>
        <v/>
      </c>
      <c r="R125" s="27" t="str">
        <f t="shared" si="235"/>
        <v/>
      </c>
      <c r="S125" s="27" t="str">
        <f t="shared" si="235"/>
        <v/>
      </c>
      <c r="T125" s="27" t="str">
        <f t="shared" si="235"/>
        <v/>
      </c>
      <c r="U125" s="27" t="str">
        <f t="shared" si="235"/>
        <v/>
      </c>
      <c r="V125" s="27" t="str">
        <f t="shared" si="235"/>
        <v/>
      </c>
      <c r="W125" s="27" t="str">
        <f t="shared" si="235"/>
        <v/>
      </c>
      <c r="X125" s="27" t="str">
        <f t="shared" si="235"/>
        <v>u</v>
      </c>
    </row>
    <row r="126" spans="1:24" ht="15.75" thickBot="1">
      <c r="A126" s="6">
        <v>6.5</v>
      </c>
      <c r="B126" s="237" t="s">
        <v>283</v>
      </c>
      <c r="C126" s="223">
        <v>45198</v>
      </c>
      <c r="D126" s="223">
        <v>45201</v>
      </c>
      <c r="E126" s="46" t="s">
        <v>293</v>
      </c>
      <c r="F126" s="7"/>
      <c r="G126" s="10"/>
      <c r="H126" s="27" t="str">
        <f t="shared" si="234"/>
        <v/>
      </c>
      <c r="I126" s="27" t="str">
        <f t="shared" si="234"/>
        <v/>
      </c>
      <c r="J126" s="27" t="str">
        <f t="shared" si="234"/>
        <v/>
      </c>
      <c r="K126" s="27" t="str">
        <f t="shared" si="234"/>
        <v/>
      </c>
      <c r="L126" s="27" t="str">
        <f t="shared" si="234"/>
        <v/>
      </c>
      <c r="M126" s="27" t="str">
        <f t="shared" si="234"/>
        <v/>
      </c>
      <c r="N126" s="27" t="str">
        <f t="shared" si="234"/>
        <v/>
      </c>
      <c r="O126" s="27" t="str">
        <f t="shared" si="234"/>
        <v/>
      </c>
      <c r="P126" s="27" t="str">
        <f t="shared" si="234"/>
        <v/>
      </c>
      <c r="Q126" s="27" t="str">
        <f t="shared" si="234"/>
        <v/>
      </c>
      <c r="R126" s="27" t="str">
        <f t="shared" si="235"/>
        <v/>
      </c>
      <c r="S126" s="27" t="str">
        <f t="shared" si="235"/>
        <v/>
      </c>
      <c r="T126" s="27" t="str">
        <f t="shared" si="235"/>
        <v/>
      </c>
      <c r="U126" s="27" t="str">
        <f t="shared" si="235"/>
        <v/>
      </c>
      <c r="V126" s="27" t="str">
        <f t="shared" si="235"/>
        <v/>
      </c>
      <c r="W126" s="27" t="str">
        <f t="shared" si="235"/>
        <v/>
      </c>
      <c r="X126" s="27" t="str">
        <f t="shared" si="235"/>
        <v>u</v>
      </c>
    </row>
    <row r="127" spans="1:24" ht="15.75" thickBot="1">
      <c r="A127" s="6">
        <v>6.6</v>
      </c>
      <c r="B127" s="237" t="s">
        <v>284</v>
      </c>
      <c r="C127" s="223">
        <v>45202</v>
      </c>
      <c r="D127" s="223">
        <v>45202</v>
      </c>
      <c r="E127" s="46" t="s">
        <v>288</v>
      </c>
      <c r="F127" s="7"/>
      <c r="G127" s="10"/>
      <c r="H127" s="27" t="str">
        <f t="shared" si="234"/>
        <v/>
      </c>
      <c r="I127" s="27" t="str">
        <f t="shared" si="234"/>
        <v/>
      </c>
      <c r="J127" s="27" t="str">
        <f t="shared" si="234"/>
        <v/>
      </c>
      <c r="K127" s="27" t="str">
        <f t="shared" si="234"/>
        <v/>
      </c>
      <c r="L127" s="27" t="str">
        <f t="shared" si="234"/>
        <v/>
      </c>
      <c r="M127" s="27" t="str">
        <f t="shared" si="234"/>
        <v/>
      </c>
      <c r="N127" s="27" t="str">
        <f t="shared" si="234"/>
        <v/>
      </c>
      <c r="O127" s="27" t="str">
        <f t="shared" si="234"/>
        <v/>
      </c>
      <c r="P127" s="27" t="str">
        <f t="shared" si="234"/>
        <v/>
      </c>
      <c r="Q127" s="27" t="str">
        <f t="shared" si="234"/>
        <v/>
      </c>
      <c r="R127" s="27" t="str">
        <f t="shared" si="235"/>
        <v/>
      </c>
      <c r="S127" s="27" t="str">
        <f t="shared" si="235"/>
        <v/>
      </c>
      <c r="T127" s="27" t="str">
        <f t="shared" si="235"/>
        <v/>
      </c>
      <c r="U127" s="27" t="str">
        <f t="shared" si="235"/>
        <v/>
      </c>
      <c r="V127" s="27" t="str">
        <f t="shared" si="235"/>
        <v/>
      </c>
      <c r="W127" s="27" t="str">
        <f t="shared" si="235"/>
        <v/>
      </c>
      <c r="X127" s="27" t="str">
        <f t="shared" si="235"/>
        <v/>
      </c>
    </row>
    <row r="128" spans="1:24" ht="15.75" thickBot="1">
      <c r="A128" s="6">
        <v>6.7</v>
      </c>
      <c r="B128" s="237" t="s">
        <v>296</v>
      </c>
      <c r="C128" s="223">
        <v>45232</v>
      </c>
      <c r="D128" s="223">
        <v>45232</v>
      </c>
      <c r="E128" s="46" t="s">
        <v>288</v>
      </c>
      <c r="F128" s="7"/>
      <c r="G128" s="10"/>
      <c r="H128" s="27" t="str">
        <f t="shared" si="234"/>
        <v/>
      </c>
      <c r="I128" s="27" t="str">
        <f t="shared" si="234"/>
        <v/>
      </c>
      <c r="J128" s="27" t="str">
        <f t="shared" si="234"/>
        <v/>
      </c>
      <c r="K128" s="27" t="str">
        <f t="shared" si="234"/>
        <v/>
      </c>
      <c r="L128" s="27" t="str">
        <f t="shared" si="234"/>
        <v/>
      </c>
      <c r="M128" s="27" t="str">
        <f t="shared" si="234"/>
        <v/>
      </c>
      <c r="N128" s="27" t="str">
        <f t="shared" si="234"/>
        <v/>
      </c>
      <c r="O128" s="27" t="str">
        <f t="shared" si="234"/>
        <v/>
      </c>
      <c r="P128" s="27" t="str">
        <f t="shared" si="234"/>
        <v/>
      </c>
      <c r="Q128" s="27" t="str">
        <f t="shared" si="234"/>
        <v/>
      </c>
      <c r="R128" s="27" t="str">
        <f t="shared" si="235"/>
        <v/>
      </c>
      <c r="S128" s="27" t="str">
        <f t="shared" si="235"/>
        <v/>
      </c>
      <c r="T128" s="27" t="str">
        <f t="shared" si="235"/>
        <v/>
      </c>
      <c r="U128" s="27" t="str">
        <f t="shared" si="235"/>
        <v/>
      </c>
      <c r="V128" s="27" t="str">
        <f t="shared" si="235"/>
        <v/>
      </c>
      <c r="W128" s="27" t="str">
        <f t="shared" si="235"/>
        <v/>
      </c>
      <c r="X128" s="27" t="str">
        <f t="shared" si="235"/>
        <v/>
      </c>
    </row>
    <row r="129" spans="1:24" ht="15.75" thickBot="1">
      <c r="G129" s="5"/>
    </row>
    <row r="130" spans="1:24" ht="15.75" thickBot="1">
      <c r="B130" s="12" t="s">
        <v>0</v>
      </c>
      <c r="C130" s="13">
        <f>C134</f>
        <v>45156</v>
      </c>
      <c r="D130" s="14"/>
      <c r="E130" s="14"/>
      <c r="F130" s="14"/>
      <c r="G130" s="14"/>
      <c r="H130" s="635">
        <f>I131</f>
        <v>45152</v>
      </c>
      <c r="I130" s="635"/>
      <c r="J130" s="635"/>
      <c r="K130" s="635"/>
      <c r="L130" s="629">
        <f>M131</f>
        <v>45180</v>
      </c>
      <c r="M130" s="630"/>
      <c r="N130" s="630"/>
      <c r="O130" s="630"/>
      <c r="P130" s="631"/>
      <c r="Q130" s="636">
        <f>Q131</f>
        <v>45208</v>
      </c>
      <c r="R130" s="637"/>
      <c r="S130" s="637"/>
      <c r="T130" s="637"/>
      <c r="U130" s="638"/>
      <c r="V130" s="629">
        <f>V131</f>
        <v>45243</v>
      </c>
      <c r="W130" s="630"/>
      <c r="X130" s="631"/>
    </row>
    <row r="131" spans="1:24" ht="57" thickBot="1">
      <c r="A131" s="1"/>
      <c r="B131" s="215" t="s">
        <v>1</v>
      </c>
      <c r="C131" s="265" t="s">
        <v>279</v>
      </c>
      <c r="D131" s="217" t="s">
        <v>2</v>
      </c>
      <c r="E131" s="626"/>
      <c r="F131" s="628"/>
      <c r="G131" s="33" t="s">
        <v>3</v>
      </c>
      <c r="H131" s="15">
        <f>IF(MONTH(C130-WEEKDAY((C130),2)+1)&lt;MONTH(C130),(C130-28-DAY(C130)+7)-WEEKDAY((C130-DAY(C130)+7),2)+1,(C130-DAY(C130)+7)-WEEKDAY(((C130)-DAY(C130)+7),2)+1)</f>
        <v>45145</v>
      </c>
      <c r="I131" s="15">
        <f>H131+7</f>
        <v>45152</v>
      </c>
      <c r="J131" s="15">
        <f t="shared" ref="J131" si="236">I131+7</f>
        <v>45159</v>
      </c>
      <c r="K131" s="15">
        <f t="shared" ref="K131" si="237">J131+7</f>
        <v>45166</v>
      </c>
      <c r="L131" s="15">
        <f t="shared" ref="L131" si="238">K131+7</f>
        <v>45173</v>
      </c>
      <c r="M131" s="15">
        <f t="shared" ref="M131" si="239">L131+7</f>
        <v>45180</v>
      </c>
      <c r="N131" s="15">
        <f t="shared" ref="N131" si="240">M131+7</f>
        <v>45187</v>
      </c>
      <c r="O131" s="15">
        <f t="shared" ref="O131" si="241">N131+7</f>
        <v>45194</v>
      </c>
      <c r="P131" s="15">
        <f t="shared" ref="P131" si="242">O131+7</f>
        <v>45201</v>
      </c>
      <c r="Q131" s="15">
        <f t="shared" ref="Q131" si="243">P131+7</f>
        <v>45208</v>
      </c>
      <c r="R131" s="15">
        <f t="shared" ref="R131" si="244">Q131+7</f>
        <v>45215</v>
      </c>
      <c r="S131" s="15">
        <f t="shared" ref="S131" si="245">R131+7</f>
        <v>45222</v>
      </c>
      <c r="T131" s="15">
        <f t="shared" ref="T131" si="246">S131+7</f>
        <v>45229</v>
      </c>
      <c r="U131" s="15">
        <f t="shared" ref="U131" si="247">T131+7</f>
        <v>45236</v>
      </c>
      <c r="V131" s="15">
        <f t="shared" ref="V131" si="248">U131+7</f>
        <v>45243</v>
      </c>
      <c r="W131" s="15">
        <f t="shared" ref="W131" si="249">V131+7</f>
        <v>45250</v>
      </c>
      <c r="X131" s="15">
        <f t="shared" ref="X131" si="250">W131+7</f>
        <v>45257</v>
      </c>
    </row>
    <row r="132" spans="1:24" ht="15.75" thickBot="1">
      <c r="A132" s="8" t="s">
        <v>4</v>
      </c>
      <c r="B132" s="8" t="s">
        <v>5</v>
      </c>
      <c r="C132" s="216" t="s">
        <v>6</v>
      </c>
      <c r="D132" s="216" t="s">
        <v>7</v>
      </c>
      <c r="E132" s="8" t="s">
        <v>8</v>
      </c>
      <c r="F132" s="8" t="s">
        <v>10</v>
      </c>
      <c r="G132" s="8" t="s">
        <v>11</v>
      </c>
      <c r="H132" s="11"/>
      <c r="I132" s="11" t="s">
        <v>12</v>
      </c>
      <c r="J132" s="11" t="s">
        <v>13</v>
      </c>
      <c r="K132" s="11" t="s">
        <v>14</v>
      </c>
      <c r="L132" s="11" t="s">
        <v>15</v>
      </c>
      <c r="M132" s="11" t="s">
        <v>16</v>
      </c>
      <c r="N132" s="11" t="s">
        <v>17</v>
      </c>
      <c r="O132" s="11" t="s">
        <v>18</v>
      </c>
      <c r="P132" s="11" t="s">
        <v>19</v>
      </c>
      <c r="Q132" s="11" t="s">
        <v>20</v>
      </c>
      <c r="R132" s="11" t="s">
        <v>21</v>
      </c>
      <c r="S132" s="11" t="s">
        <v>22</v>
      </c>
      <c r="T132" s="11" t="s">
        <v>23</v>
      </c>
      <c r="U132" s="11" t="s">
        <v>24</v>
      </c>
      <c r="V132" s="11" t="s">
        <v>25</v>
      </c>
      <c r="W132" s="11" t="s">
        <v>26</v>
      </c>
      <c r="X132" s="11" t="s">
        <v>27</v>
      </c>
    </row>
    <row r="133" spans="1:24" ht="15.75" thickBot="1">
      <c r="A133" s="81">
        <v>5</v>
      </c>
      <c r="B133" s="261" t="s">
        <v>315</v>
      </c>
      <c r="C133" s="261"/>
      <c r="D133" s="261"/>
      <c r="E133" s="261"/>
      <c r="F133" s="8"/>
      <c r="G133" s="8"/>
      <c r="H133" s="11"/>
      <c r="I133" s="11"/>
      <c r="J133" s="11"/>
      <c r="K133" s="11"/>
      <c r="L133" s="11"/>
      <c r="M133" s="11"/>
      <c r="N133" s="11"/>
      <c r="O133" s="11"/>
      <c r="P133" s="11"/>
      <c r="Q133" s="11"/>
      <c r="R133" s="11"/>
      <c r="S133" s="11"/>
      <c r="T133" s="11"/>
      <c r="U133" s="11"/>
      <c r="V133" s="11"/>
      <c r="W133" s="11"/>
      <c r="X133" s="11"/>
    </row>
    <row r="134" spans="1:24" ht="15.75" thickBot="1">
      <c r="A134" s="6">
        <v>5.0999999999999996</v>
      </c>
      <c r="B134" s="237" t="s">
        <v>287</v>
      </c>
      <c r="C134" s="223">
        <v>45156</v>
      </c>
      <c r="D134" s="223">
        <v>45161</v>
      </c>
      <c r="E134" s="46" t="s">
        <v>288</v>
      </c>
      <c r="F134" s="7"/>
      <c r="G134" s="10"/>
      <c r="H134" s="27" t="str">
        <f t="shared" ref="H134:Q135" si="251">IF(H$17=($D134-WEEKDAY($D134,2)+1),"u","")</f>
        <v/>
      </c>
      <c r="I134" s="27" t="str">
        <f t="shared" si="251"/>
        <v/>
      </c>
      <c r="J134" s="27" t="str">
        <f t="shared" si="251"/>
        <v/>
      </c>
      <c r="K134" s="27" t="str">
        <f t="shared" si="251"/>
        <v/>
      </c>
      <c r="L134" s="27" t="str">
        <f t="shared" si="251"/>
        <v/>
      </c>
      <c r="M134" s="27" t="str">
        <f t="shared" si="251"/>
        <v/>
      </c>
      <c r="N134" s="27" t="str">
        <f t="shared" si="251"/>
        <v/>
      </c>
      <c r="O134" s="27" t="str">
        <f t="shared" si="251"/>
        <v/>
      </c>
      <c r="P134" s="27" t="str">
        <f t="shared" si="251"/>
        <v/>
      </c>
      <c r="Q134" s="27" t="str">
        <f t="shared" si="251"/>
        <v/>
      </c>
      <c r="R134" s="27" t="str">
        <f t="shared" ref="R134:X135" si="252">IF(R$17=($D134-WEEKDAY($D134,2)+1),"u","")</f>
        <v/>
      </c>
      <c r="S134" s="27" t="str">
        <f t="shared" si="252"/>
        <v>u</v>
      </c>
      <c r="T134" s="27" t="str">
        <f t="shared" si="252"/>
        <v/>
      </c>
      <c r="U134" s="27" t="str">
        <f t="shared" si="252"/>
        <v/>
      </c>
      <c r="V134" s="27" t="str">
        <f t="shared" si="252"/>
        <v/>
      </c>
      <c r="W134" s="27" t="str">
        <f t="shared" si="252"/>
        <v/>
      </c>
      <c r="X134" s="27" t="str">
        <f t="shared" si="252"/>
        <v/>
      </c>
    </row>
    <row r="135" spans="1:24" ht="15.75" thickBot="1">
      <c r="A135" s="6">
        <v>5.2</v>
      </c>
      <c r="B135" s="237" t="s">
        <v>307</v>
      </c>
      <c r="C135" s="223">
        <v>45162</v>
      </c>
      <c r="D135" s="223">
        <v>45173</v>
      </c>
      <c r="E135" s="46" t="s">
        <v>288</v>
      </c>
      <c r="F135" s="7"/>
      <c r="G135" s="10"/>
      <c r="H135" s="27" t="str">
        <f t="shared" si="251"/>
        <v/>
      </c>
      <c r="I135" s="27" t="str">
        <f t="shared" si="251"/>
        <v/>
      </c>
      <c r="J135" s="27" t="str">
        <f t="shared" si="251"/>
        <v/>
      </c>
      <c r="K135" s="27" t="str">
        <f t="shared" si="251"/>
        <v/>
      </c>
      <c r="L135" s="27" t="str">
        <f t="shared" si="251"/>
        <v/>
      </c>
      <c r="M135" s="27" t="str">
        <f t="shared" si="251"/>
        <v/>
      </c>
      <c r="N135" s="27" t="str">
        <f t="shared" si="251"/>
        <v/>
      </c>
      <c r="O135" s="27" t="str">
        <f t="shared" si="251"/>
        <v/>
      </c>
      <c r="P135" s="27" t="str">
        <f t="shared" si="251"/>
        <v/>
      </c>
      <c r="Q135" s="27" t="str">
        <f t="shared" si="251"/>
        <v/>
      </c>
      <c r="R135" s="27" t="str">
        <f t="shared" si="252"/>
        <v/>
      </c>
      <c r="S135" s="27" t="str">
        <f t="shared" si="252"/>
        <v/>
      </c>
      <c r="T135" s="27" t="str">
        <f t="shared" si="252"/>
        <v/>
      </c>
      <c r="U135" s="27" t="str">
        <f t="shared" si="252"/>
        <v>u</v>
      </c>
      <c r="V135" s="27" t="str">
        <f t="shared" si="252"/>
        <v/>
      </c>
      <c r="W135" s="27" t="str">
        <f t="shared" si="252"/>
        <v/>
      </c>
      <c r="X135" s="27" t="str">
        <f t="shared" si="252"/>
        <v/>
      </c>
    </row>
    <row r="136" spans="1:24" ht="15.75" thickBot="1">
      <c r="A136" s="6">
        <v>5.3</v>
      </c>
      <c r="B136" s="237" t="s">
        <v>308</v>
      </c>
      <c r="C136" s="223">
        <v>45174</v>
      </c>
      <c r="D136" s="223">
        <v>45202</v>
      </c>
      <c r="E136" s="46" t="s">
        <v>288</v>
      </c>
      <c r="F136" s="7"/>
      <c r="G136" s="10"/>
      <c r="H136" s="27" t="str">
        <f t="shared" ref="H136:Q140" si="253">IF(H$17=($D135-WEEKDAY($D135,2)+1),"u","")</f>
        <v/>
      </c>
      <c r="I136" s="27" t="str">
        <f t="shared" si="253"/>
        <v/>
      </c>
      <c r="J136" s="27" t="str">
        <f t="shared" si="253"/>
        <v/>
      </c>
      <c r="K136" s="27" t="str">
        <f t="shared" si="253"/>
        <v/>
      </c>
      <c r="L136" s="27" t="str">
        <f t="shared" si="253"/>
        <v/>
      </c>
      <c r="M136" s="27" t="str">
        <f t="shared" si="253"/>
        <v/>
      </c>
      <c r="N136" s="27" t="str">
        <f t="shared" si="253"/>
        <v/>
      </c>
      <c r="O136" s="27" t="str">
        <f t="shared" si="253"/>
        <v/>
      </c>
      <c r="P136" s="27" t="str">
        <f t="shared" si="253"/>
        <v/>
      </c>
      <c r="Q136" s="27" t="str">
        <f t="shared" si="253"/>
        <v/>
      </c>
      <c r="R136" s="27" t="str">
        <f t="shared" ref="R136:X140" si="254">IF(R$17=($D135-WEEKDAY($D135,2)+1),"u","")</f>
        <v/>
      </c>
      <c r="S136" s="27" t="str">
        <f t="shared" si="254"/>
        <v/>
      </c>
      <c r="T136" s="27" t="str">
        <f t="shared" si="254"/>
        <v/>
      </c>
      <c r="U136" s="27" t="str">
        <f t="shared" si="254"/>
        <v>u</v>
      </c>
      <c r="V136" s="27" t="str">
        <f t="shared" si="254"/>
        <v/>
      </c>
      <c r="W136" s="27" t="str">
        <f t="shared" si="254"/>
        <v/>
      </c>
      <c r="X136" s="27" t="str">
        <f t="shared" si="254"/>
        <v/>
      </c>
    </row>
    <row r="137" spans="1:24" ht="15.75" thickBot="1">
      <c r="A137" s="6">
        <v>5.4</v>
      </c>
      <c r="B137" s="237" t="s">
        <v>282</v>
      </c>
      <c r="C137" s="223">
        <v>45203</v>
      </c>
      <c r="D137" s="223">
        <v>45204</v>
      </c>
      <c r="E137" s="46" t="s">
        <v>288</v>
      </c>
      <c r="F137" s="7"/>
      <c r="G137" s="10"/>
      <c r="H137" s="27" t="str">
        <f t="shared" si="253"/>
        <v/>
      </c>
      <c r="I137" s="27" t="str">
        <f t="shared" si="253"/>
        <v/>
      </c>
      <c r="J137" s="27" t="str">
        <f t="shared" si="253"/>
        <v/>
      </c>
      <c r="K137" s="27" t="str">
        <f t="shared" si="253"/>
        <v/>
      </c>
      <c r="L137" s="27" t="str">
        <f t="shared" si="253"/>
        <v/>
      </c>
      <c r="M137" s="27" t="str">
        <f t="shared" si="253"/>
        <v/>
      </c>
      <c r="N137" s="27" t="str">
        <f t="shared" si="253"/>
        <v/>
      </c>
      <c r="O137" s="27" t="str">
        <f t="shared" si="253"/>
        <v/>
      </c>
      <c r="P137" s="27" t="str">
        <f t="shared" si="253"/>
        <v/>
      </c>
      <c r="Q137" s="27" t="str">
        <f t="shared" si="253"/>
        <v/>
      </c>
      <c r="R137" s="27" t="str">
        <f t="shared" si="254"/>
        <v/>
      </c>
      <c r="S137" s="27" t="str">
        <f t="shared" si="254"/>
        <v/>
      </c>
      <c r="T137" s="27" t="str">
        <f t="shared" si="254"/>
        <v/>
      </c>
      <c r="U137" s="27" t="str">
        <f t="shared" si="254"/>
        <v/>
      </c>
      <c r="V137" s="27" t="str">
        <f t="shared" si="254"/>
        <v/>
      </c>
      <c r="W137" s="27" t="str">
        <f t="shared" si="254"/>
        <v/>
      </c>
      <c r="X137" s="27" t="str">
        <f t="shared" si="254"/>
        <v/>
      </c>
    </row>
    <row r="138" spans="1:24" ht="15.75" thickBot="1">
      <c r="A138" s="6">
        <v>5.5</v>
      </c>
      <c r="B138" s="237" t="s">
        <v>283</v>
      </c>
      <c r="C138" s="223">
        <v>45205</v>
      </c>
      <c r="D138" s="223">
        <v>45208</v>
      </c>
      <c r="E138" s="46" t="s">
        <v>293</v>
      </c>
      <c r="F138" s="7"/>
      <c r="G138" s="10"/>
      <c r="H138" s="27" t="str">
        <f t="shared" si="253"/>
        <v/>
      </c>
      <c r="I138" s="27" t="str">
        <f t="shared" si="253"/>
        <v/>
      </c>
      <c r="J138" s="27" t="str">
        <f t="shared" si="253"/>
        <v/>
      </c>
      <c r="K138" s="27" t="str">
        <f t="shared" si="253"/>
        <v/>
      </c>
      <c r="L138" s="27" t="str">
        <f t="shared" si="253"/>
        <v/>
      </c>
      <c r="M138" s="27" t="str">
        <f t="shared" si="253"/>
        <v/>
      </c>
      <c r="N138" s="27" t="str">
        <f t="shared" si="253"/>
        <v/>
      </c>
      <c r="O138" s="27" t="str">
        <f t="shared" si="253"/>
        <v/>
      </c>
      <c r="P138" s="27" t="str">
        <f t="shared" si="253"/>
        <v/>
      </c>
      <c r="Q138" s="27" t="str">
        <f t="shared" si="253"/>
        <v/>
      </c>
      <c r="R138" s="27" t="str">
        <f t="shared" si="254"/>
        <v/>
      </c>
      <c r="S138" s="27" t="str">
        <f t="shared" si="254"/>
        <v/>
      </c>
      <c r="T138" s="27" t="str">
        <f t="shared" si="254"/>
        <v/>
      </c>
      <c r="U138" s="27" t="str">
        <f t="shared" si="254"/>
        <v/>
      </c>
      <c r="V138" s="27" t="str">
        <f t="shared" si="254"/>
        <v/>
      </c>
      <c r="W138" s="27" t="str">
        <f t="shared" si="254"/>
        <v/>
      </c>
      <c r="X138" s="27" t="str">
        <f t="shared" si="254"/>
        <v/>
      </c>
    </row>
    <row r="139" spans="1:24" ht="15.75" thickBot="1">
      <c r="A139" s="6">
        <v>5.6</v>
      </c>
      <c r="B139" s="237" t="s">
        <v>284</v>
      </c>
      <c r="C139" s="223">
        <v>45209</v>
      </c>
      <c r="D139" s="223">
        <v>45209</v>
      </c>
      <c r="E139" s="46" t="s">
        <v>288</v>
      </c>
      <c r="F139" s="7"/>
      <c r="G139" s="10"/>
      <c r="H139" s="27" t="str">
        <f t="shared" si="253"/>
        <v/>
      </c>
      <c r="I139" s="27" t="str">
        <f t="shared" si="253"/>
        <v/>
      </c>
      <c r="J139" s="27" t="str">
        <f t="shared" si="253"/>
        <v/>
      </c>
      <c r="K139" s="27" t="str">
        <f t="shared" si="253"/>
        <v/>
      </c>
      <c r="L139" s="27" t="str">
        <f t="shared" si="253"/>
        <v/>
      </c>
      <c r="M139" s="27" t="str">
        <f t="shared" si="253"/>
        <v/>
      </c>
      <c r="N139" s="27" t="str">
        <f t="shared" si="253"/>
        <v/>
      </c>
      <c r="O139" s="27" t="str">
        <f t="shared" si="253"/>
        <v/>
      </c>
      <c r="P139" s="27" t="str">
        <f t="shared" si="253"/>
        <v/>
      </c>
      <c r="Q139" s="27" t="str">
        <f t="shared" si="253"/>
        <v/>
      </c>
      <c r="R139" s="27" t="str">
        <f t="shared" si="254"/>
        <v/>
      </c>
      <c r="S139" s="27" t="str">
        <f t="shared" si="254"/>
        <v/>
      </c>
      <c r="T139" s="27" t="str">
        <f t="shared" si="254"/>
        <v/>
      </c>
      <c r="U139" s="27" t="str">
        <f t="shared" si="254"/>
        <v/>
      </c>
      <c r="V139" s="27" t="str">
        <f t="shared" si="254"/>
        <v/>
      </c>
      <c r="W139" s="27" t="str">
        <f t="shared" si="254"/>
        <v/>
      </c>
      <c r="X139" s="27" t="str">
        <f t="shared" si="254"/>
        <v/>
      </c>
    </row>
    <row r="140" spans="1:24" ht="15.75" thickBot="1">
      <c r="A140" s="6">
        <v>5.7</v>
      </c>
      <c r="B140" s="237" t="s">
        <v>296</v>
      </c>
      <c r="C140" s="223">
        <v>45239</v>
      </c>
      <c r="D140" s="223">
        <v>45239</v>
      </c>
      <c r="E140" s="46" t="s">
        <v>288</v>
      </c>
      <c r="F140" s="7"/>
      <c r="G140" s="10"/>
      <c r="H140" s="27" t="str">
        <f t="shared" si="253"/>
        <v/>
      </c>
      <c r="I140" s="27" t="str">
        <f t="shared" si="253"/>
        <v/>
      </c>
      <c r="J140" s="27" t="str">
        <f t="shared" si="253"/>
        <v/>
      </c>
      <c r="K140" s="27" t="str">
        <f t="shared" si="253"/>
        <v/>
      </c>
      <c r="L140" s="27" t="str">
        <f t="shared" si="253"/>
        <v/>
      </c>
      <c r="M140" s="27" t="str">
        <f t="shared" si="253"/>
        <v/>
      </c>
      <c r="N140" s="27" t="str">
        <f t="shared" si="253"/>
        <v/>
      </c>
      <c r="O140" s="27" t="str">
        <f t="shared" si="253"/>
        <v/>
      </c>
      <c r="P140" s="27" t="str">
        <f t="shared" si="253"/>
        <v/>
      </c>
      <c r="Q140" s="27" t="str">
        <f t="shared" si="253"/>
        <v/>
      </c>
      <c r="R140" s="27" t="str">
        <f t="shared" si="254"/>
        <v/>
      </c>
      <c r="S140" s="27" t="str">
        <f t="shared" si="254"/>
        <v/>
      </c>
      <c r="T140" s="27" t="str">
        <f t="shared" si="254"/>
        <v/>
      </c>
      <c r="U140" s="27" t="str">
        <f t="shared" si="254"/>
        <v/>
      </c>
      <c r="V140" s="27" t="str">
        <f t="shared" si="254"/>
        <v/>
      </c>
      <c r="W140" s="27" t="str">
        <f t="shared" si="254"/>
        <v/>
      </c>
      <c r="X140" s="27" t="str">
        <f t="shared" si="254"/>
        <v/>
      </c>
    </row>
    <row r="141" spans="1:24" ht="15.75" thickBot="1">
      <c r="G141" s="5"/>
    </row>
    <row r="142" spans="1:24" ht="15.75" thickBot="1">
      <c r="B142" s="12" t="s">
        <v>0</v>
      </c>
      <c r="C142" s="13">
        <f>C146</f>
        <v>45163</v>
      </c>
      <c r="D142" s="14"/>
      <c r="E142" s="14"/>
      <c r="F142" s="14"/>
      <c r="G142" s="14"/>
      <c r="H142" s="635">
        <f>I143</f>
        <v>45152</v>
      </c>
      <c r="I142" s="635"/>
      <c r="J142" s="635"/>
      <c r="K142" s="635"/>
      <c r="L142" s="629">
        <f>M143</f>
        <v>45180</v>
      </c>
      <c r="M142" s="630"/>
      <c r="N142" s="630"/>
      <c r="O142" s="630"/>
      <c r="P142" s="631"/>
      <c r="Q142" s="636">
        <f>Q143</f>
        <v>45208</v>
      </c>
      <c r="R142" s="637"/>
      <c r="S142" s="637"/>
      <c r="T142" s="637"/>
      <c r="U142" s="638"/>
      <c r="V142" s="629">
        <f>V143</f>
        <v>45243</v>
      </c>
      <c r="W142" s="630"/>
      <c r="X142" s="631"/>
    </row>
    <row r="143" spans="1:24" ht="57" thickBot="1">
      <c r="A143" s="1"/>
      <c r="B143" s="215" t="s">
        <v>1</v>
      </c>
      <c r="C143" s="265" t="s">
        <v>279</v>
      </c>
      <c r="D143" s="217" t="s">
        <v>2</v>
      </c>
      <c r="E143" s="626"/>
      <c r="F143" s="628"/>
      <c r="G143" s="33" t="s">
        <v>3</v>
      </c>
      <c r="H143" s="15">
        <f>IF(MONTH(C142-WEEKDAY((C142),2)+1)&lt;MONTH(C142),(C142-28-DAY(C142)+7)-WEEKDAY((C142-DAY(C142)+7),2)+1,(C142-DAY(C142)+7)-WEEKDAY(((C142)-DAY(C142)+7),2)+1)</f>
        <v>45145</v>
      </c>
      <c r="I143" s="15">
        <f>H143+7</f>
        <v>45152</v>
      </c>
      <c r="J143" s="15">
        <f t="shared" ref="J143" si="255">I143+7</f>
        <v>45159</v>
      </c>
      <c r="K143" s="15">
        <f t="shared" ref="K143" si="256">J143+7</f>
        <v>45166</v>
      </c>
      <c r="L143" s="15">
        <f t="shared" ref="L143" si="257">K143+7</f>
        <v>45173</v>
      </c>
      <c r="M143" s="15">
        <f t="shared" ref="M143" si="258">L143+7</f>
        <v>45180</v>
      </c>
      <c r="N143" s="15">
        <f t="shared" ref="N143" si="259">M143+7</f>
        <v>45187</v>
      </c>
      <c r="O143" s="15">
        <f t="shared" ref="O143" si="260">N143+7</f>
        <v>45194</v>
      </c>
      <c r="P143" s="15">
        <f t="shared" ref="P143" si="261">O143+7</f>
        <v>45201</v>
      </c>
      <c r="Q143" s="15">
        <f t="shared" ref="Q143" si="262">P143+7</f>
        <v>45208</v>
      </c>
      <c r="R143" s="15">
        <f t="shared" ref="R143" si="263">Q143+7</f>
        <v>45215</v>
      </c>
      <c r="S143" s="15">
        <f t="shared" ref="S143" si="264">R143+7</f>
        <v>45222</v>
      </c>
      <c r="T143" s="15">
        <f t="shared" ref="T143" si="265">S143+7</f>
        <v>45229</v>
      </c>
      <c r="U143" s="15">
        <f t="shared" ref="U143" si="266">T143+7</f>
        <v>45236</v>
      </c>
      <c r="V143" s="15">
        <f t="shared" ref="V143" si="267">U143+7</f>
        <v>45243</v>
      </c>
      <c r="W143" s="15">
        <f t="shared" ref="W143" si="268">V143+7</f>
        <v>45250</v>
      </c>
      <c r="X143" s="15">
        <f t="shared" ref="X143" si="269">W143+7</f>
        <v>45257</v>
      </c>
    </row>
    <row r="144" spans="1:24" ht="15.75" thickBot="1">
      <c r="A144" s="8" t="s">
        <v>4</v>
      </c>
      <c r="B144" s="8" t="s">
        <v>5</v>
      </c>
      <c r="C144" s="216" t="s">
        <v>6</v>
      </c>
      <c r="D144" s="216" t="s">
        <v>7</v>
      </c>
      <c r="E144" s="8" t="s">
        <v>8</v>
      </c>
      <c r="F144" s="8" t="s">
        <v>10</v>
      </c>
      <c r="G144" s="8" t="s">
        <v>11</v>
      </c>
      <c r="H144" s="11"/>
      <c r="I144" s="11" t="s">
        <v>12</v>
      </c>
      <c r="J144" s="11" t="s">
        <v>13</v>
      </c>
      <c r="K144" s="11" t="s">
        <v>14</v>
      </c>
      <c r="L144" s="11" t="s">
        <v>15</v>
      </c>
      <c r="M144" s="11" t="s">
        <v>16</v>
      </c>
      <c r="N144" s="11" t="s">
        <v>17</v>
      </c>
      <c r="O144" s="11" t="s">
        <v>18</v>
      </c>
      <c r="P144" s="11" t="s">
        <v>19</v>
      </c>
      <c r="Q144" s="11" t="s">
        <v>20</v>
      </c>
      <c r="R144" s="11" t="s">
        <v>21</v>
      </c>
      <c r="S144" s="11" t="s">
        <v>22</v>
      </c>
      <c r="T144" s="11" t="s">
        <v>23</v>
      </c>
      <c r="U144" s="11" t="s">
        <v>24</v>
      </c>
      <c r="V144" s="11" t="s">
        <v>25</v>
      </c>
      <c r="W144" s="11" t="s">
        <v>26</v>
      </c>
      <c r="X144" s="11" t="s">
        <v>27</v>
      </c>
    </row>
    <row r="145" spans="1:24" ht="15.75" thickBot="1">
      <c r="A145" s="263">
        <v>15</v>
      </c>
      <c r="B145" s="264" t="s">
        <v>316</v>
      </c>
      <c r="C145" s="264"/>
      <c r="D145" s="264"/>
      <c r="E145" s="264"/>
      <c r="F145" s="8"/>
      <c r="G145" s="8"/>
      <c r="H145" s="11"/>
      <c r="I145" s="11"/>
      <c r="J145" s="11"/>
      <c r="K145" s="11"/>
      <c r="L145" s="11"/>
      <c r="M145" s="11"/>
      <c r="N145" s="11"/>
      <c r="O145" s="11"/>
      <c r="P145" s="11"/>
      <c r="Q145" s="11"/>
      <c r="R145" s="11"/>
      <c r="S145" s="11"/>
      <c r="T145" s="11"/>
      <c r="U145" s="11"/>
      <c r="V145" s="11"/>
      <c r="W145" s="11"/>
      <c r="X145" s="11"/>
    </row>
    <row r="146" spans="1:24" ht="15.75" thickBot="1">
      <c r="A146" s="6">
        <v>15.1</v>
      </c>
      <c r="B146" s="237" t="s">
        <v>287</v>
      </c>
      <c r="C146" s="223">
        <v>45163</v>
      </c>
      <c r="D146" s="223">
        <v>45168</v>
      </c>
      <c r="E146" s="46" t="s">
        <v>288</v>
      </c>
      <c r="F146" s="7"/>
      <c r="G146" s="10"/>
      <c r="H146" s="27" t="str">
        <f t="shared" ref="H146:Q147" si="270">IF(H$17=($D146-WEEKDAY($D146,2)+1),"u","")</f>
        <v/>
      </c>
      <c r="I146" s="27" t="str">
        <f t="shared" si="270"/>
        <v/>
      </c>
      <c r="J146" s="27" t="str">
        <f t="shared" si="270"/>
        <v/>
      </c>
      <c r="K146" s="27" t="str">
        <f t="shared" si="270"/>
        <v/>
      </c>
      <c r="L146" s="27" t="str">
        <f t="shared" si="270"/>
        <v/>
      </c>
      <c r="M146" s="27" t="str">
        <f t="shared" si="270"/>
        <v/>
      </c>
      <c r="N146" s="27" t="str">
        <f t="shared" si="270"/>
        <v/>
      </c>
      <c r="O146" s="27" t="str">
        <f t="shared" si="270"/>
        <v/>
      </c>
      <c r="P146" s="27" t="str">
        <f t="shared" si="270"/>
        <v/>
      </c>
      <c r="Q146" s="27" t="str">
        <f t="shared" si="270"/>
        <v/>
      </c>
      <c r="R146" s="27" t="str">
        <f t="shared" ref="R146:X147" si="271">IF(R$17=($D146-WEEKDAY($D146,2)+1),"u","")</f>
        <v/>
      </c>
      <c r="S146" s="27" t="str">
        <f t="shared" si="271"/>
        <v/>
      </c>
      <c r="T146" s="27" t="str">
        <f t="shared" si="271"/>
        <v>u</v>
      </c>
      <c r="U146" s="27" t="str">
        <f t="shared" si="271"/>
        <v/>
      </c>
      <c r="V146" s="27" t="str">
        <f t="shared" si="271"/>
        <v/>
      </c>
      <c r="W146" s="27" t="str">
        <f t="shared" si="271"/>
        <v/>
      </c>
      <c r="X146" s="27" t="str">
        <f t="shared" si="271"/>
        <v/>
      </c>
    </row>
    <row r="147" spans="1:24" ht="15.75" thickBot="1">
      <c r="A147" s="6">
        <v>15.2</v>
      </c>
      <c r="B147" s="237" t="s">
        <v>307</v>
      </c>
      <c r="C147" s="223">
        <v>45169</v>
      </c>
      <c r="D147" s="223">
        <v>45180</v>
      </c>
      <c r="E147" s="46" t="s">
        <v>288</v>
      </c>
      <c r="F147" s="7"/>
      <c r="G147" s="10"/>
      <c r="H147" s="27" t="str">
        <f t="shared" si="270"/>
        <v/>
      </c>
      <c r="I147" s="27" t="str">
        <f t="shared" si="270"/>
        <v/>
      </c>
      <c r="J147" s="27" t="str">
        <f t="shared" si="270"/>
        <v/>
      </c>
      <c r="K147" s="27" t="str">
        <f t="shared" si="270"/>
        <v/>
      </c>
      <c r="L147" s="27" t="str">
        <f t="shared" si="270"/>
        <v/>
      </c>
      <c r="M147" s="27" t="str">
        <f t="shared" si="270"/>
        <v/>
      </c>
      <c r="N147" s="27" t="str">
        <f t="shared" si="270"/>
        <v/>
      </c>
      <c r="O147" s="27" t="str">
        <f t="shared" si="270"/>
        <v/>
      </c>
      <c r="P147" s="27" t="str">
        <f t="shared" si="270"/>
        <v/>
      </c>
      <c r="Q147" s="27" t="str">
        <f t="shared" si="270"/>
        <v/>
      </c>
      <c r="R147" s="27" t="str">
        <f t="shared" si="271"/>
        <v/>
      </c>
      <c r="S147" s="27" t="str">
        <f t="shared" si="271"/>
        <v/>
      </c>
      <c r="T147" s="27" t="str">
        <f t="shared" si="271"/>
        <v/>
      </c>
      <c r="U147" s="27" t="str">
        <f t="shared" si="271"/>
        <v/>
      </c>
      <c r="V147" s="27" t="str">
        <f t="shared" si="271"/>
        <v>u</v>
      </c>
      <c r="W147" s="27" t="str">
        <f t="shared" si="271"/>
        <v/>
      </c>
      <c r="X147" s="27" t="str">
        <f t="shared" si="271"/>
        <v/>
      </c>
    </row>
    <row r="148" spans="1:24" ht="15.75" thickBot="1">
      <c r="A148" s="6">
        <v>15.3</v>
      </c>
      <c r="B148" s="237" t="s">
        <v>308</v>
      </c>
      <c r="C148" s="223">
        <v>45181</v>
      </c>
      <c r="D148" s="223">
        <v>45209</v>
      </c>
      <c r="E148" s="46" t="s">
        <v>288</v>
      </c>
      <c r="F148" s="7"/>
      <c r="G148" s="10"/>
      <c r="H148" s="27" t="str">
        <f t="shared" ref="H148:Q152" si="272">IF(H$17=($D147-WEEKDAY($D147,2)+1),"u","")</f>
        <v/>
      </c>
      <c r="I148" s="27" t="str">
        <f t="shared" si="272"/>
        <v/>
      </c>
      <c r="J148" s="27" t="str">
        <f t="shared" si="272"/>
        <v/>
      </c>
      <c r="K148" s="27" t="str">
        <f t="shared" si="272"/>
        <v/>
      </c>
      <c r="L148" s="27" t="str">
        <f t="shared" si="272"/>
        <v/>
      </c>
      <c r="M148" s="27" t="str">
        <f t="shared" si="272"/>
        <v/>
      </c>
      <c r="N148" s="27" t="str">
        <f t="shared" si="272"/>
        <v/>
      </c>
      <c r="O148" s="27" t="str">
        <f t="shared" si="272"/>
        <v/>
      </c>
      <c r="P148" s="27" t="str">
        <f t="shared" si="272"/>
        <v/>
      </c>
      <c r="Q148" s="27" t="str">
        <f t="shared" si="272"/>
        <v/>
      </c>
      <c r="R148" s="27" t="str">
        <f t="shared" ref="R148:X152" si="273">IF(R$17=($D147-WEEKDAY($D147,2)+1),"u","")</f>
        <v/>
      </c>
      <c r="S148" s="27" t="str">
        <f t="shared" si="273"/>
        <v/>
      </c>
      <c r="T148" s="27" t="str">
        <f t="shared" si="273"/>
        <v/>
      </c>
      <c r="U148" s="27" t="str">
        <f t="shared" si="273"/>
        <v/>
      </c>
      <c r="V148" s="27" t="str">
        <f t="shared" si="273"/>
        <v>u</v>
      </c>
      <c r="W148" s="27" t="str">
        <f t="shared" si="273"/>
        <v/>
      </c>
      <c r="X148" s="27" t="str">
        <f t="shared" si="273"/>
        <v/>
      </c>
    </row>
    <row r="149" spans="1:24" ht="15.75" thickBot="1">
      <c r="A149" s="6">
        <v>15.4</v>
      </c>
      <c r="B149" s="237" t="s">
        <v>282</v>
      </c>
      <c r="C149" s="223">
        <v>45210</v>
      </c>
      <c r="D149" s="223">
        <v>45211</v>
      </c>
      <c r="E149" s="46" t="s">
        <v>288</v>
      </c>
      <c r="F149" s="7"/>
      <c r="G149" s="10"/>
      <c r="H149" s="27" t="str">
        <f t="shared" si="272"/>
        <v/>
      </c>
      <c r="I149" s="27" t="str">
        <f t="shared" si="272"/>
        <v/>
      </c>
      <c r="J149" s="27" t="str">
        <f t="shared" si="272"/>
        <v/>
      </c>
      <c r="K149" s="27" t="str">
        <f t="shared" si="272"/>
        <v/>
      </c>
      <c r="L149" s="27" t="str">
        <f t="shared" si="272"/>
        <v/>
      </c>
      <c r="M149" s="27" t="str">
        <f t="shared" si="272"/>
        <v/>
      </c>
      <c r="N149" s="27" t="str">
        <f t="shared" si="272"/>
        <v/>
      </c>
      <c r="O149" s="27" t="str">
        <f t="shared" si="272"/>
        <v/>
      </c>
      <c r="P149" s="27" t="str">
        <f t="shared" si="272"/>
        <v/>
      </c>
      <c r="Q149" s="27" t="str">
        <f t="shared" si="272"/>
        <v/>
      </c>
      <c r="R149" s="27" t="str">
        <f t="shared" si="273"/>
        <v/>
      </c>
      <c r="S149" s="27" t="str">
        <f t="shared" si="273"/>
        <v/>
      </c>
      <c r="T149" s="27" t="str">
        <f t="shared" si="273"/>
        <v/>
      </c>
      <c r="U149" s="27" t="str">
        <f t="shared" si="273"/>
        <v/>
      </c>
      <c r="V149" s="27" t="str">
        <f t="shared" si="273"/>
        <v/>
      </c>
      <c r="W149" s="27" t="str">
        <f t="shared" si="273"/>
        <v/>
      </c>
      <c r="X149" s="27" t="str">
        <f t="shared" si="273"/>
        <v/>
      </c>
    </row>
    <row r="150" spans="1:24" ht="15.75" thickBot="1">
      <c r="A150" s="6">
        <v>15.5</v>
      </c>
      <c r="B150" s="237" t="s">
        <v>283</v>
      </c>
      <c r="C150" s="223">
        <v>45212</v>
      </c>
      <c r="D150" s="223">
        <v>45215</v>
      </c>
      <c r="E150" s="46" t="s">
        <v>293</v>
      </c>
      <c r="F150" s="7"/>
      <c r="G150" s="10"/>
      <c r="H150" s="27" t="str">
        <f t="shared" si="272"/>
        <v/>
      </c>
      <c r="I150" s="27" t="str">
        <f t="shared" si="272"/>
        <v/>
      </c>
      <c r="J150" s="27" t="str">
        <f t="shared" si="272"/>
        <v/>
      </c>
      <c r="K150" s="27" t="str">
        <f t="shared" si="272"/>
        <v/>
      </c>
      <c r="L150" s="27" t="str">
        <f t="shared" si="272"/>
        <v/>
      </c>
      <c r="M150" s="27" t="str">
        <f t="shared" si="272"/>
        <v/>
      </c>
      <c r="N150" s="27" t="str">
        <f t="shared" si="272"/>
        <v/>
      </c>
      <c r="O150" s="27" t="str">
        <f t="shared" si="272"/>
        <v/>
      </c>
      <c r="P150" s="27" t="str">
        <f t="shared" si="272"/>
        <v/>
      </c>
      <c r="Q150" s="27" t="str">
        <f t="shared" si="272"/>
        <v/>
      </c>
      <c r="R150" s="27" t="str">
        <f t="shared" si="273"/>
        <v/>
      </c>
      <c r="S150" s="27" t="str">
        <f t="shared" si="273"/>
        <v/>
      </c>
      <c r="T150" s="27" t="str">
        <f t="shared" si="273"/>
        <v/>
      </c>
      <c r="U150" s="27" t="str">
        <f t="shared" si="273"/>
        <v/>
      </c>
      <c r="V150" s="27" t="str">
        <f t="shared" si="273"/>
        <v/>
      </c>
      <c r="W150" s="27" t="str">
        <f t="shared" si="273"/>
        <v/>
      </c>
      <c r="X150" s="27" t="str">
        <f t="shared" si="273"/>
        <v/>
      </c>
    </row>
    <row r="151" spans="1:24" ht="15.75" thickBot="1">
      <c r="A151" s="6">
        <v>15.6</v>
      </c>
      <c r="B151" s="237" t="s">
        <v>284</v>
      </c>
      <c r="C151" s="223">
        <v>45216</v>
      </c>
      <c r="D151" s="223">
        <v>45216</v>
      </c>
      <c r="E151" s="46" t="s">
        <v>288</v>
      </c>
      <c r="F151" s="7"/>
      <c r="G151" s="10"/>
      <c r="H151" s="27" t="str">
        <f t="shared" si="272"/>
        <v/>
      </c>
      <c r="I151" s="27" t="str">
        <f t="shared" si="272"/>
        <v/>
      </c>
      <c r="J151" s="27" t="str">
        <f t="shared" si="272"/>
        <v/>
      </c>
      <c r="K151" s="27" t="str">
        <f t="shared" si="272"/>
        <v/>
      </c>
      <c r="L151" s="27" t="str">
        <f t="shared" si="272"/>
        <v/>
      </c>
      <c r="M151" s="27" t="str">
        <f t="shared" si="272"/>
        <v/>
      </c>
      <c r="N151" s="27" t="str">
        <f t="shared" si="272"/>
        <v/>
      </c>
      <c r="O151" s="27" t="str">
        <f t="shared" si="272"/>
        <v/>
      </c>
      <c r="P151" s="27" t="str">
        <f t="shared" si="272"/>
        <v/>
      </c>
      <c r="Q151" s="27" t="str">
        <f t="shared" si="272"/>
        <v/>
      </c>
      <c r="R151" s="27" t="str">
        <f t="shared" si="273"/>
        <v/>
      </c>
      <c r="S151" s="27" t="str">
        <f t="shared" si="273"/>
        <v/>
      </c>
      <c r="T151" s="27" t="str">
        <f t="shared" si="273"/>
        <v/>
      </c>
      <c r="U151" s="27" t="str">
        <f t="shared" si="273"/>
        <v/>
      </c>
      <c r="V151" s="27" t="str">
        <f t="shared" si="273"/>
        <v/>
      </c>
      <c r="W151" s="27" t="str">
        <f t="shared" si="273"/>
        <v/>
      </c>
      <c r="X151" s="27" t="str">
        <f t="shared" si="273"/>
        <v/>
      </c>
    </row>
    <row r="152" spans="1:24" ht="15.75" thickBot="1">
      <c r="A152" s="6">
        <v>15.7</v>
      </c>
      <c r="B152" s="237" t="s">
        <v>296</v>
      </c>
      <c r="C152" s="223">
        <v>45246</v>
      </c>
      <c r="D152" s="223">
        <v>45246</v>
      </c>
      <c r="E152" s="46" t="s">
        <v>288</v>
      </c>
      <c r="F152" s="7"/>
      <c r="G152" s="10"/>
      <c r="H152" s="27" t="str">
        <f t="shared" si="272"/>
        <v/>
      </c>
      <c r="I152" s="27" t="str">
        <f t="shared" si="272"/>
        <v/>
      </c>
      <c r="J152" s="27" t="str">
        <f t="shared" si="272"/>
        <v/>
      </c>
      <c r="K152" s="27" t="str">
        <f t="shared" si="272"/>
        <v/>
      </c>
      <c r="L152" s="27" t="str">
        <f t="shared" si="272"/>
        <v/>
      </c>
      <c r="M152" s="27" t="str">
        <f t="shared" si="272"/>
        <v/>
      </c>
      <c r="N152" s="27" t="str">
        <f t="shared" si="272"/>
        <v/>
      </c>
      <c r="O152" s="27" t="str">
        <f t="shared" si="272"/>
        <v/>
      </c>
      <c r="P152" s="27" t="str">
        <f t="shared" si="272"/>
        <v/>
      </c>
      <c r="Q152" s="27" t="str">
        <f t="shared" si="272"/>
        <v/>
      </c>
      <c r="R152" s="27" t="str">
        <f t="shared" si="273"/>
        <v/>
      </c>
      <c r="S152" s="27" t="str">
        <f t="shared" si="273"/>
        <v/>
      </c>
      <c r="T152" s="27" t="str">
        <f t="shared" si="273"/>
        <v/>
      </c>
      <c r="U152" s="27" t="str">
        <f t="shared" si="273"/>
        <v/>
      </c>
      <c r="V152" s="27" t="str">
        <f t="shared" si="273"/>
        <v/>
      </c>
      <c r="W152" s="27" t="str">
        <f t="shared" si="273"/>
        <v/>
      </c>
      <c r="X152" s="27" t="str">
        <f t="shared" si="273"/>
        <v/>
      </c>
    </row>
    <row r="153" spans="1:24" ht="15.75" thickBot="1">
      <c r="G153" s="5"/>
    </row>
    <row r="154" spans="1:24" ht="15.75" thickBot="1">
      <c r="B154" s="12" t="s">
        <v>0</v>
      </c>
      <c r="C154" s="13">
        <f>C158</f>
        <v>45170</v>
      </c>
      <c r="D154" s="14"/>
      <c r="E154" s="14"/>
      <c r="F154" s="14"/>
      <c r="G154" s="14"/>
      <c r="H154" s="635">
        <f>I155</f>
        <v>45152</v>
      </c>
      <c r="I154" s="635"/>
      <c r="J154" s="635"/>
      <c r="K154" s="635"/>
      <c r="L154" s="629">
        <f>M155</f>
        <v>45180</v>
      </c>
      <c r="M154" s="630"/>
      <c r="N154" s="630"/>
      <c r="O154" s="630"/>
      <c r="P154" s="631"/>
      <c r="Q154" s="636">
        <f>Q155</f>
        <v>45208</v>
      </c>
      <c r="R154" s="637"/>
      <c r="S154" s="637"/>
      <c r="T154" s="637"/>
      <c r="U154" s="638"/>
      <c r="V154" s="629">
        <f>V155</f>
        <v>45243</v>
      </c>
      <c r="W154" s="630"/>
      <c r="X154" s="631"/>
    </row>
    <row r="155" spans="1:24" ht="57" thickBot="1">
      <c r="A155" s="1"/>
      <c r="B155" s="215" t="s">
        <v>1</v>
      </c>
      <c r="C155" s="265" t="s">
        <v>279</v>
      </c>
      <c r="D155" s="217" t="s">
        <v>2</v>
      </c>
      <c r="E155" s="626"/>
      <c r="F155" s="628"/>
      <c r="G155" s="33" t="s">
        <v>3</v>
      </c>
      <c r="H155" s="15">
        <f>IF(MONTH(C154-WEEKDAY((C154),2)+1)&lt;MONTH(C154),(C154-28-DAY(C154)+7)-WEEKDAY((C154-DAY(C154)+7),2)+1,(C154-DAY(C154)+7)-WEEKDAY(((C154)-DAY(C154)+7),2)+1)</f>
        <v>45145</v>
      </c>
      <c r="I155" s="15">
        <f>H155+7</f>
        <v>45152</v>
      </c>
      <c r="J155" s="15">
        <f t="shared" ref="J155" si="274">I155+7</f>
        <v>45159</v>
      </c>
      <c r="K155" s="15">
        <f t="shared" ref="K155" si="275">J155+7</f>
        <v>45166</v>
      </c>
      <c r="L155" s="15">
        <f t="shared" ref="L155" si="276">K155+7</f>
        <v>45173</v>
      </c>
      <c r="M155" s="15">
        <f t="shared" ref="M155" si="277">L155+7</f>
        <v>45180</v>
      </c>
      <c r="N155" s="15">
        <f t="shared" ref="N155" si="278">M155+7</f>
        <v>45187</v>
      </c>
      <c r="O155" s="15">
        <f t="shared" ref="O155" si="279">N155+7</f>
        <v>45194</v>
      </c>
      <c r="P155" s="15">
        <f t="shared" ref="P155" si="280">O155+7</f>
        <v>45201</v>
      </c>
      <c r="Q155" s="15">
        <f t="shared" ref="Q155" si="281">P155+7</f>
        <v>45208</v>
      </c>
      <c r="R155" s="15">
        <f t="shared" ref="R155" si="282">Q155+7</f>
        <v>45215</v>
      </c>
      <c r="S155" s="15">
        <f t="shared" ref="S155" si="283">R155+7</f>
        <v>45222</v>
      </c>
      <c r="T155" s="15">
        <f t="shared" ref="T155" si="284">S155+7</f>
        <v>45229</v>
      </c>
      <c r="U155" s="15">
        <f t="shared" ref="U155" si="285">T155+7</f>
        <v>45236</v>
      </c>
      <c r="V155" s="15">
        <f t="shared" ref="V155" si="286">U155+7</f>
        <v>45243</v>
      </c>
      <c r="W155" s="15">
        <f t="shared" ref="W155" si="287">V155+7</f>
        <v>45250</v>
      </c>
      <c r="X155" s="15">
        <f t="shared" ref="X155" si="288">W155+7</f>
        <v>45257</v>
      </c>
    </row>
    <row r="156" spans="1:24" ht="15.75" thickBot="1">
      <c r="A156" s="8" t="s">
        <v>4</v>
      </c>
      <c r="B156" s="8" t="s">
        <v>5</v>
      </c>
      <c r="C156" s="216" t="s">
        <v>6</v>
      </c>
      <c r="D156" s="216" t="s">
        <v>7</v>
      </c>
      <c r="E156" s="8" t="s">
        <v>8</v>
      </c>
      <c r="F156" s="8" t="s">
        <v>10</v>
      </c>
      <c r="G156" s="8" t="s">
        <v>11</v>
      </c>
      <c r="H156" s="11"/>
      <c r="I156" s="11" t="s">
        <v>12</v>
      </c>
      <c r="J156" s="11" t="s">
        <v>13</v>
      </c>
      <c r="K156" s="11" t="s">
        <v>14</v>
      </c>
      <c r="L156" s="11" t="s">
        <v>15</v>
      </c>
      <c r="M156" s="11" t="s">
        <v>16</v>
      </c>
      <c r="N156" s="11" t="s">
        <v>17</v>
      </c>
      <c r="O156" s="11" t="s">
        <v>18</v>
      </c>
      <c r="P156" s="11" t="s">
        <v>19</v>
      </c>
      <c r="Q156" s="11" t="s">
        <v>20</v>
      </c>
      <c r="R156" s="11" t="s">
        <v>21</v>
      </c>
      <c r="S156" s="11" t="s">
        <v>22</v>
      </c>
      <c r="T156" s="11" t="s">
        <v>23</v>
      </c>
      <c r="U156" s="11" t="s">
        <v>24</v>
      </c>
      <c r="V156" s="11" t="s">
        <v>25</v>
      </c>
      <c r="W156" s="11" t="s">
        <v>26</v>
      </c>
      <c r="X156" s="11" t="s">
        <v>27</v>
      </c>
    </row>
    <row r="157" spans="1:24" ht="15.75" thickBot="1">
      <c r="A157" s="248">
        <v>4</v>
      </c>
      <c r="B157" s="249" t="s">
        <v>317</v>
      </c>
      <c r="C157" s="249"/>
      <c r="D157" s="249"/>
      <c r="E157" s="249"/>
      <c r="F157" s="7"/>
      <c r="G157" s="10"/>
      <c r="H157" s="27" t="str">
        <f t="shared" ref="H157:Q158" si="289">IF(H$17=($D157-WEEKDAY($D157,2)+1),"u","")</f>
        <v/>
      </c>
      <c r="I157" s="27" t="str">
        <f t="shared" si="289"/>
        <v/>
      </c>
      <c r="J157" s="27" t="str">
        <f t="shared" si="289"/>
        <v/>
      </c>
      <c r="K157" s="27" t="str">
        <f t="shared" si="289"/>
        <v/>
      </c>
      <c r="L157" s="27" t="str">
        <f t="shared" si="289"/>
        <v/>
      </c>
      <c r="M157" s="27" t="str">
        <f t="shared" si="289"/>
        <v/>
      </c>
      <c r="N157" s="27" t="str">
        <f t="shared" si="289"/>
        <v/>
      </c>
      <c r="O157" s="27" t="str">
        <f t="shared" si="289"/>
        <v/>
      </c>
      <c r="P157" s="27" t="str">
        <f t="shared" si="289"/>
        <v/>
      </c>
      <c r="Q157" s="27" t="str">
        <f t="shared" si="289"/>
        <v/>
      </c>
      <c r="R157" s="27" t="str">
        <f t="shared" ref="R157:X158" si="290">IF(R$17=($D157-WEEKDAY($D157,2)+1),"u","")</f>
        <v/>
      </c>
      <c r="S157" s="27" t="str">
        <f t="shared" si="290"/>
        <v/>
      </c>
      <c r="T157" s="27" t="str">
        <f t="shared" si="290"/>
        <v/>
      </c>
      <c r="U157" s="27" t="str">
        <f t="shared" si="290"/>
        <v/>
      </c>
      <c r="V157" s="27" t="str">
        <f t="shared" si="290"/>
        <v/>
      </c>
      <c r="W157" s="27" t="str">
        <f t="shared" si="290"/>
        <v/>
      </c>
      <c r="X157" s="27" t="str">
        <f t="shared" si="290"/>
        <v/>
      </c>
    </row>
    <row r="158" spans="1:24" ht="15.75" thickBot="1">
      <c r="A158" s="6">
        <v>4.0999999999999996</v>
      </c>
      <c r="B158" s="237" t="s">
        <v>287</v>
      </c>
      <c r="C158" s="223">
        <v>45170</v>
      </c>
      <c r="D158" s="223">
        <v>45175</v>
      </c>
      <c r="E158" s="46" t="s">
        <v>288</v>
      </c>
      <c r="F158" s="7"/>
      <c r="G158" s="10"/>
      <c r="H158" s="27" t="str">
        <f t="shared" si="289"/>
        <v/>
      </c>
      <c r="I158" s="27" t="str">
        <f t="shared" si="289"/>
        <v/>
      </c>
      <c r="J158" s="27" t="str">
        <f t="shared" si="289"/>
        <v/>
      </c>
      <c r="K158" s="27" t="str">
        <f t="shared" si="289"/>
        <v/>
      </c>
      <c r="L158" s="27" t="str">
        <f t="shared" si="289"/>
        <v/>
      </c>
      <c r="M158" s="27" t="str">
        <f t="shared" si="289"/>
        <v/>
      </c>
      <c r="N158" s="27" t="str">
        <f t="shared" si="289"/>
        <v/>
      </c>
      <c r="O158" s="27" t="str">
        <f t="shared" si="289"/>
        <v/>
      </c>
      <c r="P158" s="27" t="str">
        <f t="shared" si="289"/>
        <v/>
      </c>
      <c r="Q158" s="27" t="str">
        <f t="shared" si="289"/>
        <v/>
      </c>
      <c r="R158" s="27" t="str">
        <f t="shared" si="290"/>
        <v/>
      </c>
      <c r="S158" s="27" t="str">
        <f t="shared" si="290"/>
        <v/>
      </c>
      <c r="T158" s="27" t="str">
        <f t="shared" si="290"/>
        <v/>
      </c>
      <c r="U158" s="27" t="str">
        <f t="shared" si="290"/>
        <v>u</v>
      </c>
      <c r="V158" s="27" t="str">
        <f t="shared" si="290"/>
        <v/>
      </c>
      <c r="W158" s="27" t="str">
        <f t="shared" si="290"/>
        <v/>
      </c>
      <c r="X158" s="27" t="str">
        <f t="shared" si="290"/>
        <v/>
      </c>
    </row>
    <row r="159" spans="1:24" ht="15.75" thickBot="1">
      <c r="A159" s="6">
        <v>4.2</v>
      </c>
      <c r="B159" s="237" t="s">
        <v>307</v>
      </c>
      <c r="C159" s="223">
        <v>45176</v>
      </c>
      <c r="D159" s="223">
        <v>45187</v>
      </c>
      <c r="E159" s="46" t="s">
        <v>288</v>
      </c>
      <c r="F159" s="7"/>
      <c r="G159" s="10"/>
      <c r="H159" s="27" t="str">
        <f t="shared" ref="H159:Q163" si="291">IF(H$17=($D158-WEEKDAY($D158,2)+1),"u","")</f>
        <v/>
      </c>
      <c r="I159" s="27" t="str">
        <f t="shared" si="291"/>
        <v/>
      </c>
      <c r="J159" s="27" t="str">
        <f t="shared" si="291"/>
        <v/>
      </c>
      <c r="K159" s="27" t="str">
        <f t="shared" si="291"/>
        <v/>
      </c>
      <c r="L159" s="27" t="str">
        <f t="shared" si="291"/>
        <v/>
      </c>
      <c r="M159" s="27" t="str">
        <f t="shared" si="291"/>
        <v/>
      </c>
      <c r="N159" s="27" t="str">
        <f t="shared" si="291"/>
        <v/>
      </c>
      <c r="O159" s="27" t="str">
        <f t="shared" si="291"/>
        <v/>
      </c>
      <c r="P159" s="27" t="str">
        <f t="shared" si="291"/>
        <v/>
      </c>
      <c r="Q159" s="27" t="str">
        <f t="shared" si="291"/>
        <v/>
      </c>
      <c r="R159" s="27" t="str">
        <f t="shared" ref="R159:X163" si="292">IF(R$17=($D158-WEEKDAY($D158,2)+1),"u","")</f>
        <v/>
      </c>
      <c r="S159" s="27" t="str">
        <f t="shared" si="292"/>
        <v/>
      </c>
      <c r="T159" s="27" t="str">
        <f t="shared" si="292"/>
        <v/>
      </c>
      <c r="U159" s="27" t="str">
        <f t="shared" si="292"/>
        <v>u</v>
      </c>
      <c r="V159" s="27" t="str">
        <f t="shared" si="292"/>
        <v/>
      </c>
      <c r="W159" s="27" t="str">
        <f t="shared" si="292"/>
        <v/>
      </c>
      <c r="X159" s="27" t="str">
        <f t="shared" si="292"/>
        <v/>
      </c>
    </row>
    <row r="160" spans="1:24" ht="15.75" thickBot="1">
      <c r="A160" s="6">
        <v>4.3</v>
      </c>
      <c r="B160" s="237" t="s">
        <v>308</v>
      </c>
      <c r="C160" s="223">
        <v>45188</v>
      </c>
      <c r="D160" s="223">
        <v>45216</v>
      </c>
      <c r="E160" s="46" t="s">
        <v>288</v>
      </c>
      <c r="F160" s="7"/>
      <c r="G160" s="10"/>
      <c r="H160" s="27" t="str">
        <f t="shared" si="291"/>
        <v/>
      </c>
      <c r="I160" s="27" t="str">
        <f t="shared" si="291"/>
        <v/>
      </c>
      <c r="J160" s="27" t="str">
        <f t="shared" si="291"/>
        <v/>
      </c>
      <c r="K160" s="27" t="str">
        <f t="shared" si="291"/>
        <v/>
      </c>
      <c r="L160" s="27" t="str">
        <f t="shared" si="291"/>
        <v/>
      </c>
      <c r="M160" s="27" t="str">
        <f t="shared" si="291"/>
        <v/>
      </c>
      <c r="N160" s="27" t="str">
        <f t="shared" si="291"/>
        <v/>
      </c>
      <c r="O160" s="27" t="str">
        <f t="shared" si="291"/>
        <v/>
      </c>
      <c r="P160" s="27" t="str">
        <f t="shared" si="291"/>
        <v/>
      </c>
      <c r="Q160" s="27" t="str">
        <f t="shared" si="291"/>
        <v/>
      </c>
      <c r="R160" s="27" t="str">
        <f t="shared" si="292"/>
        <v/>
      </c>
      <c r="S160" s="27" t="str">
        <f t="shared" si="292"/>
        <v/>
      </c>
      <c r="T160" s="27" t="str">
        <f t="shared" si="292"/>
        <v/>
      </c>
      <c r="U160" s="27" t="str">
        <f t="shared" si="292"/>
        <v/>
      </c>
      <c r="V160" s="27" t="str">
        <f t="shared" si="292"/>
        <v/>
      </c>
      <c r="W160" s="27" t="str">
        <f t="shared" si="292"/>
        <v>u</v>
      </c>
      <c r="X160" s="27" t="str">
        <f t="shared" si="292"/>
        <v/>
      </c>
    </row>
    <row r="161" spans="1:24" ht="15.75" thickBot="1">
      <c r="A161" s="6">
        <v>4.4000000000000004</v>
      </c>
      <c r="B161" s="237" t="s">
        <v>282</v>
      </c>
      <c r="C161" s="223">
        <v>45217</v>
      </c>
      <c r="D161" s="223">
        <v>45218</v>
      </c>
      <c r="E161" s="46" t="s">
        <v>288</v>
      </c>
      <c r="F161" s="7"/>
      <c r="G161" s="10"/>
      <c r="H161" s="27" t="str">
        <f t="shared" si="291"/>
        <v/>
      </c>
      <c r="I161" s="27" t="str">
        <f t="shared" si="291"/>
        <v/>
      </c>
      <c r="J161" s="27" t="str">
        <f t="shared" si="291"/>
        <v/>
      </c>
      <c r="K161" s="27" t="str">
        <f t="shared" si="291"/>
        <v/>
      </c>
      <c r="L161" s="27" t="str">
        <f t="shared" si="291"/>
        <v/>
      </c>
      <c r="M161" s="27" t="str">
        <f t="shared" si="291"/>
        <v/>
      </c>
      <c r="N161" s="27" t="str">
        <f t="shared" si="291"/>
        <v/>
      </c>
      <c r="O161" s="27" t="str">
        <f t="shared" si="291"/>
        <v/>
      </c>
      <c r="P161" s="27" t="str">
        <f t="shared" si="291"/>
        <v/>
      </c>
      <c r="Q161" s="27" t="str">
        <f t="shared" si="291"/>
        <v/>
      </c>
      <c r="R161" s="27" t="str">
        <f t="shared" si="292"/>
        <v/>
      </c>
      <c r="S161" s="27" t="str">
        <f t="shared" si="292"/>
        <v/>
      </c>
      <c r="T161" s="27" t="str">
        <f t="shared" si="292"/>
        <v/>
      </c>
      <c r="U161" s="27" t="str">
        <f t="shared" si="292"/>
        <v/>
      </c>
      <c r="V161" s="27" t="str">
        <f t="shared" si="292"/>
        <v/>
      </c>
      <c r="W161" s="27" t="str">
        <f t="shared" si="292"/>
        <v/>
      </c>
      <c r="X161" s="27" t="str">
        <f t="shared" si="292"/>
        <v/>
      </c>
    </row>
    <row r="162" spans="1:24" ht="15.75" thickBot="1">
      <c r="A162" s="6">
        <v>4.5</v>
      </c>
      <c r="B162" s="237" t="s">
        <v>283</v>
      </c>
      <c r="C162" s="223">
        <v>45219</v>
      </c>
      <c r="D162" s="223">
        <v>45222</v>
      </c>
      <c r="E162" s="46" t="s">
        <v>293</v>
      </c>
      <c r="F162" s="7"/>
      <c r="G162" s="10"/>
      <c r="H162" s="27" t="str">
        <f t="shared" si="291"/>
        <v/>
      </c>
      <c r="I162" s="27" t="str">
        <f t="shared" si="291"/>
        <v/>
      </c>
      <c r="J162" s="27" t="str">
        <f t="shared" si="291"/>
        <v/>
      </c>
      <c r="K162" s="27" t="str">
        <f t="shared" si="291"/>
        <v/>
      </c>
      <c r="L162" s="27" t="str">
        <f t="shared" si="291"/>
        <v/>
      </c>
      <c r="M162" s="27" t="str">
        <f t="shared" si="291"/>
        <v/>
      </c>
      <c r="N162" s="27" t="str">
        <f t="shared" si="291"/>
        <v/>
      </c>
      <c r="O162" s="27" t="str">
        <f t="shared" si="291"/>
        <v/>
      </c>
      <c r="P162" s="27" t="str">
        <f t="shared" si="291"/>
        <v/>
      </c>
      <c r="Q162" s="27" t="str">
        <f t="shared" si="291"/>
        <v/>
      </c>
      <c r="R162" s="27" t="str">
        <f t="shared" si="292"/>
        <v/>
      </c>
      <c r="S162" s="27" t="str">
        <f t="shared" si="292"/>
        <v/>
      </c>
      <c r="T162" s="27" t="str">
        <f t="shared" si="292"/>
        <v/>
      </c>
      <c r="U162" s="27" t="str">
        <f t="shared" si="292"/>
        <v/>
      </c>
      <c r="V162" s="27" t="str">
        <f t="shared" si="292"/>
        <v/>
      </c>
      <c r="W162" s="27" t="str">
        <f t="shared" si="292"/>
        <v/>
      </c>
      <c r="X162" s="27" t="str">
        <f t="shared" si="292"/>
        <v/>
      </c>
    </row>
    <row r="163" spans="1:24" ht="15.75" thickBot="1">
      <c r="A163" s="6">
        <v>4.5999999999999996</v>
      </c>
      <c r="B163" s="237" t="s">
        <v>284</v>
      </c>
      <c r="C163" s="223">
        <v>45223</v>
      </c>
      <c r="D163" s="223">
        <v>45223</v>
      </c>
      <c r="E163" s="46" t="s">
        <v>288</v>
      </c>
      <c r="F163" s="7"/>
      <c r="G163" s="10"/>
      <c r="H163" s="27" t="str">
        <f t="shared" si="291"/>
        <v/>
      </c>
      <c r="I163" s="27" t="str">
        <f t="shared" si="291"/>
        <v/>
      </c>
      <c r="J163" s="27" t="str">
        <f t="shared" si="291"/>
        <v/>
      </c>
      <c r="K163" s="27" t="str">
        <f t="shared" si="291"/>
        <v/>
      </c>
      <c r="L163" s="27" t="str">
        <f t="shared" si="291"/>
        <v/>
      </c>
      <c r="M163" s="27" t="str">
        <f t="shared" si="291"/>
        <v/>
      </c>
      <c r="N163" s="27" t="str">
        <f t="shared" si="291"/>
        <v/>
      </c>
      <c r="O163" s="27" t="str">
        <f t="shared" si="291"/>
        <v/>
      </c>
      <c r="P163" s="27" t="str">
        <f t="shared" si="291"/>
        <v/>
      </c>
      <c r="Q163" s="27" t="str">
        <f t="shared" si="291"/>
        <v/>
      </c>
      <c r="R163" s="27" t="str">
        <f t="shared" si="292"/>
        <v/>
      </c>
      <c r="S163" s="27" t="str">
        <f t="shared" si="292"/>
        <v/>
      </c>
      <c r="T163" s="27" t="str">
        <f t="shared" si="292"/>
        <v/>
      </c>
      <c r="U163" s="27" t="str">
        <f t="shared" si="292"/>
        <v/>
      </c>
      <c r="V163" s="27" t="str">
        <f t="shared" si="292"/>
        <v/>
      </c>
      <c r="W163" s="27" t="str">
        <f t="shared" si="292"/>
        <v/>
      </c>
      <c r="X163" s="27" t="str">
        <f t="shared" si="292"/>
        <v/>
      </c>
    </row>
    <row r="164" spans="1:24" ht="15.75" thickBot="1">
      <c r="A164" s="6">
        <v>4.7</v>
      </c>
      <c r="B164" s="237" t="s">
        <v>296</v>
      </c>
      <c r="C164" s="223">
        <v>45253</v>
      </c>
      <c r="D164" s="223">
        <v>45253</v>
      </c>
      <c r="E164" s="46" t="s">
        <v>288</v>
      </c>
      <c r="G164" s="5"/>
    </row>
    <row r="165" spans="1:24" ht="15.75" thickBot="1">
      <c r="G165" s="5"/>
    </row>
    <row r="166" spans="1:24" ht="15.75" thickBot="1">
      <c r="B166" s="12" t="s">
        <v>0</v>
      </c>
      <c r="C166" s="13">
        <f>C170</f>
        <v>45177</v>
      </c>
      <c r="D166" s="14"/>
      <c r="E166" s="14"/>
      <c r="F166" s="14"/>
      <c r="G166" s="14"/>
      <c r="H166" s="635">
        <f>I167</f>
        <v>45180</v>
      </c>
      <c r="I166" s="635"/>
      <c r="J166" s="635"/>
      <c r="K166" s="635"/>
      <c r="L166" s="629">
        <f>M167</f>
        <v>45208</v>
      </c>
      <c r="M166" s="630"/>
      <c r="N166" s="630"/>
      <c r="O166" s="630"/>
      <c r="P166" s="631"/>
      <c r="Q166" s="636">
        <f>Q167</f>
        <v>45236</v>
      </c>
      <c r="R166" s="637"/>
      <c r="S166" s="637"/>
      <c r="T166" s="637"/>
      <c r="U166" s="638"/>
      <c r="V166" s="629">
        <f>V167</f>
        <v>45271</v>
      </c>
      <c r="W166" s="630"/>
      <c r="X166" s="631"/>
    </row>
    <row r="167" spans="1:24" ht="57" thickBot="1">
      <c r="A167" s="1"/>
      <c r="B167" s="215" t="s">
        <v>1</v>
      </c>
      <c r="C167" s="265" t="s">
        <v>279</v>
      </c>
      <c r="D167" s="217" t="s">
        <v>2</v>
      </c>
      <c r="E167" s="626"/>
      <c r="F167" s="628"/>
      <c r="G167" s="33" t="s">
        <v>3</v>
      </c>
      <c r="H167" s="15">
        <f>IF(MONTH(C166-WEEKDAY((C166),2)+1)&lt;MONTH(C166),(C166-28-DAY(C166)+7)-WEEKDAY((C166-DAY(C166)+7),2)+1,(C166-DAY(C166)+7)-WEEKDAY(((C166)-DAY(C166)+7),2)+1)</f>
        <v>45173</v>
      </c>
      <c r="I167" s="15">
        <f>H167+7</f>
        <v>45180</v>
      </c>
      <c r="J167" s="15">
        <f t="shared" ref="J167" si="293">I167+7</f>
        <v>45187</v>
      </c>
      <c r="K167" s="15">
        <f t="shared" ref="K167" si="294">J167+7</f>
        <v>45194</v>
      </c>
      <c r="L167" s="15">
        <f t="shared" ref="L167" si="295">K167+7</f>
        <v>45201</v>
      </c>
      <c r="M167" s="15">
        <f t="shared" ref="M167" si="296">L167+7</f>
        <v>45208</v>
      </c>
      <c r="N167" s="15">
        <f t="shared" ref="N167" si="297">M167+7</f>
        <v>45215</v>
      </c>
      <c r="O167" s="15">
        <f t="shared" ref="O167" si="298">N167+7</f>
        <v>45222</v>
      </c>
      <c r="P167" s="15">
        <f t="shared" ref="P167" si="299">O167+7</f>
        <v>45229</v>
      </c>
      <c r="Q167" s="15">
        <f t="shared" ref="Q167" si="300">P167+7</f>
        <v>45236</v>
      </c>
      <c r="R167" s="15">
        <f t="shared" ref="R167" si="301">Q167+7</f>
        <v>45243</v>
      </c>
      <c r="S167" s="15">
        <f t="shared" ref="S167" si="302">R167+7</f>
        <v>45250</v>
      </c>
      <c r="T167" s="15">
        <f t="shared" ref="T167" si="303">S167+7</f>
        <v>45257</v>
      </c>
      <c r="U167" s="15">
        <f t="shared" ref="U167" si="304">T167+7</f>
        <v>45264</v>
      </c>
      <c r="V167" s="15">
        <f t="shared" ref="V167" si="305">U167+7</f>
        <v>45271</v>
      </c>
      <c r="W167" s="15">
        <f t="shared" ref="W167" si="306">V167+7</f>
        <v>45278</v>
      </c>
      <c r="X167" s="15">
        <f t="shared" ref="X167" si="307">W167+7</f>
        <v>45285</v>
      </c>
    </row>
    <row r="168" spans="1:24" ht="15.75" thickBot="1">
      <c r="A168" s="8" t="s">
        <v>4</v>
      </c>
      <c r="B168" s="8" t="s">
        <v>5</v>
      </c>
      <c r="C168" s="216" t="s">
        <v>6</v>
      </c>
      <c r="D168" s="216" t="s">
        <v>7</v>
      </c>
      <c r="E168" s="8" t="s">
        <v>8</v>
      </c>
      <c r="F168" s="8" t="s">
        <v>10</v>
      </c>
      <c r="G168" s="8" t="s">
        <v>11</v>
      </c>
      <c r="H168" s="11"/>
      <c r="I168" s="11" t="s">
        <v>12</v>
      </c>
      <c r="J168" s="11" t="s">
        <v>13</v>
      </c>
      <c r="K168" s="11" t="s">
        <v>14</v>
      </c>
      <c r="L168" s="11" t="s">
        <v>15</v>
      </c>
      <c r="M168" s="11" t="s">
        <v>16</v>
      </c>
      <c r="N168" s="11" t="s">
        <v>17</v>
      </c>
      <c r="O168" s="11" t="s">
        <v>18</v>
      </c>
      <c r="P168" s="11" t="s">
        <v>19</v>
      </c>
      <c r="Q168" s="11" t="s">
        <v>20</v>
      </c>
      <c r="R168" s="11" t="s">
        <v>21</v>
      </c>
      <c r="S168" s="11" t="s">
        <v>22</v>
      </c>
      <c r="T168" s="11" t="s">
        <v>23</v>
      </c>
      <c r="U168" s="11" t="s">
        <v>24</v>
      </c>
      <c r="V168" s="11" t="s">
        <v>25</v>
      </c>
      <c r="W168" s="11" t="s">
        <v>26</v>
      </c>
      <c r="X168" s="11" t="s">
        <v>27</v>
      </c>
    </row>
    <row r="169" spans="1:24" ht="15.75" thickBot="1">
      <c r="A169" s="81">
        <v>9</v>
      </c>
      <c r="B169" s="261" t="s">
        <v>318</v>
      </c>
      <c r="C169" s="261"/>
      <c r="D169" s="261"/>
      <c r="E169" s="261"/>
      <c r="F169" s="8"/>
      <c r="G169" s="8"/>
      <c r="H169" s="11"/>
      <c r="I169" s="11"/>
      <c r="J169" s="11"/>
      <c r="K169" s="11"/>
      <c r="L169" s="11"/>
      <c r="M169" s="11"/>
      <c r="N169" s="11"/>
      <c r="O169" s="11"/>
      <c r="P169" s="11"/>
      <c r="Q169" s="11"/>
      <c r="R169" s="11"/>
      <c r="S169" s="11"/>
      <c r="T169" s="11"/>
      <c r="U169" s="11"/>
      <c r="V169" s="11"/>
      <c r="W169" s="11"/>
      <c r="X169" s="11"/>
    </row>
    <row r="170" spans="1:24" ht="15.75" thickBot="1">
      <c r="A170" s="6">
        <v>9.1</v>
      </c>
      <c r="B170" s="237" t="s">
        <v>287</v>
      </c>
      <c r="C170" s="223">
        <v>45177</v>
      </c>
      <c r="D170" s="223">
        <v>45182</v>
      </c>
      <c r="E170" s="46" t="s">
        <v>288</v>
      </c>
      <c r="F170" s="7"/>
      <c r="G170" s="10"/>
      <c r="H170" s="27" t="str">
        <f t="shared" ref="H170:Q171" si="308">IF(H$17=($D170-WEEKDAY($D170,2)+1),"u","")</f>
        <v/>
      </c>
      <c r="I170" s="27" t="str">
        <f t="shared" si="308"/>
        <v/>
      </c>
      <c r="J170" s="27" t="str">
        <f t="shared" si="308"/>
        <v/>
      </c>
      <c r="K170" s="27" t="str">
        <f t="shared" si="308"/>
        <v/>
      </c>
      <c r="L170" s="27" t="str">
        <f t="shared" si="308"/>
        <v/>
      </c>
      <c r="M170" s="27" t="str">
        <f t="shared" si="308"/>
        <v/>
      </c>
      <c r="N170" s="27" t="str">
        <f t="shared" si="308"/>
        <v/>
      </c>
      <c r="O170" s="27" t="str">
        <f t="shared" si="308"/>
        <v/>
      </c>
      <c r="P170" s="27" t="str">
        <f t="shared" si="308"/>
        <v/>
      </c>
      <c r="Q170" s="27" t="str">
        <f t="shared" si="308"/>
        <v/>
      </c>
      <c r="R170" s="27" t="str">
        <f t="shared" ref="R170:X171" si="309">IF(R$17=($D170-WEEKDAY($D170,2)+1),"u","")</f>
        <v/>
      </c>
      <c r="S170" s="27" t="str">
        <f t="shared" si="309"/>
        <v/>
      </c>
      <c r="T170" s="27" t="str">
        <f t="shared" si="309"/>
        <v/>
      </c>
      <c r="U170" s="27" t="str">
        <f t="shared" si="309"/>
        <v/>
      </c>
      <c r="V170" s="27" t="str">
        <f t="shared" si="309"/>
        <v>u</v>
      </c>
      <c r="W170" s="27" t="str">
        <f t="shared" si="309"/>
        <v/>
      </c>
      <c r="X170" s="27" t="str">
        <f t="shared" si="309"/>
        <v/>
      </c>
    </row>
    <row r="171" spans="1:24" ht="15.75" thickBot="1">
      <c r="A171" s="6">
        <v>9.1999999999999993</v>
      </c>
      <c r="B171" s="237" t="s">
        <v>307</v>
      </c>
      <c r="C171" s="223">
        <v>45183</v>
      </c>
      <c r="D171" s="223">
        <v>45194</v>
      </c>
      <c r="E171" s="46" t="s">
        <v>288</v>
      </c>
      <c r="F171" s="7"/>
      <c r="G171" s="10"/>
      <c r="H171" s="27" t="str">
        <f t="shared" si="308"/>
        <v/>
      </c>
      <c r="I171" s="27" t="str">
        <f t="shared" si="308"/>
        <v/>
      </c>
      <c r="J171" s="27" t="str">
        <f t="shared" si="308"/>
        <v/>
      </c>
      <c r="K171" s="27" t="str">
        <f t="shared" si="308"/>
        <v/>
      </c>
      <c r="L171" s="27" t="str">
        <f t="shared" si="308"/>
        <v/>
      </c>
      <c r="M171" s="27" t="str">
        <f t="shared" si="308"/>
        <v/>
      </c>
      <c r="N171" s="27" t="str">
        <f t="shared" si="308"/>
        <v/>
      </c>
      <c r="O171" s="27" t="str">
        <f t="shared" si="308"/>
        <v/>
      </c>
      <c r="P171" s="27" t="str">
        <f t="shared" si="308"/>
        <v/>
      </c>
      <c r="Q171" s="27" t="str">
        <f t="shared" si="308"/>
        <v/>
      </c>
      <c r="R171" s="27" t="str">
        <f t="shared" si="309"/>
        <v/>
      </c>
      <c r="S171" s="27" t="str">
        <f t="shared" si="309"/>
        <v/>
      </c>
      <c r="T171" s="27" t="str">
        <f t="shared" si="309"/>
        <v/>
      </c>
      <c r="U171" s="27" t="str">
        <f t="shared" si="309"/>
        <v/>
      </c>
      <c r="V171" s="27" t="str">
        <f t="shared" si="309"/>
        <v/>
      </c>
      <c r="W171" s="27" t="str">
        <f t="shared" si="309"/>
        <v/>
      </c>
      <c r="X171" s="27" t="str">
        <f t="shared" si="309"/>
        <v>u</v>
      </c>
    </row>
    <row r="172" spans="1:24" ht="15.75" thickBot="1">
      <c r="A172" s="6">
        <v>9.3000000000000007</v>
      </c>
      <c r="B172" s="237" t="s">
        <v>308</v>
      </c>
      <c r="C172" s="223">
        <v>45195</v>
      </c>
      <c r="D172" s="223">
        <v>45223</v>
      </c>
      <c r="E172" s="46" t="s">
        <v>288</v>
      </c>
      <c r="F172" s="7"/>
      <c r="G172" s="10"/>
      <c r="H172" s="27" t="str">
        <f t="shared" ref="H172:Q176" si="310">IF(H$17=($D171-WEEKDAY($D171,2)+1),"u","")</f>
        <v/>
      </c>
      <c r="I172" s="27" t="str">
        <f t="shared" si="310"/>
        <v/>
      </c>
      <c r="J172" s="27" t="str">
        <f t="shared" si="310"/>
        <v/>
      </c>
      <c r="K172" s="27" t="str">
        <f t="shared" si="310"/>
        <v/>
      </c>
      <c r="L172" s="27" t="str">
        <f t="shared" si="310"/>
        <v/>
      </c>
      <c r="M172" s="27" t="str">
        <f t="shared" si="310"/>
        <v/>
      </c>
      <c r="N172" s="27" t="str">
        <f t="shared" si="310"/>
        <v/>
      </c>
      <c r="O172" s="27" t="str">
        <f t="shared" si="310"/>
        <v/>
      </c>
      <c r="P172" s="27" t="str">
        <f t="shared" si="310"/>
        <v/>
      </c>
      <c r="Q172" s="27" t="str">
        <f t="shared" si="310"/>
        <v/>
      </c>
      <c r="R172" s="27" t="str">
        <f t="shared" ref="R172:X176" si="311">IF(R$17=($D171-WEEKDAY($D171,2)+1),"u","")</f>
        <v/>
      </c>
      <c r="S172" s="27" t="str">
        <f t="shared" si="311"/>
        <v/>
      </c>
      <c r="T172" s="27" t="str">
        <f t="shared" si="311"/>
        <v/>
      </c>
      <c r="U172" s="27" t="str">
        <f t="shared" si="311"/>
        <v/>
      </c>
      <c r="V172" s="27" t="str">
        <f t="shared" si="311"/>
        <v/>
      </c>
      <c r="W172" s="27" t="str">
        <f t="shared" si="311"/>
        <v/>
      </c>
      <c r="X172" s="27" t="str">
        <f t="shared" si="311"/>
        <v>u</v>
      </c>
    </row>
    <row r="173" spans="1:24" ht="15.75" thickBot="1">
      <c r="A173" s="6">
        <v>9.4</v>
      </c>
      <c r="B173" s="237" t="s">
        <v>282</v>
      </c>
      <c r="C173" s="223">
        <v>45224</v>
      </c>
      <c r="D173" s="223">
        <v>45225</v>
      </c>
      <c r="E173" s="46" t="s">
        <v>288</v>
      </c>
      <c r="F173" s="7"/>
      <c r="G173" s="10"/>
      <c r="H173" s="27" t="str">
        <f t="shared" si="310"/>
        <v/>
      </c>
      <c r="I173" s="27" t="str">
        <f t="shared" si="310"/>
        <v/>
      </c>
      <c r="J173" s="27" t="str">
        <f t="shared" si="310"/>
        <v/>
      </c>
      <c r="K173" s="27" t="str">
        <f t="shared" si="310"/>
        <v/>
      </c>
      <c r="L173" s="27" t="str">
        <f t="shared" si="310"/>
        <v/>
      </c>
      <c r="M173" s="27" t="str">
        <f t="shared" si="310"/>
        <v/>
      </c>
      <c r="N173" s="27" t="str">
        <f t="shared" si="310"/>
        <v/>
      </c>
      <c r="O173" s="27" t="str">
        <f t="shared" si="310"/>
        <v/>
      </c>
      <c r="P173" s="27" t="str">
        <f t="shared" si="310"/>
        <v/>
      </c>
      <c r="Q173" s="27" t="str">
        <f t="shared" si="310"/>
        <v/>
      </c>
      <c r="R173" s="27" t="str">
        <f t="shared" si="311"/>
        <v/>
      </c>
      <c r="S173" s="27" t="str">
        <f t="shared" si="311"/>
        <v/>
      </c>
      <c r="T173" s="27" t="str">
        <f t="shared" si="311"/>
        <v/>
      </c>
      <c r="U173" s="27" t="str">
        <f t="shared" si="311"/>
        <v/>
      </c>
      <c r="V173" s="27" t="str">
        <f t="shared" si="311"/>
        <v/>
      </c>
      <c r="W173" s="27" t="str">
        <f t="shared" si="311"/>
        <v/>
      </c>
      <c r="X173" s="27" t="str">
        <f t="shared" si="311"/>
        <v/>
      </c>
    </row>
    <row r="174" spans="1:24" ht="15.75" thickBot="1">
      <c r="A174" s="6">
        <v>9.5</v>
      </c>
      <c r="B174" s="237" t="s">
        <v>283</v>
      </c>
      <c r="C174" s="223">
        <v>45226</v>
      </c>
      <c r="D174" s="223">
        <v>45229</v>
      </c>
      <c r="E174" s="46" t="s">
        <v>293</v>
      </c>
      <c r="F174" s="7"/>
      <c r="G174" s="10"/>
      <c r="H174" s="27" t="str">
        <f t="shared" si="310"/>
        <v/>
      </c>
      <c r="I174" s="27" t="str">
        <f t="shared" si="310"/>
        <v/>
      </c>
      <c r="J174" s="27" t="str">
        <f t="shared" si="310"/>
        <v/>
      </c>
      <c r="K174" s="27" t="str">
        <f t="shared" si="310"/>
        <v/>
      </c>
      <c r="L174" s="27" t="str">
        <f t="shared" si="310"/>
        <v/>
      </c>
      <c r="M174" s="27" t="str">
        <f t="shared" si="310"/>
        <v/>
      </c>
      <c r="N174" s="27" t="str">
        <f t="shared" si="310"/>
        <v/>
      </c>
      <c r="O174" s="27" t="str">
        <f t="shared" si="310"/>
        <v/>
      </c>
      <c r="P174" s="27" t="str">
        <f t="shared" si="310"/>
        <v/>
      </c>
      <c r="Q174" s="27" t="str">
        <f t="shared" si="310"/>
        <v/>
      </c>
      <c r="R174" s="27" t="str">
        <f t="shared" si="311"/>
        <v/>
      </c>
      <c r="S174" s="27" t="str">
        <f t="shared" si="311"/>
        <v/>
      </c>
      <c r="T174" s="27" t="str">
        <f t="shared" si="311"/>
        <v/>
      </c>
      <c r="U174" s="27" t="str">
        <f t="shared" si="311"/>
        <v/>
      </c>
      <c r="V174" s="27" t="str">
        <f t="shared" si="311"/>
        <v/>
      </c>
      <c r="W174" s="27" t="str">
        <f t="shared" si="311"/>
        <v/>
      </c>
      <c r="X174" s="27" t="str">
        <f t="shared" si="311"/>
        <v/>
      </c>
    </row>
    <row r="175" spans="1:24" ht="15.75" thickBot="1">
      <c r="A175" s="6">
        <v>9.6</v>
      </c>
      <c r="B175" s="237" t="s">
        <v>284</v>
      </c>
      <c r="C175" s="223">
        <v>45230</v>
      </c>
      <c r="D175" s="223">
        <v>45230</v>
      </c>
      <c r="E175" s="46" t="s">
        <v>288</v>
      </c>
      <c r="F175" s="7"/>
      <c r="G175" s="10"/>
      <c r="H175" s="27" t="str">
        <f t="shared" si="310"/>
        <v/>
      </c>
      <c r="I175" s="27" t="str">
        <f t="shared" si="310"/>
        <v/>
      </c>
      <c r="J175" s="27" t="str">
        <f t="shared" si="310"/>
        <v/>
      </c>
      <c r="K175" s="27" t="str">
        <f t="shared" si="310"/>
        <v/>
      </c>
      <c r="L175" s="27" t="str">
        <f t="shared" si="310"/>
        <v/>
      </c>
      <c r="M175" s="27" t="str">
        <f t="shared" si="310"/>
        <v/>
      </c>
      <c r="N175" s="27" t="str">
        <f t="shared" si="310"/>
        <v/>
      </c>
      <c r="O175" s="27" t="str">
        <f t="shared" si="310"/>
        <v/>
      </c>
      <c r="P175" s="27" t="str">
        <f t="shared" si="310"/>
        <v/>
      </c>
      <c r="Q175" s="27" t="str">
        <f t="shared" si="310"/>
        <v/>
      </c>
      <c r="R175" s="27" t="str">
        <f t="shared" si="311"/>
        <v/>
      </c>
      <c r="S175" s="27" t="str">
        <f t="shared" si="311"/>
        <v/>
      </c>
      <c r="T175" s="27" t="str">
        <f t="shared" si="311"/>
        <v/>
      </c>
      <c r="U175" s="27" t="str">
        <f t="shared" si="311"/>
        <v/>
      </c>
      <c r="V175" s="27" t="str">
        <f t="shared" si="311"/>
        <v/>
      </c>
      <c r="W175" s="27" t="str">
        <f t="shared" si="311"/>
        <v/>
      </c>
      <c r="X175" s="27" t="str">
        <f t="shared" si="311"/>
        <v/>
      </c>
    </row>
    <row r="176" spans="1:24" ht="15.75" thickBot="1">
      <c r="A176" s="6">
        <v>9.6999999999999993</v>
      </c>
      <c r="B176" s="237" t="s">
        <v>296</v>
      </c>
      <c r="C176" s="223">
        <v>45260</v>
      </c>
      <c r="D176" s="223">
        <v>45260</v>
      </c>
      <c r="E176" s="46" t="s">
        <v>288</v>
      </c>
      <c r="F176" s="7"/>
      <c r="G176" s="10"/>
      <c r="H176" s="27" t="str">
        <f t="shared" si="310"/>
        <v/>
      </c>
      <c r="I176" s="27" t="str">
        <f t="shared" si="310"/>
        <v/>
      </c>
      <c r="J176" s="27" t="str">
        <f t="shared" si="310"/>
        <v/>
      </c>
      <c r="K176" s="27" t="str">
        <f t="shared" si="310"/>
        <v/>
      </c>
      <c r="L176" s="27" t="str">
        <f t="shared" si="310"/>
        <v/>
      </c>
      <c r="M176" s="27" t="str">
        <f t="shared" si="310"/>
        <v/>
      </c>
      <c r="N176" s="27" t="str">
        <f t="shared" si="310"/>
        <v/>
      </c>
      <c r="O176" s="27" t="str">
        <f t="shared" si="310"/>
        <v/>
      </c>
      <c r="P176" s="27" t="str">
        <f t="shared" si="310"/>
        <v/>
      </c>
      <c r="Q176" s="27" t="str">
        <f t="shared" si="310"/>
        <v/>
      </c>
      <c r="R176" s="27" t="str">
        <f t="shared" si="311"/>
        <v/>
      </c>
      <c r="S176" s="27" t="str">
        <f t="shared" si="311"/>
        <v/>
      </c>
      <c r="T176" s="27" t="str">
        <f t="shared" si="311"/>
        <v/>
      </c>
      <c r="U176" s="27" t="str">
        <f t="shared" si="311"/>
        <v/>
      </c>
      <c r="V176" s="27" t="str">
        <f t="shared" si="311"/>
        <v/>
      </c>
      <c r="W176" s="27" t="str">
        <f t="shared" si="311"/>
        <v/>
      </c>
      <c r="X176" s="27" t="str">
        <f t="shared" si="311"/>
        <v/>
      </c>
    </row>
    <row r="177" spans="1:24" ht="15.75" thickBot="1">
      <c r="G177" s="5"/>
    </row>
    <row r="178" spans="1:24" ht="15.75" thickBot="1">
      <c r="B178" s="12" t="s">
        <v>0</v>
      </c>
      <c r="C178" s="13">
        <f>C182</f>
        <v>45184</v>
      </c>
      <c r="D178" s="14"/>
      <c r="E178" s="14"/>
      <c r="F178" s="14"/>
      <c r="G178" s="14"/>
      <c r="H178" s="635">
        <f>I179</f>
        <v>45180</v>
      </c>
      <c r="I178" s="635"/>
      <c r="J178" s="635"/>
      <c r="K178" s="635"/>
      <c r="L178" s="629">
        <f>M179</f>
        <v>45208</v>
      </c>
      <c r="M178" s="630"/>
      <c r="N178" s="630"/>
      <c r="O178" s="630"/>
      <c r="P178" s="631"/>
      <c r="Q178" s="636">
        <f>Q179</f>
        <v>45236</v>
      </c>
      <c r="R178" s="637"/>
      <c r="S178" s="637"/>
      <c r="T178" s="637"/>
      <c r="U178" s="638"/>
      <c r="V178" s="629">
        <f>V179</f>
        <v>45271</v>
      </c>
      <c r="W178" s="630"/>
      <c r="X178" s="631"/>
    </row>
    <row r="179" spans="1:24" ht="57" thickBot="1">
      <c r="A179" s="1"/>
      <c r="B179" s="215" t="s">
        <v>1</v>
      </c>
      <c r="C179" s="265" t="s">
        <v>279</v>
      </c>
      <c r="D179" s="217" t="s">
        <v>2</v>
      </c>
      <c r="E179" s="626"/>
      <c r="F179" s="628"/>
      <c r="G179" s="33" t="s">
        <v>3</v>
      </c>
      <c r="H179" s="15">
        <f>IF(MONTH(C178-WEEKDAY((C178),2)+1)&lt;MONTH(C178),(C178-28-DAY(C178)+7)-WEEKDAY((C178-DAY(C178)+7),2)+1,(C178-DAY(C178)+7)-WEEKDAY(((C178)-DAY(C178)+7),2)+1)</f>
        <v>45173</v>
      </c>
      <c r="I179" s="15">
        <f>H179+7</f>
        <v>45180</v>
      </c>
      <c r="J179" s="15">
        <f t="shared" ref="J179" si="312">I179+7</f>
        <v>45187</v>
      </c>
      <c r="K179" s="15">
        <f t="shared" ref="K179" si="313">J179+7</f>
        <v>45194</v>
      </c>
      <c r="L179" s="15">
        <f t="shared" ref="L179" si="314">K179+7</f>
        <v>45201</v>
      </c>
      <c r="M179" s="15">
        <f t="shared" ref="M179" si="315">L179+7</f>
        <v>45208</v>
      </c>
      <c r="N179" s="15">
        <f t="shared" ref="N179" si="316">M179+7</f>
        <v>45215</v>
      </c>
      <c r="O179" s="15">
        <f t="shared" ref="O179" si="317">N179+7</f>
        <v>45222</v>
      </c>
      <c r="P179" s="15">
        <f t="shared" ref="P179" si="318">O179+7</f>
        <v>45229</v>
      </c>
      <c r="Q179" s="15">
        <f t="shared" ref="Q179" si="319">P179+7</f>
        <v>45236</v>
      </c>
      <c r="R179" s="15">
        <f t="shared" ref="R179" si="320">Q179+7</f>
        <v>45243</v>
      </c>
      <c r="S179" s="15">
        <f t="shared" ref="S179" si="321">R179+7</f>
        <v>45250</v>
      </c>
      <c r="T179" s="15">
        <f t="shared" ref="T179" si="322">S179+7</f>
        <v>45257</v>
      </c>
      <c r="U179" s="15">
        <f t="shared" ref="U179" si="323">T179+7</f>
        <v>45264</v>
      </c>
      <c r="V179" s="15">
        <f t="shared" ref="V179" si="324">U179+7</f>
        <v>45271</v>
      </c>
      <c r="W179" s="15">
        <f t="shared" ref="W179" si="325">V179+7</f>
        <v>45278</v>
      </c>
      <c r="X179" s="15">
        <f t="shared" ref="X179" si="326">W179+7</f>
        <v>45285</v>
      </c>
    </row>
    <row r="180" spans="1:24" ht="15.75" thickBot="1">
      <c r="A180" s="8" t="s">
        <v>4</v>
      </c>
      <c r="B180" s="8" t="s">
        <v>5</v>
      </c>
      <c r="C180" s="216" t="s">
        <v>6</v>
      </c>
      <c r="D180" s="216" t="s">
        <v>7</v>
      </c>
      <c r="E180" s="8" t="s">
        <v>8</v>
      </c>
      <c r="F180" s="8" t="s">
        <v>10</v>
      </c>
      <c r="G180" s="8" t="s">
        <v>11</v>
      </c>
      <c r="H180" s="11"/>
      <c r="I180" s="11" t="s">
        <v>12</v>
      </c>
      <c r="J180" s="11" t="s">
        <v>13</v>
      </c>
      <c r="K180" s="11" t="s">
        <v>14</v>
      </c>
      <c r="L180" s="11" t="s">
        <v>15</v>
      </c>
      <c r="M180" s="11" t="s">
        <v>16</v>
      </c>
      <c r="N180" s="11" t="s">
        <v>17</v>
      </c>
      <c r="O180" s="11" t="s">
        <v>18</v>
      </c>
      <c r="P180" s="11" t="s">
        <v>19</v>
      </c>
      <c r="Q180" s="11" t="s">
        <v>20</v>
      </c>
      <c r="R180" s="11" t="s">
        <v>21</v>
      </c>
      <c r="S180" s="11" t="s">
        <v>22</v>
      </c>
      <c r="T180" s="11" t="s">
        <v>23</v>
      </c>
      <c r="U180" s="11" t="s">
        <v>24</v>
      </c>
      <c r="V180" s="11" t="s">
        <v>25</v>
      </c>
      <c r="W180" s="11" t="s">
        <v>26</v>
      </c>
      <c r="X180" s="11" t="s">
        <v>27</v>
      </c>
    </row>
    <row r="181" spans="1:24" ht="15.75" thickBot="1">
      <c r="A181" s="263">
        <v>16</v>
      </c>
      <c r="B181" s="264" t="s">
        <v>319</v>
      </c>
      <c r="C181" s="264"/>
      <c r="D181" s="264"/>
      <c r="E181" s="264"/>
      <c r="F181" s="8"/>
      <c r="G181" s="8"/>
      <c r="H181" s="11"/>
      <c r="I181" s="11"/>
      <c r="J181" s="11"/>
      <c r="K181" s="11"/>
      <c r="L181" s="11"/>
      <c r="M181" s="11"/>
      <c r="N181" s="11"/>
      <c r="O181" s="11"/>
      <c r="P181" s="11"/>
      <c r="Q181" s="11"/>
      <c r="R181" s="11"/>
      <c r="S181" s="11"/>
      <c r="T181" s="11"/>
      <c r="U181" s="11"/>
      <c r="V181" s="11"/>
      <c r="W181" s="11"/>
      <c r="X181" s="11"/>
    </row>
    <row r="182" spans="1:24" ht="15.75" thickBot="1">
      <c r="A182" s="6">
        <v>16.100000000000001</v>
      </c>
      <c r="B182" s="237" t="s">
        <v>287</v>
      </c>
      <c r="C182" s="223">
        <v>45184</v>
      </c>
      <c r="D182" s="223">
        <v>45189</v>
      </c>
      <c r="E182" s="46" t="s">
        <v>288</v>
      </c>
      <c r="F182" s="7"/>
      <c r="G182" s="10"/>
      <c r="H182" s="27" t="str">
        <f t="shared" ref="H182:Q183" si="327">IF(H$17=($D182-WEEKDAY($D182,2)+1),"u","")</f>
        <v/>
      </c>
      <c r="I182" s="27" t="str">
        <f t="shared" si="327"/>
        <v/>
      </c>
      <c r="J182" s="27" t="str">
        <f t="shared" si="327"/>
        <v/>
      </c>
      <c r="K182" s="27" t="str">
        <f t="shared" si="327"/>
        <v/>
      </c>
      <c r="L182" s="27" t="str">
        <f t="shared" si="327"/>
        <v/>
      </c>
      <c r="M182" s="27" t="str">
        <f t="shared" si="327"/>
        <v/>
      </c>
      <c r="N182" s="27" t="str">
        <f t="shared" si="327"/>
        <v/>
      </c>
      <c r="O182" s="27" t="str">
        <f t="shared" si="327"/>
        <v/>
      </c>
      <c r="P182" s="27" t="str">
        <f t="shared" si="327"/>
        <v/>
      </c>
      <c r="Q182" s="27" t="str">
        <f t="shared" si="327"/>
        <v/>
      </c>
      <c r="R182" s="27" t="str">
        <f t="shared" ref="R182:X183" si="328">IF(R$17=($D182-WEEKDAY($D182,2)+1),"u","")</f>
        <v/>
      </c>
      <c r="S182" s="27" t="str">
        <f t="shared" si="328"/>
        <v/>
      </c>
      <c r="T182" s="27" t="str">
        <f t="shared" si="328"/>
        <v/>
      </c>
      <c r="U182" s="27" t="str">
        <f t="shared" si="328"/>
        <v/>
      </c>
      <c r="V182" s="27" t="str">
        <f t="shared" si="328"/>
        <v/>
      </c>
      <c r="W182" s="27" t="str">
        <f t="shared" si="328"/>
        <v>u</v>
      </c>
      <c r="X182" s="27" t="str">
        <f t="shared" si="328"/>
        <v/>
      </c>
    </row>
    <row r="183" spans="1:24" ht="15.75" thickBot="1">
      <c r="A183" s="6">
        <v>16.2</v>
      </c>
      <c r="B183" s="237" t="s">
        <v>307</v>
      </c>
      <c r="C183" s="223">
        <v>45190</v>
      </c>
      <c r="D183" s="223">
        <v>45201</v>
      </c>
      <c r="E183" s="46" t="s">
        <v>288</v>
      </c>
      <c r="F183" s="7"/>
      <c r="G183" s="10"/>
      <c r="H183" s="27" t="str">
        <f t="shared" si="327"/>
        <v/>
      </c>
      <c r="I183" s="27" t="str">
        <f t="shared" si="327"/>
        <v/>
      </c>
      <c r="J183" s="27" t="str">
        <f t="shared" si="327"/>
        <v/>
      </c>
      <c r="K183" s="27" t="str">
        <f t="shared" si="327"/>
        <v/>
      </c>
      <c r="L183" s="27" t="str">
        <f t="shared" si="327"/>
        <v/>
      </c>
      <c r="M183" s="27" t="str">
        <f t="shared" si="327"/>
        <v/>
      </c>
      <c r="N183" s="27" t="str">
        <f t="shared" si="327"/>
        <v/>
      </c>
      <c r="O183" s="27" t="str">
        <f t="shared" si="327"/>
        <v/>
      </c>
      <c r="P183" s="27" t="str">
        <f t="shared" si="327"/>
        <v/>
      </c>
      <c r="Q183" s="27" t="str">
        <f t="shared" si="327"/>
        <v/>
      </c>
      <c r="R183" s="27" t="str">
        <f t="shared" si="328"/>
        <v/>
      </c>
      <c r="S183" s="27" t="str">
        <f t="shared" si="328"/>
        <v/>
      </c>
      <c r="T183" s="27" t="str">
        <f t="shared" si="328"/>
        <v/>
      </c>
      <c r="U183" s="27" t="str">
        <f t="shared" si="328"/>
        <v/>
      </c>
      <c r="V183" s="27" t="str">
        <f t="shared" si="328"/>
        <v/>
      </c>
      <c r="W183" s="27" t="str">
        <f t="shared" si="328"/>
        <v/>
      </c>
      <c r="X183" s="27" t="str">
        <f t="shared" si="328"/>
        <v/>
      </c>
    </row>
    <row r="184" spans="1:24" ht="15.75" thickBot="1">
      <c r="A184" s="6">
        <v>16.3</v>
      </c>
      <c r="B184" s="237" t="s">
        <v>308</v>
      </c>
      <c r="C184" s="223">
        <v>45202</v>
      </c>
      <c r="D184" s="223">
        <v>45230</v>
      </c>
      <c r="E184" s="46" t="s">
        <v>288</v>
      </c>
      <c r="F184" s="7"/>
      <c r="G184" s="10"/>
      <c r="H184" s="27" t="str">
        <f t="shared" ref="H184:Q188" si="329">IF(H$17=($D183-WEEKDAY($D183,2)+1),"u","")</f>
        <v/>
      </c>
      <c r="I184" s="27" t="str">
        <f t="shared" si="329"/>
        <v/>
      </c>
      <c r="J184" s="27" t="str">
        <f t="shared" si="329"/>
        <v/>
      </c>
      <c r="K184" s="27" t="str">
        <f t="shared" si="329"/>
        <v/>
      </c>
      <c r="L184" s="27" t="str">
        <f t="shared" si="329"/>
        <v/>
      </c>
      <c r="M184" s="27" t="str">
        <f t="shared" si="329"/>
        <v/>
      </c>
      <c r="N184" s="27" t="str">
        <f t="shared" si="329"/>
        <v/>
      </c>
      <c r="O184" s="27" t="str">
        <f t="shared" si="329"/>
        <v/>
      </c>
      <c r="P184" s="27" t="str">
        <f t="shared" si="329"/>
        <v/>
      </c>
      <c r="Q184" s="27" t="str">
        <f t="shared" si="329"/>
        <v/>
      </c>
      <c r="R184" s="27" t="str">
        <f t="shared" ref="R184:X188" si="330">IF(R$17=($D183-WEEKDAY($D183,2)+1),"u","")</f>
        <v/>
      </c>
      <c r="S184" s="27" t="str">
        <f t="shared" si="330"/>
        <v/>
      </c>
      <c r="T184" s="27" t="str">
        <f t="shared" si="330"/>
        <v/>
      </c>
      <c r="U184" s="27" t="str">
        <f t="shared" si="330"/>
        <v/>
      </c>
      <c r="V184" s="27" t="str">
        <f t="shared" si="330"/>
        <v/>
      </c>
      <c r="W184" s="27" t="str">
        <f t="shared" si="330"/>
        <v/>
      </c>
      <c r="X184" s="27" t="str">
        <f t="shared" si="330"/>
        <v/>
      </c>
    </row>
    <row r="185" spans="1:24" ht="15.75" thickBot="1">
      <c r="A185" s="6">
        <v>16.399999999999999</v>
      </c>
      <c r="B185" s="237" t="s">
        <v>282</v>
      </c>
      <c r="C185" s="223">
        <v>45231</v>
      </c>
      <c r="D185" s="223">
        <v>45232</v>
      </c>
      <c r="E185" s="46" t="s">
        <v>288</v>
      </c>
      <c r="F185" s="7"/>
      <c r="G185" s="10"/>
      <c r="H185" s="27" t="str">
        <f t="shared" si="329"/>
        <v/>
      </c>
      <c r="I185" s="27" t="str">
        <f t="shared" si="329"/>
        <v/>
      </c>
      <c r="J185" s="27" t="str">
        <f t="shared" si="329"/>
        <v/>
      </c>
      <c r="K185" s="27" t="str">
        <f t="shared" si="329"/>
        <v/>
      </c>
      <c r="L185" s="27" t="str">
        <f t="shared" si="329"/>
        <v/>
      </c>
      <c r="M185" s="27" t="str">
        <f t="shared" si="329"/>
        <v/>
      </c>
      <c r="N185" s="27" t="str">
        <f t="shared" si="329"/>
        <v/>
      </c>
      <c r="O185" s="27" t="str">
        <f t="shared" si="329"/>
        <v/>
      </c>
      <c r="P185" s="27" t="str">
        <f t="shared" si="329"/>
        <v/>
      </c>
      <c r="Q185" s="27" t="str">
        <f t="shared" si="329"/>
        <v/>
      </c>
      <c r="R185" s="27" t="str">
        <f t="shared" si="330"/>
        <v/>
      </c>
      <c r="S185" s="27" t="str">
        <f t="shared" si="330"/>
        <v/>
      </c>
      <c r="T185" s="27" t="str">
        <f t="shared" si="330"/>
        <v/>
      </c>
      <c r="U185" s="27" t="str">
        <f t="shared" si="330"/>
        <v/>
      </c>
      <c r="V185" s="27" t="str">
        <f t="shared" si="330"/>
        <v/>
      </c>
      <c r="W185" s="27" t="str">
        <f t="shared" si="330"/>
        <v/>
      </c>
      <c r="X185" s="27" t="str">
        <f t="shared" si="330"/>
        <v/>
      </c>
    </row>
    <row r="186" spans="1:24" ht="15.75" thickBot="1">
      <c r="A186" s="6">
        <v>16.5</v>
      </c>
      <c r="B186" s="237" t="s">
        <v>283</v>
      </c>
      <c r="C186" s="223">
        <v>45233</v>
      </c>
      <c r="D186" s="223">
        <v>45236</v>
      </c>
      <c r="E186" s="46" t="s">
        <v>293</v>
      </c>
      <c r="F186" s="7"/>
      <c r="G186" s="10"/>
      <c r="H186" s="27" t="str">
        <f t="shared" si="329"/>
        <v/>
      </c>
      <c r="I186" s="27" t="str">
        <f t="shared" si="329"/>
        <v/>
      </c>
      <c r="J186" s="27" t="str">
        <f t="shared" si="329"/>
        <v/>
      </c>
      <c r="K186" s="27" t="str">
        <f t="shared" si="329"/>
        <v/>
      </c>
      <c r="L186" s="27" t="str">
        <f t="shared" si="329"/>
        <v/>
      </c>
      <c r="M186" s="27" t="str">
        <f t="shared" si="329"/>
        <v/>
      </c>
      <c r="N186" s="27" t="str">
        <f t="shared" si="329"/>
        <v/>
      </c>
      <c r="O186" s="27" t="str">
        <f t="shared" si="329"/>
        <v/>
      </c>
      <c r="P186" s="27" t="str">
        <f t="shared" si="329"/>
        <v/>
      </c>
      <c r="Q186" s="27" t="str">
        <f t="shared" si="329"/>
        <v/>
      </c>
      <c r="R186" s="27" t="str">
        <f t="shared" si="330"/>
        <v/>
      </c>
      <c r="S186" s="27" t="str">
        <f t="shared" si="330"/>
        <v/>
      </c>
      <c r="T186" s="27" t="str">
        <f t="shared" si="330"/>
        <v/>
      </c>
      <c r="U186" s="27" t="str">
        <f t="shared" si="330"/>
        <v/>
      </c>
      <c r="V186" s="27" t="str">
        <f t="shared" si="330"/>
        <v/>
      </c>
      <c r="W186" s="27" t="str">
        <f t="shared" si="330"/>
        <v/>
      </c>
      <c r="X186" s="27" t="str">
        <f t="shared" si="330"/>
        <v/>
      </c>
    </row>
    <row r="187" spans="1:24" ht="15.75" thickBot="1">
      <c r="A187" s="6">
        <v>16.600000000000001</v>
      </c>
      <c r="B187" s="237" t="s">
        <v>284</v>
      </c>
      <c r="C187" s="223">
        <v>45237</v>
      </c>
      <c r="D187" s="223">
        <v>45237</v>
      </c>
      <c r="E187" s="46" t="s">
        <v>288</v>
      </c>
      <c r="F187" s="7"/>
      <c r="G187" s="10"/>
      <c r="H187" s="27" t="str">
        <f t="shared" si="329"/>
        <v/>
      </c>
      <c r="I187" s="27" t="str">
        <f t="shared" si="329"/>
        <v/>
      </c>
      <c r="J187" s="27" t="str">
        <f t="shared" si="329"/>
        <v/>
      </c>
      <c r="K187" s="27" t="str">
        <f t="shared" si="329"/>
        <v/>
      </c>
      <c r="L187" s="27" t="str">
        <f t="shared" si="329"/>
        <v/>
      </c>
      <c r="M187" s="27" t="str">
        <f t="shared" si="329"/>
        <v/>
      </c>
      <c r="N187" s="27" t="str">
        <f t="shared" si="329"/>
        <v/>
      </c>
      <c r="O187" s="27" t="str">
        <f t="shared" si="329"/>
        <v/>
      </c>
      <c r="P187" s="27" t="str">
        <f t="shared" si="329"/>
        <v/>
      </c>
      <c r="Q187" s="27" t="str">
        <f t="shared" si="329"/>
        <v/>
      </c>
      <c r="R187" s="27" t="str">
        <f t="shared" si="330"/>
        <v/>
      </c>
      <c r="S187" s="27" t="str">
        <f t="shared" si="330"/>
        <v/>
      </c>
      <c r="T187" s="27" t="str">
        <f t="shared" si="330"/>
        <v/>
      </c>
      <c r="U187" s="27" t="str">
        <f t="shared" si="330"/>
        <v/>
      </c>
      <c r="V187" s="27" t="str">
        <f t="shared" si="330"/>
        <v/>
      </c>
      <c r="W187" s="27" t="str">
        <f t="shared" si="330"/>
        <v/>
      </c>
      <c r="X187" s="27" t="str">
        <f t="shared" si="330"/>
        <v/>
      </c>
    </row>
    <row r="188" spans="1:24" ht="15.75" thickBot="1">
      <c r="A188" s="6">
        <v>16.7</v>
      </c>
      <c r="B188" s="237" t="s">
        <v>296</v>
      </c>
      <c r="C188" s="223">
        <v>45267</v>
      </c>
      <c r="D188" s="223">
        <v>45267</v>
      </c>
      <c r="E188" s="46" t="s">
        <v>288</v>
      </c>
      <c r="F188" s="7"/>
      <c r="G188" s="10"/>
      <c r="H188" s="27" t="str">
        <f t="shared" si="329"/>
        <v/>
      </c>
      <c r="I188" s="27" t="str">
        <f t="shared" si="329"/>
        <v/>
      </c>
      <c r="J188" s="27" t="str">
        <f t="shared" si="329"/>
        <v/>
      </c>
      <c r="K188" s="27" t="str">
        <f t="shared" si="329"/>
        <v/>
      </c>
      <c r="L188" s="27" t="str">
        <f t="shared" si="329"/>
        <v/>
      </c>
      <c r="M188" s="27" t="str">
        <f t="shared" si="329"/>
        <v/>
      </c>
      <c r="N188" s="27" t="str">
        <f t="shared" si="329"/>
        <v/>
      </c>
      <c r="O188" s="27" t="str">
        <f t="shared" si="329"/>
        <v/>
      </c>
      <c r="P188" s="27" t="str">
        <f t="shared" si="329"/>
        <v/>
      </c>
      <c r="Q188" s="27" t="str">
        <f t="shared" si="329"/>
        <v/>
      </c>
      <c r="R188" s="27" t="str">
        <f t="shared" si="330"/>
        <v/>
      </c>
      <c r="S188" s="27" t="str">
        <f t="shared" si="330"/>
        <v/>
      </c>
      <c r="T188" s="27" t="str">
        <f t="shared" si="330"/>
        <v/>
      </c>
      <c r="U188" s="27" t="str">
        <f t="shared" si="330"/>
        <v/>
      </c>
      <c r="V188" s="27" t="str">
        <f t="shared" si="330"/>
        <v/>
      </c>
      <c r="W188" s="27" t="str">
        <f t="shared" si="330"/>
        <v/>
      </c>
      <c r="X188" s="27" t="str">
        <f t="shared" si="330"/>
        <v/>
      </c>
    </row>
    <row r="189" spans="1:24" ht="15.75" thickBot="1">
      <c r="G189" s="5"/>
    </row>
    <row r="190" spans="1:24" ht="15.75" thickBot="1">
      <c r="B190" s="12" t="s">
        <v>0</v>
      </c>
      <c r="C190" s="13">
        <f>C195</f>
        <v>45176</v>
      </c>
      <c r="D190" s="14"/>
      <c r="E190" s="14"/>
      <c r="F190" s="14"/>
      <c r="G190" s="14"/>
      <c r="H190" s="635">
        <f>I191</f>
        <v>45180</v>
      </c>
      <c r="I190" s="635"/>
      <c r="J190" s="635"/>
      <c r="K190" s="635"/>
      <c r="L190" s="629">
        <f>M191</f>
        <v>45208</v>
      </c>
      <c r="M190" s="630"/>
      <c r="N190" s="630"/>
      <c r="O190" s="630"/>
      <c r="P190" s="631"/>
      <c r="Q190" s="636">
        <f>Q191</f>
        <v>45236</v>
      </c>
      <c r="R190" s="637"/>
      <c r="S190" s="637"/>
      <c r="T190" s="637"/>
      <c r="U190" s="638"/>
      <c r="V190" s="629">
        <f>V191</f>
        <v>45271</v>
      </c>
      <c r="W190" s="630"/>
      <c r="X190" s="631"/>
    </row>
    <row r="191" spans="1:24" ht="57" thickBot="1">
      <c r="A191" s="1"/>
      <c r="B191" s="215" t="s">
        <v>1</v>
      </c>
      <c r="C191" s="265" t="s">
        <v>279</v>
      </c>
      <c r="D191" s="217" t="s">
        <v>2</v>
      </c>
      <c r="E191" s="626"/>
      <c r="F191" s="628"/>
      <c r="G191" s="33" t="s">
        <v>3</v>
      </c>
      <c r="H191" s="15">
        <f>IF(MONTH(C190-WEEKDAY((C190),2)+1)&lt;MONTH(C190),(C190-28-DAY(C190)+7)-WEEKDAY((C190-DAY(C190)+7),2)+1,(C190-DAY(C190)+7)-WEEKDAY(((C190)-DAY(C190)+7),2)+1)</f>
        <v>45173</v>
      </c>
      <c r="I191" s="15">
        <f>H191+7</f>
        <v>45180</v>
      </c>
      <c r="J191" s="15">
        <f t="shared" ref="J191" si="331">I191+7</f>
        <v>45187</v>
      </c>
      <c r="K191" s="15">
        <f t="shared" ref="K191" si="332">J191+7</f>
        <v>45194</v>
      </c>
      <c r="L191" s="15">
        <f t="shared" ref="L191" si="333">K191+7</f>
        <v>45201</v>
      </c>
      <c r="M191" s="15">
        <f t="shared" ref="M191" si="334">L191+7</f>
        <v>45208</v>
      </c>
      <c r="N191" s="15">
        <f t="shared" ref="N191" si="335">M191+7</f>
        <v>45215</v>
      </c>
      <c r="O191" s="15">
        <f t="shared" ref="O191" si="336">N191+7</f>
        <v>45222</v>
      </c>
      <c r="P191" s="15">
        <f t="shared" ref="P191" si="337">O191+7</f>
        <v>45229</v>
      </c>
      <c r="Q191" s="15">
        <f t="shared" ref="Q191" si="338">P191+7</f>
        <v>45236</v>
      </c>
      <c r="R191" s="15">
        <f t="shared" ref="R191" si="339">Q191+7</f>
        <v>45243</v>
      </c>
      <c r="S191" s="15">
        <f t="shared" ref="S191" si="340">R191+7</f>
        <v>45250</v>
      </c>
      <c r="T191" s="15">
        <f t="shared" ref="T191" si="341">S191+7</f>
        <v>45257</v>
      </c>
      <c r="U191" s="15">
        <f t="shared" ref="U191" si="342">T191+7</f>
        <v>45264</v>
      </c>
      <c r="V191" s="15">
        <f t="shared" ref="V191" si="343">U191+7</f>
        <v>45271</v>
      </c>
      <c r="W191" s="15">
        <f t="shared" ref="W191" si="344">V191+7</f>
        <v>45278</v>
      </c>
      <c r="X191" s="15">
        <f t="shared" ref="X191" si="345">W191+7</f>
        <v>45285</v>
      </c>
    </row>
    <row r="192" spans="1:24" ht="15.75" thickBot="1">
      <c r="A192" s="8" t="s">
        <v>4</v>
      </c>
      <c r="B192" s="8" t="s">
        <v>5</v>
      </c>
      <c r="C192" s="216" t="s">
        <v>6</v>
      </c>
      <c r="D192" s="216" t="s">
        <v>7</v>
      </c>
      <c r="E192" s="8" t="s">
        <v>8</v>
      </c>
      <c r="F192" s="8" t="s">
        <v>10</v>
      </c>
      <c r="G192" s="8" t="s">
        <v>11</v>
      </c>
      <c r="H192" s="11"/>
      <c r="I192" s="11" t="s">
        <v>12</v>
      </c>
      <c r="J192" s="11" t="s">
        <v>13</v>
      </c>
      <c r="K192" s="11" t="s">
        <v>14</v>
      </c>
      <c r="L192" s="11" t="s">
        <v>15</v>
      </c>
      <c r="M192" s="11" t="s">
        <v>16</v>
      </c>
      <c r="N192" s="11" t="s">
        <v>17</v>
      </c>
      <c r="O192" s="11" t="s">
        <v>18</v>
      </c>
      <c r="P192" s="11" t="s">
        <v>19</v>
      </c>
      <c r="Q192" s="11" t="s">
        <v>20</v>
      </c>
      <c r="R192" s="11" t="s">
        <v>21</v>
      </c>
      <c r="S192" s="11" t="s">
        <v>22</v>
      </c>
      <c r="T192" s="11" t="s">
        <v>23</v>
      </c>
      <c r="U192" s="11" t="s">
        <v>24</v>
      </c>
      <c r="V192" s="11" t="s">
        <v>25</v>
      </c>
      <c r="W192" s="11" t="s">
        <v>26</v>
      </c>
      <c r="X192" s="11" t="s">
        <v>27</v>
      </c>
    </row>
    <row r="193" spans="1:24" ht="15.75" thickBot="1">
      <c r="A193" s="248">
        <v>4</v>
      </c>
      <c r="B193" s="249" t="s">
        <v>317</v>
      </c>
      <c r="C193" s="249"/>
      <c r="D193" s="249"/>
      <c r="E193" s="8"/>
      <c r="F193" s="8"/>
      <c r="G193" s="8"/>
      <c r="H193" s="11"/>
      <c r="I193" s="11"/>
      <c r="J193" s="11"/>
      <c r="K193" s="11"/>
      <c r="L193" s="11"/>
      <c r="M193" s="11"/>
      <c r="N193" s="11"/>
      <c r="O193" s="11"/>
      <c r="P193" s="11"/>
      <c r="Q193" s="11"/>
      <c r="R193" s="11"/>
      <c r="S193" s="11"/>
      <c r="T193" s="11"/>
      <c r="U193" s="11"/>
      <c r="V193" s="11"/>
      <c r="W193" s="11"/>
      <c r="X193" s="11"/>
    </row>
    <row r="194" spans="1:24" ht="15.75" thickBot="1">
      <c r="A194" s="6">
        <v>4.0999999999999996</v>
      </c>
      <c r="B194" s="237" t="s">
        <v>287</v>
      </c>
      <c r="C194" s="223">
        <v>45170</v>
      </c>
      <c r="D194" s="223">
        <v>45175</v>
      </c>
      <c r="E194" s="46" t="s">
        <v>288</v>
      </c>
      <c r="F194" s="7"/>
      <c r="G194" s="10"/>
      <c r="H194" s="27" t="str">
        <f t="shared" ref="H194:Q195" si="346">IF(H$17=($D194-WEEKDAY($D194,2)+1),"u","")</f>
        <v/>
      </c>
      <c r="I194" s="27" t="str">
        <f t="shared" si="346"/>
        <v/>
      </c>
      <c r="J194" s="27" t="str">
        <f t="shared" si="346"/>
        <v/>
      </c>
      <c r="K194" s="27" t="str">
        <f t="shared" si="346"/>
        <v/>
      </c>
      <c r="L194" s="27" t="str">
        <f t="shared" si="346"/>
        <v/>
      </c>
      <c r="M194" s="27" t="str">
        <f t="shared" si="346"/>
        <v/>
      </c>
      <c r="N194" s="27" t="str">
        <f t="shared" si="346"/>
        <v/>
      </c>
      <c r="O194" s="27" t="str">
        <f t="shared" si="346"/>
        <v/>
      </c>
      <c r="P194" s="27" t="str">
        <f t="shared" si="346"/>
        <v/>
      </c>
      <c r="Q194" s="27" t="str">
        <f t="shared" si="346"/>
        <v/>
      </c>
      <c r="R194" s="27" t="str">
        <f t="shared" ref="R194:X195" si="347">IF(R$17=($D194-WEEKDAY($D194,2)+1),"u","")</f>
        <v/>
      </c>
      <c r="S194" s="27" t="str">
        <f t="shared" si="347"/>
        <v/>
      </c>
      <c r="T194" s="27" t="str">
        <f t="shared" si="347"/>
        <v/>
      </c>
      <c r="U194" s="27" t="str">
        <f t="shared" si="347"/>
        <v>u</v>
      </c>
      <c r="V194" s="27" t="str">
        <f t="shared" si="347"/>
        <v/>
      </c>
      <c r="W194" s="27" t="str">
        <f t="shared" si="347"/>
        <v/>
      </c>
      <c r="X194" s="27" t="str">
        <f t="shared" si="347"/>
        <v/>
      </c>
    </row>
    <row r="195" spans="1:24" ht="15.75" thickBot="1">
      <c r="A195" s="6">
        <v>4.2</v>
      </c>
      <c r="B195" s="237" t="s">
        <v>307</v>
      </c>
      <c r="C195" s="223">
        <v>45176</v>
      </c>
      <c r="D195" s="223">
        <v>45187</v>
      </c>
      <c r="E195" s="46" t="s">
        <v>288</v>
      </c>
      <c r="F195" s="7"/>
      <c r="G195" s="10"/>
      <c r="H195" s="27" t="str">
        <f t="shared" si="346"/>
        <v/>
      </c>
      <c r="I195" s="27" t="str">
        <f t="shared" si="346"/>
        <v/>
      </c>
      <c r="J195" s="27" t="str">
        <f t="shared" si="346"/>
        <v/>
      </c>
      <c r="K195" s="27" t="str">
        <f t="shared" si="346"/>
        <v/>
      </c>
      <c r="L195" s="27" t="str">
        <f t="shared" si="346"/>
        <v/>
      </c>
      <c r="M195" s="27" t="str">
        <f t="shared" si="346"/>
        <v/>
      </c>
      <c r="N195" s="27" t="str">
        <f t="shared" si="346"/>
        <v/>
      </c>
      <c r="O195" s="27" t="str">
        <f t="shared" si="346"/>
        <v/>
      </c>
      <c r="P195" s="27" t="str">
        <f t="shared" si="346"/>
        <v/>
      </c>
      <c r="Q195" s="27" t="str">
        <f t="shared" si="346"/>
        <v/>
      </c>
      <c r="R195" s="27" t="str">
        <f t="shared" si="347"/>
        <v/>
      </c>
      <c r="S195" s="27" t="str">
        <f t="shared" si="347"/>
        <v/>
      </c>
      <c r="T195" s="27" t="str">
        <f t="shared" si="347"/>
        <v/>
      </c>
      <c r="U195" s="27" t="str">
        <f t="shared" si="347"/>
        <v/>
      </c>
      <c r="V195" s="27" t="str">
        <f t="shared" si="347"/>
        <v/>
      </c>
      <c r="W195" s="27" t="str">
        <f t="shared" si="347"/>
        <v>u</v>
      </c>
      <c r="X195" s="27" t="str">
        <f t="shared" si="347"/>
        <v/>
      </c>
    </row>
    <row r="196" spans="1:24" ht="15.75" thickBot="1">
      <c r="A196" s="6">
        <v>4.3</v>
      </c>
      <c r="B196" s="237" t="s">
        <v>308</v>
      </c>
      <c r="C196" s="223">
        <v>45188</v>
      </c>
      <c r="D196" s="223">
        <v>45216</v>
      </c>
      <c r="E196" s="46" t="s">
        <v>288</v>
      </c>
      <c r="F196" s="7"/>
      <c r="G196" s="10"/>
      <c r="H196" s="27" t="str">
        <f t="shared" ref="H196:Q200" si="348">IF(H$17=($D195-WEEKDAY($D195,2)+1),"u","")</f>
        <v/>
      </c>
      <c r="I196" s="27" t="str">
        <f t="shared" si="348"/>
        <v/>
      </c>
      <c r="J196" s="27" t="str">
        <f t="shared" si="348"/>
        <v/>
      </c>
      <c r="K196" s="27" t="str">
        <f t="shared" si="348"/>
        <v/>
      </c>
      <c r="L196" s="27" t="str">
        <f t="shared" si="348"/>
        <v/>
      </c>
      <c r="M196" s="27" t="str">
        <f t="shared" si="348"/>
        <v/>
      </c>
      <c r="N196" s="27" t="str">
        <f t="shared" si="348"/>
        <v/>
      </c>
      <c r="O196" s="27" t="str">
        <f t="shared" si="348"/>
        <v/>
      </c>
      <c r="P196" s="27" t="str">
        <f t="shared" si="348"/>
        <v/>
      </c>
      <c r="Q196" s="27" t="str">
        <f t="shared" si="348"/>
        <v/>
      </c>
      <c r="R196" s="27" t="str">
        <f t="shared" ref="R196:X200" si="349">IF(R$17=($D195-WEEKDAY($D195,2)+1),"u","")</f>
        <v/>
      </c>
      <c r="S196" s="27" t="str">
        <f t="shared" si="349"/>
        <v/>
      </c>
      <c r="T196" s="27" t="str">
        <f t="shared" si="349"/>
        <v/>
      </c>
      <c r="U196" s="27" t="str">
        <f t="shared" si="349"/>
        <v/>
      </c>
      <c r="V196" s="27" t="str">
        <f t="shared" si="349"/>
        <v/>
      </c>
      <c r="W196" s="27" t="str">
        <f t="shared" si="349"/>
        <v>u</v>
      </c>
      <c r="X196" s="27" t="str">
        <f t="shared" si="349"/>
        <v/>
      </c>
    </row>
    <row r="197" spans="1:24" ht="15.75" thickBot="1">
      <c r="A197" s="6">
        <v>4.4000000000000004</v>
      </c>
      <c r="B197" s="237" t="s">
        <v>282</v>
      </c>
      <c r="C197" s="223">
        <v>45217</v>
      </c>
      <c r="D197" s="223">
        <v>45218</v>
      </c>
      <c r="E197" s="46" t="s">
        <v>288</v>
      </c>
      <c r="F197" s="7"/>
      <c r="G197" s="10"/>
      <c r="H197" s="27" t="str">
        <f t="shared" si="348"/>
        <v/>
      </c>
      <c r="I197" s="27" t="str">
        <f t="shared" si="348"/>
        <v/>
      </c>
      <c r="J197" s="27" t="str">
        <f t="shared" si="348"/>
        <v/>
      </c>
      <c r="K197" s="27" t="str">
        <f t="shared" si="348"/>
        <v/>
      </c>
      <c r="L197" s="27" t="str">
        <f t="shared" si="348"/>
        <v/>
      </c>
      <c r="M197" s="27" t="str">
        <f t="shared" si="348"/>
        <v/>
      </c>
      <c r="N197" s="27" t="str">
        <f t="shared" si="348"/>
        <v/>
      </c>
      <c r="O197" s="27" t="str">
        <f t="shared" si="348"/>
        <v/>
      </c>
      <c r="P197" s="27" t="str">
        <f t="shared" si="348"/>
        <v/>
      </c>
      <c r="Q197" s="27" t="str">
        <f t="shared" si="348"/>
        <v/>
      </c>
      <c r="R197" s="27" t="str">
        <f t="shared" si="349"/>
        <v/>
      </c>
      <c r="S197" s="27" t="str">
        <f t="shared" si="349"/>
        <v/>
      </c>
      <c r="T197" s="27" t="str">
        <f t="shared" si="349"/>
        <v/>
      </c>
      <c r="U197" s="27" t="str">
        <f t="shared" si="349"/>
        <v/>
      </c>
      <c r="V197" s="27" t="str">
        <f t="shared" si="349"/>
        <v/>
      </c>
      <c r="W197" s="27" t="str">
        <f t="shared" si="349"/>
        <v/>
      </c>
      <c r="X197" s="27" t="str">
        <f t="shared" si="349"/>
        <v/>
      </c>
    </row>
    <row r="198" spans="1:24" ht="15.75" thickBot="1">
      <c r="A198" s="6">
        <v>4.5</v>
      </c>
      <c r="B198" s="237" t="s">
        <v>283</v>
      </c>
      <c r="C198" s="223">
        <v>45219</v>
      </c>
      <c r="D198" s="223">
        <v>45222</v>
      </c>
      <c r="E198" s="46" t="s">
        <v>293</v>
      </c>
      <c r="F198" s="7"/>
      <c r="G198" s="10"/>
      <c r="H198" s="27" t="str">
        <f t="shared" si="348"/>
        <v/>
      </c>
      <c r="I198" s="27" t="str">
        <f t="shared" si="348"/>
        <v/>
      </c>
      <c r="J198" s="27" t="str">
        <f t="shared" si="348"/>
        <v/>
      </c>
      <c r="K198" s="27" t="str">
        <f t="shared" si="348"/>
        <v/>
      </c>
      <c r="L198" s="27" t="str">
        <f t="shared" si="348"/>
        <v/>
      </c>
      <c r="M198" s="27" t="str">
        <f t="shared" si="348"/>
        <v/>
      </c>
      <c r="N198" s="27" t="str">
        <f t="shared" si="348"/>
        <v/>
      </c>
      <c r="O198" s="27" t="str">
        <f t="shared" si="348"/>
        <v/>
      </c>
      <c r="P198" s="27" t="str">
        <f t="shared" si="348"/>
        <v/>
      </c>
      <c r="Q198" s="27" t="str">
        <f t="shared" si="348"/>
        <v/>
      </c>
      <c r="R198" s="27" t="str">
        <f t="shared" si="349"/>
        <v/>
      </c>
      <c r="S198" s="27" t="str">
        <f t="shared" si="349"/>
        <v/>
      </c>
      <c r="T198" s="27" t="str">
        <f t="shared" si="349"/>
        <v/>
      </c>
      <c r="U198" s="27" t="str">
        <f t="shared" si="349"/>
        <v/>
      </c>
      <c r="V198" s="27" t="str">
        <f t="shared" si="349"/>
        <v/>
      </c>
      <c r="W198" s="27" t="str">
        <f t="shared" si="349"/>
        <v/>
      </c>
      <c r="X198" s="27" t="str">
        <f t="shared" si="349"/>
        <v/>
      </c>
    </row>
    <row r="199" spans="1:24" ht="15.75" thickBot="1">
      <c r="A199" s="6">
        <v>4.5999999999999996</v>
      </c>
      <c r="B199" s="237" t="s">
        <v>284</v>
      </c>
      <c r="C199" s="223">
        <v>45223</v>
      </c>
      <c r="D199" s="223">
        <v>45223</v>
      </c>
      <c r="E199" s="46" t="s">
        <v>288</v>
      </c>
      <c r="F199" s="7"/>
      <c r="G199" s="10"/>
      <c r="H199" s="27" t="str">
        <f t="shared" si="348"/>
        <v/>
      </c>
      <c r="I199" s="27" t="str">
        <f t="shared" si="348"/>
        <v/>
      </c>
      <c r="J199" s="27" t="str">
        <f t="shared" si="348"/>
        <v/>
      </c>
      <c r="K199" s="27" t="str">
        <f t="shared" si="348"/>
        <v/>
      </c>
      <c r="L199" s="27" t="str">
        <f t="shared" si="348"/>
        <v/>
      </c>
      <c r="M199" s="27" t="str">
        <f t="shared" si="348"/>
        <v/>
      </c>
      <c r="N199" s="27" t="str">
        <f t="shared" si="348"/>
        <v/>
      </c>
      <c r="O199" s="27" t="str">
        <f t="shared" si="348"/>
        <v/>
      </c>
      <c r="P199" s="27" t="str">
        <f t="shared" si="348"/>
        <v/>
      </c>
      <c r="Q199" s="27" t="str">
        <f t="shared" si="348"/>
        <v/>
      </c>
      <c r="R199" s="27" t="str">
        <f t="shared" si="349"/>
        <v/>
      </c>
      <c r="S199" s="27" t="str">
        <f t="shared" si="349"/>
        <v/>
      </c>
      <c r="T199" s="27" t="str">
        <f t="shared" si="349"/>
        <v/>
      </c>
      <c r="U199" s="27" t="str">
        <f t="shared" si="349"/>
        <v/>
      </c>
      <c r="V199" s="27" t="str">
        <f t="shared" si="349"/>
        <v/>
      </c>
      <c r="W199" s="27" t="str">
        <f t="shared" si="349"/>
        <v/>
      </c>
      <c r="X199" s="27" t="str">
        <f t="shared" si="349"/>
        <v/>
      </c>
    </row>
    <row r="200" spans="1:24" ht="15.75" thickBot="1">
      <c r="A200" s="6">
        <v>4.7</v>
      </c>
      <c r="B200" s="237" t="s">
        <v>296</v>
      </c>
      <c r="C200" s="223">
        <v>45253</v>
      </c>
      <c r="D200" s="223">
        <v>45253</v>
      </c>
      <c r="E200" s="46" t="s">
        <v>288</v>
      </c>
      <c r="F200" s="7"/>
      <c r="G200" s="10"/>
      <c r="H200" s="27" t="str">
        <f t="shared" si="348"/>
        <v/>
      </c>
      <c r="I200" s="27" t="str">
        <f t="shared" si="348"/>
        <v/>
      </c>
      <c r="J200" s="27" t="str">
        <f t="shared" si="348"/>
        <v/>
      </c>
      <c r="K200" s="27" t="str">
        <f t="shared" si="348"/>
        <v/>
      </c>
      <c r="L200" s="27" t="str">
        <f t="shared" si="348"/>
        <v/>
      </c>
      <c r="M200" s="27" t="str">
        <f t="shared" si="348"/>
        <v/>
      </c>
      <c r="N200" s="27" t="str">
        <f t="shared" si="348"/>
        <v/>
      </c>
      <c r="O200" s="27" t="str">
        <f t="shared" si="348"/>
        <v/>
      </c>
      <c r="P200" s="27" t="str">
        <f t="shared" si="348"/>
        <v/>
      </c>
      <c r="Q200" s="27" t="str">
        <f t="shared" si="348"/>
        <v/>
      </c>
      <c r="R200" s="27" t="str">
        <f t="shared" si="349"/>
        <v/>
      </c>
      <c r="S200" s="27" t="str">
        <f t="shared" si="349"/>
        <v/>
      </c>
      <c r="T200" s="27" t="str">
        <f t="shared" si="349"/>
        <v/>
      </c>
      <c r="U200" s="27" t="str">
        <f t="shared" si="349"/>
        <v/>
      </c>
      <c r="V200" s="27" t="str">
        <f t="shared" si="349"/>
        <v/>
      </c>
      <c r="W200" s="27" t="str">
        <f t="shared" si="349"/>
        <v/>
      </c>
      <c r="X200" s="27" t="str">
        <f t="shared" si="349"/>
        <v/>
      </c>
    </row>
    <row r="201" spans="1:24" ht="15.75" thickBot="1">
      <c r="G201" s="5"/>
    </row>
    <row r="202" spans="1:24" ht="15.75" thickBot="1">
      <c r="B202" s="12" t="s">
        <v>0</v>
      </c>
      <c r="C202" s="13">
        <f>C206</f>
        <v>45177</v>
      </c>
      <c r="D202" s="14"/>
      <c r="E202" s="14"/>
      <c r="F202" s="14"/>
      <c r="G202" s="14"/>
      <c r="H202" s="635">
        <f>I203</f>
        <v>45180</v>
      </c>
      <c r="I202" s="635"/>
      <c r="J202" s="635"/>
      <c r="K202" s="635"/>
      <c r="L202" s="629">
        <f>M203</f>
        <v>45208</v>
      </c>
      <c r="M202" s="630"/>
      <c r="N202" s="630"/>
      <c r="O202" s="630"/>
      <c r="P202" s="631"/>
      <c r="Q202" s="636">
        <f>Q203</f>
        <v>45236</v>
      </c>
      <c r="R202" s="637"/>
      <c r="S202" s="637"/>
      <c r="T202" s="637"/>
      <c r="U202" s="638"/>
      <c r="V202" s="629">
        <f>V203</f>
        <v>45271</v>
      </c>
      <c r="W202" s="630"/>
      <c r="X202" s="631"/>
    </row>
    <row r="203" spans="1:24" ht="57" thickBot="1">
      <c r="A203" s="1"/>
      <c r="B203" s="215" t="s">
        <v>1</v>
      </c>
      <c r="C203" s="265" t="s">
        <v>279</v>
      </c>
      <c r="D203" s="217" t="s">
        <v>2</v>
      </c>
      <c r="E203" s="626"/>
      <c r="F203" s="628"/>
      <c r="G203" s="33" t="s">
        <v>3</v>
      </c>
      <c r="H203" s="15">
        <f>IF(MONTH(C202-WEEKDAY((C202),2)+1)&lt;MONTH(C202),(C202-28-DAY(C202)+7)-WEEKDAY((C202-DAY(C202)+7),2)+1,(C202-DAY(C202)+7)-WEEKDAY(((C202)-DAY(C202)+7),2)+1)</f>
        <v>45173</v>
      </c>
      <c r="I203" s="15">
        <f>H203+7</f>
        <v>45180</v>
      </c>
      <c r="J203" s="15">
        <f t="shared" ref="J203" si="350">I203+7</f>
        <v>45187</v>
      </c>
      <c r="K203" s="15">
        <f t="shared" ref="K203" si="351">J203+7</f>
        <v>45194</v>
      </c>
      <c r="L203" s="15">
        <f t="shared" ref="L203" si="352">K203+7</f>
        <v>45201</v>
      </c>
      <c r="M203" s="15">
        <f t="shared" ref="M203" si="353">L203+7</f>
        <v>45208</v>
      </c>
      <c r="N203" s="15">
        <f t="shared" ref="N203" si="354">M203+7</f>
        <v>45215</v>
      </c>
      <c r="O203" s="15">
        <f t="shared" ref="O203" si="355">N203+7</f>
        <v>45222</v>
      </c>
      <c r="P203" s="15">
        <f t="shared" ref="P203" si="356">O203+7</f>
        <v>45229</v>
      </c>
      <c r="Q203" s="15">
        <f t="shared" ref="Q203" si="357">P203+7</f>
        <v>45236</v>
      </c>
      <c r="R203" s="15">
        <f t="shared" ref="R203" si="358">Q203+7</f>
        <v>45243</v>
      </c>
      <c r="S203" s="15">
        <f t="shared" ref="S203" si="359">R203+7</f>
        <v>45250</v>
      </c>
      <c r="T203" s="15">
        <f t="shared" ref="T203" si="360">S203+7</f>
        <v>45257</v>
      </c>
      <c r="U203" s="15">
        <f t="shared" ref="U203" si="361">T203+7</f>
        <v>45264</v>
      </c>
      <c r="V203" s="15">
        <f t="shared" ref="V203" si="362">U203+7</f>
        <v>45271</v>
      </c>
      <c r="W203" s="15">
        <f t="shared" ref="W203" si="363">V203+7</f>
        <v>45278</v>
      </c>
      <c r="X203" s="15">
        <f t="shared" ref="X203" si="364">W203+7</f>
        <v>45285</v>
      </c>
    </row>
    <row r="204" spans="1:24" ht="15.75" thickBot="1">
      <c r="A204" s="8" t="s">
        <v>4</v>
      </c>
      <c r="B204" s="8" t="s">
        <v>5</v>
      </c>
      <c r="C204" s="216" t="s">
        <v>6</v>
      </c>
      <c r="D204" s="216" t="s">
        <v>7</v>
      </c>
      <c r="E204" s="8" t="s">
        <v>8</v>
      </c>
      <c r="F204" s="8" t="s">
        <v>10</v>
      </c>
      <c r="G204" s="8" t="s">
        <v>11</v>
      </c>
      <c r="H204" s="11"/>
      <c r="I204" s="11" t="s">
        <v>12</v>
      </c>
      <c r="J204" s="11" t="s">
        <v>13</v>
      </c>
      <c r="K204" s="11" t="s">
        <v>14</v>
      </c>
      <c r="L204" s="11" t="s">
        <v>15</v>
      </c>
      <c r="M204" s="11" t="s">
        <v>16</v>
      </c>
      <c r="N204" s="11" t="s">
        <v>17</v>
      </c>
      <c r="O204" s="11" t="s">
        <v>18</v>
      </c>
      <c r="P204" s="11" t="s">
        <v>19</v>
      </c>
      <c r="Q204" s="11" t="s">
        <v>20</v>
      </c>
      <c r="R204" s="11" t="s">
        <v>21</v>
      </c>
      <c r="S204" s="11" t="s">
        <v>22</v>
      </c>
      <c r="T204" s="11" t="s">
        <v>23</v>
      </c>
      <c r="U204" s="11" t="s">
        <v>24</v>
      </c>
      <c r="V204" s="11" t="s">
        <v>25</v>
      </c>
      <c r="W204" s="11" t="s">
        <v>26</v>
      </c>
      <c r="X204" s="11" t="s">
        <v>27</v>
      </c>
    </row>
    <row r="205" spans="1:24" ht="15.75" thickBot="1">
      <c r="A205" s="81">
        <v>9</v>
      </c>
      <c r="B205" s="261" t="s">
        <v>318</v>
      </c>
      <c r="C205" s="261"/>
      <c r="D205" s="261"/>
      <c r="E205" s="8"/>
      <c r="F205" s="8"/>
      <c r="G205" s="8"/>
      <c r="H205" s="11"/>
      <c r="I205" s="11"/>
      <c r="J205" s="11"/>
      <c r="K205" s="11"/>
      <c r="L205" s="11"/>
      <c r="M205" s="11"/>
      <c r="N205" s="11"/>
      <c r="O205" s="11"/>
      <c r="P205" s="11"/>
      <c r="Q205" s="11"/>
      <c r="R205" s="11"/>
      <c r="S205" s="11"/>
      <c r="T205" s="11"/>
      <c r="U205" s="11"/>
      <c r="V205" s="11"/>
      <c r="W205" s="11"/>
      <c r="X205" s="11"/>
    </row>
    <row r="206" spans="1:24" ht="15.75" thickBot="1">
      <c r="A206" s="6">
        <v>9.1</v>
      </c>
      <c r="B206" s="237" t="s">
        <v>287</v>
      </c>
      <c r="C206" s="223">
        <v>45177</v>
      </c>
      <c r="D206" s="223">
        <v>45182</v>
      </c>
      <c r="E206" s="46" t="s">
        <v>288</v>
      </c>
      <c r="F206" s="7"/>
      <c r="G206" s="10"/>
      <c r="H206" s="27" t="str">
        <f t="shared" ref="H206:Q207" si="365">IF(H$17=($D206-WEEKDAY($D206,2)+1),"u","")</f>
        <v/>
      </c>
      <c r="I206" s="27" t="str">
        <f t="shared" si="365"/>
        <v/>
      </c>
      <c r="J206" s="27" t="str">
        <f t="shared" si="365"/>
        <v/>
      </c>
      <c r="K206" s="27" t="str">
        <f t="shared" si="365"/>
        <v/>
      </c>
      <c r="L206" s="27" t="str">
        <f t="shared" si="365"/>
        <v/>
      </c>
      <c r="M206" s="27" t="str">
        <f t="shared" si="365"/>
        <v/>
      </c>
      <c r="N206" s="27" t="str">
        <f t="shared" si="365"/>
        <v/>
      </c>
      <c r="O206" s="27" t="str">
        <f t="shared" si="365"/>
        <v/>
      </c>
      <c r="P206" s="27" t="str">
        <f t="shared" si="365"/>
        <v/>
      </c>
      <c r="Q206" s="27" t="str">
        <f t="shared" si="365"/>
        <v/>
      </c>
      <c r="R206" s="27" t="str">
        <f t="shared" ref="R206:X207" si="366">IF(R$17=($D206-WEEKDAY($D206,2)+1),"u","")</f>
        <v/>
      </c>
      <c r="S206" s="27" t="str">
        <f t="shared" si="366"/>
        <v/>
      </c>
      <c r="T206" s="27" t="str">
        <f t="shared" si="366"/>
        <v/>
      </c>
      <c r="U206" s="27" t="str">
        <f t="shared" si="366"/>
        <v/>
      </c>
      <c r="V206" s="27" t="str">
        <f t="shared" si="366"/>
        <v>u</v>
      </c>
      <c r="W206" s="27" t="str">
        <f t="shared" si="366"/>
        <v/>
      </c>
      <c r="X206" s="27" t="str">
        <f t="shared" si="366"/>
        <v/>
      </c>
    </row>
    <row r="207" spans="1:24" ht="15.75" thickBot="1">
      <c r="A207" s="6">
        <v>9.1999999999999993</v>
      </c>
      <c r="B207" s="237" t="s">
        <v>307</v>
      </c>
      <c r="C207" s="223">
        <v>45183</v>
      </c>
      <c r="D207" s="223">
        <v>45194</v>
      </c>
      <c r="E207" s="46" t="s">
        <v>288</v>
      </c>
      <c r="F207" s="7"/>
      <c r="G207" s="10"/>
      <c r="H207" s="27" t="str">
        <f t="shared" si="365"/>
        <v/>
      </c>
      <c r="I207" s="27" t="str">
        <f t="shared" si="365"/>
        <v/>
      </c>
      <c r="J207" s="27" t="str">
        <f t="shared" si="365"/>
        <v/>
      </c>
      <c r="K207" s="27" t="str">
        <f t="shared" si="365"/>
        <v/>
      </c>
      <c r="L207" s="27" t="str">
        <f t="shared" si="365"/>
        <v/>
      </c>
      <c r="M207" s="27" t="str">
        <f t="shared" si="365"/>
        <v/>
      </c>
      <c r="N207" s="27" t="str">
        <f t="shared" si="365"/>
        <v/>
      </c>
      <c r="O207" s="27" t="str">
        <f t="shared" si="365"/>
        <v/>
      </c>
      <c r="P207" s="27" t="str">
        <f t="shared" si="365"/>
        <v/>
      </c>
      <c r="Q207" s="27" t="str">
        <f t="shared" si="365"/>
        <v/>
      </c>
      <c r="R207" s="27" t="str">
        <f t="shared" si="366"/>
        <v/>
      </c>
      <c r="S207" s="27" t="str">
        <f t="shared" si="366"/>
        <v/>
      </c>
      <c r="T207" s="27" t="str">
        <f t="shared" si="366"/>
        <v/>
      </c>
      <c r="U207" s="27" t="str">
        <f t="shared" si="366"/>
        <v/>
      </c>
      <c r="V207" s="27" t="str">
        <f t="shared" si="366"/>
        <v/>
      </c>
      <c r="W207" s="27" t="str">
        <f t="shared" si="366"/>
        <v/>
      </c>
      <c r="X207" s="27" t="str">
        <f t="shared" si="366"/>
        <v>u</v>
      </c>
    </row>
    <row r="208" spans="1:24" ht="15.75" thickBot="1">
      <c r="A208" s="6">
        <v>9.3000000000000007</v>
      </c>
      <c r="B208" s="237" t="s">
        <v>308</v>
      </c>
      <c r="C208" s="223">
        <v>45195</v>
      </c>
      <c r="D208" s="223">
        <v>45223</v>
      </c>
      <c r="E208" s="46" t="s">
        <v>288</v>
      </c>
      <c r="F208" s="7"/>
      <c r="G208" s="10"/>
      <c r="H208" s="27" t="str">
        <f t="shared" ref="H208:Q212" si="367">IF(H$17=($D207-WEEKDAY($D207,2)+1),"u","")</f>
        <v/>
      </c>
      <c r="I208" s="27" t="str">
        <f t="shared" si="367"/>
        <v/>
      </c>
      <c r="J208" s="27" t="str">
        <f t="shared" si="367"/>
        <v/>
      </c>
      <c r="K208" s="27" t="str">
        <f t="shared" si="367"/>
        <v/>
      </c>
      <c r="L208" s="27" t="str">
        <f t="shared" si="367"/>
        <v/>
      </c>
      <c r="M208" s="27" t="str">
        <f t="shared" si="367"/>
        <v/>
      </c>
      <c r="N208" s="27" t="str">
        <f t="shared" si="367"/>
        <v/>
      </c>
      <c r="O208" s="27" t="str">
        <f t="shared" si="367"/>
        <v/>
      </c>
      <c r="P208" s="27" t="str">
        <f t="shared" si="367"/>
        <v/>
      </c>
      <c r="Q208" s="27" t="str">
        <f t="shared" si="367"/>
        <v/>
      </c>
      <c r="R208" s="27" t="str">
        <f t="shared" ref="R208:X212" si="368">IF(R$17=($D207-WEEKDAY($D207,2)+1),"u","")</f>
        <v/>
      </c>
      <c r="S208" s="27" t="str">
        <f t="shared" si="368"/>
        <v/>
      </c>
      <c r="T208" s="27" t="str">
        <f t="shared" si="368"/>
        <v/>
      </c>
      <c r="U208" s="27" t="str">
        <f t="shared" si="368"/>
        <v/>
      </c>
      <c r="V208" s="27" t="str">
        <f t="shared" si="368"/>
        <v/>
      </c>
      <c r="W208" s="27" t="str">
        <f t="shared" si="368"/>
        <v/>
      </c>
      <c r="X208" s="27" t="str">
        <f t="shared" si="368"/>
        <v>u</v>
      </c>
    </row>
    <row r="209" spans="1:24" ht="15.75" thickBot="1">
      <c r="A209" s="6">
        <v>9.4</v>
      </c>
      <c r="B209" s="237" t="s">
        <v>282</v>
      </c>
      <c r="C209" s="223">
        <v>45224</v>
      </c>
      <c r="D209" s="223">
        <v>45225</v>
      </c>
      <c r="E209" s="46" t="s">
        <v>288</v>
      </c>
      <c r="F209" s="7"/>
      <c r="G209" s="10"/>
      <c r="H209" s="27" t="str">
        <f t="shared" si="367"/>
        <v/>
      </c>
      <c r="I209" s="27" t="str">
        <f t="shared" si="367"/>
        <v/>
      </c>
      <c r="J209" s="27" t="str">
        <f t="shared" si="367"/>
        <v/>
      </c>
      <c r="K209" s="27" t="str">
        <f t="shared" si="367"/>
        <v/>
      </c>
      <c r="L209" s="27" t="str">
        <f t="shared" si="367"/>
        <v/>
      </c>
      <c r="M209" s="27" t="str">
        <f t="shared" si="367"/>
        <v/>
      </c>
      <c r="N209" s="27" t="str">
        <f t="shared" si="367"/>
        <v/>
      </c>
      <c r="O209" s="27" t="str">
        <f t="shared" si="367"/>
        <v/>
      </c>
      <c r="P209" s="27" t="str">
        <f t="shared" si="367"/>
        <v/>
      </c>
      <c r="Q209" s="27" t="str">
        <f t="shared" si="367"/>
        <v/>
      </c>
      <c r="R209" s="27" t="str">
        <f t="shared" si="368"/>
        <v/>
      </c>
      <c r="S209" s="27" t="str">
        <f t="shared" si="368"/>
        <v/>
      </c>
      <c r="T209" s="27" t="str">
        <f t="shared" si="368"/>
        <v/>
      </c>
      <c r="U209" s="27" t="str">
        <f t="shared" si="368"/>
        <v/>
      </c>
      <c r="V209" s="27" t="str">
        <f t="shared" si="368"/>
        <v/>
      </c>
      <c r="W209" s="27" t="str">
        <f t="shared" si="368"/>
        <v/>
      </c>
      <c r="X209" s="27" t="str">
        <f t="shared" si="368"/>
        <v/>
      </c>
    </row>
    <row r="210" spans="1:24" ht="15.75" thickBot="1">
      <c r="A210" s="6">
        <v>9.5</v>
      </c>
      <c r="B210" s="237" t="s">
        <v>283</v>
      </c>
      <c r="C210" s="223">
        <v>45226</v>
      </c>
      <c r="D210" s="223">
        <v>45229</v>
      </c>
      <c r="E210" s="46" t="s">
        <v>293</v>
      </c>
      <c r="F210" s="7"/>
      <c r="G210" s="10"/>
      <c r="H210" s="27" t="str">
        <f t="shared" si="367"/>
        <v/>
      </c>
      <c r="I210" s="27" t="str">
        <f t="shared" si="367"/>
        <v/>
      </c>
      <c r="J210" s="27" t="str">
        <f t="shared" si="367"/>
        <v/>
      </c>
      <c r="K210" s="27" t="str">
        <f t="shared" si="367"/>
        <v/>
      </c>
      <c r="L210" s="27" t="str">
        <f t="shared" si="367"/>
        <v/>
      </c>
      <c r="M210" s="27" t="str">
        <f t="shared" si="367"/>
        <v/>
      </c>
      <c r="N210" s="27" t="str">
        <f t="shared" si="367"/>
        <v/>
      </c>
      <c r="O210" s="27" t="str">
        <f t="shared" si="367"/>
        <v/>
      </c>
      <c r="P210" s="27" t="str">
        <f t="shared" si="367"/>
        <v/>
      </c>
      <c r="Q210" s="27" t="str">
        <f t="shared" si="367"/>
        <v/>
      </c>
      <c r="R210" s="27" t="str">
        <f t="shared" si="368"/>
        <v/>
      </c>
      <c r="S210" s="27" t="str">
        <f t="shared" si="368"/>
        <v/>
      </c>
      <c r="T210" s="27" t="str">
        <f t="shared" si="368"/>
        <v/>
      </c>
      <c r="U210" s="27" t="str">
        <f t="shared" si="368"/>
        <v/>
      </c>
      <c r="V210" s="27" t="str">
        <f t="shared" si="368"/>
        <v/>
      </c>
      <c r="W210" s="27" t="str">
        <f t="shared" si="368"/>
        <v/>
      </c>
      <c r="X210" s="27" t="str">
        <f t="shared" si="368"/>
        <v/>
      </c>
    </row>
    <row r="211" spans="1:24" ht="15.75" thickBot="1">
      <c r="A211" s="6">
        <v>9.6</v>
      </c>
      <c r="B211" s="237" t="s">
        <v>284</v>
      </c>
      <c r="C211" s="223">
        <v>45230</v>
      </c>
      <c r="D211" s="223">
        <v>45230</v>
      </c>
      <c r="E211" s="46" t="s">
        <v>288</v>
      </c>
      <c r="F211" s="7"/>
      <c r="G211" s="10"/>
      <c r="H211" s="27" t="str">
        <f t="shared" si="367"/>
        <v/>
      </c>
      <c r="I211" s="27" t="str">
        <f t="shared" si="367"/>
        <v/>
      </c>
      <c r="J211" s="27" t="str">
        <f t="shared" si="367"/>
        <v/>
      </c>
      <c r="K211" s="27" t="str">
        <f t="shared" si="367"/>
        <v/>
      </c>
      <c r="L211" s="27" t="str">
        <f t="shared" si="367"/>
        <v/>
      </c>
      <c r="M211" s="27" t="str">
        <f t="shared" si="367"/>
        <v/>
      </c>
      <c r="N211" s="27" t="str">
        <f t="shared" si="367"/>
        <v/>
      </c>
      <c r="O211" s="27" t="str">
        <f t="shared" si="367"/>
        <v/>
      </c>
      <c r="P211" s="27" t="str">
        <f t="shared" si="367"/>
        <v/>
      </c>
      <c r="Q211" s="27" t="str">
        <f t="shared" si="367"/>
        <v/>
      </c>
      <c r="R211" s="27" t="str">
        <f t="shared" si="368"/>
        <v/>
      </c>
      <c r="S211" s="27" t="str">
        <f t="shared" si="368"/>
        <v/>
      </c>
      <c r="T211" s="27" t="str">
        <f t="shared" si="368"/>
        <v/>
      </c>
      <c r="U211" s="27" t="str">
        <f t="shared" si="368"/>
        <v/>
      </c>
      <c r="V211" s="27" t="str">
        <f t="shared" si="368"/>
        <v/>
      </c>
      <c r="W211" s="27" t="str">
        <f t="shared" si="368"/>
        <v/>
      </c>
      <c r="X211" s="27" t="str">
        <f t="shared" si="368"/>
        <v/>
      </c>
    </row>
    <row r="212" spans="1:24" ht="15.75" thickBot="1">
      <c r="A212" s="6">
        <v>9.6999999999999993</v>
      </c>
      <c r="B212" s="237" t="s">
        <v>296</v>
      </c>
      <c r="C212" s="223">
        <v>45260</v>
      </c>
      <c r="D212" s="223">
        <v>45260</v>
      </c>
      <c r="E212" s="46" t="s">
        <v>288</v>
      </c>
      <c r="F212" s="7"/>
      <c r="G212" s="10"/>
      <c r="H212" s="27" t="str">
        <f t="shared" si="367"/>
        <v/>
      </c>
      <c r="I212" s="27" t="str">
        <f t="shared" si="367"/>
        <v/>
      </c>
      <c r="J212" s="27" t="str">
        <f t="shared" si="367"/>
        <v/>
      </c>
      <c r="K212" s="27" t="str">
        <f t="shared" si="367"/>
        <v/>
      </c>
      <c r="L212" s="27" t="str">
        <f t="shared" si="367"/>
        <v/>
      </c>
      <c r="M212" s="27" t="str">
        <f t="shared" si="367"/>
        <v/>
      </c>
      <c r="N212" s="27" t="str">
        <f t="shared" si="367"/>
        <v/>
      </c>
      <c r="O212" s="27" t="str">
        <f t="shared" si="367"/>
        <v/>
      </c>
      <c r="P212" s="27" t="str">
        <f t="shared" si="367"/>
        <v/>
      </c>
      <c r="Q212" s="27" t="str">
        <f t="shared" si="367"/>
        <v/>
      </c>
      <c r="R212" s="27" t="str">
        <f t="shared" si="368"/>
        <v/>
      </c>
      <c r="S212" s="27" t="str">
        <f t="shared" si="368"/>
        <v/>
      </c>
      <c r="T212" s="27" t="str">
        <f t="shared" si="368"/>
        <v/>
      </c>
      <c r="U212" s="27" t="str">
        <f t="shared" si="368"/>
        <v/>
      </c>
      <c r="V212" s="27" t="str">
        <f t="shared" si="368"/>
        <v/>
      </c>
      <c r="W212" s="27" t="str">
        <f t="shared" si="368"/>
        <v/>
      </c>
      <c r="X212" s="27" t="str">
        <f t="shared" si="368"/>
        <v/>
      </c>
    </row>
    <row r="213" spans="1:24" ht="15.75" thickBot="1">
      <c r="A213" s="51"/>
      <c r="B213" s="246"/>
      <c r="C213" s="55"/>
      <c r="D213" s="55"/>
      <c r="E213" s="95"/>
      <c r="F213" s="1"/>
      <c r="G213" s="5"/>
      <c r="H213" s="247"/>
      <c r="I213" s="247"/>
      <c r="J213" s="247"/>
      <c r="K213" s="247"/>
      <c r="L213" s="247"/>
      <c r="M213" s="247"/>
      <c r="N213" s="247"/>
      <c r="O213" s="247"/>
      <c r="Q213" s="247"/>
      <c r="R213" s="247"/>
      <c r="S213" s="247"/>
      <c r="T213" s="247"/>
      <c r="U213" s="247"/>
      <c r="V213" s="247"/>
      <c r="W213" s="247"/>
      <c r="X213" s="247"/>
    </row>
    <row r="214" spans="1:24" ht="15.75" thickBot="1">
      <c r="B214" s="12" t="s">
        <v>0</v>
      </c>
      <c r="C214" s="13">
        <f>C219</f>
        <v>45190</v>
      </c>
      <c r="D214" s="14"/>
      <c r="E214" s="14"/>
      <c r="F214" s="14"/>
      <c r="G214" s="14"/>
      <c r="H214" s="635">
        <f>I215</f>
        <v>45180</v>
      </c>
      <c r="I214" s="635"/>
      <c r="J214" s="635"/>
      <c r="K214" s="635"/>
      <c r="L214" s="629">
        <f>M215</f>
        <v>45208</v>
      </c>
      <c r="M214" s="630"/>
      <c r="N214" s="630"/>
      <c r="O214" s="630"/>
      <c r="P214" s="631"/>
      <c r="Q214" s="636">
        <f>Q215</f>
        <v>45236</v>
      </c>
      <c r="R214" s="637"/>
      <c r="S214" s="637"/>
      <c r="T214" s="637"/>
      <c r="U214" s="638"/>
      <c r="V214" s="629">
        <f>V215</f>
        <v>45271</v>
      </c>
      <c r="W214" s="630"/>
      <c r="X214" s="631"/>
    </row>
    <row r="215" spans="1:24" ht="57" thickBot="1">
      <c r="A215" s="1"/>
      <c r="B215" s="215" t="s">
        <v>1</v>
      </c>
      <c r="C215" s="265" t="s">
        <v>279</v>
      </c>
      <c r="D215" s="217" t="s">
        <v>2</v>
      </c>
      <c r="E215" s="626"/>
      <c r="F215" s="628"/>
      <c r="G215" s="33" t="s">
        <v>3</v>
      </c>
      <c r="H215" s="15">
        <f>IF(MONTH(C214-WEEKDAY((C214),2)+1)&lt;MONTH(C214),(C214-28-DAY(C214)+7)-WEEKDAY((C214-DAY(C214)+7),2)+1,(C214-DAY(C214)+7)-WEEKDAY(((C214)-DAY(C214)+7),2)+1)</f>
        <v>45173</v>
      </c>
      <c r="I215" s="15">
        <f>H215+7</f>
        <v>45180</v>
      </c>
      <c r="J215" s="15">
        <f t="shared" ref="J215" si="369">I215+7</f>
        <v>45187</v>
      </c>
      <c r="K215" s="15">
        <f t="shared" ref="K215" si="370">J215+7</f>
        <v>45194</v>
      </c>
      <c r="L215" s="15">
        <f t="shared" ref="L215" si="371">K215+7</f>
        <v>45201</v>
      </c>
      <c r="M215" s="15">
        <f t="shared" ref="M215" si="372">L215+7</f>
        <v>45208</v>
      </c>
      <c r="N215" s="15">
        <f t="shared" ref="N215" si="373">M215+7</f>
        <v>45215</v>
      </c>
      <c r="O215" s="15">
        <f t="shared" ref="O215" si="374">N215+7</f>
        <v>45222</v>
      </c>
      <c r="P215" s="15">
        <f t="shared" ref="P215" si="375">O215+7</f>
        <v>45229</v>
      </c>
      <c r="Q215" s="15">
        <f t="shared" ref="Q215" si="376">P215+7</f>
        <v>45236</v>
      </c>
      <c r="R215" s="15">
        <f t="shared" ref="R215" si="377">Q215+7</f>
        <v>45243</v>
      </c>
      <c r="S215" s="15">
        <f t="shared" ref="S215" si="378">R215+7</f>
        <v>45250</v>
      </c>
      <c r="T215" s="15">
        <f t="shared" ref="T215" si="379">S215+7</f>
        <v>45257</v>
      </c>
      <c r="U215" s="15">
        <f t="shared" ref="U215" si="380">T215+7</f>
        <v>45264</v>
      </c>
      <c r="V215" s="15">
        <f t="shared" ref="V215" si="381">U215+7</f>
        <v>45271</v>
      </c>
      <c r="W215" s="15">
        <f t="shared" ref="W215" si="382">V215+7</f>
        <v>45278</v>
      </c>
      <c r="X215" s="15">
        <f t="shared" ref="X215" si="383">W215+7</f>
        <v>45285</v>
      </c>
    </row>
    <row r="216" spans="1:24" ht="15.75" thickBot="1">
      <c r="A216" s="8" t="s">
        <v>4</v>
      </c>
      <c r="B216" s="8" t="s">
        <v>5</v>
      </c>
      <c r="C216" s="216" t="s">
        <v>6</v>
      </c>
      <c r="D216" s="216" t="s">
        <v>7</v>
      </c>
      <c r="E216" s="8" t="s">
        <v>8</v>
      </c>
      <c r="F216" s="8" t="s">
        <v>10</v>
      </c>
      <c r="G216" s="8" t="s">
        <v>11</v>
      </c>
      <c r="H216" s="11"/>
      <c r="I216" s="11" t="s">
        <v>12</v>
      </c>
      <c r="J216" s="11" t="s">
        <v>13</v>
      </c>
      <c r="K216" s="11" t="s">
        <v>14</v>
      </c>
      <c r="L216" s="11" t="s">
        <v>15</v>
      </c>
      <c r="M216" s="11" t="s">
        <v>16</v>
      </c>
      <c r="N216" s="11" t="s">
        <v>17</v>
      </c>
      <c r="O216" s="11" t="s">
        <v>18</v>
      </c>
      <c r="P216" s="11" t="s">
        <v>19</v>
      </c>
      <c r="Q216" s="11" t="s">
        <v>20</v>
      </c>
      <c r="R216" s="11" t="s">
        <v>21</v>
      </c>
      <c r="S216" s="11" t="s">
        <v>22</v>
      </c>
      <c r="T216" s="11" t="s">
        <v>23</v>
      </c>
      <c r="U216" s="11" t="s">
        <v>24</v>
      </c>
      <c r="V216" s="11" t="s">
        <v>25</v>
      </c>
      <c r="W216" s="11" t="s">
        <v>26</v>
      </c>
      <c r="X216" s="11" t="s">
        <v>27</v>
      </c>
    </row>
    <row r="217" spans="1:24" ht="15.75" thickBot="1">
      <c r="A217" s="263">
        <v>16</v>
      </c>
      <c r="B217" s="264" t="s">
        <v>319</v>
      </c>
      <c r="C217" s="264"/>
      <c r="D217" s="264"/>
      <c r="E217" s="8"/>
      <c r="F217" s="8"/>
      <c r="G217" s="8"/>
      <c r="H217" s="11"/>
      <c r="I217" s="11"/>
      <c r="J217" s="11"/>
      <c r="K217" s="11"/>
      <c r="L217" s="11"/>
      <c r="M217" s="11"/>
      <c r="N217" s="11"/>
      <c r="O217" s="11"/>
      <c r="P217" s="11"/>
      <c r="Q217" s="11"/>
      <c r="R217" s="11"/>
      <c r="S217" s="11"/>
      <c r="T217" s="11"/>
      <c r="U217" s="11"/>
      <c r="V217" s="11"/>
      <c r="W217" s="11"/>
      <c r="X217" s="11"/>
    </row>
    <row r="218" spans="1:24" ht="15.75" thickBot="1">
      <c r="A218" s="6">
        <v>16.100000000000001</v>
      </c>
      <c r="B218" s="237" t="s">
        <v>287</v>
      </c>
      <c r="C218" s="223">
        <v>45184</v>
      </c>
      <c r="D218" s="223">
        <v>45189</v>
      </c>
      <c r="E218" s="46" t="s">
        <v>288</v>
      </c>
      <c r="F218" s="7"/>
      <c r="G218" s="10"/>
      <c r="H218" s="27" t="str">
        <f t="shared" ref="H218:Q219" si="384">IF(H$17=($D218-WEEKDAY($D218,2)+1),"u","")</f>
        <v/>
      </c>
      <c r="I218" s="27" t="str">
        <f t="shared" si="384"/>
        <v/>
      </c>
      <c r="J218" s="27" t="str">
        <f t="shared" si="384"/>
        <v/>
      </c>
      <c r="K218" s="27" t="str">
        <f t="shared" si="384"/>
        <v/>
      </c>
      <c r="L218" s="27" t="str">
        <f t="shared" si="384"/>
        <v/>
      </c>
      <c r="M218" s="27" t="str">
        <f t="shared" si="384"/>
        <v/>
      </c>
      <c r="N218" s="27" t="str">
        <f t="shared" si="384"/>
        <v/>
      </c>
      <c r="O218" s="27" t="str">
        <f t="shared" si="384"/>
        <v/>
      </c>
      <c r="P218" s="27" t="str">
        <f t="shared" si="384"/>
        <v/>
      </c>
      <c r="Q218" s="27" t="str">
        <f t="shared" si="384"/>
        <v/>
      </c>
      <c r="R218" s="27" t="str">
        <f t="shared" ref="R218:X219" si="385">IF(R$17=($D218-WEEKDAY($D218,2)+1),"u","")</f>
        <v/>
      </c>
      <c r="S218" s="27" t="str">
        <f t="shared" si="385"/>
        <v/>
      </c>
      <c r="T218" s="27" t="str">
        <f t="shared" si="385"/>
        <v/>
      </c>
      <c r="U218" s="27" t="str">
        <f t="shared" si="385"/>
        <v/>
      </c>
      <c r="V218" s="27" t="str">
        <f t="shared" si="385"/>
        <v/>
      </c>
      <c r="W218" s="27" t="str">
        <f t="shared" si="385"/>
        <v>u</v>
      </c>
      <c r="X218" s="27" t="str">
        <f t="shared" si="385"/>
        <v/>
      </c>
    </row>
    <row r="219" spans="1:24" ht="15.75" thickBot="1">
      <c r="A219" s="6">
        <v>16.2</v>
      </c>
      <c r="B219" s="237" t="s">
        <v>307</v>
      </c>
      <c r="C219" s="223">
        <v>45190</v>
      </c>
      <c r="D219" s="223">
        <v>45201</v>
      </c>
      <c r="E219" s="46" t="s">
        <v>288</v>
      </c>
      <c r="F219" s="7"/>
      <c r="G219" s="10"/>
      <c r="H219" s="27" t="str">
        <f t="shared" si="384"/>
        <v/>
      </c>
      <c r="I219" s="27" t="str">
        <f t="shared" si="384"/>
        <v/>
      </c>
      <c r="J219" s="27" t="str">
        <f t="shared" si="384"/>
        <v/>
      </c>
      <c r="K219" s="27" t="str">
        <f t="shared" si="384"/>
        <v/>
      </c>
      <c r="L219" s="27" t="str">
        <f t="shared" si="384"/>
        <v/>
      </c>
      <c r="M219" s="27" t="str">
        <f t="shared" si="384"/>
        <v/>
      </c>
      <c r="N219" s="27" t="str">
        <f t="shared" si="384"/>
        <v/>
      </c>
      <c r="O219" s="27" t="str">
        <f t="shared" si="384"/>
        <v/>
      </c>
      <c r="P219" s="27" t="str">
        <f t="shared" si="384"/>
        <v/>
      </c>
      <c r="Q219" s="27" t="str">
        <f t="shared" si="384"/>
        <v/>
      </c>
      <c r="R219" s="27" t="str">
        <f t="shared" si="385"/>
        <v/>
      </c>
      <c r="S219" s="27" t="str">
        <f t="shared" si="385"/>
        <v/>
      </c>
      <c r="T219" s="27" t="str">
        <f t="shared" si="385"/>
        <v/>
      </c>
      <c r="U219" s="27" t="str">
        <f t="shared" si="385"/>
        <v/>
      </c>
      <c r="V219" s="27" t="str">
        <f t="shared" si="385"/>
        <v/>
      </c>
      <c r="W219" s="27" t="str">
        <f t="shared" si="385"/>
        <v/>
      </c>
      <c r="X219" s="27" t="str">
        <f t="shared" si="385"/>
        <v/>
      </c>
    </row>
    <row r="220" spans="1:24" ht="15.75" thickBot="1">
      <c r="A220" s="6">
        <v>16.3</v>
      </c>
      <c r="B220" s="237" t="s">
        <v>308</v>
      </c>
      <c r="C220" s="223">
        <v>45202</v>
      </c>
      <c r="D220" s="223">
        <v>45230</v>
      </c>
      <c r="E220" s="46" t="s">
        <v>288</v>
      </c>
      <c r="F220" s="7"/>
      <c r="G220" s="10"/>
      <c r="H220" s="27" t="str">
        <f t="shared" ref="H220:Q224" si="386">IF(H$17=($D219-WEEKDAY($D219,2)+1),"u","")</f>
        <v/>
      </c>
      <c r="I220" s="27" t="str">
        <f t="shared" si="386"/>
        <v/>
      </c>
      <c r="J220" s="27" t="str">
        <f t="shared" si="386"/>
        <v/>
      </c>
      <c r="K220" s="27" t="str">
        <f t="shared" si="386"/>
        <v/>
      </c>
      <c r="L220" s="27" t="str">
        <f t="shared" si="386"/>
        <v/>
      </c>
      <c r="M220" s="27" t="str">
        <f t="shared" si="386"/>
        <v/>
      </c>
      <c r="N220" s="27" t="str">
        <f t="shared" si="386"/>
        <v/>
      </c>
      <c r="O220" s="27" t="str">
        <f t="shared" si="386"/>
        <v/>
      </c>
      <c r="P220" s="27" t="str">
        <f t="shared" si="386"/>
        <v/>
      </c>
      <c r="Q220" s="27" t="str">
        <f t="shared" si="386"/>
        <v/>
      </c>
      <c r="R220" s="27" t="str">
        <f t="shared" ref="R220:X224" si="387">IF(R$17=($D219-WEEKDAY($D219,2)+1),"u","")</f>
        <v/>
      </c>
      <c r="S220" s="27" t="str">
        <f t="shared" si="387"/>
        <v/>
      </c>
      <c r="T220" s="27" t="str">
        <f t="shared" si="387"/>
        <v/>
      </c>
      <c r="U220" s="27" t="str">
        <f t="shared" si="387"/>
        <v/>
      </c>
      <c r="V220" s="27" t="str">
        <f t="shared" si="387"/>
        <v/>
      </c>
      <c r="W220" s="27" t="str">
        <f t="shared" si="387"/>
        <v/>
      </c>
      <c r="X220" s="27" t="str">
        <f t="shared" si="387"/>
        <v/>
      </c>
    </row>
    <row r="221" spans="1:24" ht="15.75" thickBot="1">
      <c r="A221" s="6">
        <v>16.399999999999999</v>
      </c>
      <c r="B221" s="237" t="s">
        <v>282</v>
      </c>
      <c r="C221" s="223">
        <v>45231</v>
      </c>
      <c r="D221" s="223">
        <v>45232</v>
      </c>
      <c r="E221" s="46" t="s">
        <v>288</v>
      </c>
      <c r="F221" s="7"/>
      <c r="G221" s="10"/>
      <c r="H221" s="27" t="str">
        <f t="shared" si="386"/>
        <v/>
      </c>
      <c r="I221" s="27" t="str">
        <f t="shared" si="386"/>
        <v/>
      </c>
      <c r="J221" s="27" t="str">
        <f t="shared" si="386"/>
        <v/>
      </c>
      <c r="K221" s="27" t="str">
        <f t="shared" si="386"/>
        <v/>
      </c>
      <c r="L221" s="27" t="str">
        <f t="shared" si="386"/>
        <v/>
      </c>
      <c r="M221" s="27" t="str">
        <f t="shared" si="386"/>
        <v/>
      </c>
      <c r="N221" s="27" t="str">
        <f t="shared" si="386"/>
        <v/>
      </c>
      <c r="O221" s="27" t="str">
        <f t="shared" si="386"/>
        <v/>
      </c>
      <c r="P221" s="27" t="str">
        <f t="shared" si="386"/>
        <v/>
      </c>
      <c r="Q221" s="27" t="str">
        <f t="shared" si="386"/>
        <v/>
      </c>
      <c r="R221" s="27" t="str">
        <f t="shared" si="387"/>
        <v/>
      </c>
      <c r="S221" s="27" t="str">
        <f t="shared" si="387"/>
        <v/>
      </c>
      <c r="T221" s="27" t="str">
        <f t="shared" si="387"/>
        <v/>
      </c>
      <c r="U221" s="27" t="str">
        <f t="shared" si="387"/>
        <v/>
      </c>
      <c r="V221" s="27" t="str">
        <f t="shared" si="387"/>
        <v/>
      </c>
      <c r="W221" s="27" t="str">
        <f t="shared" si="387"/>
        <v/>
      </c>
      <c r="X221" s="27" t="str">
        <f t="shared" si="387"/>
        <v/>
      </c>
    </row>
    <row r="222" spans="1:24" ht="15.75" thickBot="1">
      <c r="A222" s="6">
        <v>16.5</v>
      </c>
      <c r="B222" s="237" t="s">
        <v>283</v>
      </c>
      <c r="C222" s="223">
        <v>45233</v>
      </c>
      <c r="D222" s="223">
        <v>45236</v>
      </c>
      <c r="E222" s="46" t="s">
        <v>293</v>
      </c>
      <c r="F222" s="7"/>
      <c r="G222" s="10"/>
      <c r="H222" s="27" t="str">
        <f t="shared" si="386"/>
        <v/>
      </c>
      <c r="I222" s="27" t="str">
        <f t="shared" si="386"/>
        <v/>
      </c>
      <c r="J222" s="27" t="str">
        <f t="shared" si="386"/>
        <v/>
      </c>
      <c r="K222" s="27" t="str">
        <f t="shared" si="386"/>
        <v/>
      </c>
      <c r="L222" s="27" t="str">
        <f t="shared" si="386"/>
        <v/>
      </c>
      <c r="M222" s="27" t="str">
        <f t="shared" si="386"/>
        <v/>
      </c>
      <c r="N222" s="27" t="str">
        <f t="shared" si="386"/>
        <v/>
      </c>
      <c r="O222" s="27" t="str">
        <f t="shared" si="386"/>
        <v/>
      </c>
      <c r="P222" s="27" t="str">
        <f t="shared" si="386"/>
        <v/>
      </c>
      <c r="Q222" s="27" t="str">
        <f t="shared" si="386"/>
        <v/>
      </c>
      <c r="R222" s="27" t="str">
        <f t="shared" si="387"/>
        <v/>
      </c>
      <c r="S222" s="27" t="str">
        <f t="shared" si="387"/>
        <v/>
      </c>
      <c r="T222" s="27" t="str">
        <f t="shared" si="387"/>
        <v/>
      </c>
      <c r="U222" s="27" t="str">
        <f t="shared" si="387"/>
        <v/>
      </c>
      <c r="V222" s="27" t="str">
        <f t="shared" si="387"/>
        <v/>
      </c>
      <c r="W222" s="27" t="str">
        <f t="shared" si="387"/>
        <v/>
      </c>
      <c r="X222" s="27" t="str">
        <f t="shared" si="387"/>
        <v/>
      </c>
    </row>
    <row r="223" spans="1:24" ht="15.75" thickBot="1">
      <c r="A223" s="6">
        <v>16.600000000000001</v>
      </c>
      <c r="B223" s="237" t="s">
        <v>284</v>
      </c>
      <c r="C223" s="223">
        <v>45237</v>
      </c>
      <c r="D223" s="223">
        <v>45237</v>
      </c>
      <c r="E223" s="46" t="s">
        <v>288</v>
      </c>
      <c r="F223" s="7"/>
      <c r="G223" s="10"/>
      <c r="H223" s="27" t="str">
        <f t="shared" si="386"/>
        <v/>
      </c>
      <c r="I223" s="27" t="str">
        <f t="shared" si="386"/>
        <v/>
      </c>
      <c r="J223" s="27" t="str">
        <f t="shared" si="386"/>
        <v/>
      </c>
      <c r="K223" s="27" t="str">
        <f t="shared" si="386"/>
        <v/>
      </c>
      <c r="L223" s="27" t="str">
        <f t="shared" si="386"/>
        <v/>
      </c>
      <c r="M223" s="27" t="str">
        <f t="shared" si="386"/>
        <v/>
      </c>
      <c r="N223" s="27" t="str">
        <f t="shared" si="386"/>
        <v/>
      </c>
      <c r="O223" s="27" t="str">
        <f t="shared" si="386"/>
        <v/>
      </c>
      <c r="P223" s="27" t="str">
        <f t="shared" si="386"/>
        <v/>
      </c>
      <c r="Q223" s="27" t="str">
        <f t="shared" si="386"/>
        <v/>
      </c>
      <c r="R223" s="27" t="str">
        <f t="shared" si="387"/>
        <v/>
      </c>
      <c r="S223" s="27" t="str">
        <f t="shared" si="387"/>
        <v/>
      </c>
      <c r="T223" s="27" t="str">
        <f t="shared" si="387"/>
        <v/>
      </c>
      <c r="U223" s="27" t="str">
        <f t="shared" si="387"/>
        <v/>
      </c>
      <c r="V223" s="27" t="str">
        <f t="shared" si="387"/>
        <v/>
      </c>
      <c r="W223" s="27" t="str">
        <f t="shared" si="387"/>
        <v/>
      </c>
      <c r="X223" s="27" t="str">
        <f t="shared" si="387"/>
        <v/>
      </c>
    </row>
    <row r="224" spans="1:24" ht="15.75" thickBot="1">
      <c r="A224" s="6">
        <v>16.7</v>
      </c>
      <c r="B224" s="237" t="s">
        <v>296</v>
      </c>
      <c r="C224" s="223">
        <v>45267</v>
      </c>
      <c r="D224" s="223">
        <v>45267</v>
      </c>
      <c r="E224" s="46" t="s">
        <v>288</v>
      </c>
      <c r="F224" s="7"/>
      <c r="G224" s="10"/>
      <c r="H224" s="27" t="str">
        <f t="shared" si="386"/>
        <v/>
      </c>
      <c r="I224" s="27" t="str">
        <f t="shared" si="386"/>
        <v/>
      </c>
      <c r="J224" s="27" t="str">
        <f t="shared" si="386"/>
        <v/>
      </c>
      <c r="K224" s="27" t="str">
        <f t="shared" si="386"/>
        <v/>
      </c>
      <c r="L224" s="27" t="str">
        <f t="shared" si="386"/>
        <v/>
      </c>
      <c r="M224" s="27" t="str">
        <f t="shared" si="386"/>
        <v/>
      </c>
      <c r="N224" s="27" t="str">
        <f t="shared" si="386"/>
        <v/>
      </c>
      <c r="O224" s="27" t="str">
        <f t="shared" si="386"/>
        <v/>
      </c>
      <c r="P224" s="27" t="str">
        <f t="shared" si="386"/>
        <v/>
      </c>
      <c r="Q224" s="27" t="str">
        <f t="shared" si="386"/>
        <v/>
      </c>
      <c r="R224" s="27" t="str">
        <f t="shared" si="387"/>
        <v/>
      </c>
      <c r="S224" s="27" t="str">
        <f t="shared" si="387"/>
        <v/>
      </c>
      <c r="T224" s="27" t="str">
        <f t="shared" si="387"/>
        <v/>
      </c>
      <c r="U224" s="27" t="str">
        <f t="shared" si="387"/>
        <v/>
      </c>
      <c r="V224" s="27" t="str">
        <f t="shared" si="387"/>
        <v/>
      </c>
      <c r="W224" s="27" t="str">
        <f t="shared" si="387"/>
        <v/>
      </c>
      <c r="X224" s="27" t="str">
        <f t="shared" si="387"/>
        <v/>
      </c>
    </row>
    <row r="225" spans="1:24" ht="15.75" thickBot="1">
      <c r="A225" s="51"/>
      <c r="B225" s="246"/>
      <c r="C225" s="55"/>
      <c r="D225" s="55"/>
      <c r="E225" s="95"/>
      <c r="F225" s="1"/>
      <c r="G225" s="5"/>
      <c r="H225" s="247"/>
      <c r="I225" s="247"/>
      <c r="J225" s="247"/>
      <c r="K225" s="247"/>
      <c r="L225" s="247"/>
      <c r="M225" s="247"/>
      <c r="N225" s="247"/>
      <c r="O225" s="247"/>
      <c r="Q225" s="247"/>
      <c r="R225" s="247"/>
      <c r="S225" s="247"/>
      <c r="T225" s="247"/>
      <c r="U225" s="247"/>
      <c r="V225" s="247"/>
      <c r="W225" s="247"/>
      <c r="X225" s="247"/>
    </row>
    <row r="226" spans="1:24" ht="15.75" thickBot="1">
      <c r="B226" s="12" t="s">
        <v>0</v>
      </c>
      <c r="C226" s="13">
        <f>C230</f>
        <v>45191</v>
      </c>
      <c r="D226" s="14"/>
      <c r="E226" s="14"/>
      <c r="F226" s="14"/>
      <c r="G226" s="14"/>
      <c r="H226" s="635">
        <f>I227</f>
        <v>45180</v>
      </c>
      <c r="I226" s="635"/>
      <c r="J226" s="635"/>
      <c r="K226" s="635"/>
      <c r="L226" s="629">
        <f>M227</f>
        <v>45208</v>
      </c>
      <c r="M226" s="630"/>
      <c r="N226" s="630"/>
      <c r="O226" s="630"/>
      <c r="P226" s="631"/>
      <c r="Q226" s="636">
        <f>Q227</f>
        <v>45236</v>
      </c>
      <c r="R226" s="637"/>
      <c r="S226" s="637"/>
      <c r="T226" s="637"/>
      <c r="U226" s="638"/>
      <c r="V226" s="629">
        <f>V227</f>
        <v>45271</v>
      </c>
      <c r="W226" s="630"/>
      <c r="X226" s="631"/>
    </row>
    <row r="227" spans="1:24" ht="57" thickBot="1">
      <c r="A227" s="1"/>
      <c r="B227" s="215" t="s">
        <v>1</v>
      </c>
      <c r="C227" s="265" t="s">
        <v>279</v>
      </c>
      <c r="D227" s="217" t="s">
        <v>2</v>
      </c>
      <c r="E227" s="626"/>
      <c r="F227" s="628"/>
      <c r="G227" s="33" t="s">
        <v>3</v>
      </c>
      <c r="H227" s="15">
        <f>IF(MONTH(C226-WEEKDAY((C226),2)+1)&lt;MONTH(C226),(C226-28-DAY(C226)+7)-WEEKDAY((C226-DAY(C226)+7),2)+1,(C226-DAY(C226)+7)-WEEKDAY(((C226)-DAY(C226)+7),2)+1)</f>
        <v>45173</v>
      </c>
      <c r="I227" s="15">
        <f>H227+7</f>
        <v>45180</v>
      </c>
      <c r="J227" s="15">
        <f t="shared" ref="J227" si="388">I227+7</f>
        <v>45187</v>
      </c>
      <c r="K227" s="15">
        <f t="shared" ref="K227" si="389">J227+7</f>
        <v>45194</v>
      </c>
      <c r="L227" s="15">
        <f t="shared" ref="L227" si="390">K227+7</f>
        <v>45201</v>
      </c>
      <c r="M227" s="15">
        <f t="shared" ref="M227" si="391">L227+7</f>
        <v>45208</v>
      </c>
      <c r="N227" s="15">
        <f t="shared" ref="N227" si="392">M227+7</f>
        <v>45215</v>
      </c>
      <c r="O227" s="15">
        <f t="shared" ref="O227" si="393">N227+7</f>
        <v>45222</v>
      </c>
      <c r="P227" s="15">
        <f t="shared" ref="P227" si="394">O227+7</f>
        <v>45229</v>
      </c>
      <c r="Q227" s="15">
        <f t="shared" ref="Q227" si="395">P227+7</f>
        <v>45236</v>
      </c>
      <c r="R227" s="15">
        <f t="shared" ref="R227" si="396">Q227+7</f>
        <v>45243</v>
      </c>
      <c r="S227" s="15">
        <f t="shared" ref="S227" si="397">R227+7</f>
        <v>45250</v>
      </c>
      <c r="T227" s="15">
        <f t="shared" ref="T227" si="398">S227+7</f>
        <v>45257</v>
      </c>
      <c r="U227" s="15">
        <f t="shared" ref="U227" si="399">T227+7</f>
        <v>45264</v>
      </c>
      <c r="V227" s="15">
        <f t="shared" ref="V227" si="400">U227+7</f>
        <v>45271</v>
      </c>
      <c r="W227" s="15">
        <f t="shared" ref="W227" si="401">V227+7</f>
        <v>45278</v>
      </c>
      <c r="X227" s="15">
        <f t="shared" ref="X227" si="402">W227+7</f>
        <v>45285</v>
      </c>
    </row>
    <row r="228" spans="1:24" ht="15.75" thickBot="1">
      <c r="A228" s="8" t="s">
        <v>4</v>
      </c>
      <c r="B228" s="8" t="s">
        <v>5</v>
      </c>
      <c r="C228" s="216" t="s">
        <v>6</v>
      </c>
      <c r="D228" s="216" t="s">
        <v>7</v>
      </c>
      <c r="E228" s="8" t="s">
        <v>8</v>
      </c>
      <c r="F228" s="8" t="s">
        <v>10</v>
      </c>
      <c r="G228" s="8" t="s">
        <v>11</v>
      </c>
      <c r="H228" s="11"/>
      <c r="I228" s="11" t="s">
        <v>12</v>
      </c>
      <c r="J228" s="11" t="s">
        <v>13</v>
      </c>
      <c r="K228" s="11" t="s">
        <v>14</v>
      </c>
      <c r="L228" s="11" t="s">
        <v>15</v>
      </c>
      <c r="M228" s="11" t="s">
        <v>16</v>
      </c>
      <c r="N228" s="11" t="s">
        <v>17</v>
      </c>
      <c r="O228" s="11" t="s">
        <v>18</v>
      </c>
      <c r="P228" s="11" t="s">
        <v>19</v>
      </c>
      <c r="Q228" s="11" t="s">
        <v>20</v>
      </c>
      <c r="R228" s="11" t="s">
        <v>21</v>
      </c>
      <c r="S228" s="11" t="s">
        <v>22</v>
      </c>
      <c r="T228" s="11" t="s">
        <v>23</v>
      </c>
      <c r="U228" s="11" t="s">
        <v>24</v>
      </c>
      <c r="V228" s="11" t="s">
        <v>25</v>
      </c>
      <c r="W228" s="11" t="s">
        <v>26</v>
      </c>
      <c r="X228" s="11" t="s">
        <v>27</v>
      </c>
    </row>
    <row r="229" spans="1:24" ht="15.75" thickBot="1">
      <c r="A229" s="266">
        <v>3</v>
      </c>
      <c r="B229" s="249" t="s">
        <v>320</v>
      </c>
      <c r="C229" s="249"/>
      <c r="D229" s="249"/>
      <c r="E229" s="249"/>
      <c r="F229" s="8"/>
      <c r="G229" s="8"/>
      <c r="H229" s="11"/>
      <c r="I229" s="11"/>
      <c r="J229" s="11"/>
      <c r="K229" s="11"/>
      <c r="L229" s="11"/>
      <c r="M229" s="11"/>
      <c r="N229" s="11"/>
      <c r="O229" s="11"/>
      <c r="P229" s="11"/>
      <c r="Q229" s="11"/>
      <c r="R229" s="11"/>
      <c r="S229" s="11"/>
      <c r="T229" s="11"/>
      <c r="U229" s="11"/>
      <c r="V229" s="11"/>
      <c r="W229" s="11"/>
      <c r="X229" s="11"/>
    </row>
    <row r="230" spans="1:24" ht="15.75" thickBot="1">
      <c r="A230" s="6">
        <v>3.1</v>
      </c>
      <c r="B230" s="237" t="s">
        <v>287</v>
      </c>
      <c r="C230" s="223">
        <v>45191</v>
      </c>
      <c r="D230" s="223">
        <v>45196</v>
      </c>
      <c r="E230" s="46" t="s">
        <v>288</v>
      </c>
      <c r="F230" s="7"/>
      <c r="G230" s="10"/>
      <c r="H230" s="27" t="str">
        <f t="shared" ref="H230:Q231" si="403">IF(H$17=($D230-WEEKDAY($D230,2)+1),"u","")</f>
        <v/>
      </c>
      <c r="I230" s="27" t="str">
        <f t="shared" si="403"/>
        <v/>
      </c>
      <c r="J230" s="27" t="str">
        <f t="shared" si="403"/>
        <v/>
      </c>
      <c r="K230" s="27" t="str">
        <f t="shared" si="403"/>
        <v/>
      </c>
      <c r="L230" s="27" t="str">
        <f t="shared" si="403"/>
        <v/>
      </c>
      <c r="M230" s="27" t="str">
        <f t="shared" si="403"/>
        <v/>
      </c>
      <c r="N230" s="27" t="str">
        <f t="shared" si="403"/>
        <v/>
      </c>
      <c r="O230" s="27" t="str">
        <f t="shared" si="403"/>
        <v/>
      </c>
      <c r="P230" s="27" t="str">
        <f t="shared" si="403"/>
        <v/>
      </c>
      <c r="Q230" s="27" t="str">
        <f t="shared" si="403"/>
        <v/>
      </c>
      <c r="R230" s="27" t="str">
        <f t="shared" ref="R230:X231" si="404">IF(R$17=($D230-WEEKDAY($D230,2)+1),"u","")</f>
        <v/>
      </c>
      <c r="S230" s="27" t="str">
        <f t="shared" si="404"/>
        <v/>
      </c>
      <c r="T230" s="27" t="str">
        <f t="shared" si="404"/>
        <v/>
      </c>
      <c r="U230" s="27" t="str">
        <f t="shared" si="404"/>
        <v/>
      </c>
      <c r="V230" s="27" t="str">
        <f t="shared" si="404"/>
        <v/>
      </c>
      <c r="W230" s="27" t="str">
        <f t="shared" si="404"/>
        <v/>
      </c>
      <c r="X230" s="27" t="str">
        <f t="shared" si="404"/>
        <v>u</v>
      </c>
    </row>
    <row r="231" spans="1:24" ht="15.75" thickBot="1">
      <c r="A231" s="6">
        <v>3.2</v>
      </c>
      <c r="B231" s="237" t="s">
        <v>307</v>
      </c>
      <c r="C231" s="223">
        <v>45197</v>
      </c>
      <c r="D231" s="223">
        <v>45208</v>
      </c>
      <c r="E231" s="46" t="s">
        <v>288</v>
      </c>
      <c r="F231" s="7"/>
      <c r="G231" s="10"/>
      <c r="H231" s="27" t="str">
        <f t="shared" si="403"/>
        <v/>
      </c>
      <c r="I231" s="27" t="str">
        <f t="shared" si="403"/>
        <v/>
      </c>
      <c r="J231" s="27" t="str">
        <f t="shared" si="403"/>
        <v/>
      </c>
      <c r="K231" s="27" t="str">
        <f t="shared" si="403"/>
        <v/>
      </c>
      <c r="L231" s="27" t="str">
        <f t="shared" si="403"/>
        <v/>
      </c>
      <c r="M231" s="27" t="str">
        <f t="shared" si="403"/>
        <v/>
      </c>
      <c r="N231" s="27" t="str">
        <f t="shared" si="403"/>
        <v/>
      </c>
      <c r="O231" s="27" t="str">
        <f t="shared" si="403"/>
        <v/>
      </c>
      <c r="P231" s="27" t="str">
        <f t="shared" si="403"/>
        <v/>
      </c>
      <c r="Q231" s="27" t="str">
        <f t="shared" si="403"/>
        <v/>
      </c>
      <c r="R231" s="27" t="str">
        <f t="shared" si="404"/>
        <v/>
      </c>
      <c r="S231" s="27" t="str">
        <f t="shared" si="404"/>
        <v/>
      </c>
      <c r="T231" s="27" t="str">
        <f t="shared" si="404"/>
        <v/>
      </c>
      <c r="U231" s="27" t="str">
        <f t="shared" si="404"/>
        <v/>
      </c>
      <c r="V231" s="27" t="str">
        <f t="shared" si="404"/>
        <v/>
      </c>
      <c r="W231" s="27" t="str">
        <f t="shared" si="404"/>
        <v/>
      </c>
      <c r="X231" s="27" t="str">
        <f t="shared" si="404"/>
        <v/>
      </c>
    </row>
    <row r="232" spans="1:24" ht="15.75" thickBot="1">
      <c r="A232" s="6">
        <v>3.3</v>
      </c>
      <c r="B232" s="237" t="s">
        <v>308</v>
      </c>
      <c r="C232" s="223">
        <v>45209</v>
      </c>
      <c r="D232" s="223">
        <v>45237</v>
      </c>
      <c r="E232" s="46" t="s">
        <v>288</v>
      </c>
      <c r="F232" s="7"/>
      <c r="G232" s="10"/>
      <c r="H232" s="27" t="str">
        <f t="shared" ref="H232:Q236" si="405">IF(H$17=($D231-WEEKDAY($D231,2)+1),"u","")</f>
        <v/>
      </c>
      <c r="I232" s="27" t="str">
        <f t="shared" si="405"/>
        <v/>
      </c>
      <c r="J232" s="27" t="str">
        <f t="shared" si="405"/>
        <v/>
      </c>
      <c r="K232" s="27" t="str">
        <f t="shared" si="405"/>
        <v/>
      </c>
      <c r="L232" s="27" t="str">
        <f t="shared" si="405"/>
        <v/>
      </c>
      <c r="M232" s="27" t="str">
        <f t="shared" si="405"/>
        <v/>
      </c>
      <c r="N232" s="27" t="str">
        <f t="shared" si="405"/>
        <v/>
      </c>
      <c r="O232" s="27" t="str">
        <f t="shared" si="405"/>
        <v/>
      </c>
      <c r="P232" s="27" t="str">
        <f t="shared" si="405"/>
        <v/>
      </c>
      <c r="Q232" s="27" t="str">
        <f t="shared" si="405"/>
        <v/>
      </c>
      <c r="R232" s="27" t="str">
        <f t="shared" ref="R232:X236" si="406">IF(R$17=($D231-WEEKDAY($D231,2)+1),"u","")</f>
        <v/>
      </c>
      <c r="S232" s="27" t="str">
        <f t="shared" si="406"/>
        <v/>
      </c>
      <c r="T232" s="27" t="str">
        <f t="shared" si="406"/>
        <v/>
      </c>
      <c r="U232" s="27" t="str">
        <f t="shared" si="406"/>
        <v/>
      </c>
      <c r="V232" s="27" t="str">
        <f t="shared" si="406"/>
        <v/>
      </c>
      <c r="W232" s="27" t="str">
        <f t="shared" si="406"/>
        <v/>
      </c>
      <c r="X232" s="27" t="str">
        <f t="shared" si="406"/>
        <v/>
      </c>
    </row>
    <row r="233" spans="1:24" ht="15.75" thickBot="1">
      <c r="A233" s="6">
        <v>3.4</v>
      </c>
      <c r="B233" s="237" t="s">
        <v>282</v>
      </c>
      <c r="C233" s="223">
        <v>45238</v>
      </c>
      <c r="D233" s="223">
        <v>45239</v>
      </c>
      <c r="E233" s="46" t="s">
        <v>288</v>
      </c>
      <c r="F233" s="7"/>
      <c r="G233" s="10"/>
      <c r="H233" s="27" t="str">
        <f t="shared" si="405"/>
        <v/>
      </c>
      <c r="I233" s="27" t="str">
        <f t="shared" si="405"/>
        <v/>
      </c>
      <c r="J233" s="27" t="str">
        <f t="shared" si="405"/>
        <v/>
      </c>
      <c r="K233" s="27" t="str">
        <f t="shared" si="405"/>
        <v/>
      </c>
      <c r="L233" s="27" t="str">
        <f t="shared" si="405"/>
        <v/>
      </c>
      <c r="M233" s="27" t="str">
        <f t="shared" si="405"/>
        <v/>
      </c>
      <c r="N233" s="27" t="str">
        <f t="shared" si="405"/>
        <v/>
      </c>
      <c r="O233" s="27" t="str">
        <f t="shared" si="405"/>
        <v/>
      </c>
      <c r="P233" s="27" t="str">
        <f t="shared" si="405"/>
        <v/>
      </c>
      <c r="Q233" s="27" t="str">
        <f t="shared" si="405"/>
        <v/>
      </c>
      <c r="R233" s="27" t="str">
        <f t="shared" si="406"/>
        <v/>
      </c>
      <c r="S233" s="27" t="str">
        <f t="shared" si="406"/>
        <v/>
      </c>
      <c r="T233" s="27" t="str">
        <f t="shared" si="406"/>
        <v/>
      </c>
      <c r="U233" s="27" t="str">
        <f t="shared" si="406"/>
        <v/>
      </c>
      <c r="V233" s="27" t="str">
        <f t="shared" si="406"/>
        <v/>
      </c>
      <c r="W233" s="27" t="str">
        <f t="shared" si="406"/>
        <v/>
      </c>
      <c r="X233" s="27" t="str">
        <f t="shared" si="406"/>
        <v/>
      </c>
    </row>
    <row r="234" spans="1:24" ht="15.75" thickBot="1">
      <c r="A234" s="6">
        <v>3.5</v>
      </c>
      <c r="B234" s="237" t="s">
        <v>283</v>
      </c>
      <c r="C234" s="223">
        <v>45240</v>
      </c>
      <c r="D234" s="223">
        <v>45243</v>
      </c>
      <c r="E234" s="46" t="s">
        <v>293</v>
      </c>
      <c r="F234" s="7"/>
      <c r="G234" s="10"/>
      <c r="H234" s="27" t="str">
        <f t="shared" si="405"/>
        <v/>
      </c>
      <c r="I234" s="27" t="str">
        <f t="shared" si="405"/>
        <v/>
      </c>
      <c r="J234" s="27" t="str">
        <f t="shared" si="405"/>
        <v/>
      </c>
      <c r="K234" s="27" t="str">
        <f t="shared" si="405"/>
        <v/>
      </c>
      <c r="L234" s="27" t="str">
        <f t="shared" si="405"/>
        <v/>
      </c>
      <c r="M234" s="27" t="str">
        <f t="shared" si="405"/>
        <v/>
      </c>
      <c r="N234" s="27" t="str">
        <f t="shared" si="405"/>
        <v/>
      </c>
      <c r="O234" s="27" t="str">
        <f t="shared" si="405"/>
        <v/>
      </c>
      <c r="P234" s="27" t="str">
        <f t="shared" si="405"/>
        <v/>
      </c>
      <c r="Q234" s="27" t="str">
        <f t="shared" si="405"/>
        <v/>
      </c>
      <c r="R234" s="27" t="str">
        <f t="shared" si="406"/>
        <v/>
      </c>
      <c r="S234" s="27" t="str">
        <f t="shared" si="406"/>
        <v/>
      </c>
      <c r="T234" s="27" t="str">
        <f t="shared" si="406"/>
        <v/>
      </c>
      <c r="U234" s="27" t="str">
        <f t="shared" si="406"/>
        <v/>
      </c>
      <c r="V234" s="27" t="str">
        <f t="shared" si="406"/>
        <v/>
      </c>
      <c r="W234" s="27" t="str">
        <f t="shared" si="406"/>
        <v/>
      </c>
      <c r="X234" s="27" t="str">
        <f t="shared" si="406"/>
        <v/>
      </c>
    </row>
    <row r="235" spans="1:24" ht="15.75" thickBot="1">
      <c r="A235" s="6">
        <v>3.6</v>
      </c>
      <c r="B235" s="237" t="s">
        <v>284</v>
      </c>
      <c r="C235" s="223">
        <v>45244</v>
      </c>
      <c r="D235" s="223">
        <v>45244</v>
      </c>
      <c r="E235" s="46" t="s">
        <v>288</v>
      </c>
      <c r="F235" s="7"/>
      <c r="G235" s="10"/>
      <c r="H235" s="27" t="str">
        <f t="shared" si="405"/>
        <v/>
      </c>
      <c r="I235" s="27" t="str">
        <f t="shared" si="405"/>
        <v/>
      </c>
      <c r="J235" s="27" t="str">
        <f t="shared" si="405"/>
        <v/>
      </c>
      <c r="K235" s="27" t="str">
        <f t="shared" si="405"/>
        <v/>
      </c>
      <c r="L235" s="27" t="str">
        <f t="shared" si="405"/>
        <v/>
      </c>
      <c r="M235" s="27" t="str">
        <f t="shared" si="405"/>
        <v/>
      </c>
      <c r="N235" s="27" t="str">
        <f t="shared" si="405"/>
        <v/>
      </c>
      <c r="O235" s="27" t="str">
        <f t="shared" si="405"/>
        <v/>
      </c>
      <c r="P235" s="27" t="str">
        <f t="shared" si="405"/>
        <v/>
      </c>
      <c r="Q235" s="27" t="str">
        <f t="shared" si="405"/>
        <v/>
      </c>
      <c r="R235" s="27" t="str">
        <f t="shared" si="406"/>
        <v/>
      </c>
      <c r="S235" s="27" t="str">
        <f t="shared" si="406"/>
        <v/>
      </c>
      <c r="T235" s="27" t="str">
        <f t="shared" si="406"/>
        <v/>
      </c>
      <c r="U235" s="27" t="str">
        <f t="shared" si="406"/>
        <v/>
      </c>
      <c r="V235" s="27" t="str">
        <f t="shared" si="406"/>
        <v/>
      </c>
      <c r="W235" s="27" t="str">
        <f t="shared" si="406"/>
        <v/>
      </c>
      <c r="X235" s="27" t="str">
        <f t="shared" si="406"/>
        <v/>
      </c>
    </row>
    <row r="236" spans="1:24" ht="15.75" thickBot="1">
      <c r="A236" s="6">
        <v>3.7</v>
      </c>
      <c r="B236" s="237" t="s">
        <v>296</v>
      </c>
      <c r="C236" s="223">
        <v>45274</v>
      </c>
      <c r="D236" s="223">
        <v>45274</v>
      </c>
      <c r="E236" s="46" t="s">
        <v>288</v>
      </c>
      <c r="F236" s="7"/>
      <c r="G236" s="10"/>
      <c r="H236" s="27" t="str">
        <f t="shared" si="405"/>
        <v/>
      </c>
      <c r="I236" s="27" t="str">
        <f t="shared" si="405"/>
        <v/>
      </c>
      <c r="J236" s="27" t="str">
        <f t="shared" si="405"/>
        <v/>
      </c>
      <c r="K236" s="27" t="str">
        <f t="shared" si="405"/>
        <v/>
      </c>
      <c r="L236" s="27" t="str">
        <f t="shared" si="405"/>
        <v/>
      </c>
      <c r="M236" s="27" t="str">
        <f t="shared" si="405"/>
        <v/>
      </c>
      <c r="N236" s="27" t="str">
        <f t="shared" si="405"/>
        <v/>
      </c>
      <c r="O236" s="27" t="str">
        <f t="shared" si="405"/>
        <v/>
      </c>
      <c r="P236" s="27" t="str">
        <f t="shared" si="405"/>
        <v/>
      </c>
      <c r="Q236" s="27" t="str">
        <f t="shared" si="405"/>
        <v/>
      </c>
      <c r="R236" s="27" t="str">
        <f t="shared" si="406"/>
        <v/>
      </c>
      <c r="S236" s="27" t="str">
        <f t="shared" si="406"/>
        <v/>
      </c>
      <c r="T236" s="27" t="str">
        <f t="shared" si="406"/>
        <v/>
      </c>
      <c r="U236" s="27" t="str">
        <f t="shared" si="406"/>
        <v/>
      </c>
      <c r="V236" s="27" t="str">
        <f t="shared" si="406"/>
        <v/>
      </c>
      <c r="W236" s="27" t="str">
        <f t="shared" si="406"/>
        <v/>
      </c>
      <c r="X236" s="27" t="str">
        <f t="shared" si="406"/>
        <v/>
      </c>
    </row>
    <row r="237" spans="1:24" ht="15.75" thickBot="1">
      <c r="A237" s="51"/>
      <c r="B237" s="246"/>
      <c r="C237" s="55"/>
      <c r="D237" s="55"/>
      <c r="F237" s="1"/>
      <c r="G237" s="5"/>
      <c r="H237" s="247"/>
      <c r="I237" s="247"/>
      <c r="J237" s="247"/>
      <c r="K237" s="247"/>
      <c r="L237" s="247"/>
      <c r="M237" s="247"/>
      <c r="N237" s="247"/>
      <c r="O237" s="247"/>
      <c r="Q237" s="247"/>
      <c r="R237" s="247"/>
      <c r="S237" s="247"/>
      <c r="T237" s="247"/>
      <c r="U237" s="247"/>
      <c r="V237" s="247"/>
      <c r="W237" s="247"/>
      <c r="X237" s="247"/>
    </row>
    <row r="238" spans="1:24" ht="15.75" thickBot="1">
      <c r="B238" s="12" t="s">
        <v>0</v>
      </c>
      <c r="C238" s="13">
        <f>C242</f>
        <v>45198</v>
      </c>
      <c r="D238" s="14"/>
      <c r="E238" s="14"/>
      <c r="F238" s="14"/>
      <c r="G238" s="14"/>
      <c r="H238" s="635">
        <f>I239</f>
        <v>45180</v>
      </c>
      <c r="I238" s="635"/>
      <c r="J238" s="635"/>
      <c r="K238" s="635"/>
      <c r="L238" s="629">
        <f>M239</f>
        <v>45208</v>
      </c>
      <c r="M238" s="630"/>
      <c r="N238" s="630"/>
      <c r="O238" s="630"/>
      <c r="P238" s="631"/>
      <c r="Q238" s="636">
        <f>Q239</f>
        <v>45236</v>
      </c>
      <c r="R238" s="637"/>
      <c r="S238" s="637"/>
      <c r="T238" s="637"/>
      <c r="U238" s="638"/>
      <c r="V238" s="629">
        <f>V239</f>
        <v>45271</v>
      </c>
      <c r="W238" s="630"/>
      <c r="X238" s="631"/>
    </row>
    <row r="239" spans="1:24" ht="57" thickBot="1">
      <c r="A239" s="1"/>
      <c r="B239" s="215" t="s">
        <v>1</v>
      </c>
      <c r="C239" s="265" t="s">
        <v>279</v>
      </c>
      <c r="D239" s="217" t="s">
        <v>2</v>
      </c>
      <c r="E239" s="626"/>
      <c r="F239" s="628"/>
      <c r="G239" s="33" t="s">
        <v>3</v>
      </c>
      <c r="H239" s="15">
        <f>IF(MONTH(C238-WEEKDAY((C238),2)+1)&lt;MONTH(C238),(C238-28-DAY(C238)+7)-WEEKDAY((C238-DAY(C238)+7),2)+1,(C238-DAY(C238)+7)-WEEKDAY(((C238)-DAY(C238)+7),2)+1)</f>
        <v>45173</v>
      </c>
      <c r="I239" s="15">
        <f>H239+7</f>
        <v>45180</v>
      </c>
      <c r="J239" s="15">
        <f t="shared" ref="J239" si="407">I239+7</f>
        <v>45187</v>
      </c>
      <c r="K239" s="15">
        <f t="shared" ref="K239" si="408">J239+7</f>
        <v>45194</v>
      </c>
      <c r="L239" s="15">
        <f t="shared" ref="L239" si="409">K239+7</f>
        <v>45201</v>
      </c>
      <c r="M239" s="15">
        <f t="shared" ref="M239" si="410">L239+7</f>
        <v>45208</v>
      </c>
      <c r="N239" s="15">
        <f t="shared" ref="N239" si="411">M239+7</f>
        <v>45215</v>
      </c>
      <c r="O239" s="15">
        <f t="shared" ref="O239" si="412">N239+7</f>
        <v>45222</v>
      </c>
      <c r="P239" s="15">
        <f t="shared" ref="P239" si="413">O239+7</f>
        <v>45229</v>
      </c>
      <c r="Q239" s="15">
        <f t="shared" ref="Q239" si="414">P239+7</f>
        <v>45236</v>
      </c>
      <c r="R239" s="15">
        <f t="shared" ref="R239" si="415">Q239+7</f>
        <v>45243</v>
      </c>
      <c r="S239" s="15">
        <f t="shared" ref="S239" si="416">R239+7</f>
        <v>45250</v>
      </c>
      <c r="T239" s="15">
        <f t="shared" ref="T239" si="417">S239+7</f>
        <v>45257</v>
      </c>
      <c r="U239" s="15">
        <f t="shared" ref="U239" si="418">T239+7</f>
        <v>45264</v>
      </c>
      <c r="V239" s="15">
        <f t="shared" ref="V239" si="419">U239+7</f>
        <v>45271</v>
      </c>
      <c r="W239" s="15">
        <f t="shared" ref="W239" si="420">V239+7</f>
        <v>45278</v>
      </c>
      <c r="X239" s="15">
        <f t="shared" ref="X239" si="421">W239+7</f>
        <v>45285</v>
      </c>
    </row>
    <row r="240" spans="1:24" ht="15.75" thickBot="1">
      <c r="A240" s="8" t="s">
        <v>4</v>
      </c>
      <c r="B240" s="8" t="s">
        <v>5</v>
      </c>
      <c r="C240" s="216" t="s">
        <v>6</v>
      </c>
      <c r="D240" s="216" t="s">
        <v>7</v>
      </c>
      <c r="E240" s="8" t="s">
        <v>8</v>
      </c>
      <c r="F240" s="8" t="s">
        <v>10</v>
      </c>
      <c r="G240" s="8" t="s">
        <v>11</v>
      </c>
      <c r="H240" s="11"/>
      <c r="I240" s="11" t="s">
        <v>12</v>
      </c>
      <c r="J240" s="11" t="s">
        <v>13</v>
      </c>
      <c r="K240" s="11" t="s">
        <v>14</v>
      </c>
      <c r="L240" s="11" t="s">
        <v>15</v>
      </c>
      <c r="M240" s="11" t="s">
        <v>16</v>
      </c>
      <c r="N240" s="11" t="s">
        <v>17</v>
      </c>
      <c r="O240" s="11" t="s">
        <v>18</v>
      </c>
      <c r="P240" s="11" t="s">
        <v>19</v>
      </c>
      <c r="Q240" s="11" t="s">
        <v>20</v>
      </c>
      <c r="R240" s="11" t="s">
        <v>21</v>
      </c>
      <c r="S240" s="11" t="s">
        <v>22</v>
      </c>
      <c r="T240" s="11" t="s">
        <v>23</v>
      </c>
      <c r="U240" s="11" t="s">
        <v>24</v>
      </c>
      <c r="V240" s="11" t="s">
        <v>25</v>
      </c>
      <c r="W240" s="11" t="s">
        <v>26</v>
      </c>
      <c r="X240" s="11" t="s">
        <v>27</v>
      </c>
    </row>
    <row r="241" spans="1:24" ht="15.75" thickBot="1">
      <c r="A241" s="267">
        <v>8</v>
      </c>
      <c r="B241" s="261" t="s">
        <v>321</v>
      </c>
      <c r="C241" s="261"/>
      <c r="D241" s="261"/>
      <c r="E241" s="261"/>
      <c r="F241" s="7"/>
      <c r="G241" s="10"/>
      <c r="H241" s="27" t="str">
        <f t="shared" ref="H241:Q242" si="422">IF(H$17=($D241-WEEKDAY($D241,2)+1),"u","")</f>
        <v/>
      </c>
      <c r="I241" s="27" t="str">
        <f t="shared" si="422"/>
        <v/>
      </c>
      <c r="J241" s="27" t="str">
        <f t="shared" si="422"/>
        <v/>
      </c>
      <c r="K241" s="27" t="str">
        <f t="shared" si="422"/>
        <v/>
      </c>
      <c r="L241" s="27" t="str">
        <f t="shared" si="422"/>
        <v/>
      </c>
      <c r="M241" s="27" t="str">
        <f t="shared" si="422"/>
        <v/>
      </c>
      <c r="N241" s="27" t="str">
        <f t="shared" si="422"/>
        <v/>
      </c>
      <c r="O241" s="27" t="str">
        <f t="shared" si="422"/>
        <v/>
      </c>
      <c r="P241" s="27" t="str">
        <f t="shared" si="422"/>
        <v/>
      </c>
      <c r="Q241" s="27" t="str">
        <f t="shared" si="422"/>
        <v/>
      </c>
      <c r="R241" s="27" t="str">
        <f t="shared" ref="R241:X242" si="423">IF(R$17=($D241-WEEKDAY($D241,2)+1),"u","")</f>
        <v/>
      </c>
      <c r="S241" s="27" t="str">
        <f t="shared" si="423"/>
        <v/>
      </c>
      <c r="T241" s="27" t="str">
        <f t="shared" si="423"/>
        <v/>
      </c>
      <c r="U241" s="27" t="str">
        <f t="shared" si="423"/>
        <v/>
      </c>
      <c r="V241" s="27" t="str">
        <f t="shared" si="423"/>
        <v/>
      </c>
      <c r="W241" s="27" t="str">
        <f t="shared" si="423"/>
        <v/>
      </c>
      <c r="X241" s="27" t="str">
        <f t="shared" si="423"/>
        <v/>
      </c>
    </row>
    <row r="242" spans="1:24" ht="15.75" thickBot="1">
      <c r="A242" s="6">
        <v>8.1</v>
      </c>
      <c r="B242" s="237" t="s">
        <v>287</v>
      </c>
      <c r="C242" s="223">
        <v>45198</v>
      </c>
      <c r="D242" s="223">
        <v>45203</v>
      </c>
      <c r="E242" s="46" t="s">
        <v>288</v>
      </c>
      <c r="F242" s="7"/>
      <c r="G242" s="10"/>
      <c r="H242" s="27" t="str">
        <f t="shared" si="422"/>
        <v/>
      </c>
      <c r="I242" s="27" t="str">
        <f t="shared" si="422"/>
        <v/>
      </c>
      <c r="J242" s="27" t="str">
        <f t="shared" si="422"/>
        <v/>
      </c>
      <c r="K242" s="27" t="str">
        <f t="shared" si="422"/>
        <v/>
      </c>
      <c r="L242" s="27" t="str">
        <f t="shared" si="422"/>
        <v/>
      </c>
      <c r="M242" s="27" t="str">
        <f t="shared" si="422"/>
        <v/>
      </c>
      <c r="N242" s="27" t="str">
        <f t="shared" si="422"/>
        <v/>
      </c>
      <c r="O242" s="27" t="str">
        <f t="shared" si="422"/>
        <v/>
      </c>
      <c r="P242" s="27" t="str">
        <f t="shared" si="422"/>
        <v/>
      </c>
      <c r="Q242" s="27" t="str">
        <f t="shared" si="422"/>
        <v/>
      </c>
      <c r="R242" s="27" t="str">
        <f t="shared" si="423"/>
        <v/>
      </c>
      <c r="S242" s="27" t="str">
        <f t="shared" si="423"/>
        <v/>
      </c>
      <c r="T242" s="27" t="str">
        <f t="shared" si="423"/>
        <v/>
      </c>
      <c r="U242" s="27" t="str">
        <f t="shared" si="423"/>
        <v/>
      </c>
      <c r="V242" s="27" t="str">
        <f t="shared" si="423"/>
        <v/>
      </c>
      <c r="W242" s="27" t="str">
        <f t="shared" si="423"/>
        <v/>
      </c>
      <c r="X242" s="27" t="str">
        <f t="shared" si="423"/>
        <v/>
      </c>
    </row>
    <row r="243" spans="1:24" ht="15.75" thickBot="1">
      <c r="A243" s="6">
        <v>8.1999999999999993</v>
      </c>
      <c r="B243" s="237" t="s">
        <v>307</v>
      </c>
      <c r="C243" s="223">
        <v>45204</v>
      </c>
      <c r="D243" s="223">
        <v>45215</v>
      </c>
      <c r="E243" s="46" t="s">
        <v>288</v>
      </c>
      <c r="F243" s="7"/>
      <c r="G243" s="10"/>
      <c r="H243" s="27" t="str">
        <f t="shared" ref="H243:Q248" si="424">IF(H$17=($D242-WEEKDAY($D242,2)+1),"u","")</f>
        <v/>
      </c>
      <c r="I243" s="27" t="str">
        <f t="shared" si="424"/>
        <v/>
      </c>
      <c r="J243" s="27" t="str">
        <f t="shared" si="424"/>
        <v/>
      </c>
      <c r="K243" s="27" t="str">
        <f t="shared" si="424"/>
        <v/>
      </c>
      <c r="L243" s="27" t="str">
        <f t="shared" si="424"/>
        <v/>
      </c>
      <c r="M243" s="27" t="str">
        <f t="shared" si="424"/>
        <v/>
      </c>
      <c r="N243" s="27" t="str">
        <f t="shared" si="424"/>
        <v/>
      </c>
      <c r="O243" s="27" t="str">
        <f t="shared" si="424"/>
        <v/>
      </c>
      <c r="P243" s="27" t="str">
        <f t="shared" si="424"/>
        <v/>
      </c>
      <c r="Q243" s="27" t="str">
        <f t="shared" si="424"/>
        <v/>
      </c>
      <c r="R243" s="27" t="str">
        <f t="shared" ref="R243:X248" si="425">IF(R$17=($D242-WEEKDAY($D242,2)+1),"u","")</f>
        <v/>
      </c>
      <c r="S243" s="27" t="str">
        <f t="shared" si="425"/>
        <v/>
      </c>
      <c r="T243" s="27" t="str">
        <f t="shared" si="425"/>
        <v/>
      </c>
      <c r="U243" s="27" t="str">
        <f t="shared" si="425"/>
        <v/>
      </c>
      <c r="V243" s="27" t="str">
        <f t="shared" si="425"/>
        <v/>
      </c>
      <c r="W243" s="27" t="str">
        <f t="shared" si="425"/>
        <v/>
      </c>
      <c r="X243" s="27" t="str">
        <f t="shared" si="425"/>
        <v/>
      </c>
    </row>
    <row r="244" spans="1:24" ht="15.75" thickBot="1">
      <c r="A244" s="6">
        <v>8.3000000000000007</v>
      </c>
      <c r="B244" s="237" t="s">
        <v>308</v>
      </c>
      <c r="C244" s="223">
        <v>45216</v>
      </c>
      <c r="D244" s="223">
        <v>45244</v>
      </c>
      <c r="E244" s="46" t="s">
        <v>288</v>
      </c>
      <c r="F244" s="7"/>
      <c r="G244" s="10"/>
      <c r="H244" s="27" t="str">
        <f t="shared" si="424"/>
        <v/>
      </c>
      <c r="I244" s="27" t="str">
        <f t="shared" si="424"/>
        <v/>
      </c>
      <c r="J244" s="27" t="str">
        <f t="shared" si="424"/>
        <v/>
      </c>
      <c r="K244" s="27" t="str">
        <f t="shared" si="424"/>
        <v/>
      </c>
      <c r="L244" s="27" t="str">
        <f t="shared" si="424"/>
        <v/>
      </c>
      <c r="M244" s="27" t="str">
        <f t="shared" si="424"/>
        <v/>
      </c>
      <c r="N244" s="27" t="str">
        <f t="shared" si="424"/>
        <v/>
      </c>
      <c r="O244" s="27" t="str">
        <f t="shared" si="424"/>
        <v/>
      </c>
      <c r="P244" s="27" t="str">
        <f t="shared" si="424"/>
        <v/>
      </c>
      <c r="Q244" s="27" t="str">
        <f t="shared" si="424"/>
        <v/>
      </c>
      <c r="R244" s="27" t="str">
        <f t="shared" si="425"/>
        <v/>
      </c>
      <c r="S244" s="27" t="str">
        <f t="shared" si="425"/>
        <v/>
      </c>
      <c r="T244" s="27" t="str">
        <f t="shared" si="425"/>
        <v/>
      </c>
      <c r="U244" s="27" t="str">
        <f t="shared" si="425"/>
        <v/>
      </c>
      <c r="V244" s="27" t="str">
        <f t="shared" si="425"/>
        <v/>
      </c>
      <c r="W244" s="27" t="str">
        <f t="shared" si="425"/>
        <v/>
      </c>
      <c r="X244" s="27" t="str">
        <f t="shared" si="425"/>
        <v/>
      </c>
    </row>
    <row r="245" spans="1:24" ht="15.75" thickBot="1">
      <c r="A245" s="6">
        <v>8.4</v>
      </c>
      <c r="B245" s="237" t="s">
        <v>282</v>
      </c>
      <c r="C245" s="223">
        <v>45245</v>
      </c>
      <c r="D245" s="223">
        <v>45246</v>
      </c>
      <c r="E245" s="46" t="s">
        <v>288</v>
      </c>
      <c r="F245" s="7"/>
      <c r="G245" s="10"/>
      <c r="H245" s="27" t="str">
        <f t="shared" si="424"/>
        <v/>
      </c>
      <c r="I245" s="27" t="str">
        <f t="shared" si="424"/>
        <v/>
      </c>
      <c r="J245" s="27" t="str">
        <f t="shared" si="424"/>
        <v/>
      </c>
      <c r="K245" s="27" t="str">
        <f t="shared" si="424"/>
        <v/>
      </c>
      <c r="L245" s="27" t="str">
        <f t="shared" si="424"/>
        <v/>
      </c>
      <c r="M245" s="27" t="str">
        <f t="shared" si="424"/>
        <v/>
      </c>
      <c r="N245" s="27" t="str">
        <f t="shared" si="424"/>
        <v/>
      </c>
      <c r="O245" s="27" t="str">
        <f t="shared" si="424"/>
        <v/>
      </c>
      <c r="P245" s="27" t="str">
        <f t="shared" si="424"/>
        <v/>
      </c>
      <c r="Q245" s="27" t="str">
        <f t="shared" si="424"/>
        <v/>
      </c>
      <c r="R245" s="27" t="str">
        <f t="shared" si="425"/>
        <v/>
      </c>
      <c r="S245" s="27" t="str">
        <f t="shared" si="425"/>
        <v/>
      </c>
      <c r="T245" s="27" t="str">
        <f t="shared" si="425"/>
        <v/>
      </c>
      <c r="U245" s="27" t="str">
        <f t="shared" si="425"/>
        <v/>
      </c>
      <c r="V245" s="27" t="str">
        <f t="shared" si="425"/>
        <v/>
      </c>
      <c r="W245" s="27" t="str">
        <f t="shared" si="425"/>
        <v/>
      </c>
      <c r="X245" s="27" t="str">
        <f t="shared" si="425"/>
        <v/>
      </c>
    </row>
    <row r="246" spans="1:24" ht="15.75" thickBot="1">
      <c r="A246" s="6">
        <v>8.5</v>
      </c>
      <c r="B246" s="237" t="s">
        <v>283</v>
      </c>
      <c r="C246" s="223">
        <v>45247</v>
      </c>
      <c r="D246" s="223">
        <v>45250</v>
      </c>
      <c r="E246" s="46" t="s">
        <v>293</v>
      </c>
      <c r="F246" s="7"/>
      <c r="G246" s="10"/>
      <c r="H246" s="27" t="str">
        <f t="shared" si="424"/>
        <v/>
      </c>
      <c r="I246" s="27" t="str">
        <f t="shared" si="424"/>
        <v/>
      </c>
      <c r="J246" s="27" t="str">
        <f t="shared" si="424"/>
        <v/>
      </c>
      <c r="K246" s="27" t="str">
        <f t="shared" si="424"/>
        <v/>
      </c>
      <c r="L246" s="27" t="str">
        <f t="shared" si="424"/>
        <v/>
      </c>
      <c r="M246" s="27" t="str">
        <f t="shared" si="424"/>
        <v/>
      </c>
      <c r="N246" s="27" t="str">
        <f t="shared" si="424"/>
        <v/>
      </c>
      <c r="O246" s="27" t="str">
        <f t="shared" si="424"/>
        <v/>
      </c>
      <c r="P246" s="27" t="str">
        <f t="shared" si="424"/>
        <v/>
      </c>
      <c r="Q246" s="27" t="str">
        <f t="shared" si="424"/>
        <v/>
      </c>
      <c r="R246" s="27" t="str">
        <f t="shared" si="425"/>
        <v/>
      </c>
      <c r="S246" s="27" t="str">
        <f t="shared" si="425"/>
        <v/>
      </c>
      <c r="T246" s="27" t="str">
        <f t="shared" si="425"/>
        <v/>
      </c>
      <c r="U246" s="27" t="str">
        <f t="shared" si="425"/>
        <v/>
      </c>
      <c r="V246" s="27" t="str">
        <f t="shared" si="425"/>
        <v/>
      </c>
      <c r="W246" s="27" t="str">
        <f t="shared" si="425"/>
        <v/>
      </c>
      <c r="X246" s="27" t="str">
        <f t="shared" si="425"/>
        <v/>
      </c>
    </row>
    <row r="247" spans="1:24" ht="15.75" thickBot="1">
      <c r="A247" s="6">
        <v>8.6</v>
      </c>
      <c r="B247" s="237" t="s">
        <v>284</v>
      </c>
      <c r="C247" s="223">
        <v>45251</v>
      </c>
      <c r="D247" s="223">
        <v>45251</v>
      </c>
      <c r="E247" s="46" t="s">
        <v>288</v>
      </c>
      <c r="F247" s="7"/>
      <c r="G247" s="10"/>
      <c r="H247" s="27" t="str">
        <f t="shared" si="424"/>
        <v/>
      </c>
      <c r="I247" s="27" t="str">
        <f t="shared" si="424"/>
        <v/>
      </c>
      <c r="J247" s="27" t="str">
        <f t="shared" si="424"/>
        <v/>
      </c>
      <c r="K247" s="27" t="str">
        <f t="shared" si="424"/>
        <v/>
      </c>
      <c r="L247" s="27" t="str">
        <f t="shared" si="424"/>
        <v/>
      </c>
      <c r="M247" s="27" t="str">
        <f t="shared" si="424"/>
        <v/>
      </c>
      <c r="N247" s="27" t="str">
        <f t="shared" si="424"/>
        <v/>
      </c>
      <c r="O247" s="27" t="str">
        <f t="shared" si="424"/>
        <v/>
      </c>
      <c r="P247" s="27" t="str">
        <f t="shared" si="424"/>
        <v/>
      </c>
      <c r="Q247" s="27" t="str">
        <f t="shared" si="424"/>
        <v/>
      </c>
      <c r="R247" s="27" t="str">
        <f t="shared" si="425"/>
        <v/>
      </c>
      <c r="S247" s="27" t="str">
        <f t="shared" si="425"/>
        <v/>
      </c>
      <c r="T247" s="27" t="str">
        <f t="shared" si="425"/>
        <v/>
      </c>
      <c r="U247" s="27" t="str">
        <f t="shared" si="425"/>
        <v/>
      </c>
      <c r="V247" s="27" t="str">
        <f t="shared" si="425"/>
        <v/>
      </c>
      <c r="W247" s="27" t="str">
        <f t="shared" si="425"/>
        <v/>
      </c>
      <c r="X247" s="27" t="str">
        <f t="shared" si="425"/>
        <v/>
      </c>
    </row>
    <row r="248" spans="1:24" ht="15.75" thickBot="1">
      <c r="A248" s="6">
        <v>8.6999999999999993</v>
      </c>
      <c r="B248" s="237" t="s">
        <v>296</v>
      </c>
      <c r="C248" s="223">
        <v>45281</v>
      </c>
      <c r="D248" s="223">
        <v>45281</v>
      </c>
      <c r="E248" s="46" t="s">
        <v>288</v>
      </c>
      <c r="F248" s="7"/>
      <c r="G248" s="10"/>
      <c r="H248" s="27" t="str">
        <f t="shared" si="424"/>
        <v/>
      </c>
      <c r="I248" s="27" t="str">
        <f t="shared" si="424"/>
        <v/>
      </c>
      <c r="J248" s="27" t="str">
        <f t="shared" si="424"/>
        <v/>
      </c>
      <c r="K248" s="27" t="str">
        <f t="shared" si="424"/>
        <v/>
      </c>
      <c r="L248" s="27" t="str">
        <f t="shared" si="424"/>
        <v/>
      </c>
      <c r="M248" s="27" t="str">
        <f t="shared" si="424"/>
        <v/>
      </c>
      <c r="N248" s="27" t="str">
        <f t="shared" si="424"/>
        <v/>
      </c>
      <c r="O248" s="27" t="str">
        <f t="shared" si="424"/>
        <v/>
      </c>
      <c r="P248" s="27" t="str">
        <f t="shared" si="424"/>
        <v/>
      </c>
      <c r="Q248" s="27" t="str">
        <f t="shared" si="424"/>
        <v/>
      </c>
      <c r="R248" s="27" t="str">
        <f t="shared" si="425"/>
        <v/>
      </c>
      <c r="S248" s="27" t="str">
        <f t="shared" si="425"/>
        <v/>
      </c>
      <c r="T248" s="27" t="str">
        <f t="shared" si="425"/>
        <v/>
      </c>
      <c r="U248" s="27" t="str">
        <f t="shared" si="425"/>
        <v/>
      </c>
      <c r="V248" s="27" t="str">
        <f t="shared" si="425"/>
        <v/>
      </c>
      <c r="W248" s="27" t="str">
        <f t="shared" si="425"/>
        <v/>
      </c>
      <c r="X248" s="27" t="str">
        <f t="shared" si="425"/>
        <v/>
      </c>
    </row>
    <row r="249" spans="1:24" ht="15.75" thickBot="1">
      <c r="A249" s="51"/>
      <c r="B249" s="246"/>
      <c r="C249" s="55"/>
      <c r="D249" s="55"/>
      <c r="F249" s="1"/>
      <c r="G249" s="5"/>
      <c r="H249" s="247"/>
      <c r="I249" s="247"/>
      <c r="J249" s="247"/>
      <c r="K249" s="247"/>
      <c r="L249" s="247"/>
      <c r="M249" s="247"/>
      <c r="N249" s="247"/>
      <c r="O249" s="247"/>
      <c r="Q249" s="247"/>
      <c r="R249" s="247"/>
      <c r="S249" s="247"/>
      <c r="T249" s="247"/>
      <c r="U249" s="247"/>
      <c r="V249" s="247"/>
      <c r="W249" s="247"/>
      <c r="X249" s="247"/>
    </row>
    <row r="250" spans="1:24" ht="15.75" thickBot="1">
      <c r="B250" s="12" t="s">
        <v>0</v>
      </c>
      <c r="C250" s="13">
        <f>C254</f>
        <v>45205</v>
      </c>
      <c r="D250" s="14"/>
      <c r="E250" s="14"/>
      <c r="F250" s="14"/>
      <c r="G250" s="14"/>
      <c r="H250" s="635">
        <f>I251</f>
        <v>45208</v>
      </c>
      <c r="I250" s="635"/>
      <c r="J250" s="635"/>
      <c r="K250" s="635"/>
      <c r="L250" s="629">
        <f>M251</f>
        <v>45236</v>
      </c>
      <c r="M250" s="630"/>
      <c r="N250" s="630"/>
      <c r="O250" s="630"/>
      <c r="P250" s="631"/>
      <c r="Q250" s="636">
        <f>Q251</f>
        <v>45264</v>
      </c>
      <c r="R250" s="637"/>
      <c r="S250" s="637"/>
      <c r="T250" s="637"/>
      <c r="U250" s="638"/>
      <c r="V250" s="629">
        <f>V251</f>
        <v>45299</v>
      </c>
      <c r="W250" s="630"/>
      <c r="X250" s="631"/>
    </row>
    <row r="251" spans="1:24" ht="57" thickBot="1">
      <c r="A251" s="1"/>
      <c r="B251" s="215" t="s">
        <v>1</v>
      </c>
      <c r="C251" s="265" t="s">
        <v>279</v>
      </c>
      <c r="D251" s="217" t="s">
        <v>2</v>
      </c>
      <c r="E251" s="626"/>
      <c r="F251" s="628"/>
      <c r="G251" s="33" t="s">
        <v>3</v>
      </c>
      <c r="H251" s="15">
        <f>IF(MONTH(C250-WEEKDAY((C250),2)+1)&lt;MONTH(C250),(C250-28-DAY(C250)+7)-WEEKDAY((C250-DAY(C250)+7),2)+1,(C250-DAY(C250)+7)-WEEKDAY(((C250)-DAY(C250)+7),2)+1)</f>
        <v>45201</v>
      </c>
      <c r="I251" s="15">
        <f>H251+7</f>
        <v>45208</v>
      </c>
      <c r="J251" s="15">
        <f t="shared" ref="J251" si="426">I251+7</f>
        <v>45215</v>
      </c>
      <c r="K251" s="15">
        <f t="shared" ref="K251" si="427">J251+7</f>
        <v>45222</v>
      </c>
      <c r="L251" s="15">
        <f t="shared" ref="L251" si="428">K251+7</f>
        <v>45229</v>
      </c>
      <c r="M251" s="15">
        <f t="shared" ref="M251" si="429">L251+7</f>
        <v>45236</v>
      </c>
      <c r="N251" s="15">
        <f t="shared" ref="N251" si="430">M251+7</f>
        <v>45243</v>
      </c>
      <c r="O251" s="15">
        <f t="shared" ref="O251" si="431">N251+7</f>
        <v>45250</v>
      </c>
      <c r="P251" s="15">
        <f t="shared" ref="P251" si="432">O251+7</f>
        <v>45257</v>
      </c>
      <c r="Q251" s="15">
        <f t="shared" ref="Q251" si="433">P251+7</f>
        <v>45264</v>
      </c>
      <c r="R251" s="15">
        <f t="shared" ref="R251" si="434">Q251+7</f>
        <v>45271</v>
      </c>
      <c r="S251" s="15">
        <f t="shared" ref="S251" si="435">R251+7</f>
        <v>45278</v>
      </c>
      <c r="T251" s="15">
        <f t="shared" ref="T251" si="436">S251+7</f>
        <v>45285</v>
      </c>
      <c r="U251" s="15">
        <f t="shared" ref="U251" si="437">T251+7</f>
        <v>45292</v>
      </c>
      <c r="V251" s="15">
        <f t="shared" ref="V251" si="438">U251+7</f>
        <v>45299</v>
      </c>
      <c r="W251" s="15">
        <f t="shared" ref="W251" si="439">V251+7</f>
        <v>45306</v>
      </c>
      <c r="X251" s="15">
        <f t="shared" ref="X251" si="440">W251+7</f>
        <v>45313</v>
      </c>
    </row>
    <row r="252" spans="1:24" ht="15.75" thickBot="1">
      <c r="A252" s="8" t="s">
        <v>4</v>
      </c>
      <c r="B252" s="8" t="s">
        <v>5</v>
      </c>
      <c r="C252" s="216" t="s">
        <v>6</v>
      </c>
      <c r="D252" s="216" t="s">
        <v>7</v>
      </c>
      <c r="E252" s="8" t="s">
        <v>8</v>
      </c>
      <c r="F252" s="8" t="s">
        <v>10</v>
      </c>
      <c r="G252" s="8" t="s">
        <v>11</v>
      </c>
      <c r="H252" s="11"/>
      <c r="I252" s="11" t="s">
        <v>12</v>
      </c>
      <c r="J252" s="11" t="s">
        <v>13</v>
      </c>
      <c r="K252" s="11" t="s">
        <v>14</v>
      </c>
      <c r="L252" s="11" t="s">
        <v>15</v>
      </c>
      <c r="M252" s="11" t="s">
        <v>16</v>
      </c>
      <c r="N252" s="11" t="s">
        <v>17</v>
      </c>
      <c r="O252" s="11" t="s">
        <v>18</v>
      </c>
      <c r="P252" s="11" t="s">
        <v>19</v>
      </c>
      <c r="Q252" s="11" t="s">
        <v>20</v>
      </c>
      <c r="R252" s="11" t="s">
        <v>21</v>
      </c>
      <c r="S252" s="11" t="s">
        <v>22</v>
      </c>
      <c r="T252" s="11" t="s">
        <v>23</v>
      </c>
      <c r="U252" s="11" t="s">
        <v>24</v>
      </c>
      <c r="V252" s="11" t="s">
        <v>25</v>
      </c>
      <c r="W252" s="11" t="s">
        <v>26</v>
      </c>
      <c r="X252" s="11" t="s">
        <v>27</v>
      </c>
    </row>
    <row r="253" spans="1:24" ht="15.75" thickBot="1">
      <c r="A253" s="267">
        <v>2</v>
      </c>
      <c r="B253" s="261" t="s">
        <v>322</v>
      </c>
      <c r="C253" s="261"/>
      <c r="D253" s="261"/>
      <c r="E253" s="261"/>
      <c r="F253" s="7"/>
      <c r="G253" s="10"/>
      <c r="H253" s="27" t="str">
        <f t="shared" ref="H253:Q254" si="441">IF(H$17=($D253-WEEKDAY($D253,2)+1),"u","")</f>
        <v/>
      </c>
      <c r="I253" s="27" t="str">
        <f t="shared" si="441"/>
        <v/>
      </c>
      <c r="J253" s="27" t="str">
        <f t="shared" si="441"/>
        <v/>
      </c>
      <c r="K253" s="27" t="str">
        <f t="shared" si="441"/>
        <v/>
      </c>
      <c r="L253" s="27" t="str">
        <f t="shared" si="441"/>
        <v/>
      </c>
      <c r="M253" s="27" t="str">
        <f t="shared" si="441"/>
        <v/>
      </c>
      <c r="N253" s="27" t="str">
        <f t="shared" si="441"/>
        <v/>
      </c>
      <c r="O253" s="27" t="str">
        <f t="shared" si="441"/>
        <v/>
      </c>
      <c r="P253" s="27" t="str">
        <f t="shared" si="441"/>
        <v/>
      </c>
      <c r="Q253" s="27" t="str">
        <f t="shared" si="441"/>
        <v/>
      </c>
      <c r="R253" s="27" t="str">
        <f t="shared" ref="R253:X254" si="442">IF(R$17=($D253-WEEKDAY($D253,2)+1),"u","")</f>
        <v/>
      </c>
      <c r="S253" s="27" t="str">
        <f t="shared" si="442"/>
        <v/>
      </c>
      <c r="T253" s="27" t="str">
        <f t="shared" si="442"/>
        <v/>
      </c>
      <c r="U253" s="27" t="str">
        <f t="shared" si="442"/>
        <v/>
      </c>
      <c r="V253" s="27" t="str">
        <f t="shared" si="442"/>
        <v/>
      </c>
      <c r="W253" s="27" t="str">
        <f t="shared" si="442"/>
        <v/>
      </c>
      <c r="X253" s="27" t="str">
        <f t="shared" si="442"/>
        <v/>
      </c>
    </row>
    <row r="254" spans="1:24" ht="15.75" thickBot="1">
      <c r="A254" s="6">
        <v>2.1</v>
      </c>
      <c r="B254" s="237" t="s">
        <v>287</v>
      </c>
      <c r="C254" s="223">
        <v>45205</v>
      </c>
      <c r="D254" s="223">
        <v>45210</v>
      </c>
      <c r="E254" s="46" t="s">
        <v>288</v>
      </c>
      <c r="F254" s="7"/>
      <c r="G254" s="10"/>
      <c r="H254" s="27" t="str">
        <f t="shared" si="441"/>
        <v/>
      </c>
      <c r="I254" s="27" t="str">
        <f t="shared" si="441"/>
        <v/>
      </c>
      <c r="J254" s="27" t="str">
        <f t="shared" si="441"/>
        <v/>
      </c>
      <c r="K254" s="27" t="str">
        <f t="shared" si="441"/>
        <v/>
      </c>
      <c r="L254" s="27" t="str">
        <f t="shared" si="441"/>
        <v/>
      </c>
      <c r="M254" s="27" t="str">
        <f t="shared" si="441"/>
        <v/>
      </c>
      <c r="N254" s="27" t="str">
        <f t="shared" si="441"/>
        <v/>
      </c>
      <c r="O254" s="27" t="str">
        <f t="shared" si="441"/>
        <v/>
      </c>
      <c r="P254" s="27" t="str">
        <f t="shared" si="441"/>
        <v/>
      </c>
      <c r="Q254" s="27" t="str">
        <f t="shared" si="441"/>
        <v/>
      </c>
      <c r="R254" s="27" t="str">
        <f t="shared" si="442"/>
        <v/>
      </c>
      <c r="S254" s="27" t="str">
        <f t="shared" si="442"/>
        <v/>
      </c>
      <c r="T254" s="27" t="str">
        <f t="shared" si="442"/>
        <v/>
      </c>
      <c r="U254" s="27" t="str">
        <f t="shared" si="442"/>
        <v/>
      </c>
      <c r="V254" s="27" t="str">
        <f t="shared" si="442"/>
        <v/>
      </c>
      <c r="W254" s="27" t="str">
        <f t="shared" si="442"/>
        <v/>
      </c>
      <c r="X254" s="27" t="str">
        <f t="shared" si="442"/>
        <v/>
      </c>
    </row>
    <row r="255" spans="1:24" ht="15.75" thickBot="1">
      <c r="A255" s="6">
        <v>2.2000000000000002</v>
      </c>
      <c r="B255" s="237" t="s">
        <v>307</v>
      </c>
      <c r="C255" s="223">
        <v>45211</v>
      </c>
      <c r="D255" s="223">
        <v>45222</v>
      </c>
      <c r="E255" s="46" t="s">
        <v>288</v>
      </c>
      <c r="F255" s="7"/>
      <c r="G255" s="10"/>
      <c r="H255" s="27" t="str">
        <f t="shared" ref="H255:Q260" si="443">IF(H$17=($D254-WEEKDAY($D254,2)+1),"u","")</f>
        <v/>
      </c>
      <c r="I255" s="27" t="str">
        <f t="shared" si="443"/>
        <v/>
      </c>
      <c r="J255" s="27" t="str">
        <f t="shared" si="443"/>
        <v/>
      </c>
      <c r="K255" s="27" t="str">
        <f t="shared" si="443"/>
        <v/>
      </c>
      <c r="L255" s="27" t="str">
        <f t="shared" si="443"/>
        <v/>
      </c>
      <c r="M255" s="27" t="str">
        <f t="shared" si="443"/>
        <v/>
      </c>
      <c r="N255" s="27" t="str">
        <f t="shared" si="443"/>
        <v/>
      </c>
      <c r="O255" s="27" t="str">
        <f t="shared" si="443"/>
        <v/>
      </c>
      <c r="P255" s="27" t="str">
        <f t="shared" si="443"/>
        <v/>
      </c>
      <c r="Q255" s="27" t="str">
        <f t="shared" si="443"/>
        <v/>
      </c>
      <c r="R255" s="27" t="str">
        <f t="shared" ref="R255:X260" si="444">IF(R$17=($D254-WEEKDAY($D254,2)+1),"u","")</f>
        <v/>
      </c>
      <c r="S255" s="27" t="str">
        <f t="shared" si="444"/>
        <v/>
      </c>
      <c r="T255" s="27" t="str">
        <f t="shared" si="444"/>
        <v/>
      </c>
      <c r="U255" s="27" t="str">
        <f t="shared" si="444"/>
        <v/>
      </c>
      <c r="V255" s="27" t="str">
        <f t="shared" si="444"/>
        <v/>
      </c>
      <c r="W255" s="27" t="str">
        <f t="shared" si="444"/>
        <v/>
      </c>
      <c r="X255" s="27" t="str">
        <f t="shared" si="444"/>
        <v/>
      </c>
    </row>
    <row r="256" spans="1:24" ht="15.75" thickBot="1">
      <c r="A256" s="6">
        <v>2.2999999999999998</v>
      </c>
      <c r="B256" s="237" t="s">
        <v>308</v>
      </c>
      <c r="C256" s="223">
        <v>45223</v>
      </c>
      <c r="D256" s="223">
        <v>45251</v>
      </c>
      <c r="E256" s="46" t="s">
        <v>288</v>
      </c>
      <c r="F256" s="7"/>
      <c r="G256" s="10"/>
      <c r="H256" s="27" t="str">
        <f t="shared" si="443"/>
        <v/>
      </c>
      <c r="I256" s="27" t="str">
        <f t="shared" si="443"/>
        <v/>
      </c>
      <c r="J256" s="27" t="str">
        <f t="shared" si="443"/>
        <v/>
      </c>
      <c r="K256" s="27" t="str">
        <f t="shared" si="443"/>
        <v/>
      </c>
      <c r="L256" s="27" t="str">
        <f t="shared" si="443"/>
        <v/>
      </c>
      <c r="M256" s="27" t="str">
        <f t="shared" si="443"/>
        <v/>
      </c>
      <c r="N256" s="27" t="str">
        <f t="shared" si="443"/>
        <v/>
      </c>
      <c r="O256" s="27" t="str">
        <f t="shared" si="443"/>
        <v/>
      </c>
      <c r="P256" s="27" t="str">
        <f t="shared" si="443"/>
        <v/>
      </c>
      <c r="Q256" s="27" t="str">
        <f t="shared" si="443"/>
        <v/>
      </c>
      <c r="R256" s="27" t="str">
        <f t="shared" si="444"/>
        <v/>
      </c>
      <c r="S256" s="27" t="str">
        <f t="shared" si="444"/>
        <v/>
      </c>
      <c r="T256" s="27" t="str">
        <f t="shared" si="444"/>
        <v/>
      </c>
      <c r="U256" s="27" t="str">
        <f t="shared" si="444"/>
        <v/>
      </c>
      <c r="V256" s="27" t="str">
        <f t="shared" si="444"/>
        <v/>
      </c>
      <c r="W256" s="27" t="str">
        <f t="shared" si="444"/>
        <v/>
      </c>
      <c r="X256" s="27" t="str">
        <f t="shared" si="444"/>
        <v/>
      </c>
    </row>
    <row r="257" spans="1:24" ht="15.75" thickBot="1">
      <c r="A257" s="6">
        <v>2.4</v>
      </c>
      <c r="B257" s="237" t="s">
        <v>282</v>
      </c>
      <c r="C257" s="223">
        <v>45252</v>
      </c>
      <c r="D257" s="223">
        <v>45253</v>
      </c>
      <c r="E257" s="46" t="s">
        <v>288</v>
      </c>
      <c r="F257" s="7"/>
      <c r="G257" s="10"/>
      <c r="H257" s="27" t="str">
        <f t="shared" si="443"/>
        <v/>
      </c>
      <c r="I257" s="27" t="str">
        <f t="shared" si="443"/>
        <v/>
      </c>
      <c r="J257" s="27" t="str">
        <f t="shared" si="443"/>
        <v/>
      </c>
      <c r="K257" s="27" t="str">
        <f t="shared" si="443"/>
        <v/>
      </c>
      <c r="L257" s="27" t="str">
        <f t="shared" si="443"/>
        <v/>
      </c>
      <c r="M257" s="27" t="str">
        <f t="shared" si="443"/>
        <v/>
      </c>
      <c r="N257" s="27" t="str">
        <f t="shared" si="443"/>
        <v/>
      </c>
      <c r="O257" s="27" t="str">
        <f t="shared" si="443"/>
        <v/>
      </c>
      <c r="P257" s="27" t="str">
        <f t="shared" si="443"/>
        <v/>
      </c>
      <c r="Q257" s="27" t="str">
        <f t="shared" si="443"/>
        <v/>
      </c>
      <c r="R257" s="27" t="str">
        <f t="shared" si="444"/>
        <v/>
      </c>
      <c r="S257" s="27" t="str">
        <f t="shared" si="444"/>
        <v/>
      </c>
      <c r="T257" s="27" t="str">
        <f t="shared" si="444"/>
        <v/>
      </c>
      <c r="U257" s="27" t="str">
        <f t="shared" si="444"/>
        <v/>
      </c>
      <c r="V257" s="27" t="str">
        <f t="shared" si="444"/>
        <v/>
      </c>
      <c r="W257" s="27" t="str">
        <f t="shared" si="444"/>
        <v/>
      </c>
      <c r="X257" s="27" t="str">
        <f t="shared" si="444"/>
        <v/>
      </c>
    </row>
    <row r="258" spans="1:24" ht="15.75" thickBot="1">
      <c r="A258" s="6">
        <v>2.5</v>
      </c>
      <c r="B258" s="237" t="s">
        <v>283</v>
      </c>
      <c r="C258" s="223">
        <v>45254</v>
      </c>
      <c r="D258" s="223">
        <v>45257</v>
      </c>
      <c r="E258" s="46" t="s">
        <v>293</v>
      </c>
      <c r="F258" s="7"/>
      <c r="G258" s="10"/>
      <c r="H258" s="27" t="str">
        <f t="shared" si="443"/>
        <v/>
      </c>
      <c r="I258" s="27" t="str">
        <f t="shared" si="443"/>
        <v/>
      </c>
      <c r="J258" s="27" t="str">
        <f t="shared" si="443"/>
        <v/>
      </c>
      <c r="K258" s="27" t="str">
        <f t="shared" si="443"/>
        <v/>
      </c>
      <c r="L258" s="27" t="str">
        <f t="shared" si="443"/>
        <v/>
      </c>
      <c r="M258" s="27" t="str">
        <f t="shared" si="443"/>
        <v/>
      </c>
      <c r="N258" s="27" t="str">
        <f t="shared" si="443"/>
        <v/>
      </c>
      <c r="O258" s="27" t="str">
        <f t="shared" si="443"/>
        <v/>
      </c>
      <c r="P258" s="27" t="str">
        <f t="shared" si="443"/>
        <v/>
      </c>
      <c r="Q258" s="27" t="str">
        <f t="shared" si="443"/>
        <v/>
      </c>
      <c r="R258" s="27" t="str">
        <f t="shared" si="444"/>
        <v/>
      </c>
      <c r="S258" s="27" t="str">
        <f t="shared" si="444"/>
        <v/>
      </c>
      <c r="T258" s="27" t="str">
        <f t="shared" si="444"/>
        <v/>
      </c>
      <c r="U258" s="27" t="str">
        <f t="shared" si="444"/>
        <v/>
      </c>
      <c r="V258" s="27" t="str">
        <f t="shared" si="444"/>
        <v/>
      </c>
      <c r="W258" s="27" t="str">
        <f t="shared" si="444"/>
        <v/>
      </c>
      <c r="X258" s="27" t="str">
        <f t="shared" si="444"/>
        <v/>
      </c>
    </row>
    <row r="259" spans="1:24" ht="15.75" thickBot="1">
      <c r="A259" s="6">
        <v>2.6</v>
      </c>
      <c r="B259" s="237" t="s">
        <v>284</v>
      </c>
      <c r="C259" s="223">
        <v>45258</v>
      </c>
      <c r="D259" s="223">
        <v>45258</v>
      </c>
      <c r="E259" s="46" t="s">
        <v>288</v>
      </c>
      <c r="F259" s="7"/>
      <c r="G259" s="10"/>
      <c r="H259" s="27" t="str">
        <f t="shared" si="443"/>
        <v/>
      </c>
      <c r="I259" s="27" t="str">
        <f t="shared" si="443"/>
        <v/>
      </c>
      <c r="J259" s="27" t="str">
        <f t="shared" si="443"/>
        <v/>
      </c>
      <c r="K259" s="27" t="str">
        <f t="shared" si="443"/>
        <v/>
      </c>
      <c r="L259" s="27" t="str">
        <f t="shared" si="443"/>
        <v/>
      </c>
      <c r="M259" s="27" t="str">
        <f t="shared" si="443"/>
        <v/>
      </c>
      <c r="N259" s="27" t="str">
        <f t="shared" si="443"/>
        <v/>
      </c>
      <c r="O259" s="27" t="str">
        <f t="shared" si="443"/>
        <v/>
      </c>
      <c r="P259" s="27" t="str">
        <f t="shared" si="443"/>
        <v/>
      </c>
      <c r="Q259" s="27" t="str">
        <f t="shared" si="443"/>
        <v/>
      </c>
      <c r="R259" s="27" t="str">
        <f t="shared" si="444"/>
        <v/>
      </c>
      <c r="S259" s="27" t="str">
        <f t="shared" si="444"/>
        <v/>
      </c>
      <c r="T259" s="27" t="str">
        <f t="shared" si="444"/>
        <v/>
      </c>
      <c r="U259" s="27" t="str">
        <f t="shared" si="444"/>
        <v/>
      </c>
      <c r="V259" s="27" t="str">
        <f t="shared" si="444"/>
        <v/>
      </c>
      <c r="W259" s="27" t="str">
        <f t="shared" si="444"/>
        <v/>
      </c>
      <c r="X259" s="27" t="str">
        <f t="shared" si="444"/>
        <v/>
      </c>
    </row>
    <row r="260" spans="1:24" ht="15.75" thickBot="1">
      <c r="A260" s="6">
        <v>2.7</v>
      </c>
      <c r="B260" s="237" t="s">
        <v>296</v>
      </c>
      <c r="C260" s="223">
        <v>45288</v>
      </c>
      <c r="D260" s="223">
        <v>45288</v>
      </c>
      <c r="E260" s="46" t="s">
        <v>288</v>
      </c>
      <c r="F260" s="7"/>
      <c r="G260" s="10"/>
      <c r="H260" s="27" t="str">
        <f t="shared" si="443"/>
        <v/>
      </c>
      <c r="I260" s="27" t="str">
        <f t="shared" si="443"/>
        <v/>
      </c>
      <c r="J260" s="27" t="str">
        <f t="shared" si="443"/>
        <v/>
      </c>
      <c r="K260" s="27" t="str">
        <f t="shared" si="443"/>
        <v/>
      </c>
      <c r="L260" s="27" t="str">
        <f t="shared" si="443"/>
        <v/>
      </c>
      <c r="M260" s="27" t="str">
        <f t="shared" si="443"/>
        <v/>
      </c>
      <c r="N260" s="27" t="str">
        <f t="shared" si="443"/>
        <v/>
      </c>
      <c r="O260" s="27" t="str">
        <f t="shared" si="443"/>
        <v/>
      </c>
      <c r="P260" s="27" t="str">
        <f t="shared" si="443"/>
        <v/>
      </c>
      <c r="Q260" s="27" t="str">
        <f t="shared" si="443"/>
        <v/>
      </c>
      <c r="R260" s="27" t="str">
        <f t="shared" si="444"/>
        <v/>
      </c>
      <c r="S260" s="27" t="str">
        <f t="shared" si="444"/>
        <v/>
      </c>
      <c r="T260" s="27" t="str">
        <f t="shared" si="444"/>
        <v/>
      </c>
      <c r="U260" s="27" t="str">
        <f t="shared" si="444"/>
        <v/>
      </c>
      <c r="V260" s="27" t="str">
        <f t="shared" si="444"/>
        <v/>
      </c>
      <c r="W260" s="27" t="str">
        <f t="shared" si="444"/>
        <v/>
      </c>
      <c r="X260" s="27" t="str">
        <f t="shared" si="444"/>
        <v/>
      </c>
    </row>
    <row r="261" spans="1:24" ht="15.75" thickBot="1">
      <c r="A261" s="51"/>
      <c r="B261" s="246"/>
      <c r="C261" s="55"/>
      <c r="D261" s="55"/>
      <c r="E261" s="95"/>
      <c r="F261" s="1"/>
      <c r="G261" s="5"/>
      <c r="H261" s="247"/>
      <c r="I261" s="247"/>
      <c r="J261" s="247"/>
      <c r="K261" s="247"/>
      <c r="L261" s="247"/>
      <c r="M261" s="247"/>
      <c r="N261" s="247"/>
      <c r="O261" s="247"/>
      <c r="Q261" s="247"/>
      <c r="R261" s="247"/>
      <c r="S261" s="247"/>
      <c r="T261" s="247"/>
      <c r="U261" s="247"/>
      <c r="V261" s="247"/>
      <c r="W261" s="247"/>
      <c r="X261" s="247"/>
    </row>
    <row r="262" spans="1:24" ht="15.75" thickBot="1">
      <c r="B262" s="12" t="s">
        <v>0</v>
      </c>
      <c r="C262" s="13">
        <f>C266</f>
        <v>45212</v>
      </c>
      <c r="D262" s="14"/>
      <c r="E262" s="14"/>
      <c r="F262" s="14"/>
      <c r="G262" s="14"/>
      <c r="H262" s="635">
        <f>I263</f>
        <v>45208</v>
      </c>
      <c r="I262" s="635"/>
      <c r="J262" s="635"/>
      <c r="K262" s="635"/>
      <c r="L262" s="629">
        <f>M263</f>
        <v>45236</v>
      </c>
      <c r="M262" s="630"/>
      <c r="N262" s="630"/>
      <c r="O262" s="630"/>
      <c r="P262" s="631"/>
      <c r="Q262" s="636">
        <f>Q263</f>
        <v>45264</v>
      </c>
      <c r="R262" s="637"/>
      <c r="S262" s="637"/>
      <c r="T262" s="637"/>
      <c r="U262" s="638"/>
      <c r="V262" s="629">
        <f>V263</f>
        <v>45299</v>
      </c>
      <c r="W262" s="630"/>
      <c r="X262" s="631"/>
    </row>
    <row r="263" spans="1:24" ht="57" thickBot="1">
      <c r="A263" s="1"/>
      <c r="B263" s="215" t="s">
        <v>1</v>
      </c>
      <c r="C263" s="265" t="s">
        <v>279</v>
      </c>
      <c r="D263" s="217" t="s">
        <v>2</v>
      </c>
      <c r="E263" s="626"/>
      <c r="F263" s="628"/>
      <c r="G263" s="33" t="s">
        <v>3</v>
      </c>
      <c r="H263" s="15">
        <f>IF(MONTH(C262-WEEKDAY((C262),2)+1)&lt;MONTH(C262),(C262-28-DAY(C262)+7)-WEEKDAY((C262-DAY(C262)+7),2)+1,(C262-DAY(C262)+7)-WEEKDAY(((C262)-DAY(C262)+7),2)+1)</f>
        <v>45201</v>
      </c>
      <c r="I263" s="15">
        <f>H263+7</f>
        <v>45208</v>
      </c>
      <c r="J263" s="15">
        <f t="shared" ref="J263" si="445">I263+7</f>
        <v>45215</v>
      </c>
      <c r="K263" s="15">
        <f t="shared" ref="K263" si="446">J263+7</f>
        <v>45222</v>
      </c>
      <c r="L263" s="15">
        <f t="shared" ref="L263" si="447">K263+7</f>
        <v>45229</v>
      </c>
      <c r="M263" s="15">
        <f t="shared" ref="M263" si="448">L263+7</f>
        <v>45236</v>
      </c>
      <c r="N263" s="15">
        <f t="shared" ref="N263" si="449">M263+7</f>
        <v>45243</v>
      </c>
      <c r="O263" s="15">
        <f t="shared" ref="O263" si="450">N263+7</f>
        <v>45250</v>
      </c>
      <c r="P263" s="15">
        <f t="shared" ref="P263" si="451">O263+7</f>
        <v>45257</v>
      </c>
      <c r="Q263" s="15">
        <f t="shared" ref="Q263" si="452">P263+7</f>
        <v>45264</v>
      </c>
      <c r="R263" s="15">
        <f t="shared" ref="R263" si="453">Q263+7</f>
        <v>45271</v>
      </c>
      <c r="S263" s="15">
        <f t="shared" ref="S263" si="454">R263+7</f>
        <v>45278</v>
      </c>
      <c r="T263" s="15">
        <f t="shared" ref="T263" si="455">S263+7</f>
        <v>45285</v>
      </c>
      <c r="U263" s="15">
        <f t="shared" ref="U263" si="456">T263+7</f>
        <v>45292</v>
      </c>
      <c r="V263" s="15">
        <f t="shared" ref="V263" si="457">U263+7</f>
        <v>45299</v>
      </c>
      <c r="W263" s="15">
        <f t="shared" ref="W263" si="458">V263+7</f>
        <v>45306</v>
      </c>
      <c r="X263" s="15">
        <f t="shared" ref="X263" si="459">W263+7</f>
        <v>45313</v>
      </c>
    </row>
    <row r="264" spans="1:24" ht="15.75" thickBot="1">
      <c r="A264" s="8" t="s">
        <v>4</v>
      </c>
      <c r="B264" s="8" t="s">
        <v>5</v>
      </c>
      <c r="C264" s="216" t="s">
        <v>6</v>
      </c>
      <c r="D264" s="216" t="s">
        <v>7</v>
      </c>
      <c r="E264" s="8" t="s">
        <v>8</v>
      </c>
      <c r="F264" s="8" t="s">
        <v>10</v>
      </c>
      <c r="G264" s="8" t="s">
        <v>11</v>
      </c>
      <c r="H264" s="11"/>
      <c r="I264" s="11" t="s">
        <v>12</v>
      </c>
      <c r="J264" s="11" t="s">
        <v>13</v>
      </c>
      <c r="K264" s="11" t="s">
        <v>14</v>
      </c>
      <c r="L264" s="11" t="s">
        <v>15</v>
      </c>
      <c r="M264" s="11" t="s">
        <v>16</v>
      </c>
      <c r="N264" s="11" t="s">
        <v>17</v>
      </c>
      <c r="O264" s="11" t="s">
        <v>18</v>
      </c>
      <c r="P264" s="11" t="s">
        <v>19</v>
      </c>
      <c r="Q264" s="11" t="s">
        <v>20</v>
      </c>
      <c r="R264" s="11" t="s">
        <v>21</v>
      </c>
      <c r="S264" s="11" t="s">
        <v>22</v>
      </c>
      <c r="T264" s="11" t="s">
        <v>23</v>
      </c>
      <c r="U264" s="11" t="s">
        <v>24</v>
      </c>
      <c r="V264" s="11" t="s">
        <v>25</v>
      </c>
      <c r="W264" s="11" t="s">
        <v>26</v>
      </c>
      <c r="X264" s="11" t="s">
        <v>27</v>
      </c>
    </row>
    <row r="265" spans="1:24" ht="15.75" thickBot="1">
      <c r="A265" s="267">
        <v>10</v>
      </c>
      <c r="B265" s="261" t="s">
        <v>323</v>
      </c>
      <c r="C265" s="261"/>
      <c r="D265" s="261"/>
      <c r="E265" s="26"/>
      <c r="F265" s="7"/>
      <c r="G265" s="10"/>
      <c r="H265" s="27" t="str">
        <f t="shared" ref="H265:Q266" si="460">IF(H$17=($D265-WEEKDAY($D265,2)+1),"u","")</f>
        <v/>
      </c>
      <c r="I265" s="27" t="str">
        <f t="shared" si="460"/>
        <v/>
      </c>
      <c r="J265" s="27" t="str">
        <f t="shared" si="460"/>
        <v/>
      </c>
      <c r="K265" s="27" t="str">
        <f t="shared" si="460"/>
        <v/>
      </c>
      <c r="L265" s="27" t="str">
        <f t="shared" si="460"/>
        <v/>
      </c>
      <c r="M265" s="27" t="str">
        <f t="shared" si="460"/>
        <v/>
      </c>
      <c r="N265" s="27" t="str">
        <f t="shared" si="460"/>
        <v/>
      </c>
      <c r="O265" s="27" t="str">
        <f t="shared" si="460"/>
        <v/>
      </c>
      <c r="P265" s="27" t="str">
        <f t="shared" si="460"/>
        <v/>
      </c>
      <c r="Q265" s="27" t="str">
        <f t="shared" si="460"/>
        <v/>
      </c>
      <c r="R265" s="27" t="str">
        <f t="shared" ref="R265:X266" si="461">IF(R$17=($D265-WEEKDAY($D265,2)+1),"u","")</f>
        <v/>
      </c>
      <c r="S265" s="27" t="str">
        <f t="shared" si="461"/>
        <v/>
      </c>
      <c r="T265" s="27" t="str">
        <f t="shared" si="461"/>
        <v/>
      </c>
      <c r="U265" s="27" t="str">
        <f t="shared" si="461"/>
        <v/>
      </c>
      <c r="V265" s="27" t="str">
        <f t="shared" si="461"/>
        <v/>
      </c>
      <c r="W265" s="27" t="str">
        <f t="shared" si="461"/>
        <v/>
      </c>
      <c r="X265" s="27" t="str">
        <f t="shared" si="461"/>
        <v/>
      </c>
    </row>
    <row r="266" spans="1:24" ht="15.75" thickBot="1">
      <c r="A266" s="6">
        <v>10.1</v>
      </c>
      <c r="B266" s="237" t="s">
        <v>287</v>
      </c>
      <c r="C266" s="223">
        <v>45212</v>
      </c>
      <c r="D266" s="223">
        <v>45217</v>
      </c>
      <c r="E266" s="46" t="s">
        <v>288</v>
      </c>
      <c r="F266" s="7"/>
      <c r="G266" s="10"/>
      <c r="H266" s="27" t="str">
        <f t="shared" si="460"/>
        <v/>
      </c>
      <c r="I266" s="27" t="str">
        <f t="shared" si="460"/>
        <v/>
      </c>
      <c r="J266" s="27" t="str">
        <f t="shared" si="460"/>
        <v/>
      </c>
      <c r="K266" s="27" t="str">
        <f t="shared" si="460"/>
        <v/>
      </c>
      <c r="L266" s="27" t="str">
        <f t="shared" si="460"/>
        <v/>
      </c>
      <c r="M266" s="27" t="str">
        <f t="shared" si="460"/>
        <v/>
      </c>
      <c r="N266" s="27" t="str">
        <f t="shared" si="460"/>
        <v/>
      </c>
      <c r="O266" s="27" t="str">
        <f t="shared" si="460"/>
        <v/>
      </c>
      <c r="P266" s="27" t="str">
        <f t="shared" si="460"/>
        <v/>
      </c>
      <c r="Q266" s="27" t="str">
        <f t="shared" si="460"/>
        <v/>
      </c>
      <c r="R266" s="27" t="str">
        <f t="shared" si="461"/>
        <v/>
      </c>
      <c r="S266" s="27" t="str">
        <f t="shared" si="461"/>
        <v/>
      </c>
      <c r="T266" s="27" t="str">
        <f t="shared" si="461"/>
        <v/>
      </c>
      <c r="U266" s="27" t="str">
        <f t="shared" si="461"/>
        <v/>
      </c>
      <c r="V266" s="27" t="str">
        <f t="shared" si="461"/>
        <v/>
      </c>
      <c r="W266" s="27" t="str">
        <f t="shared" si="461"/>
        <v/>
      </c>
      <c r="X266" s="27" t="str">
        <f t="shared" si="461"/>
        <v/>
      </c>
    </row>
    <row r="267" spans="1:24" ht="15.75" thickBot="1">
      <c r="A267" s="6">
        <v>10.199999999999999</v>
      </c>
      <c r="B267" s="237" t="s">
        <v>307</v>
      </c>
      <c r="C267" s="223">
        <v>45218</v>
      </c>
      <c r="D267" s="223">
        <v>45229</v>
      </c>
      <c r="E267" s="46" t="s">
        <v>288</v>
      </c>
      <c r="F267" s="7"/>
      <c r="G267" s="10"/>
      <c r="H267" s="27" t="str">
        <f t="shared" ref="H267:Q272" si="462">IF(H$17=($D266-WEEKDAY($D266,2)+1),"u","")</f>
        <v/>
      </c>
      <c r="I267" s="27" t="str">
        <f t="shared" si="462"/>
        <v/>
      </c>
      <c r="J267" s="27" t="str">
        <f t="shared" si="462"/>
        <v/>
      </c>
      <c r="K267" s="27" t="str">
        <f t="shared" si="462"/>
        <v/>
      </c>
      <c r="L267" s="27" t="str">
        <f t="shared" si="462"/>
        <v/>
      </c>
      <c r="M267" s="27" t="str">
        <f t="shared" si="462"/>
        <v/>
      </c>
      <c r="N267" s="27" t="str">
        <f t="shared" si="462"/>
        <v/>
      </c>
      <c r="O267" s="27" t="str">
        <f t="shared" si="462"/>
        <v/>
      </c>
      <c r="P267" s="27" t="str">
        <f t="shared" si="462"/>
        <v/>
      </c>
      <c r="Q267" s="27" t="str">
        <f t="shared" si="462"/>
        <v/>
      </c>
      <c r="R267" s="27" t="str">
        <f t="shared" ref="R267:X272" si="463">IF(R$17=($D266-WEEKDAY($D266,2)+1),"u","")</f>
        <v/>
      </c>
      <c r="S267" s="27" t="str">
        <f t="shared" si="463"/>
        <v/>
      </c>
      <c r="T267" s="27" t="str">
        <f t="shared" si="463"/>
        <v/>
      </c>
      <c r="U267" s="27" t="str">
        <f t="shared" si="463"/>
        <v/>
      </c>
      <c r="V267" s="27" t="str">
        <f t="shared" si="463"/>
        <v/>
      </c>
      <c r="W267" s="27" t="str">
        <f t="shared" si="463"/>
        <v/>
      </c>
      <c r="X267" s="27" t="str">
        <f t="shared" si="463"/>
        <v/>
      </c>
    </row>
    <row r="268" spans="1:24" ht="15.75" thickBot="1">
      <c r="A268" s="6">
        <v>10.3</v>
      </c>
      <c r="B268" s="237" t="s">
        <v>308</v>
      </c>
      <c r="C268" s="223">
        <v>45230</v>
      </c>
      <c r="D268" s="223">
        <v>45258</v>
      </c>
      <c r="E268" s="46" t="s">
        <v>288</v>
      </c>
      <c r="F268" s="7"/>
      <c r="G268" s="10"/>
      <c r="H268" s="27" t="str">
        <f t="shared" si="462"/>
        <v/>
      </c>
      <c r="I268" s="27" t="str">
        <f t="shared" si="462"/>
        <v/>
      </c>
      <c r="J268" s="27" t="str">
        <f t="shared" si="462"/>
        <v/>
      </c>
      <c r="K268" s="27" t="str">
        <f t="shared" si="462"/>
        <v/>
      </c>
      <c r="L268" s="27" t="str">
        <f t="shared" si="462"/>
        <v/>
      </c>
      <c r="M268" s="27" t="str">
        <f t="shared" si="462"/>
        <v/>
      </c>
      <c r="N268" s="27" t="str">
        <f t="shared" si="462"/>
        <v/>
      </c>
      <c r="O268" s="27" t="str">
        <f t="shared" si="462"/>
        <v/>
      </c>
      <c r="P268" s="27" t="str">
        <f t="shared" si="462"/>
        <v/>
      </c>
      <c r="Q268" s="27" t="str">
        <f t="shared" si="462"/>
        <v/>
      </c>
      <c r="R268" s="27" t="str">
        <f t="shared" si="463"/>
        <v/>
      </c>
      <c r="S268" s="27" t="str">
        <f t="shared" si="463"/>
        <v/>
      </c>
      <c r="T268" s="27" t="str">
        <f t="shared" si="463"/>
        <v/>
      </c>
      <c r="U268" s="27" t="str">
        <f t="shared" si="463"/>
        <v/>
      </c>
      <c r="V268" s="27" t="str">
        <f t="shared" si="463"/>
        <v/>
      </c>
      <c r="W268" s="27" t="str">
        <f t="shared" si="463"/>
        <v/>
      </c>
      <c r="X268" s="27" t="str">
        <f t="shared" si="463"/>
        <v/>
      </c>
    </row>
    <row r="269" spans="1:24" ht="15.75" thickBot="1">
      <c r="A269" s="6">
        <v>10.4</v>
      </c>
      <c r="B269" s="237" t="s">
        <v>282</v>
      </c>
      <c r="C269" s="223">
        <v>45259</v>
      </c>
      <c r="D269" s="223">
        <v>45260</v>
      </c>
      <c r="E269" s="46" t="s">
        <v>288</v>
      </c>
      <c r="F269" s="7"/>
      <c r="G269" s="10"/>
      <c r="H269" s="27" t="str">
        <f t="shared" si="462"/>
        <v/>
      </c>
      <c r="I269" s="27" t="str">
        <f t="shared" si="462"/>
        <v/>
      </c>
      <c r="J269" s="27" t="str">
        <f t="shared" si="462"/>
        <v/>
      </c>
      <c r="K269" s="27" t="str">
        <f t="shared" si="462"/>
        <v/>
      </c>
      <c r="L269" s="27" t="str">
        <f t="shared" si="462"/>
        <v/>
      </c>
      <c r="M269" s="27" t="str">
        <f t="shared" si="462"/>
        <v/>
      </c>
      <c r="N269" s="27" t="str">
        <f t="shared" si="462"/>
        <v/>
      </c>
      <c r="O269" s="27" t="str">
        <f t="shared" si="462"/>
        <v/>
      </c>
      <c r="P269" s="27" t="str">
        <f t="shared" si="462"/>
        <v/>
      </c>
      <c r="Q269" s="27" t="str">
        <f t="shared" si="462"/>
        <v/>
      </c>
      <c r="R269" s="27" t="str">
        <f t="shared" si="463"/>
        <v/>
      </c>
      <c r="S269" s="27" t="str">
        <f t="shared" si="463"/>
        <v/>
      </c>
      <c r="T269" s="27" t="str">
        <f t="shared" si="463"/>
        <v/>
      </c>
      <c r="U269" s="27" t="str">
        <f t="shared" si="463"/>
        <v/>
      </c>
      <c r="V269" s="27" t="str">
        <f t="shared" si="463"/>
        <v/>
      </c>
      <c r="W269" s="27" t="str">
        <f t="shared" si="463"/>
        <v/>
      </c>
      <c r="X269" s="27" t="str">
        <f t="shared" si="463"/>
        <v/>
      </c>
    </row>
    <row r="270" spans="1:24" ht="15.75" thickBot="1">
      <c r="A270" s="6">
        <v>10.5</v>
      </c>
      <c r="B270" s="237" t="s">
        <v>283</v>
      </c>
      <c r="C270" s="223">
        <v>45261</v>
      </c>
      <c r="D270" s="223">
        <v>45264</v>
      </c>
      <c r="E270" s="46" t="s">
        <v>293</v>
      </c>
      <c r="F270" s="7"/>
      <c r="G270" s="10"/>
      <c r="H270" s="27" t="str">
        <f t="shared" si="462"/>
        <v/>
      </c>
      <c r="I270" s="27" t="str">
        <f t="shared" si="462"/>
        <v/>
      </c>
      <c r="J270" s="27" t="str">
        <f t="shared" si="462"/>
        <v/>
      </c>
      <c r="K270" s="27" t="str">
        <f t="shared" si="462"/>
        <v/>
      </c>
      <c r="L270" s="27" t="str">
        <f t="shared" si="462"/>
        <v/>
      </c>
      <c r="M270" s="27" t="str">
        <f t="shared" si="462"/>
        <v/>
      </c>
      <c r="N270" s="27" t="str">
        <f t="shared" si="462"/>
        <v/>
      </c>
      <c r="O270" s="27" t="str">
        <f t="shared" si="462"/>
        <v/>
      </c>
      <c r="P270" s="27" t="str">
        <f t="shared" si="462"/>
        <v/>
      </c>
      <c r="Q270" s="27" t="str">
        <f t="shared" si="462"/>
        <v/>
      </c>
      <c r="R270" s="27" t="str">
        <f t="shared" si="463"/>
        <v/>
      </c>
      <c r="S270" s="27" t="str">
        <f t="shared" si="463"/>
        <v/>
      </c>
      <c r="T270" s="27" t="str">
        <f t="shared" si="463"/>
        <v/>
      </c>
      <c r="U270" s="27" t="str">
        <f t="shared" si="463"/>
        <v/>
      </c>
      <c r="V270" s="27" t="str">
        <f t="shared" si="463"/>
        <v/>
      </c>
      <c r="W270" s="27" t="str">
        <f t="shared" si="463"/>
        <v/>
      </c>
      <c r="X270" s="27" t="str">
        <f t="shared" si="463"/>
        <v/>
      </c>
    </row>
    <row r="271" spans="1:24" ht="15.75" thickBot="1">
      <c r="A271" s="6">
        <v>10.6</v>
      </c>
      <c r="B271" s="237" t="s">
        <v>284</v>
      </c>
      <c r="C271" s="223">
        <v>45265</v>
      </c>
      <c r="D271" s="223">
        <v>45265</v>
      </c>
      <c r="E271" s="46" t="s">
        <v>288</v>
      </c>
      <c r="F271" s="7"/>
      <c r="G271" s="10"/>
      <c r="H271" s="27" t="str">
        <f t="shared" si="462"/>
        <v/>
      </c>
      <c r="I271" s="27" t="str">
        <f t="shared" si="462"/>
        <v/>
      </c>
      <c r="J271" s="27" t="str">
        <f t="shared" si="462"/>
        <v/>
      </c>
      <c r="K271" s="27" t="str">
        <f t="shared" si="462"/>
        <v/>
      </c>
      <c r="L271" s="27" t="str">
        <f t="shared" si="462"/>
        <v/>
      </c>
      <c r="M271" s="27" t="str">
        <f t="shared" si="462"/>
        <v/>
      </c>
      <c r="N271" s="27" t="str">
        <f t="shared" si="462"/>
        <v/>
      </c>
      <c r="O271" s="27" t="str">
        <f t="shared" si="462"/>
        <v/>
      </c>
      <c r="P271" s="27" t="str">
        <f t="shared" si="462"/>
        <v/>
      </c>
      <c r="Q271" s="27" t="str">
        <f t="shared" si="462"/>
        <v/>
      </c>
      <c r="R271" s="27" t="str">
        <f t="shared" si="463"/>
        <v/>
      </c>
      <c r="S271" s="27" t="str">
        <f t="shared" si="463"/>
        <v/>
      </c>
      <c r="T271" s="27" t="str">
        <f t="shared" si="463"/>
        <v/>
      </c>
      <c r="U271" s="27" t="str">
        <f t="shared" si="463"/>
        <v/>
      </c>
      <c r="V271" s="27" t="str">
        <f t="shared" si="463"/>
        <v/>
      </c>
      <c r="W271" s="27" t="str">
        <f t="shared" si="463"/>
        <v/>
      </c>
      <c r="X271" s="27" t="str">
        <f t="shared" si="463"/>
        <v/>
      </c>
    </row>
    <row r="272" spans="1:24" ht="15.75" thickBot="1">
      <c r="A272" s="6">
        <v>10.7</v>
      </c>
      <c r="B272" s="237" t="s">
        <v>296</v>
      </c>
      <c r="C272" s="223">
        <v>45295</v>
      </c>
      <c r="D272" s="223">
        <v>45295</v>
      </c>
      <c r="E272" s="46" t="s">
        <v>288</v>
      </c>
      <c r="F272" s="7"/>
      <c r="G272" s="10"/>
      <c r="H272" s="27" t="str">
        <f t="shared" si="462"/>
        <v/>
      </c>
      <c r="I272" s="27" t="str">
        <f t="shared" si="462"/>
        <v/>
      </c>
      <c r="J272" s="27" t="str">
        <f t="shared" si="462"/>
        <v/>
      </c>
      <c r="K272" s="27" t="str">
        <f t="shared" si="462"/>
        <v/>
      </c>
      <c r="L272" s="27" t="str">
        <f t="shared" si="462"/>
        <v/>
      </c>
      <c r="M272" s="27" t="str">
        <f t="shared" si="462"/>
        <v/>
      </c>
      <c r="N272" s="27" t="str">
        <f t="shared" si="462"/>
        <v/>
      </c>
      <c r="O272" s="27" t="str">
        <f t="shared" si="462"/>
        <v/>
      </c>
      <c r="P272" s="27" t="str">
        <f t="shared" si="462"/>
        <v/>
      </c>
      <c r="Q272" s="27" t="str">
        <f t="shared" si="462"/>
        <v/>
      </c>
      <c r="R272" s="27" t="str">
        <f t="shared" si="463"/>
        <v/>
      </c>
      <c r="S272" s="27" t="str">
        <f t="shared" si="463"/>
        <v/>
      </c>
      <c r="T272" s="27" t="str">
        <f t="shared" si="463"/>
        <v/>
      </c>
      <c r="U272" s="27" t="str">
        <f t="shared" si="463"/>
        <v/>
      </c>
      <c r="V272" s="27" t="str">
        <f t="shared" si="463"/>
        <v/>
      </c>
      <c r="W272" s="27" t="str">
        <f t="shared" si="463"/>
        <v/>
      </c>
      <c r="X272" s="27" t="str">
        <f t="shared" si="463"/>
        <v/>
      </c>
    </row>
    <row r="273" spans="1:24" ht="15.75" thickBot="1">
      <c r="A273" s="51"/>
      <c r="B273" s="246"/>
      <c r="C273" s="55"/>
      <c r="D273" s="55"/>
      <c r="E273" s="95"/>
      <c r="F273" s="1"/>
      <c r="G273" s="5"/>
      <c r="H273" s="247"/>
      <c r="I273" s="247"/>
      <c r="J273" s="247"/>
      <c r="K273" s="247"/>
      <c r="L273" s="247"/>
      <c r="M273" s="247"/>
      <c r="N273" s="247"/>
      <c r="O273" s="247"/>
      <c r="Q273" s="247"/>
      <c r="R273" s="247"/>
      <c r="S273" s="247"/>
      <c r="T273" s="247"/>
      <c r="U273" s="247"/>
      <c r="V273" s="247"/>
      <c r="W273" s="247"/>
      <c r="X273" s="247"/>
    </row>
    <row r="274" spans="1:24" ht="15.75" thickBot="1">
      <c r="B274" s="12" t="s">
        <v>0</v>
      </c>
      <c r="C274" s="13">
        <f>C278</f>
        <v>45219</v>
      </c>
      <c r="D274" s="14"/>
      <c r="E274" s="14"/>
      <c r="F274" s="14"/>
      <c r="G274" s="14"/>
      <c r="H274" s="635">
        <f>I275</f>
        <v>45208</v>
      </c>
      <c r="I274" s="635"/>
      <c r="J274" s="635"/>
      <c r="K274" s="635"/>
      <c r="L274" s="629">
        <f>M275</f>
        <v>45236</v>
      </c>
      <c r="M274" s="630"/>
      <c r="N274" s="630"/>
      <c r="O274" s="630"/>
      <c r="P274" s="631"/>
      <c r="Q274" s="636">
        <f>Q275</f>
        <v>45264</v>
      </c>
      <c r="R274" s="637"/>
      <c r="S274" s="637"/>
      <c r="T274" s="637"/>
      <c r="U274" s="638"/>
      <c r="V274" s="629">
        <f>V275</f>
        <v>45299</v>
      </c>
      <c r="W274" s="630"/>
      <c r="X274" s="631"/>
    </row>
    <row r="275" spans="1:24" ht="57" thickBot="1">
      <c r="A275" s="1"/>
      <c r="B275" s="215" t="s">
        <v>1</v>
      </c>
      <c r="C275" s="265" t="s">
        <v>279</v>
      </c>
      <c r="D275" s="217" t="s">
        <v>2</v>
      </c>
      <c r="E275" s="626"/>
      <c r="F275" s="628"/>
      <c r="G275" s="33" t="s">
        <v>3</v>
      </c>
      <c r="H275" s="15">
        <f>IF(MONTH(C274-WEEKDAY((C274),2)+1)&lt;MONTH(C274),(C274-28-DAY(C274)+7)-WEEKDAY((C274-DAY(C274)+7),2)+1,(C274-DAY(C274)+7)-WEEKDAY(((C274)-DAY(C274)+7),2)+1)</f>
        <v>45201</v>
      </c>
      <c r="I275" s="15">
        <f>H275+7</f>
        <v>45208</v>
      </c>
      <c r="J275" s="15">
        <f t="shared" ref="J275" si="464">I275+7</f>
        <v>45215</v>
      </c>
      <c r="K275" s="15">
        <f t="shared" ref="K275" si="465">J275+7</f>
        <v>45222</v>
      </c>
      <c r="L275" s="15">
        <f t="shared" ref="L275" si="466">K275+7</f>
        <v>45229</v>
      </c>
      <c r="M275" s="15">
        <f t="shared" ref="M275" si="467">L275+7</f>
        <v>45236</v>
      </c>
      <c r="N275" s="15">
        <f t="shared" ref="N275" si="468">M275+7</f>
        <v>45243</v>
      </c>
      <c r="O275" s="15">
        <f t="shared" ref="O275" si="469">N275+7</f>
        <v>45250</v>
      </c>
      <c r="P275" s="15">
        <f t="shared" ref="P275" si="470">O275+7</f>
        <v>45257</v>
      </c>
      <c r="Q275" s="15">
        <f t="shared" ref="Q275" si="471">P275+7</f>
        <v>45264</v>
      </c>
      <c r="R275" s="15">
        <f t="shared" ref="R275" si="472">Q275+7</f>
        <v>45271</v>
      </c>
      <c r="S275" s="15">
        <f t="shared" ref="S275" si="473">R275+7</f>
        <v>45278</v>
      </c>
      <c r="T275" s="15">
        <f t="shared" ref="T275" si="474">S275+7</f>
        <v>45285</v>
      </c>
      <c r="U275" s="15">
        <f t="shared" ref="U275" si="475">T275+7</f>
        <v>45292</v>
      </c>
      <c r="V275" s="15">
        <f t="shared" ref="V275" si="476">U275+7</f>
        <v>45299</v>
      </c>
      <c r="W275" s="15">
        <f t="shared" ref="W275" si="477">V275+7</f>
        <v>45306</v>
      </c>
      <c r="X275" s="15">
        <f t="shared" ref="X275" si="478">W275+7</f>
        <v>45313</v>
      </c>
    </row>
    <row r="276" spans="1:24" ht="15.75" thickBot="1">
      <c r="A276" s="8" t="s">
        <v>4</v>
      </c>
      <c r="B276" s="8" t="s">
        <v>5</v>
      </c>
      <c r="C276" s="216" t="s">
        <v>6</v>
      </c>
      <c r="D276" s="216" t="s">
        <v>7</v>
      </c>
      <c r="E276" s="8" t="s">
        <v>8</v>
      </c>
      <c r="F276" s="8" t="s">
        <v>10</v>
      </c>
      <c r="G276" s="8" t="s">
        <v>11</v>
      </c>
      <c r="H276" s="11"/>
      <c r="I276" s="11" t="s">
        <v>12</v>
      </c>
      <c r="J276" s="11" t="s">
        <v>13</v>
      </c>
      <c r="K276" s="11" t="s">
        <v>14</v>
      </c>
      <c r="L276" s="11" t="s">
        <v>15</v>
      </c>
      <c r="M276" s="11" t="s">
        <v>16</v>
      </c>
      <c r="N276" s="11" t="s">
        <v>17</v>
      </c>
      <c r="O276" s="11" t="s">
        <v>18</v>
      </c>
      <c r="P276" s="11" t="s">
        <v>19</v>
      </c>
      <c r="Q276" s="11" t="s">
        <v>20</v>
      </c>
      <c r="R276" s="11" t="s">
        <v>21</v>
      </c>
      <c r="S276" s="11" t="s">
        <v>22</v>
      </c>
      <c r="T276" s="11" t="s">
        <v>23</v>
      </c>
      <c r="U276" s="11" t="s">
        <v>24</v>
      </c>
      <c r="V276" s="11" t="s">
        <v>25</v>
      </c>
      <c r="W276" s="11" t="s">
        <v>26</v>
      </c>
      <c r="X276" s="11" t="s">
        <v>27</v>
      </c>
    </row>
    <row r="277" spans="1:24" ht="15.75" thickBot="1">
      <c r="A277" s="221">
        <v>17</v>
      </c>
      <c r="B277" s="264" t="s">
        <v>324</v>
      </c>
      <c r="C277" s="264"/>
      <c r="D277" s="264"/>
      <c r="E277" s="264"/>
      <c r="F277" s="7"/>
      <c r="G277" s="10"/>
      <c r="H277" s="27" t="str">
        <f t="shared" ref="H277:Q278" si="479">IF(H$17=($D277-WEEKDAY($D277,2)+1),"u","")</f>
        <v/>
      </c>
      <c r="I277" s="27" t="str">
        <f t="shared" si="479"/>
        <v/>
      </c>
      <c r="J277" s="27" t="str">
        <f t="shared" si="479"/>
        <v/>
      </c>
      <c r="K277" s="27" t="str">
        <f t="shared" si="479"/>
        <v/>
      </c>
      <c r="L277" s="27" t="str">
        <f t="shared" si="479"/>
        <v/>
      </c>
      <c r="M277" s="27" t="str">
        <f t="shared" si="479"/>
        <v/>
      </c>
      <c r="N277" s="27" t="str">
        <f t="shared" si="479"/>
        <v/>
      </c>
      <c r="O277" s="27" t="str">
        <f t="shared" si="479"/>
        <v/>
      </c>
      <c r="P277" s="27" t="str">
        <f t="shared" si="479"/>
        <v/>
      </c>
      <c r="Q277" s="27" t="str">
        <f t="shared" si="479"/>
        <v/>
      </c>
      <c r="R277" s="27" t="str">
        <f t="shared" ref="R277:X278" si="480">IF(R$17=($D277-WEEKDAY($D277,2)+1),"u","")</f>
        <v/>
      </c>
      <c r="S277" s="27" t="str">
        <f t="shared" si="480"/>
        <v/>
      </c>
      <c r="T277" s="27" t="str">
        <f t="shared" si="480"/>
        <v/>
      </c>
      <c r="U277" s="27" t="str">
        <f t="shared" si="480"/>
        <v/>
      </c>
      <c r="V277" s="27" t="str">
        <f t="shared" si="480"/>
        <v/>
      </c>
      <c r="W277" s="27" t="str">
        <f t="shared" si="480"/>
        <v/>
      </c>
      <c r="X277" s="27" t="str">
        <f t="shared" si="480"/>
        <v/>
      </c>
    </row>
    <row r="278" spans="1:24" ht="15.75" thickBot="1">
      <c r="A278" s="6">
        <v>17.100000000000001</v>
      </c>
      <c r="B278" s="237" t="s">
        <v>287</v>
      </c>
      <c r="C278" s="223">
        <v>45219</v>
      </c>
      <c r="D278" s="223">
        <v>45224</v>
      </c>
      <c r="E278" s="46" t="s">
        <v>288</v>
      </c>
      <c r="F278" s="7"/>
      <c r="G278" s="10"/>
      <c r="H278" s="27" t="str">
        <f t="shared" si="479"/>
        <v/>
      </c>
      <c r="I278" s="27" t="str">
        <f t="shared" si="479"/>
        <v/>
      </c>
      <c r="J278" s="27" t="str">
        <f t="shared" si="479"/>
        <v/>
      </c>
      <c r="K278" s="27" t="str">
        <f t="shared" si="479"/>
        <v/>
      </c>
      <c r="L278" s="27" t="str">
        <f t="shared" si="479"/>
        <v/>
      </c>
      <c r="M278" s="27" t="str">
        <f t="shared" si="479"/>
        <v/>
      </c>
      <c r="N278" s="27" t="str">
        <f t="shared" si="479"/>
        <v/>
      </c>
      <c r="O278" s="27" t="str">
        <f t="shared" si="479"/>
        <v/>
      </c>
      <c r="P278" s="27" t="str">
        <f t="shared" si="479"/>
        <v/>
      </c>
      <c r="Q278" s="27" t="str">
        <f t="shared" si="479"/>
        <v/>
      </c>
      <c r="R278" s="27" t="str">
        <f t="shared" si="480"/>
        <v/>
      </c>
      <c r="S278" s="27" t="str">
        <f t="shared" si="480"/>
        <v/>
      </c>
      <c r="T278" s="27" t="str">
        <f t="shared" si="480"/>
        <v/>
      </c>
      <c r="U278" s="27" t="str">
        <f t="shared" si="480"/>
        <v/>
      </c>
      <c r="V278" s="27" t="str">
        <f t="shared" si="480"/>
        <v/>
      </c>
      <c r="W278" s="27" t="str">
        <f t="shared" si="480"/>
        <v/>
      </c>
      <c r="X278" s="27" t="str">
        <f t="shared" si="480"/>
        <v/>
      </c>
    </row>
    <row r="279" spans="1:24" ht="15.75" thickBot="1">
      <c r="A279" s="6">
        <v>17.2</v>
      </c>
      <c r="B279" s="237" t="s">
        <v>307</v>
      </c>
      <c r="C279" s="223">
        <v>45225</v>
      </c>
      <c r="D279" s="223">
        <v>45236</v>
      </c>
      <c r="E279" s="46" t="s">
        <v>288</v>
      </c>
      <c r="F279" s="7"/>
      <c r="G279" s="10"/>
      <c r="H279" s="27" t="str">
        <f t="shared" ref="H279:Q284" si="481">IF(H$17=($D278-WEEKDAY($D278,2)+1),"u","")</f>
        <v/>
      </c>
      <c r="I279" s="27" t="str">
        <f t="shared" si="481"/>
        <v/>
      </c>
      <c r="J279" s="27" t="str">
        <f t="shared" si="481"/>
        <v/>
      </c>
      <c r="K279" s="27" t="str">
        <f t="shared" si="481"/>
        <v/>
      </c>
      <c r="L279" s="27" t="str">
        <f t="shared" si="481"/>
        <v/>
      </c>
      <c r="M279" s="27" t="str">
        <f t="shared" si="481"/>
        <v/>
      </c>
      <c r="N279" s="27" t="str">
        <f t="shared" si="481"/>
        <v/>
      </c>
      <c r="O279" s="27" t="str">
        <f t="shared" si="481"/>
        <v/>
      </c>
      <c r="P279" s="27" t="str">
        <f t="shared" si="481"/>
        <v/>
      </c>
      <c r="Q279" s="27" t="str">
        <f t="shared" si="481"/>
        <v/>
      </c>
      <c r="R279" s="27" t="str">
        <f t="shared" ref="R279:X284" si="482">IF(R$17=($D278-WEEKDAY($D278,2)+1),"u","")</f>
        <v/>
      </c>
      <c r="S279" s="27" t="str">
        <f t="shared" si="482"/>
        <v/>
      </c>
      <c r="T279" s="27" t="str">
        <f t="shared" si="482"/>
        <v/>
      </c>
      <c r="U279" s="27" t="str">
        <f t="shared" si="482"/>
        <v/>
      </c>
      <c r="V279" s="27" t="str">
        <f t="shared" si="482"/>
        <v/>
      </c>
      <c r="W279" s="27" t="str">
        <f t="shared" si="482"/>
        <v/>
      </c>
      <c r="X279" s="27" t="str">
        <f t="shared" si="482"/>
        <v/>
      </c>
    </row>
    <row r="280" spans="1:24" ht="15.75" thickBot="1">
      <c r="A280" s="6">
        <v>17.3</v>
      </c>
      <c r="B280" s="237" t="s">
        <v>308</v>
      </c>
      <c r="C280" s="223">
        <v>45237</v>
      </c>
      <c r="D280" s="223">
        <v>45265</v>
      </c>
      <c r="E280" s="46" t="s">
        <v>288</v>
      </c>
      <c r="F280" s="7"/>
      <c r="G280" s="10"/>
      <c r="H280" s="27" t="str">
        <f t="shared" si="481"/>
        <v/>
      </c>
      <c r="I280" s="27" t="str">
        <f t="shared" si="481"/>
        <v/>
      </c>
      <c r="J280" s="27" t="str">
        <f t="shared" si="481"/>
        <v/>
      </c>
      <c r="K280" s="27" t="str">
        <f t="shared" si="481"/>
        <v/>
      </c>
      <c r="L280" s="27" t="str">
        <f t="shared" si="481"/>
        <v/>
      </c>
      <c r="M280" s="27" t="str">
        <f t="shared" si="481"/>
        <v/>
      </c>
      <c r="N280" s="27" t="str">
        <f t="shared" si="481"/>
        <v/>
      </c>
      <c r="O280" s="27" t="str">
        <f t="shared" si="481"/>
        <v/>
      </c>
      <c r="P280" s="27" t="str">
        <f t="shared" si="481"/>
        <v/>
      </c>
      <c r="Q280" s="27" t="str">
        <f t="shared" si="481"/>
        <v/>
      </c>
      <c r="R280" s="27" t="str">
        <f t="shared" si="482"/>
        <v/>
      </c>
      <c r="S280" s="27" t="str">
        <f t="shared" si="482"/>
        <v/>
      </c>
      <c r="T280" s="27" t="str">
        <f t="shared" si="482"/>
        <v/>
      </c>
      <c r="U280" s="27" t="str">
        <f t="shared" si="482"/>
        <v/>
      </c>
      <c r="V280" s="27" t="str">
        <f t="shared" si="482"/>
        <v/>
      </c>
      <c r="W280" s="27" t="str">
        <f t="shared" si="482"/>
        <v/>
      </c>
      <c r="X280" s="27" t="str">
        <f t="shared" si="482"/>
        <v/>
      </c>
    </row>
    <row r="281" spans="1:24" ht="15.75" thickBot="1">
      <c r="A281" s="6">
        <v>17.399999999999999</v>
      </c>
      <c r="B281" s="237" t="s">
        <v>282</v>
      </c>
      <c r="C281" s="223">
        <v>45266</v>
      </c>
      <c r="D281" s="223">
        <v>45267</v>
      </c>
      <c r="E281" s="46" t="s">
        <v>288</v>
      </c>
      <c r="F281" s="7"/>
      <c r="G281" s="10"/>
      <c r="H281" s="27" t="str">
        <f t="shared" si="481"/>
        <v/>
      </c>
      <c r="I281" s="27" t="str">
        <f t="shared" si="481"/>
        <v/>
      </c>
      <c r="J281" s="27" t="str">
        <f t="shared" si="481"/>
        <v/>
      </c>
      <c r="K281" s="27" t="str">
        <f t="shared" si="481"/>
        <v/>
      </c>
      <c r="L281" s="27" t="str">
        <f t="shared" si="481"/>
        <v/>
      </c>
      <c r="M281" s="27" t="str">
        <f t="shared" si="481"/>
        <v/>
      </c>
      <c r="N281" s="27" t="str">
        <f t="shared" si="481"/>
        <v/>
      </c>
      <c r="O281" s="27" t="str">
        <f t="shared" si="481"/>
        <v/>
      </c>
      <c r="P281" s="27" t="str">
        <f t="shared" si="481"/>
        <v/>
      </c>
      <c r="Q281" s="27" t="str">
        <f t="shared" si="481"/>
        <v/>
      </c>
      <c r="R281" s="27" t="str">
        <f t="shared" si="482"/>
        <v/>
      </c>
      <c r="S281" s="27" t="str">
        <f t="shared" si="482"/>
        <v/>
      </c>
      <c r="T281" s="27" t="str">
        <f t="shared" si="482"/>
        <v/>
      </c>
      <c r="U281" s="27" t="str">
        <f t="shared" si="482"/>
        <v/>
      </c>
      <c r="V281" s="27" t="str">
        <f t="shared" si="482"/>
        <v/>
      </c>
      <c r="W281" s="27" t="str">
        <f t="shared" si="482"/>
        <v/>
      </c>
      <c r="X281" s="27" t="str">
        <f t="shared" si="482"/>
        <v/>
      </c>
    </row>
    <row r="282" spans="1:24" ht="15.75" thickBot="1">
      <c r="A282" s="6">
        <v>17.5</v>
      </c>
      <c r="B282" s="237" t="s">
        <v>283</v>
      </c>
      <c r="C282" s="223">
        <v>45268</v>
      </c>
      <c r="D282" s="223">
        <v>45271</v>
      </c>
      <c r="E282" s="46" t="s">
        <v>293</v>
      </c>
      <c r="F282" s="7"/>
      <c r="G282" s="10"/>
      <c r="H282" s="27" t="str">
        <f t="shared" si="481"/>
        <v/>
      </c>
      <c r="I282" s="27" t="str">
        <f t="shared" si="481"/>
        <v/>
      </c>
      <c r="J282" s="27" t="str">
        <f t="shared" si="481"/>
        <v/>
      </c>
      <c r="K282" s="27" t="str">
        <f t="shared" si="481"/>
        <v/>
      </c>
      <c r="L282" s="27" t="str">
        <f t="shared" si="481"/>
        <v/>
      </c>
      <c r="M282" s="27" t="str">
        <f t="shared" si="481"/>
        <v/>
      </c>
      <c r="N282" s="27" t="str">
        <f t="shared" si="481"/>
        <v/>
      </c>
      <c r="O282" s="27" t="str">
        <f t="shared" si="481"/>
        <v/>
      </c>
      <c r="P282" s="27" t="str">
        <f t="shared" si="481"/>
        <v/>
      </c>
      <c r="Q282" s="27" t="str">
        <f t="shared" si="481"/>
        <v/>
      </c>
      <c r="R282" s="27" t="str">
        <f t="shared" si="482"/>
        <v/>
      </c>
      <c r="S282" s="27" t="str">
        <f t="shared" si="482"/>
        <v/>
      </c>
      <c r="T282" s="27" t="str">
        <f t="shared" si="482"/>
        <v/>
      </c>
      <c r="U282" s="27" t="str">
        <f t="shared" si="482"/>
        <v/>
      </c>
      <c r="V282" s="27" t="str">
        <f t="shared" si="482"/>
        <v/>
      </c>
      <c r="W282" s="27" t="str">
        <f t="shared" si="482"/>
        <v/>
      </c>
      <c r="X282" s="27" t="str">
        <f t="shared" si="482"/>
        <v/>
      </c>
    </row>
    <row r="283" spans="1:24" ht="15.75" thickBot="1">
      <c r="A283" s="6">
        <v>17.600000000000001</v>
      </c>
      <c r="B283" s="237" t="s">
        <v>284</v>
      </c>
      <c r="C283" s="223">
        <v>45272</v>
      </c>
      <c r="D283" s="223">
        <v>45272</v>
      </c>
      <c r="E283" s="46" t="s">
        <v>288</v>
      </c>
      <c r="F283" s="7"/>
      <c r="G283" s="10"/>
      <c r="H283" s="27" t="str">
        <f t="shared" si="481"/>
        <v/>
      </c>
      <c r="I283" s="27" t="str">
        <f t="shared" si="481"/>
        <v/>
      </c>
      <c r="J283" s="27" t="str">
        <f t="shared" si="481"/>
        <v/>
      </c>
      <c r="K283" s="27" t="str">
        <f t="shared" si="481"/>
        <v/>
      </c>
      <c r="L283" s="27" t="str">
        <f t="shared" si="481"/>
        <v/>
      </c>
      <c r="M283" s="27" t="str">
        <f t="shared" si="481"/>
        <v/>
      </c>
      <c r="N283" s="27" t="str">
        <f t="shared" si="481"/>
        <v/>
      </c>
      <c r="O283" s="27" t="str">
        <f t="shared" si="481"/>
        <v/>
      </c>
      <c r="P283" s="27" t="str">
        <f t="shared" si="481"/>
        <v/>
      </c>
      <c r="Q283" s="27" t="str">
        <f t="shared" si="481"/>
        <v/>
      </c>
      <c r="R283" s="27" t="str">
        <f t="shared" si="482"/>
        <v/>
      </c>
      <c r="S283" s="27" t="str">
        <f t="shared" si="482"/>
        <v/>
      </c>
      <c r="T283" s="27" t="str">
        <f t="shared" si="482"/>
        <v/>
      </c>
      <c r="U283" s="27" t="str">
        <f t="shared" si="482"/>
        <v/>
      </c>
      <c r="V283" s="27" t="str">
        <f t="shared" si="482"/>
        <v/>
      </c>
      <c r="W283" s="27" t="str">
        <f t="shared" si="482"/>
        <v/>
      </c>
      <c r="X283" s="27" t="str">
        <f t="shared" si="482"/>
        <v/>
      </c>
    </row>
    <row r="284" spans="1:24" ht="15.75" thickBot="1">
      <c r="A284" s="6">
        <v>17.7</v>
      </c>
      <c r="B284" s="237" t="s">
        <v>296</v>
      </c>
      <c r="C284" s="223">
        <v>45302</v>
      </c>
      <c r="D284" s="223">
        <v>45302</v>
      </c>
      <c r="E284" s="46" t="s">
        <v>288</v>
      </c>
      <c r="F284" s="7"/>
      <c r="G284" s="10"/>
      <c r="H284" s="27" t="str">
        <f t="shared" si="481"/>
        <v/>
      </c>
      <c r="I284" s="27" t="str">
        <f t="shared" si="481"/>
        <v/>
      </c>
      <c r="J284" s="27" t="str">
        <f t="shared" si="481"/>
        <v/>
      </c>
      <c r="K284" s="27" t="str">
        <f t="shared" si="481"/>
        <v/>
      </c>
      <c r="L284" s="27" t="str">
        <f t="shared" si="481"/>
        <v/>
      </c>
      <c r="M284" s="27" t="str">
        <f t="shared" si="481"/>
        <v/>
      </c>
      <c r="N284" s="27" t="str">
        <f t="shared" si="481"/>
        <v/>
      </c>
      <c r="O284" s="27" t="str">
        <f t="shared" si="481"/>
        <v/>
      </c>
      <c r="P284" s="27" t="str">
        <f t="shared" si="481"/>
        <v/>
      </c>
      <c r="Q284" s="27" t="str">
        <f t="shared" si="481"/>
        <v/>
      </c>
      <c r="R284" s="27" t="str">
        <f t="shared" si="482"/>
        <v/>
      </c>
      <c r="S284" s="27" t="str">
        <f t="shared" si="482"/>
        <v/>
      </c>
      <c r="T284" s="27" t="str">
        <f t="shared" si="482"/>
        <v/>
      </c>
      <c r="U284" s="27" t="str">
        <f t="shared" si="482"/>
        <v/>
      </c>
      <c r="V284" s="27" t="str">
        <f t="shared" si="482"/>
        <v/>
      </c>
      <c r="W284" s="27" t="str">
        <f t="shared" si="482"/>
        <v/>
      </c>
      <c r="X284" s="27" t="str">
        <f t="shared" si="482"/>
        <v/>
      </c>
    </row>
    <row r="285" spans="1:24">
      <c r="A285" s="51"/>
      <c r="B285" s="246"/>
      <c r="C285" s="55"/>
      <c r="D285" s="55"/>
      <c r="E285" s="95"/>
      <c r="F285" s="1"/>
      <c r="G285" s="5"/>
      <c r="H285" s="247"/>
      <c r="I285" s="247"/>
      <c r="J285" s="247"/>
      <c r="K285" s="247"/>
      <c r="L285" s="247"/>
      <c r="M285" s="247"/>
      <c r="N285" s="247"/>
      <c r="O285" s="247"/>
      <c r="Q285" s="247"/>
      <c r="R285" s="247"/>
      <c r="S285" s="247"/>
      <c r="T285" s="247"/>
      <c r="U285" s="247"/>
      <c r="V285" s="247"/>
      <c r="W285" s="247"/>
      <c r="X285" s="247"/>
    </row>
    <row r="286" spans="1:24">
      <c r="A286" s="51"/>
      <c r="B286" s="246"/>
      <c r="C286" s="55"/>
      <c r="D286" s="55"/>
      <c r="E286" s="95"/>
      <c r="F286" s="1"/>
      <c r="G286" s="5"/>
      <c r="H286" s="247"/>
      <c r="I286" s="247"/>
      <c r="J286" s="247"/>
      <c r="K286" s="247"/>
      <c r="L286" s="247"/>
      <c r="M286" s="247"/>
      <c r="N286" s="247"/>
      <c r="O286" s="247"/>
      <c r="Q286" s="247"/>
      <c r="R286" s="247"/>
      <c r="S286" s="247"/>
      <c r="T286" s="247"/>
      <c r="U286" s="247"/>
      <c r="V286" s="247"/>
      <c r="W286" s="247"/>
      <c r="X286" s="247"/>
    </row>
    <row r="287" spans="1:24">
      <c r="A287" s="51"/>
      <c r="B287" s="246"/>
      <c r="C287" s="55"/>
      <c r="D287" s="55"/>
      <c r="E287" s="95"/>
      <c r="F287" s="1"/>
      <c r="G287" s="5"/>
      <c r="H287" s="247"/>
      <c r="I287" s="247"/>
      <c r="J287" s="247"/>
      <c r="K287" s="247"/>
      <c r="L287" s="247"/>
      <c r="M287" s="247"/>
      <c r="N287" s="247"/>
      <c r="O287" s="247"/>
      <c r="Q287" s="247"/>
      <c r="R287" s="247"/>
      <c r="S287" s="247"/>
      <c r="T287" s="247"/>
      <c r="U287" s="247"/>
      <c r="V287" s="247"/>
      <c r="W287" s="247"/>
      <c r="X287" s="247"/>
    </row>
    <row r="288" spans="1:24">
      <c r="A288" s="51"/>
      <c r="B288" s="246"/>
      <c r="C288" s="55"/>
      <c r="D288" s="55"/>
      <c r="E288" s="95"/>
      <c r="F288" s="1"/>
      <c r="G288" s="5"/>
      <c r="H288" s="247"/>
      <c r="I288" s="247"/>
      <c r="J288" s="247"/>
      <c r="K288" s="247"/>
      <c r="L288" s="247"/>
      <c r="M288" s="247"/>
      <c r="N288" s="247"/>
      <c r="O288" s="247"/>
      <c r="Q288" s="247"/>
      <c r="R288" s="247"/>
      <c r="T288" s="247"/>
      <c r="U288" s="247"/>
      <c r="V288" s="247"/>
      <c r="W288" s="247"/>
      <c r="X288" s="247"/>
    </row>
    <row r="289" spans="2:11">
      <c r="B289" s="3" t="s">
        <v>34</v>
      </c>
    </row>
    <row r="290" spans="2:11">
      <c r="B290" s="3" t="s">
        <v>35</v>
      </c>
      <c r="K290" s="24"/>
    </row>
    <row r="291" spans="2:11">
      <c r="B291" s="3" t="s">
        <v>36</v>
      </c>
    </row>
    <row r="292" spans="2:11">
      <c r="D292" s="19"/>
      <c r="E292" s="19"/>
    </row>
    <row r="293" spans="2:11">
      <c r="D293" s="18"/>
      <c r="E293" s="18"/>
    </row>
    <row r="296" spans="2:11">
      <c r="D296" s="17"/>
      <c r="E296" s="17"/>
      <c r="F296" s="21"/>
    </row>
    <row r="297" spans="2:11">
      <c r="J297" s="21"/>
      <c r="K297" s="21"/>
    </row>
    <row r="299" spans="2:11">
      <c r="C299" s="22"/>
      <c r="D299" s="23"/>
      <c r="E299" s="23"/>
    </row>
  </sheetData>
  <mergeCells count="121">
    <mergeCell ref="E37:F37"/>
    <mergeCell ref="H25:K25"/>
    <mergeCell ref="L25:P25"/>
    <mergeCell ref="Q25:U25"/>
    <mergeCell ref="V25:X25"/>
    <mergeCell ref="E26:F26"/>
    <mergeCell ref="E17:F17"/>
    <mergeCell ref="H15:X15"/>
    <mergeCell ref="H16:K16"/>
    <mergeCell ref="L16:P16"/>
    <mergeCell ref="Q16:U16"/>
    <mergeCell ref="V16:X16"/>
    <mergeCell ref="H1:K1"/>
    <mergeCell ref="L1:P1"/>
    <mergeCell ref="Q1:U1"/>
    <mergeCell ref="V1:X1"/>
    <mergeCell ref="E2:F2"/>
    <mergeCell ref="H36:K36"/>
    <mergeCell ref="L36:P36"/>
    <mergeCell ref="Q36:U36"/>
    <mergeCell ref="V36:X36"/>
    <mergeCell ref="H56:K56"/>
    <mergeCell ref="L56:P56"/>
    <mergeCell ref="Q56:U56"/>
    <mergeCell ref="V56:X56"/>
    <mergeCell ref="E57:F57"/>
    <mergeCell ref="H47:K47"/>
    <mergeCell ref="L47:P47"/>
    <mergeCell ref="Q47:U47"/>
    <mergeCell ref="V47:X47"/>
    <mergeCell ref="E48:F48"/>
    <mergeCell ref="H80:K80"/>
    <mergeCell ref="L80:P80"/>
    <mergeCell ref="Q80:U80"/>
    <mergeCell ref="V80:X80"/>
    <mergeCell ref="E81:F81"/>
    <mergeCell ref="H68:K68"/>
    <mergeCell ref="L68:P68"/>
    <mergeCell ref="Q68:U68"/>
    <mergeCell ref="V68:X68"/>
    <mergeCell ref="E69:F69"/>
    <mergeCell ref="H105:K105"/>
    <mergeCell ref="L105:P105"/>
    <mergeCell ref="Q105:U105"/>
    <mergeCell ref="V105:X105"/>
    <mergeCell ref="E106:F106"/>
    <mergeCell ref="H92:K92"/>
    <mergeCell ref="L92:P92"/>
    <mergeCell ref="Q92:U92"/>
    <mergeCell ref="V92:X92"/>
    <mergeCell ref="E93:F93"/>
    <mergeCell ref="H130:K130"/>
    <mergeCell ref="L130:P130"/>
    <mergeCell ref="Q130:U130"/>
    <mergeCell ref="V130:X130"/>
    <mergeCell ref="E131:F131"/>
    <mergeCell ref="H118:K118"/>
    <mergeCell ref="L118:P118"/>
    <mergeCell ref="Q118:U118"/>
    <mergeCell ref="V118:X118"/>
    <mergeCell ref="E119:F119"/>
    <mergeCell ref="H154:K154"/>
    <mergeCell ref="L154:P154"/>
    <mergeCell ref="Q154:U154"/>
    <mergeCell ref="V154:X154"/>
    <mergeCell ref="E155:F155"/>
    <mergeCell ref="H142:K142"/>
    <mergeCell ref="L142:P142"/>
    <mergeCell ref="Q142:U142"/>
    <mergeCell ref="V142:X142"/>
    <mergeCell ref="E143:F143"/>
    <mergeCell ref="H178:K178"/>
    <mergeCell ref="L178:P178"/>
    <mergeCell ref="Q178:U178"/>
    <mergeCell ref="V178:X178"/>
    <mergeCell ref="E179:F179"/>
    <mergeCell ref="H166:K166"/>
    <mergeCell ref="L166:P166"/>
    <mergeCell ref="Q166:U166"/>
    <mergeCell ref="V166:X166"/>
    <mergeCell ref="E167:F167"/>
    <mergeCell ref="H202:K202"/>
    <mergeCell ref="L202:P202"/>
    <mergeCell ref="Q202:U202"/>
    <mergeCell ref="V202:X202"/>
    <mergeCell ref="E203:F203"/>
    <mergeCell ref="H190:K190"/>
    <mergeCell ref="L190:P190"/>
    <mergeCell ref="Q190:U190"/>
    <mergeCell ref="V190:X190"/>
    <mergeCell ref="E191:F191"/>
    <mergeCell ref="H226:K226"/>
    <mergeCell ref="L226:P226"/>
    <mergeCell ref="Q226:U226"/>
    <mergeCell ref="V226:X226"/>
    <mergeCell ref="E227:F227"/>
    <mergeCell ref="H214:K214"/>
    <mergeCell ref="L214:P214"/>
    <mergeCell ref="Q214:U214"/>
    <mergeCell ref="V214:X214"/>
    <mergeCell ref="E215:F215"/>
    <mergeCell ref="H250:K250"/>
    <mergeCell ref="L250:P250"/>
    <mergeCell ref="Q250:U250"/>
    <mergeCell ref="V250:X250"/>
    <mergeCell ref="E251:F251"/>
    <mergeCell ref="H238:K238"/>
    <mergeCell ref="L238:P238"/>
    <mergeCell ref="Q238:U238"/>
    <mergeCell ref="V238:X238"/>
    <mergeCell ref="E239:F239"/>
    <mergeCell ref="H274:K274"/>
    <mergeCell ref="L274:P274"/>
    <mergeCell ref="Q274:U274"/>
    <mergeCell ref="V274:X274"/>
    <mergeCell ref="E275:F275"/>
    <mergeCell ref="H262:K262"/>
    <mergeCell ref="L262:P262"/>
    <mergeCell ref="Q262:U262"/>
    <mergeCell ref="V262:X262"/>
    <mergeCell ref="E263:F263"/>
  </mergeCells>
  <phoneticPr fontId="2" type="noConversion"/>
  <conditionalFormatting sqref="F19:F23 F4:F14">
    <cfRule type="cellIs" dxfId="7850" priority="314" operator="equal">
      <formula>"Completed"</formula>
    </cfRule>
  </conditionalFormatting>
  <conditionalFormatting sqref="H20:X20 H5:X5">
    <cfRule type="expression" dxfId="7849" priority="323">
      <formula>AND($F5="Completed",H$17=#REF!-WEEKDAY(#REF!,2)+1)</formula>
    </cfRule>
    <cfRule type="expression" dxfId="7848" priority="324">
      <formula>AND($G5&gt;0,H$17&lt;=(#REF!+(#REF!-#REF!)*$G5)-WEEKDAY((#REF!+(#REF!-#REF!)*$G5),2)+1,H$17&gt;=#REF!-WEEKDAY(#REF!,2)+1)</formula>
    </cfRule>
    <cfRule type="expression" dxfId="7847" priority="325">
      <formula>AND(H$17&gt;=#REF!-(WEEKDAY(#REF!,2)+1),H$17&lt;=#REF!)</formula>
    </cfRule>
    <cfRule type="expression" dxfId="7846" priority="326">
      <formula>H$17=(TODAY()-WEEKDAY(TODAY(),2)+1)</formula>
    </cfRule>
  </conditionalFormatting>
  <conditionalFormatting sqref="F28:F34">
    <cfRule type="cellIs" dxfId="7845" priority="296" operator="equal">
      <formula>"Completed"</formula>
    </cfRule>
  </conditionalFormatting>
  <conditionalFormatting sqref="H29:X29">
    <cfRule type="expression" dxfId="7844" priority="297">
      <formula>AND($F29="Completed",H$17=#REF!-WEEKDAY(#REF!,2)+1)</formula>
    </cfRule>
    <cfRule type="expression" dxfId="7843" priority="298">
      <formula>AND($G29&gt;0,H$17&lt;=(#REF!+(#REF!-#REF!)*$G29)-WEEKDAY((#REF!+(#REF!-#REF!)*$G29),2)+1,H$17&gt;=#REF!-WEEKDAY(#REF!,2)+1)</formula>
    </cfRule>
    <cfRule type="expression" dxfId="7842" priority="299">
      <formula>AND(H$17&gt;=#REF!-(WEEKDAY(#REF!,2)+1),H$17&lt;=#REF!)</formula>
    </cfRule>
    <cfRule type="expression" dxfId="7841" priority="300">
      <formula>H$17=(TODAY()-WEEKDAY(TODAY(),2)+1)</formula>
    </cfRule>
  </conditionalFormatting>
  <conditionalFormatting sqref="F39:F45">
    <cfRule type="cellIs" dxfId="7840" priority="283" operator="equal">
      <formula>"Completed"</formula>
    </cfRule>
  </conditionalFormatting>
  <conditionalFormatting sqref="H40:X40">
    <cfRule type="expression" dxfId="7839" priority="284">
      <formula>AND($F40="Completed",H$17=#REF!-WEEKDAY(#REF!,2)+1)</formula>
    </cfRule>
    <cfRule type="expression" dxfId="7838" priority="285">
      <formula>AND($G40&gt;0,H$17&lt;=(#REF!+(#REF!-#REF!)*$G40)-WEEKDAY((#REF!+(#REF!-#REF!)*$G40),2)+1,H$17&gt;=#REF!-WEEKDAY(#REF!,2)+1)</formula>
    </cfRule>
    <cfRule type="expression" dxfId="7837" priority="286">
      <formula>AND(H$17&gt;=#REF!-(WEEKDAY(#REF!,2)+1),H$17&lt;=#REF!)</formula>
    </cfRule>
    <cfRule type="expression" dxfId="7836" priority="287">
      <formula>H$17=(TODAY()-WEEKDAY(TODAY(),2)+1)</formula>
    </cfRule>
  </conditionalFormatting>
  <conditionalFormatting sqref="H51:X51">
    <cfRule type="expression" dxfId="7835" priority="258">
      <formula>AND($F51="Completed",H$17=#REF!-WEEKDAY(#REF!,2)+1)</formula>
    </cfRule>
    <cfRule type="expression" dxfId="7834" priority="259">
      <formula>AND($G51&gt;0,H$17&lt;=(#REF!+(#REF!-#REF!)*$G51)-WEEKDAY((#REF!+(#REF!-#REF!)*$G51),2)+1,H$17&gt;=#REF!-WEEKDAY(#REF!,2)+1)</formula>
    </cfRule>
    <cfRule type="expression" dxfId="7833" priority="260">
      <formula>AND(H$17&gt;=#REF!-(WEEKDAY(#REF!,2)+1),H$17&lt;=#REF!)</formula>
    </cfRule>
    <cfRule type="expression" dxfId="7832" priority="261">
      <formula>H$17=(TODAY()-WEEKDAY(TODAY(),2)+1)</formula>
    </cfRule>
  </conditionalFormatting>
  <conditionalFormatting sqref="F50:F54">
    <cfRule type="cellIs" dxfId="7831" priority="257" operator="equal">
      <formula>"Completed"</formula>
    </cfRule>
  </conditionalFormatting>
  <conditionalFormatting sqref="H19:X23 H50:X54 H28:X34 H39:X45 H84:X90 H14:O14 Q14:X14 H122:X128 H4:X11 H225:O225 H213:O213 Q213:X213 Q225:X225 H249:O249 H237:O237 Q237:X237 Q249:X249 H273:O273 H285:O288 H261:O261 Q261:X261 Q273:X273 Q285:X287 Q288:R288 T288:X288">
    <cfRule type="expression" dxfId="7830" priority="752">
      <formula>AND($F4="Completed",H$17=$D4-WEEKDAY($D4,2)+1)</formula>
    </cfRule>
    <cfRule type="expression" dxfId="7829" priority="753">
      <formula>AND($G4&gt;0,H$17&lt;=($C4+($D4-$C4)*$G4)-WEEKDAY(($C4+($D4-$C4)*$G4),2)+1,H$17&gt;=$C4-WEEKDAY($C4,2)+1)</formula>
    </cfRule>
    <cfRule type="expression" dxfId="7828" priority="754">
      <formula>AND(H$17&gt;=$C4-(WEEKDAY($C4,2)+1),H$17&lt;=$D4)</formula>
    </cfRule>
    <cfRule type="expression" dxfId="7827" priority="755">
      <formula>H$17=(TODAY()-WEEKDAY(TODAY(),2)+1)</formula>
    </cfRule>
  </conditionalFormatting>
  <conditionalFormatting sqref="H21:X23 H52:X54 H30:X34 H41:X45 H86:X90 H98:X103 H111:X116 H124:X128 H136:X140 H148:X152 H159:X163 H172:X176 H184:X188 H196:X200 H208:X212 H220:X224 H6:X11 H232:X236 H255:X260 H213:O213 Q213:X213 H237:O237 Q237:X237 H261:O261 Q261:X261">
    <cfRule type="expression" dxfId="7826" priority="772">
      <formula>AND($F6="Completed",H$17=$D5-WEEKDAY($D5,2)+1)</formula>
    </cfRule>
    <cfRule type="expression" dxfId="7825" priority="773">
      <formula>AND($G6&gt;0,H$17&lt;=($C5+($D5-$C5)*$G6)-WEEKDAY(($C5+($D5-$C5)*$G6),2)+1,H$17&gt;=$C5-WEEKDAY($C5,2)+1)</formula>
    </cfRule>
    <cfRule type="expression" dxfId="7824" priority="774">
      <formula>AND(H$17&gt;=$C5-(WEEKDAY($C5,2)+1),H$17&lt;=$D5)</formula>
    </cfRule>
    <cfRule type="expression" dxfId="7823" priority="775">
      <formula>H$17=(TODAY()-WEEKDAY(TODAY(),2)+1)</formula>
    </cfRule>
  </conditionalFormatting>
  <conditionalFormatting sqref="H60:X60">
    <cfRule type="expression" dxfId="7822" priority="245">
      <formula>AND($F60="Completed",H$17=#REF!-WEEKDAY(#REF!,2)+1)</formula>
    </cfRule>
    <cfRule type="expression" dxfId="7821" priority="246">
      <formula>AND($G60&gt;0,H$17&lt;=(#REF!+(#REF!-#REF!)*$G60)-WEEKDAY((#REF!+(#REF!-#REF!)*$G60),2)+1,H$17&gt;=#REF!-WEEKDAY(#REF!,2)+1)</formula>
    </cfRule>
    <cfRule type="expression" dxfId="7820" priority="247">
      <formula>AND(H$17&gt;=#REF!-(WEEKDAY(#REF!,2)+1),H$17&lt;=#REF!)</formula>
    </cfRule>
    <cfRule type="expression" dxfId="7819" priority="248">
      <formula>H$17=(TODAY()-WEEKDAY(TODAY(),2)+1)</formula>
    </cfRule>
  </conditionalFormatting>
  <conditionalFormatting sqref="F59:F66">
    <cfRule type="cellIs" dxfId="7818" priority="244" operator="equal">
      <formula>"Completed"</formula>
    </cfRule>
  </conditionalFormatting>
  <conditionalFormatting sqref="H59:X66">
    <cfRule type="expression" dxfId="7817" priority="249">
      <formula>AND($F59="Completed",H$17=$D59-WEEKDAY($D59,2)+1)</formula>
    </cfRule>
    <cfRule type="expression" dxfId="7816" priority="250">
      <formula>AND($G59&gt;0,H$17&lt;=($C59+($D59-$C59)*$G59)-WEEKDAY(($C59+($D59-$C59)*$G59),2)+1,H$17&gt;=$C59-WEEKDAY($C59,2)+1)</formula>
    </cfRule>
    <cfRule type="expression" dxfId="7815" priority="251">
      <formula>AND(H$17&gt;=$C59-(WEEKDAY($C59,2)+1),H$17&lt;=$D59)</formula>
    </cfRule>
    <cfRule type="expression" dxfId="7814" priority="252">
      <formula>H$17=(TODAY()-WEEKDAY(TODAY(),2)+1)</formula>
    </cfRule>
  </conditionalFormatting>
  <conditionalFormatting sqref="H61:X66">
    <cfRule type="expression" dxfId="7813" priority="253">
      <formula>AND($F61="Completed",H$17=$D60-WEEKDAY($D60,2)+1)</formula>
    </cfRule>
    <cfRule type="expression" dxfId="7812" priority="254">
      <formula>AND($G61&gt;0,H$17&lt;=($C60+($D60-$C60)*$G61)-WEEKDAY(($C60+($D60-$C60)*$G61),2)+1,H$17&gt;=$C60-WEEKDAY($C60,2)+1)</formula>
    </cfRule>
    <cfRule type="expression" dxfId="7811" priority="255">
      <formula>AND(H$17&gt;=$C60-(WEEKDAY($C60,2)+1),H$17&lt;=$D60)</formula>
    </cfRule>
    <cfRule type="expression" dxfId="7810" priority="256">
      <formula>H$17=(TODAY()-WEEKDAY(TODAY(),2)+1)</formula>
    </cfRule>
  </conditionalFormatting>
  <conditionalFormatting sqref="H72:X72">
    <cfRule type="expression" dxfId="7809" priority="232">
      <formula>AND($F72="Completed",H$17=#REF!-WEEKDAY(#REF!,2)+1)</formula>
    </cfRule>
    <cfRule type="expression" dxfId="7808" priority="233">
      <formula>AND($G72&gt;0,H$17&lt;=(#REF!+(#REF!-#REF!)*$G72)-WEEKDAY((#REF!+(#REF!-#REF!)*$G72),2)+1,H$17&gt;=#REF!-WEEKDAY(#REF!,2)+1)</formula>
    </cfRule>
    <cfRule type="expression" dxfId="7807" priority="234">
      <formula>AND(H$17&gt;=#REF!-(WEEKDAY(#REF!,2)+1),H$17&lt;=#REF!)</formula>
    </cfRule>
    <cfRule type="expression" dxfId="7806" priority="235">
      <formula>H$17=(TODAY()-WEEKDAY(TODAY(),2)+1)</formula>
    </cfRule>
  </conditionalFormatting>
  <conditionalFormatting sqref="F71:F78">
    <cfRule type="cellIs" dxfId="7805" priority="231" operator="equal">
      <formula>"Completed"</formula>
    </cfRule>
  </conditionalFormatting>
  <conditionalFormatting sqref="H71:X78">
    <cfRule type="expression" dxfId="7804" priority="236">
      <formula>AND($F71="Completed",H$17=$D71-WEEKDAY($D71,2)+1)</formula>
    </cfRule>
    <cfRule type="expression" dxfId="7803" priority="237">
      <formula>AND($G71&gt;0,H$17&lt;=($C71+($D71-$C71)*$G71)-WEEKDAY(($C71+($D71-$C71)*$G71),2)+1,H$17&gt;=$C71-WEEKDAY($C71,2)+1)</formula>
    </cfRule>
    <cfRule type="expression" dxfId="7802" priority="238">
      <formula>AND(H$17&gt;=$C71-(WEEKDAY($C71,2)+1),H$17&lt;=$D71)</formula>
    </cfRule>
    <cfRule type="expression" dxfId="7801" priority="239">
      <formula>H$17=(TODAY()-WEEKDAY(TODAY(),2)+1)</formula>
    </cfRule>
  </conditionalFormatting>
  <conditionalFormatting sqref="H73:X78">
    <cfRule type="expression" dxfId="7800" priority="240">
      <formula>AND($F73="Completed",H$17=$D72-WEEKDAY($D72,2)+1)</formula>
    </cfRule>
    <cfRule type="expression" dxfId="7799" priority="241">
      <formula>AND($G73&gt;0,H$17&lt;=($C72+($D72-$C72)*$G73)-WEEKDAY(($C72+($D72-$C72)*$G73),2)+1,H$17&gt;=$C72-WEEKDAY($C72,2)+1)</formula>
    </cfRule>
    <cfRule type="expression" dxfId="7798" priority="242">
      <formula>AND(H$17&gt;=$C72-(WEEKDAY($C72,2)+1),H$17&lt;=$D72)</formula>
    </cfRule>
    <cfRule type="expression" dxfId="7797" priority="243">
      <formula>H$17=(TODAY()-WEEKDAY(TODAY(),2)+1)</formula>
    </cfRule>
  </conditionalFormatting>
  <conditionalFormatting sqref="H85:X85">
    <cfRule type="expression" dxfId="7796" priority="219">
      <formula>AND($F85="Completed",H$17=#REF!-WEEKDAY(#REF!,2)+1)</formula>
    </cfRule>
    <cfRule type="expression" dxfId="7795" priority="220">
      <formula>AND($G85&gt;0,H$17&lt;=(#REF!+(#REF!-#REF!)*$G85)-WEEKDAY((#REF!+(#REF!-#REF!)*$G85),2)+1,H$17&gt;=#REF!-WEEKDAY(#REF!,2)+1)</formula>
    </cfRule>
    <cfRule type="expression" dxfId="7794" priority="221">
      <formula>AND(H$17&gt;=#REF!-(WEEKDAY(#REF!,2)+1),H$17&lt;=#REF!)</formula>
    </cfRule>
    <cfRule type="expression" dxfId="7793" priority="222">
      <formula>H$17=(TODAY()-WEEKDAY(TODAY(),2)+1)</formula>
    </cfRule>
  </conditionalFormatting>
  <conditionalFormatting sqref="F84:F90">
    <cfRule type="cellIs" dxfId="7792" priority="218" operator="equal">
      <formula>"Completed"</formula>
    </cfRule>
  </conditionalFormatting>
  <conditionalFormatting sqref="H97:X97">
    <cfRule type="expression" dxfId="7791" priority="197">
      <formula>AND($F97="Completed",H$17=#REF!-WEEKDAY(#REF!,2)+1)</formula>
    </cfRule>
    <cfRule type="expression" dxfId="7790" priority="198">
      <formula>AND($G97&gt;0,H$17&lt;=(#REF!+(#REF!-#REF!)*$G97)-WEEKDAY((#REF!+(#REF!-#REF!)*$G97),2)+1,H$17&gt;=#REF!-WEEKDAY(#REF!,2)+1)</formula>
    </cfRule>
    <cfRule type="expression" dxfId="7789" priority="199">
      <formula>AND(H$17&gt;=#REF!-(WEEKDAY(#REF!,2)+1),H$17&lt;=#REF!)</formula>
    </cfRule>
    <cfRule type="expression" dxfId="7788" priority="200">
      <formula>H$17=(TODAY()-WEEKDAY(TODAY(),2)+1)</formula>
    </cfRule>
  </conditionalFormatting>
  <conditionalFormatting sqref="F96:F103">
    <cfRule type="cellIs" dxfId="7787" priority="196" operator="equal">
      <formula>"Completed"</formula>
    </cfRule>
  </conditionalFormatting>
  <conditionalFormatting sqref="H96:X103">
    <cfRule type="expression" dxfId="7786" priority="201">
      <formula>AND($F96="Completed",H$17=$D96-WEEKDAY($D96,2)+1)</formula>
    </cfRule>
    <cfRule type="expression" dxfId="7785" priority="202">
      <formula>AND($G96&gt;0,H$17&lt;=($C96+($D96-$C96)*$G96)-WEEKDAY(($C96+($D96-$C96)*$G96),2)+1,H$17&gt;=$C96-WEEKDAY($C96,2)+1)</formula>
    </cfRule>
    <cfRule type="expression" dxfId="7784" priority="203">
      <formula>AND(H$17&gt;=$C96-(WEEKDAY($C96,2)+1),H$17&lt;=$D96)</formula>
    </cfRule>
    <cfRule type="expression" dxfId="7783" priority="204">
      <formula>H$17=(TODAY()-WEEKDAY(TODAY(),2)+1)</formula>
    </cfRule>
  </conditionalFormatting>
  <conditionalFormatting sqref="H110:X110">
    <cfRule type="expression" dxfId="7782" priority="184">
      <formula>AND($F110="Completed",H$17=#REF!-WEEKDAY(#REF!,2)+1)</formula>
    </cfRule>
    <cfRule type="expression" dxfId="7781" priority="185">
      <formula>AND($G110&gt;0,H$17&lt;=(#REF!+(#REF!-#REF!)*$G110)-WEEKDAY((#REF!+(#REF!-#REF!)*$G110),2)+1,H$17&gt;=#REF!-WEEKDAY(#REF!,2)+1)</formula>
    </cfRule>
    <cfRule type="expression" dxfId="7780" priority="186">
      <formula>AND(H$17&gt;=#REF!-(WEEKDAY(#REF!,2)+1),H$17&lt;=#REF!)</formula>
    </cfRule>
    <cfRule type="expression" dxfId="7779" priority="187">
      <formula>H$17=(TODAY()-WEEKDAY(TODAY(),2)+1)</formula>
    </cfRule>
  </conditionalFormatting>
  <conditionalFormatting sqref="F109:F116">
    <cfRule type="cellIs" dxfId="7778" priority="183" operator="equal">
      <formula>"Completed"</formula>
    </cfRule>
  </conditionalFormatting>
  <conditionalFormatting sqref="H109:X116">
    <cfRule type="expression" dxfId="7777" priority="188">
      <formula>AND($F109="Completed",H$17=$D109-WEEKDAY($D109,2)+1)</formula>
    </cfRule>
    <cfRule type="expression" dxfId="7776" priority="189">
      <formula>AND($G109&gt;0,H$17&lt;=($C109+($D109-$C109)*$G109)-WEEKDAY(($C109+($D109-$C109)*$G109),2)+1,H$17&gt;=$C109-WEEKDAY($C109,2)+1)</formula>
    </cfRule>
    <cfRule type="expression" dxfId="7775" priority="190">
      <formula>AND(H$17&gt;=$C109-(WEEKDAY($C109,2)+1),H$17&lt;=$D109)</formula>
    </cfRule>
    <cfRule type="expression" dxfId="7774" priority="191">
      <formula>H$17=(TODAY()-WEEKDAY(TODAY(),2)+1)</formula>
    </cfRule>
  </conditionalFormatting>
  <conditionalFormatting sqref="H123:X123">
    <cfRule type="expression" dxfId="7773" priority="171">
      <formula>AND($F123="Completed",H$17=#REF!-WEEKDAY(#REF!,2)+1)</formula>
    </cfRule>
    <cfRule type="expression" dxfId="7772" priority="172">
      <formula>AND($G123&gt;0,H$17&lt;=(#REF!+(#REF!-#REF!)*$G123)-WEEKDAY((#REF!+(#REF!-#REF!)*$G123),2)+1,H$17&gt;=#REF!-WEEKDAY(#REF!,2)+1)</formula>
    </cfRule>
    <cfRule type="expression" dxfId="7771" priority="173">
      <formula>AND(H$17&gt;=#REF!-(WEEKDAY(#REF!,2)+1),H$17&lt;=#REF!)</formula>
    </cfRule>
    <cfRule type="expression" dxfId="7770" priority="174">
      <formula>H$17=(TODAY()-WEEKDAY(TODAY(),2)+1)</formula>
    </cfRule>
  </conditionalFormatting>
  <conditionalFormatting sqref="F122:F128">
    <cfRule type="cellIs" dxfId="7769" priority="170" operator="equal">
      <formula>"Completed"</formula>
    </cfRule>
  </conditionalFormatting>
  <conditionalFormatting sqref="H14:O14 Q14:X14">
    <cfRule type="expression" dxfId="7768" priority="834">
      <formula>AND($F14="Completed",H$17=#REF!-WEEKDAY(#REF!,2)+1)</formula>
    </cfRule>
    <cfRule type="expression" dxfId="7767" priority="835">
      <formula>AND($G14&gt;0,H$17&lt;=(#REF!+(#REF!-#REF!)*$G14)-WEEKDAY((#REF!+(#REF!-#REF!)*$G14),2)+1,H$17&gt;=#REF!-WEEKDAY(#REF!,2)+1)</formula>
    </cfRule>
    <cfRule type="expression" dxfId="7766" priority="836">
      <formula>AND(H$17&gt;=#REF!-(WEEKDAY(#REF!,2)+1),H$17&lt;=#REF!)</formula>
    </cfRule>
    <cfRule type="expression" dxfId="7765" priority="837">
      <formula>H$17=(TODAY()-WEEKDAY(TODAY(),2)+1)</formula>
    </cfRule>
  </conditionalFormatting>
  <conditionalFormatting sqref="F134:F140">
    <cfRule type="cellIs" dxfId="7764" priority="157" operator="equal">
      <formula>"Completed"</formula>
    </cfRule>
  </conditionalFormatting>
  <conditionalFormatting sqref="H135:X135">
    <cfRule type="expression" dxfId="7763" priority="158">
      <formula>AND($F135="Completed",H$17=#REF!-WEEKDAY(#REF!,2)+1)</formula>
    </cfRule>
    <cfRule type="expression" dxfId="7762" priority="159">
      <formula>AND($G135&gt;0,H$17&lt;=(#REF!+(#REF!-#REF!)*$G135)-WEEKDAY((#REF!+(#REF!-#REF!)*$G135),2)+1,H$17&gt;=#REF!-WEEKDAY(#REF!,2)+1)</formula>
    </cfRule>
    <cfRule type="expression" dxfId="7761" priority="160">
      <formula>AND(H$17&gt;=#REF!-(WEEKDAY(#REF!,2)+1),H$17&lt;=#REF!)</formula>
    </cfRule>
    <cfRule type="expression" dxfId="7760" priority="161">
      <formula>H$17=(TODAY()-WEEKDAY(TODAY(),2)+1)</formula>
    </cfRule>
  </conditionalFormatting>
  <conditionalFormatting sqref="H134:X140">
    <cfRule type="expression" dxfId="7759" priority="162">
      <formula>AND($F134="Completed",H$17=$D134-WEEKDAY($D134,2)+1)</formula>
    </cfRule>
    <cfRule type="expression" dxfId="7758" priority="163">
      <formula>AND($G134&gt;0,H$17&lt;=($C134+($D134-$C134)*$G134)-WEEKDAY(($C134+($D134-$C134)*$G134),2)+1,H$17&gt;=$C134-WEEKDAY($C134,2)+1)</formula>
    </cfRule>
    <cfRule type="expression" dxfId="7757" priority="164">
      <formula>AND(H$17&gt;=$C134-(WEEKDAY($C134,2)+1),H$17&lt;=$D134)</formula>
    </cfRule>
    <cfRule type="expression" dxfId="7756" priority="165">
      <formula>H$17=(TODAY()-WEEKDAY(TODAY(),2)+1)</formula>
    </cfRule>
  </conditionalFormatting>
  <conditionalFormatting sqref="F146:F152">
    <cfRule type="cellIs" dxfId="7755" priority="144" operator="equal">
      <formula>"Completed"</formula>
    </cfRule>
  </conditionalFormatting>
  <conditionalFormatting sqref="H147:X147">
    <cfRule type="expression" dxfId="7754" priority="145">
      <formula>AND($F147="Completed",H$17=#REF!-WEEKDAY(#REF!,2)+1)</formula>
    </cfRule>
    <cfRule type="expression" dxfId="7753" priority="146">
      <formula>AND($G147&gt;0,H$17&lt;=(#REF!+(#REF!-#REF!)*$G147)-WEEKDAY((#REF!+(#REF!-#REF!)*$G147),2)+1,H$17&gt;=#REF!-WEEKDAY(#REF!,2)+1)</formula>
    </cfRule>
    <cfRule type="expression" dxfId="7752" priority="147">
      <formula>AND(H$17&gt;=#REF!-(WEEKDAY(#REF!,2)+1),H$17&lt;=#REF!)</formula>
    </cfRule>
    <cfRule type="expression" dxfId="7751" priority="148">
      <formula>H$17=(TODAY()-WEEKDAY(TODAY(),2)+1)</formula>
    </cfRule>
  </conditionalFormatting>
  <conditionalFormatting sqref="H146:X152">
    <cfRule type="expression" dxfId="7750" priority="149">
      <formula>AND($F146="Completed",H$17=$D146-WEEKDAY($D146,2)+1)</formula>
    </cfRule>
    <cfRule type="expression" dxfId="7749" priority="150">
      <formula>AND($G146&gt;0,H$17&lt;=($C146+($D146-$C146)*$G146)-WEEKDAY(($C146+($D146-$C146)*$G146),2)+1,H$17&gt;=$C146-WEEKDAY($C146,2)+1)</formula>
    </cfRule>
    <cfRule type="expression" dxfId="7748" priority="151">
      <formula>AND(H$17&gt;=$C146-(WEEKDAY($C146,2)+1),H$17&lt;=$D146)</formula>
    </cfRule>
    <cfRule type="expression" dxfId="7747" priority="152">
      <formula>H$17=(TODAY()-WEEKDAY(TODAY(),2)+1)</formula>
    </cfRule>
  </conditionalFormatting>
  <conditionalFormatting sqref="F157:F163">
    <cfRule type="cellIs" dxfId="7746" priority="131" operator="equal">
      <formula>"Completed"</formula>
    </cfRule>
  </conditionalFormatting>
  <conditionalFormatting sqref="H158:X158">
    <cfRule type="expression" dxfId="7745" priority="132">
      <formula>AND($F158="Completed",H$17=#REF!-WEEKDAY(#REF!,2)+1)</formula>
    </cfRule>
    <cfRule type="expression" dxfId="7744" priority="133">
      <formula>AND($G158&gt;0,H$17&lt;=(#REF!+(#REF!-#REF!)*$G158)-WEEKDAY((#REF!+(#REF!-#REF!)*$G158),2)+1,H$17&gt;=#REF!-WEEKDAY(#REF!,2)+1)</formula>
    </cfRule>
    <cfRule type="expression" dxfId="7743" priority="134">
      <formula>AND(H$17&gt;=#REF!-(WEEKDAY(#REF!,2)+1),H$17&lt;=#REF!)</formula>
    </cfRule>
    <cfRule type="expression" dxfId="7742" priority="135">
      <formula>H$17=(TODAY()-WEEKDAY(TODAY(),2)+1)</formula>
    </cfRule>
  </conditionalFormatting>
  <conditionalFormatting sqref="H157:X163">
    <cfRule type="expression" dxfId="7741" priority="136">
      <formula>AND($F157="Completed",H$17=$D157-WEEKDAY($D157,2)+1)</formula>
    </cfRule>
    <cfRule type="expression" dxfId="7740" priority="137">
      <formula>AND($G157&gt;0,H$17&lt;=($C157+($D157-$C157)*$G157)-WEEKDAY(($C157+($D157-$C157)*$G157),2)+1,H$17&gt;=$C157-WEEKDAY($C157,2)+1)</formula>
    </cfRule>
    <cfRule type="expression" dxfId="7739" priority="138">
      <formula>AND(H$17&gt;=$C157-(WEEKDAY($C157,2)+1),H$17&lt;=$D157)</formula>
    </cfRule>
    <cfRule type="expression" dxfId="7738" priority="139">
      <formula>H$17=(TODAY()-WEEKDAY(TODAY(),2)+1)</formula>
    </cfRule>
  </conditionalFormatting>
  <conditionalFormatting sqref="F170:F176">
    <cfRule type="cellIs" dxfId="7737" priority="118" operator="equal">
      <formula>"Completed"</formula>
    </cfRule>
  </conditionalFormatting>
  <conditionalFormatting sqref="H171:X171">
    <cfRule type="expression" dxfId="7736" priority="119">
      <formula>AND($F171="Completed",H$17=#REF!-WEEKDAY(#REF!,2)+1)</formula>
    </cfRule>
    <cfRule type="expression" dxfId="7735" priority="120">
      <formula>AND($G171&gt;0,H$17&lt;=(#REF!+(#REF!-#REF!)*$G171)-WEEKDAY((#REF!+(#REF!-#REF!)*$G171),2)+1,H$17&gt;=#REF!-WEEKDAY(#REF!,2)+1)</formula>
    </cfRule>
    <cfRule type="expression" dxfId="7734" priority="121">
      <formula>AND(H$17&gt;=#REF!-(WEEKDAY(#REF!,2)+1),H$17&lt;=#REF!)</formula>
    </cfRule>
    <cfRule type="expression" dxfId="7733" priority="122">
      <formula>H$17=(TODAY()-WEEKDAY(TODAY(),2)+1)</formula>
    </cfRule>
  </conditionalFormatting>
  <conditionalFormatting sqref="H170:X176">
    <cfRule type="expression" dxfId="7732" priority="123">
      <formula>AND($F170="Completed",H$17=$D170-WEEKDAY($D170,2)+1)</formula>
    </cfRule>
    <cfRule type="expression" dxfId="7731" priority="124">
      <formula>AND($G170&gt;0,H$17&lt;=($C170+($D170-$C170)*$G170)-WEEKDAY(($C170+($D170-$C170)*$G170),2)+1,H$17&gt;=$C170-WEEKDAY($C170,2)+1)</formula>
    </cfRule>
    <cfRule type="expression" dxfId="7730" priority="125">
      <formula>AND(H$17&gt;=$C170-(WEEKDAY($C170,2)+1),H$17&lt;=$D170)</formula>
    </cfRule>
    <cfRule type="expression" dxfId="7729" priority="126">
      <formula>H$17=(TODAY()-WEEKDAY(TODAY(),2)+1)</formula>
    </cfRule>
  </conditionalFormatting>
  <conditionalFormatting sqref="F182:F188">
    <cfRule type="cellIs" dxfId="7728" priority="105" operator="equal">
      <formula>"Completed"</formula>
    </cfRule>
  </conditionalFormatting>
  <conditionalFormatting sqref="H183:X183">
    <cfRule type="expression" dxfId="7727" priority="106">
      <formula>AND($F183="Completed",H$17=#REF!-WEEKDAY(#REF!,2)+1)</formula>
    </cfRule>
    <cfRule type="expression" dxfId="7726" priority="107">
      <formula>AND($G183&gt;0,H$17&lt;=(#REF!+(#REF!-#REF!)*$G183)-WEEKDAY((#REF!+(#REF!-#REF!)*$G183),2)+1,H$17&gt;=#REF!-WEEKDAY(#REF!,2)+1)</formula>
    </cfRule>
    <cfRule type="expression" dxfId="7725" priority="108">
      <formula>AND(H$17&gt;=#REF!-(WEEKDAY(#REF!,2)+1),H$17&lt;=#REF!)</formula>
    </cfRule>
    <cfRule type="expression" dxfId="7724" priority="109">
      <formula>H$17=(TODAY()-WEEKDAY(TODAY(),2)+1)</formula>
    </cfRule>
  </conditionalFormatting>
  <conditionalFormatting sqref="H182:X188">
    <cfRule type="expression" dxfId="7723" priority="110">
      <formula>AND($F182="Completed",H$17=$D182-WEEKDAY($D182,2)+1)</formula>
    </cfRule>
    <cfRule type="expression" dxfId="7722" priority="111">
      <formula>AND($G182&gt;0,H$17&lt;=($C182+($D182-$C182)*$G182)-WEEKDAY(($C182+($D182-$C182)*$G182),2)+1,H$17&gt;=$C182-WEEKDAY($C182,2)+1)</formula>
    </cfRule>
    <cfRule type="expression" dxfId="7721" priority="112">
      <formula>AND(H$17&gt;=$C182-(WEEKDAY($C182,2)+1),H$17&lt;=$D182)</formula>
    </cfRule>
    <cfRule type="expression" dxfId="7720" priority="113">
      <formula>H$17=(TODAY()-WEEKDAY(TODAY(),2)+1)</formula>
    </cfRule>
  </conditionalFormatting>
  <conditionalFormatting sqref="F194:F200">
    <cfRule type="cellIs" dxfId="7719" priority="92" operator="equal">
      <formula>"Completed"</formula>
    </cfRule>
  </conditionalFormatting>
  <conditionalFormatting sqref="H195:X195">
    <cfRule type="expression" dxfId="7718" priority="93">
      <formula>AND($F195="Completed",H$17=#REF!-WEEKDAY(#REF!,2)+1)</formula>
    </cfRule>
    <cfRule type="expression" dxfId="7717" priority="94">
      <formula>AND($G195&gt;0,H$17&lt;=(#REF!+(#REF!-#REF!)*$G195)-WEEKDAY((#REF!+(#REF!-#REF!)*$G195),2)+1,H$17&gt;=#REF!-WEEKDAY(#REF!,2)+1)</formula>
    </cfRule>
    <cfRule type="expression" dxfId="7716" priority="95">
      <formula>AND(H$17&gt;=#REF!-(WEEKDAY(#REF!,2)+1),H$17&lt;=#REF!)</formula>
    </cfRule>
    <cfRule type="expression" dxfId="7715" priority="96">
      <formula>H$17=(TODAY()-WEEKDAY(TODAY(),2)+1)</formula>
    </cfRule>
  </conditionalFormatting>
  <conditionalFormatting sqref="H194:X200">
    <cfRule type="expression" dxfId="7714" priority="97">
      <formula>AND($F194="Completed",H$17=$D194-WEEKDAY($D194,2)+1)</formula>
    </cfRule>
    <cfRule type="expression" dxfId="7713" priority="98">
      <formula>AND($G194&gt;0,H$17&lt;=($C194+($D194-$C194)*$G194)-WEEKDAY(($C194+($D194-$C194)*$G194),2)+1,H$17&gt;=$C194-WEEKDAY($C194,2)+1)</formula>
    </cfRule>
    <cfRule type="expression" dxfId="7712" priority="99">
      <formula>AND(H$17&gt;=$C194-(WEEKDAY($C194,2)+1),H$17&lt;=$D194)</formula>
    </cfRule>
    <cfRule type="expression" dxfId="7711" priority="100">
      <formula>H$17=(TODAY()-WEEKDAY(TODAY(),2)+1)</formula>
    </cfRule>
  </conditionalFormatting>
  <conditionalFormatting sqref="F206:F213 F225">
    <cfRule type="cellIs" dxfId="7710" priority="79" operator="equal">
      <formula>"Completed"</formula>
    </cfRule>
  </conditionalFormatting>
  <conditionalFormatting sqref="H207:X207">
    <cfRule type="expression" dxfId="7709" priority="80">
      <formula>AND($F207="Completed",H$17=#REF!-WEEKDAY(#REF!,2)+1)</formula>
    </cfRule>
    <cfRule type="expression" dxfId="7708" priority="81">
      <formula>AND($G207&gt;0,H$17&lt;=(#REF!+(#REF!-#REF!)*$G207)-WEEKDAY((#REF!+(#REF!-#REF!)*$G207),2)+1,H$17&gt;=#REF!-WEEKDAY(#REF!,2)+1)</formula>
    </cfRule>
    <cfRule type="expression" dxfId="7707" priority="82">
      <formula>AND(H$17&gt;=#REF!-(WEEKDAY(#REF!,2)+1),H$17&lt;=#REF!)</formula>
    </cfRule>
    <cfRule type="expression" dxfId="7706" priority="83">
      <formula>H$17=(TODAY()-WEEKDAY(TODAY(),2)+1)</formula>
    </cfRule>
  </conditionalFormatting>
  <conditionalFormatting sqref="H206:X212">
    <cfRule type="expression" dxfId="7705" priority="84">
      <formula>AND($F206="Completed",H$17=$D206-WEEKDAY($D206,2)+1)</formula>
    </cfRule>
    <cfRule type="expression" dxfId="7704" priority="85">
      <formula>AND($G206&gt;0,H$17&lt;=($C206+($D206-$C206)*$G206)-WEEKDAY(($C206+($D206-$C206)*$G206),2)+1,H$17&gt;=$C206-WEEKDAY($C206,2)+1)</formula>
    </cfRule>
    <cfRule type="expression" dxfId="7703" priority="86">
      <formula>AND(H$17&gt;=$C206-(WEEKDAY($C206,2)+1),H$17&lt;=$D206)</formula>
    </cfRule>
    <cfRule type="expression" dxfId="7702" priority="87">
      <formula>H$17=(TODAY()-WEEKDAY(TODAY(),2)+1)</formula>
    </cfRule>
  </conditionalFormatting>
  <conditionalFormatting sqref="H225:O225 Q225:X225 Q249:X249 Q273:X273">
    <cfRule type="expression" dxfId="7701" priority="938">
      <formula>AND($F225="Completed",H$17=$D212-WEEKDAY($D212,2)+1)</formula>
    </cfRule>
    <cfRule type="expression" dxfId="7700" priority="939">
      <formula>AND($G225&gt;0,H$17&lt;=($C212+($D212-$C212)*$G225)-WEEKDAY(($C212+($D212-$C212)*$G225),2)+1,H$17&gt;=$C212-WEEKDAY($C212,2)+1)</formula>
    </cfRule>
    <cfRule type="expression" dxfId="7699" priority="940">
      <formula>AND(H$17&gt;=$C212-(WEEKDAY($C212,2)+1),H$17&lt;=$D212)</formula>
    </cfRule>
    <cfRule type="expression" dxfId="7698" priority="941">
      <formula>H$17=(TODAY()-WEEKDAY(TODAY(),2)+1)</formula>
    </cfRule>
  </conditionalFormatting>
  <conditionalFormatting sqref="F218:F224">
    <cfRule type="cellIs" dxfId="7697" priority="66" operator="equal">
      <formula>"Completed"</formula>
    </cfRule>
  </conditionalFormatting>
  <conditionalFormatting sqref="H219:X219">
    <cfRule type="expression" dxfId="7696" priority="67">
      <formula>AND($F219="Completed",H$17=#REF!-WEEKDAY(#REF!,2)+1)</formula>
    </cfRule>
    <cfRule type="expression" dxfId="7695" priority="68">
      <formula>AND($G219&gt;0,H$17&lt;=(#REF!+(#REF!-#REF!)*$G219)-WEEKDAY((#REF!+(#REF!-#REF!)*$G219),2)+1,H$17&gt;=#REF!-WEEKDAY(#REF!,2)+1)</formula>
    </cfRule>
    <cfRule type="expression" dxfId="7694" priority="69">
      <formula>AND(H$17&gt;=#REF!-(WEEKDAY(#REF!,2)+1),H$17&lt;=#REF!)</formula>
    </cfRule>
    <cfRule type="expression" dxfId="7693" priority="70">
      <formula>H$17=(TODAY()-WEEKDAY(TODAY(),2)+1)</formula>
    </cfRule>
  </conditionalFormatting>
  <conditionalFormatting sqref="H218:X224">
    <cfRule type="expression" dxfId="7692" priority="71">
      <formula>AND($F218="Completed",H$17=$D218-WEEKDAY($D218,2)+1)</formula>
    </cfRule>
    <cfRule type="expression" dxfId="7691" priority="72">
      <formula>AND($G218&gt;0,H$17&lt;=($C218+($D218-$C218)*$G218)-WEEKDAY(($C218+($D218-$C218)*$G218),2)+1,H$17&gt;=$C218-WEEKDAY($C218,2)+1)</formula>
    </cfRule>
    <cfRule type="expression" dxfId="7690" priority="73">
      <formula>AND(H$17&gt;=$C218-(WEEKDAY($C218,2)+1),H$17&lt;=$D218)</formula>
    </cfRule>
    <cfRule type="expression" dxfId="7689" priority="74">
      <formula>H$17=(TODAY()-WEEKDAY(TODAY(),2)+1)</formula>
    </cfRule>
  </conditionalFormatting>
  <conditionalFormatting sqref="F230:F237 F249">
    <cfRule type="cellIs" dxfId="7688" priority="53" operator="equal">
      <formula>"Completed"</formula>
    </cfRule>
  </conditionalFormatting>
  <conditionalFormatting sqref="H231:X231">
    <cfRule type="expression" dxfId="7687" priority="54">
      <formula>AND($F231="Completed",H$17=#REF!-WEEKDAY(#REF!,2)+1)</formula>
    </cfRule>
    <cfRule type="expression" dxfId="7686" priority="55">
      <formula>AND($G231&gt;0,H$17&lt;=(#REF!+(#REF!-#REF!)*$G231)-WEEKDAY((#REF!+(#REF!-#REF!)*$G231),2)+1,H$17&gt;=#REF!-WEEKDAY(#REF!,2)+1)</formula>
    </cfRule>
    <cfRule type="expression" dxfId="7685" priority="56">
      <formula>AND(H$17&gt;=#REF!-(WEEKDAY(#REF!,2)+1),H$17&lt;=#REF!)</formula>
    </cfRule>
    <cfRule type="expression" dxfId="7684" priority="57">
      <formula>H$17=(TODAY()-WEEKDAY(TODAY(),2)+1)</formula>
    </cfRule>
  </conditionalFormatting>
  <conditionalFormatting sqref="H230:X236">
    <cfRule type="expression" dxfId="7683" priority="58">
      <formula>AND($F230="Completed",H$17=$D230-WEEKDAY($D230,2)+1)</formula>
    </cfRule>
    <cfRule type="expression" dxfId="7682" priority="59">
      <formula>AND($G230&gt;0,H$17&lt;=($C230+($D230-$C230)*$G230)-WEEKDAY(($C230+($D230-$C230)*$G230),2)+1,H$17&gt;=$C230-WEEKDAY($C230,2)+1)</formula>
    </cfRule>
    <cfRule type="expression" dxfId="7681" priority="60">
      <formula>AND(H$17&gt;=$C230-(WEEKDAY($C230,2)+1),H$17&lt;=$D230)</formula>
    </cfRule>
    <cfRule type="expression" dxfId="7680" priority="61">
      <formula>H$17=(TODAY()-WEEKDAY(TODAY(),2)+1)</formula>
    </cfRule>
  </conditionalFormatting>
  <conditionalFormatting sqref="H249:O249">
    <cfRule type="expression" dxfId="7679" priority="1002">
      <formula>AND($F249="Completed",H$17=$D236-WEEKDAY($D236,2)+1)</formula>
    </cfRule>
    <cfRule type="expression" dxfId="7678" priority="1003">
      <formula>AND($G249&gt;0,H$17&lt;=($C236+($D236-$C236)*$G249)-WEEKDAY(($C236+($D236-$C236)*$G249),2)+1,H$17&gt;=$C236-WEEKDAY($C236,2)+1)</formula>
    </cfRule>
    <cfRule type="expression" dxfId="7677" priority="1004">
      <formula>AND(H$17&gt;=$C236-(WEEKDAY($C236,2)+1),H$17&lt;=$D236)</formula>
    </cfRule>
    <cfRule type="expression" dxfId="7676" priority="1005">
      <formula>H$17=(TODAY()-WEEKDAY(TODAY(),2)+1)</formula>
    </cfRule>
  </conditionalFormatting>
  <conditionalFormatting sqref="F241:F248">
    <cfRule type="cellIs" dxfId="7675" priority="40" operator="equal">
      <formula>"Completed"</formula>
    </cfRule>
  </conditionalFormatting>
  <conditionalFormatting sqref="H242:X242">
    <cfRule type="expression" dxfId="7674" priority="41">
      <formula>AND($F242="Completed",H$17=#REF!-WEEKDAY(#REF!,2)+1)</formula>
    </cfRule>
    <cfRule type="expression" dxfId="7673" priority="42">
      <formula>AND($G242&gt;0,H$17&lt;=(#REF!+(#REF!-#REF!)*$G242)-WEEKDAY((#REF!+(#REF!-#REF!)*$G242),2)+1,H$17&gt;=#REF!-WEEKDAY(#REF!,2)+1)</formula>
    </cfRule>
    <cfRule type="expression" dxfId="7672" priority="43">
      <formula>AND(H$17&gt;=#REF!-(WEEKDAY(#REF!,2)+1),H$17&lt;=#REF!)</formula>
    </cfRule>
    <cfRule type="expression" dxfId="7671" priority="44">
      <formula>H$17=(TODAY()-WEEKDAY(TODAY(),2)+1)</formula>
    </cfRule>
  </conditionalFormatting>
  <conditionalFormatting sqref="H241:X248">
    <cfRule type="expression" dxfId="7670" priority="45">
      <formula>AND($F241="Completed",H$17=$D241-WEEKDAY($D241,2)+1)</formula>
    </cfRule>
    <cfRule type="expression" dxfId="7669" priority="46">
      <formula>AND($G241&gt;0,H$17&lt;=($C241+($D241-$C241)*$G241)-WEEKDAY(($C241+($D241-$C241)*$G241),2)+1,H$17&gt;=$C241-WEEKDAY($C241,2)+1)</formula>
    </cfRule>
    <cfRule type="expression" dxfId="7668" priority="47">
      <formula>AND(H$17&gt;=$C241-(WEEKDAY($C241,2)+1),H$17&lt;=$D241)</formula>
    </cfRule>
    <cfRule type="expression" dxfId="7667" priority="48">
      <formula>H$17=(TODAY()-WEEKDAY(TODAY(),2)+1)</formula>
    </cfRule>
  </conditionalFormatting>
  <conditionalFormatting sqref="H243:X248">
    <cfRule type="expression" dxfId="7666" priority="49">
      <formula>AND($F243="Completed",H$17=$D242-WEEKDAY($D242,2)+1)</formula>
    </cfRule>
    <cfRule type="expression" dxfId="7665" priority="50">
      <formula>AND($G243&gt;0,H$17&lt;=($C242+($D242-$C242)*$G243)-WEEKDAY(($C242+($D242-$C242)*$G243),2)+1,H$17&gt;=$C242-WEEKDAY($C242,2)+1)</formula>
    </cfRule>
    <cfRule type="expression" dxfId="7664" priority="51">
      <formula>AND(H$17&gt;=$C242-(WEEKDAY($C242,2)+1),H$17&lt;=$D242)</formula>
    </cfRule>
    <cfRule type="expression" dxfId="7663" priority="52">
      <formula>H$17=(TODAY()-WEEKDAY(TODAY(),2)+1)</formula>
    </cfRule>
  </conditionalFormatting>
  <conditionalFormatting sqref="F253:F261 F273 F285:F288">
    <cfRule type="cellIs" dxfId="7662" priority="27" operator="equal">
      <formula>"Completed"</formula>
    </cfRule>
  </conditionalFormatting>
  <conditionalFormatting sqref="H254:X254">
    <cfRule type="expression" dxfId="7661" priority="28">
      <formula>AND($F254="Completed",H$17=#REF!-WEEKDAY(#REF!,2)+1)</formula>
    </cfRule>
    <cfRule type="expression" dxfId="7660" priority="29">
      <formula>AND($G254&gt;0,H$17&lt;=(#REF!+(#REF!-#REF!)*$G254)-WEEKDAY((#REF!+(#REF!-#REF!)*$G254),2)+1,H$17&gt;=#REF!-WEEKDAY(#REF!,2)+1)</formula>
    </cfRule>
    <cfRule type="expression" dxfId="7659" priority="30">
      <formula>AND(H$17&gt;=#REF!-(WEEKDAY(#REF!,2)+1),H$17&lt;=#REF!)</formula>
    </cfRule>
    <cfRule type="expression" dxfId="7658" priority="31">
      <formula>H$17=(TODAY()-WEEKDAY(TODAY(),2)+1)</formula>
    </cfRule>
  </conditionalFormatting>
  <conditionalFormatting sqref="H253:X260">
    <cfRule type="expression" dxfId="7657" priority="32">
      <formula>AND($F253="Completed",H$17=$D253-WEEKDAY($D253,2)+1)</formula>
    </cfRule>
    <cfRule type="expression" dxfId="7656" priority="33">
      <formula>AND($G253&gt;0,H$17&lt;=($C253+($D253-$C253)*$G253)-WEEKDAY(($C253+($D253-$C253)*$G253),2)+1,H$17&gt;=$C253-WEEKDAY($C253,2)+1)</formula>
    </cfRule>
    <cfRule type="expression" dxfId="7655" priority="34">
      <formula>AND(H$17&gt;=$C253-(WEEKDAY($C253,2)+1),H$17&lt;=$D253)</formula>
    </cfRule>
    <cfRule type="expression" dxfId="7654" priority="35">
      <formula>H$17=(TODAY()-WEEKDAY(TODAY(),2)+1)</formula>
    </cfRule>
  </conditionalFormatting>
  <conditionalFormatting sqref="H288:O288 Q288:R288 T288:X288">
    <cfRule type="expression" dxfId="7653" priority="1010">
      <formula>AND($F288="Completed",H$17=$D260-WEEKDAY($D260,2)+1)</formula>
    </cfRule>
    <cfRule type="expression" dxfId="7652" priority="1011">
      <formula>AND($G288&gt;0,H$17&lt;=($C260+($D260-$C260)*$G288)-WEEKDAY(($C260+($D260-$C260)*$G288),2)+1,H$17&gt;=$C260-WEEKDAY($C260,2)+1)</formula>
    </cfRule>
    <cfRule type="expression" dxfId="7651" priority="1012">
      <formula>AND(H$17&gt;=$C260-(WEEKDAY($C260,2)+1),H$17&lt;=$D260)</formula>
    </cfRule>
    <cfRule type="expression" dxfId="7650" priority="1013">
      <formula>H$17=(TODAY()-WEEKDAY(TODAY(),2)+1)</formula>
    </cfRule>
  </conditionalFormatting>
  <conditionalFormatting sqref="H287:O287 Q287:X287">
    <cfRule type="expression" dxfId="7649" priority="1018">
      <formula>AND($F287="Completed",H$17=$D260-WEEKDAY($D260,2)+1)</formula>
    </cfRule>
    <cfRule type="expression" dxfId="7648" priority="1019">
      <formula>AND($G287&gt;0,H$17&lt;=($C260+($D260-$C260)*$G287)-WEEKDAY(($C260+($D260-$C260)*$G287),2)+1,H$17&gt;=$C260-WEEKDAY($C260,2)+1)</formula>
    </cfRule>
    <cfRule type="expression" dxfId="7647" priority="1020">
      <formula>AND(H$17&gt;=$C260-(WEEKDAY($C260,2)+1),H$17&lt;=$D260)</formula>
    </cfRule>
    <cfRule type="expression" dxfId="7646" priority="1021">
      <formula>H$17=(TODAY()-WEEKDAY(TODAY(),2)+1)</formula>
    </cfRule>
  </conditionalFormatting>
  <conditionalFormatting sqref="H286:O286 Q286:X286">
    <cfRule type="expression" dxfId="7645" priority="1026">
      <formula>AND($F286="Completed",H$17=$D260-WEEKDAY($D260,2)+1)</formula>
    </cfRule>
    <cfRule type="expression" dxfId="7644" priority="1027">
      <formula>AND($G286&gt;0,H$17&lt;=($C260+($D260-$C260)*$G286)-WEEKDAY(($C260+($D260-$C260)*$G286),2)+1,H$17&gt;=$C260-WEEKDAY($C260,2)+1)</formula>
    </cfRule>
    <cfRule type="expression" dxfId="7643" priority="1028">
      <formula>AND(H$17&gt;=$C260-(WEEKDAY($C260,2)+1),H$17&lt;=$D260)</formula>
    </cfRule>
    <cfRule type="expression" dxfId="7642" priority="1029">
      <formula>H$17=(TODAY()-WEEKDAY(TODAY(),2)+1)</formula>
    </cfRule>
  </conditionalFormatting>
  <conditionalFormatting sqref="H285:O285 Q285:X285">
    <cfRule type="expression" dxfId="7641" priority="1034">
      <formula>AND($F285="Completed",H$17=$D260-WEEKDAY($D260,2)+1)</formula>
    </cfRule>
    <cfRule type="expression" dxfId="7640" priority="1035">
      <formula>AND($G285&gt;0,H$17&lt;=($C260+($D260-$C260)*$G285)-WEEKDAY(($C260+($D260-$C260)*$G285),2)+1,H$17&gt;=$C260-WEEKDAY($C260,2)+1)</formula>
    </cfRule>
    <cfRule type="expression" dxfId="7639" priority="1036">
      <formula>AND(H$17&gt;=$C260-(WEEKDAY($C260,2)+1),H$17&lt;=$D260)</formula>
    </cfRule>
    <cfRule type="expression" dxfId="7638" priority="1037">
      <formula>H$17=(TODAY()-WEEKDAY(TODAY(),2)+1)</formula>
    </cfRule>
  </conditionalFormatting>
  <conditionalFormatting sqref="H273:O273">
    <cfRule type="expression" dxfId="7637" priority="1130">
      <formula>AND($F273="Completed",H$17=$D260-WEEKDAY($D260,2)+1)</formula>
    </cfRule>
    <cfRule type="expression" dxfId="7636" priority="1131">
      <formula>AND($G273&gt;0,H$17&lt;=($C260+($D260-$C260)*$G273)-WEEKDAY(($C260+($D260-$C260)*$G273),2)+1,H$17&gt;=$C260-WEEKDAY($C260,2)+1)</formula>
    </cfRule>
    <cfRule type="expression" dxfId="7635" priority="1132">
      <formula>AND(H$17&gt;=$C260-(WEEKDAY($C260,2)+1),H$17&lt;=$D260)</formula>
    </cfRule>
    <cfRule type="expression" dxfId="7634" priority="1133">
      <formula>H$17=(TODAY()-WEEKDAY(TODAY(),2)+1)</formula>
    </cfRule>
  </conditionalFormatting>
  <conditionalFormatting sqref="F265:F272">
    <cfRule type="cellIs" dxfId="7633" priority="14" operator="equal">
      <formula>"Completed"</formula>
    </cfRule>
  </conditionalFormatting>
  <conditionalFormatting sqref="H266:X266">
    <cfRule type="expression" dxfId="7632" priority="15">
      <formula>AND($F266="Completed",H$17=#REF!-WEEKDAY(#REF!,2)+1)</formula>
    </cfRule>
    <cfRule type="expression" dxfId="7631" priority="16">
      <formula>AND($G266&gt;0,H$17&lt;=(#REF!+(#REF!-#REF!)*$G266)-WEEKDAY((#REF!+(#REF!-#REF!)*$G266),2)+1,H$17&gt;=#REF!-WEEKDAY(#REF!,2)+1)</formula>
    </cfRule>
    <cfRule type="expression" dxfId="7630" priority="17">
      <formula>AND(H$17&gt;=#REF!-(WEEKDAY(#REF!,2)+1),H$17&lt;=#REF!)</formula>
    </cfRule>
    <cfRule type="expression" dxfId="7629" priority="18">
      <formula>H$17=(TODAY()-WEEKDAY(TODAY(),2)+1)</formula>
    </cfRule>
  </conditionalFormatting>
  <conditionalFormatting sqref="H265:X272">
    <cfRule type="expression" dxfId="7628" priority="19">
      <formula>AND($F265="Completed",H$17=$D265-WEEKDAY($D265,2)+1)</formula>
    </cfRule>
    <cfRule type="expression" dxfId="7627" priority="20">
      <formula>AND($G265&gt;0,H$17&lt;=($C265+($D265-$C265)*$G265)-WEEKDAY(($C265+($D265-$C265)*$G265),2)+1,H$17&gt;=$C265-WEEKDAY($C265,2)+1)</formula>
    </cfRule>
    <cfRule type="expression" dxfId="7626" priority="21">
      <formula>AND(H$17&gt;=$C265-(WEEKDAY($C265,2)+1),H$17&lt;=$D265)</formula>
    </cfRule>
    <cfRule type="expression" dxfId="7625" priority="22">
      <formula>H$17=(TODAY()-WEEKDAY(TODAY(),2)+1)</formula>
    </cfRule>
  </conditionalFormatting>
  <conditionalFormatting sqref="H267:X272">
    <cfRule type="expression" dxfId="7624" priority="23">
      <formula>AND($F267="Completed",H$17=$D266-WEEKDAY($D266,2)+1)</formula>
    </cfRule>
    <cfRule type="expression" dxfId="7623" priority="24">
      <formula>AND($G267&gt;0,H$17&lt;=($C266+($D266-$C266)*$G267)-WEEKDAY(($C266+($D266-$C266)*$G267),2)+1,H$17&gt;=$C266-WEEKDAY($C266,2)+1)</formula>
    </cfRule>
    <cfRule type="expression" dxfId="7622" priority="25">
      <formula>AND(H$17&gt;=$C266-(WEEKDAY($C266,2)+1),H$17&lt;=$D266)</formula>
    </cfRule>
    <cfRule type="expression" dxfId="7621" priority="26">
      <formula>H$17=(TODAY()-WEEKDAY(TODAY(),2)+1)</formula>
    </cfRule>
  </conditionalFormatting>
  <conditionalFormatting sqref="F277:F284">
    <cfRule type="cellIs" dxfId="7620" priority="1" operator="equal">
      <formula>"Completed"</formula>
    </cfRule>
  </conditionalFormatting>
  <conditionalFormatting sqref="H278:X278">
    <cfRule type="expression" dxfId="7619" priority="2">
      <formula>AND($F278="Completed",H$17=#REF!-WEEKDAY(#REF!,2)+1)</formula>
    </cfRule>
    <cfRule type="expression" dxfId="7618" priority="3">
      <formula>AND($G278&gt;0,H$17&lt;=(#REF!+(#REF!-#REF!)*$G278)-WEEKDAY((#REF!+(#REF!-#REF!)*$G278),2)+1,H$17&gt;=#REF!-WEEKDAY(#REF!,2)+1)</formula>
    </cfRule>
    <cfRule type="expression" dxfId="7617" priority="4">
      <formula>AND(H$17&gt;=#REF!-(WEEKDAY(#REF!,2)+1),H$17&lt;=#REF!)</formula>
    </cfRule>
    <cfRule type="expression" dxfId="7616" priority="5">
      <formula>H$17=(TODAY()-WEEKDAY(TODAY(),2)+1)</formula>
    </cfRule>
  </conditionalFormatting>
  <conditionalFormatting sqref="H277:X284">
    <cfRule type="expression" dxfId="7615" priority="6">
      <formula>AND($F277="Completed",H$17=$D277-WEEKDAY($D277,2)+1)</formula>
    </cfRule>
    <cfRule type="expression" dxfId="7614" priority="7">
      <formula>AND($G277&gt;0,H$17&lt;=($C277+($D277-$C277)*$G277)-WEEKDAY(($C277+($D277-$C277)*$G277),2)+1,H$17&gt;=$C277-WEEKDAY($C277,2)+1)</formula>
    </cfRule>
    <cfRule type="expression" dxfId="7613" priority="8">
      <formula>AND(H$17&gt;=$C277-(WEEKDAY($C277,2)+1),H$17&lt;=$D277)</formula>
    </cfRule>
    <cfRule type="expression" dxfId="7612" priority="9">
      <formula>H$17=(TODAY()-WEEKDAY(TODAY(),2)+1)</formula>
    </cfRule>
  </conditionalFormatting>
  <conditionalFormatting sqref="H279:X284">
    <cfRule type="expression" dxfId="7611" priority="10">
      <formula>AND($F279="Completed",H$17=$D278-WEEKDAY($D278,2)+1)</formula>
    </cfRule>
    <cfRule type="expression" dxfId="7610" priority="11">
      <formula>AND($G279&gt;0,H$17&lt;=($C278+($D278-$C278)*$G279)-WEEKDAY(($C278+($D278-$C278)*$G279),2)+1,H$17&gt;=$C278-WEEKDAY($C278,2)+1)</formula>
    </cfRule>
    <cfRule type="expression" dxfId="7609" priority="12">
      <formula>AND(H$17&gt;=$C278-(WEEKDAY($C278,2)+1),H$17&lt;=$D278)</formula>
    </cfRule>
    <cfRule type="expression" dxfId="7608" priority="13">
      <formula>H$17=(TODAY()-WEEKDAY(TODAY(),2)+1)</formula>
    </cfRule>
  </conditionalFormatting>
  <dataValidations disablePrompts="1" count="1">
    <dataValidation type="list" allowBlank="1" showInputMessage="1" showErrorMessage="1" sqref="F19:F23 F182:F188 F170:F176 F157:F163 F146:F152 F134:F140 F84:F90 F50:F54 F28:F34 F39:F45 F4:F14 F59:F66 F71:F78 F96:F103 F109:F116 F122:F128 F194:F200 F206:F213 F218:F225 F230:F237 F241:F249 F253:F261 F265:F273 F277:F288" xr:uid="{D4D57ED0-8398-4852-9732-D764D9DA6D72}">
      <formula1>$B$289:$B$291</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1605-8754-4F2A-AC98-31D0307836D7}">
  <sheetPr codeName="Sheet9">
    <tabColor rgb="FF00B050"/>
  </sheetPr>
  <dimension ref="D2:L26"/>
  <sheetViews>
    <sheetView topLeftCell="D1" workbookViewId="0">
      <selection activeCell="D3" sqref="D3:L25"/>
    </sheetView>
  </sheetViews>
  <sheetFormatPr defaultColWidth="18.85546875" defaultRowHeight="15"/>
  <cols>
    <col min="6" max="6" width="16.140625" customWidth="1"/>
    <col min="8" max="8" width="14.42578125" customWidth="1"/>
    <col min="9" max="9" width="15" bestFit="1" customWidth="1"/>
    <col min="10" max="10" width="41.5703125" customWidth="1"/>
    <col min="11" max="12" width="10.42578125" customWidth="1"/>
  </cols>
  <sheetData>
    <row r="2" spans="4:12" ht="15.75" thickBot="1"/>
    <row r="3" spans="4:12" ht="29.1" customHeight="1" thickTop="1" thickBot="1">
      <c r="D3" s="681" t="s">
        <v>325</v>
      </c>
      <c r="E3" s="681" t="s">
        <v>326</v>
      </c>
      <c r="F3" s="681" t="s">
        <v>327</v>
      </c>
      <c r="G3" s="682" t="s">
        <v>328</v>
      </c>
      <c r="H3" s="681" t="s">
        <v>329</v>
      </c>
      <c r="I3" s="681" t="s">
        <v>330</v>
      </c>
      <c r="J3" s="681" t="s">
        <v>331</v>
      </c>
      <c r="K3" s="681" t="s">
        <v>332</v>
      </c>
      <c r="L3" s="681" t="s">
        <v>333</v>
      </c>
    </row>
    <row r="4" spans="4:12" ht="16.5" thickTop="1" thickBot="1">
      <c r="D4" s="681"/>
      <c r="E4" s="681"/>
      <c r="F4" s="681"/>
      <c r="G4" s="683"/>
      <c r="H4" s="681"/>
      <c r="I4" s="681"/>
      <c r="J4" s="681"/>
      <c r="K4" s="681"/>
      <c r="L4" s="681"/>
    </row>
    <row r="5" spans="4:12" ht="16.5" thickTop="1" thickBot="1">
      <c r="D5" s="681"/>
      <c r="E5" s="681"/>
      <c r="F5" s="681"/>
      <c r="G5" s="684"/>
      <c r="H5" s="681"/>
      <c r="I5" s="681"/>
      <c r="J5" s="681"/>
      <c r="K5" s="681"/>
      <c r="L5" s="681"/>
    </row>
    <row r="6" spans="4:12" ht="16.5" thickTop="1" thickBot="1">
      <c r="D6" s="472">
        <v>1</v>
      </c>
      <c r="E6" s="473" t="s">
        <v>334</v>
      </c>
      <c r="F6" s="474">
        <v>45119</v>
      </c>
      <c r="G6" s="474">
        <v>45119</v>
      </c>
      <c r="H6" s="475">
        <v>1</v>
      </c>
      <c r="I6" s="472" t="s">
        <v>36</v>
      </c>
      <c r="J6" s="472" t="s">
        <v>335</v>
      </c>
      <c r="K6" s="476" t="s">
        <v>145</v>
      </c>
      <c r="L6" s="476" t="s">
        <v>145</v>
      </c>
    </row>
    <row r="7" spans="4:12" ht="16.5" thickTop="1" thickBot="1">
      <c r="D7" s="477">
        <v>2</v>
      </c>
      <c r="E7" s="478" t="s">
        <v>336</v>
      </c>
      <c r="F7" s="479">
        <v>45205</v>
      </c>
      <c r="G7" s="480"/>
      <c r="H7" s="481">
        <v>0.81304347826086965</v>
      </c>
      <c r="I7" s="477" t="s">
        <v>337</v>
      </c>
      <c r="J7" s="477" t="s">
        <v>335</v>
      </c>
      <c r="K7" s="476" t="s">
        <v>145</v>
      </c>
      <c r="L7" s="476" t="s">
        <v>145</v>
      </c>
    </row>
    <row r="8" spans="4:12" ht="16.5" thickTop="1" thickBot="1">
      <c r="D8" s="472">
        <v>3</v>
      </c>
      <c r="E8" s="473" t="s">
        <v>338</v>
      </c>
      <c r="F8" s="474">
        <v>45208</v>
      </c>
      <c r="G8" s="474"/>
      <c r="H8" s="475">
        <v>0.79130434782608705</v>
      </c>
      <c r="I8" s="472" t="s">
        <v>337</v>
      </c>
      <c r="J8" s="472" t="s">
        <v>335</v>
      </c>
      <c r="K8" s="476" t="s">
        <v>145</v>
      </c>
      <c r="L8" s="476" t="s">
        <v>145</v>
      </c>
    </row>
    <row r="9" spans="4:12" ht="16.5" thickTop="1" thickBot="1">
      <c r="D9" s="477">
        <v>4</v>
      </c>
      <c r="E9" s="478" t="s">
        <v>306</v>
      </c>
      <c r="F9" s="479">
        <v>45209</v>
      </c>
      <c r="G9" s="480"/>
      <c r="H9" s="481">
        <v>0.71630434782608698</v>
      </c>
      <c r="I9" s="477" t="s">
        <v>337</v>
      </c>
      <c r="J9" s="477" t="s">
        <v>335</v>
      </c>
      <c r="K9" s="476" t="s">
        <v>145</v>
      </c>
      <c r="L9" s="476" t="s">
        <v>145</v>
      </c>
    </row>
    <row r="10" spans="4:12" ht="26.1" customHeight="1" thickTop="1" thickBot="1">
      <c r="D10" s="472">
        <v>5</v>
      </c>
      <c r="E10" s="473" t="s">
        <v>309</v>
      </c>
      <c r="F10" s="474">
        <v>45210</v>
      </c>
      <c r="G10" s="474"/>
      <c r="H10" s="475">
        <v>0.40434782608695657</v>
      </c>
      <c r="I10" s="472" t="s">
        <v>337</v>
      </c>
      <c r="J10" s="472" t="s">
        <v>335</v>
      </c>
      <c r="K10" s="476" t="s">
        <v>145</v>
      </c>
      <c r="L10" s="476" t="s">
        <v>145</v>
      </c>
    </row>
    <row r="11" spans="4:12" ht="16.5" thickTop="1" thickBot="1">
      <c r="D11" s="477">
        <v>6</v>
      </c>
      <c r="E11" s="478" t="s">
        <v>310</v>
      </c>
      <c r="F11" s="479">
        <v>45211</v>
      </c>
      <c r="G11" s="480"/>
      <c r="H11" s="481">
        <v>0.28913043478260869</v>
      </c>
      <c r="I11" s="477" t="s">
        <v>337</v>
      </c>
      <c r="J11" s="477" t="s">
        <v>335</v>
      </c>
      <c r="K11" s="476" t="s">
        <v>145</v>
      </c>
      <c r="L11" s="476" t="s">
        <v>145</v>
      </c>
    </row>
    <row r="12" spans="4:12" ht="26.1" customHeight="1" thickTop="1" thickBot="1">
      <c r="D12" s="472">
        <v>7</v>
      </c>
      <c r="E12" s="473" t="s">
        <v>339</v>
      </c>
      <c r="F12" s="474">
        <v>45218</v>
      </c>
      <c r="G12" s="474"/>
      <c r="H12" s="475">
        <v>0.15869565217391304</v>
      </c>
      <c r="I12" s="472" t="s">
        <v>337</v>
      </c>
      <c r="J12" s="472" t="s">
        <v>335</v>
      </c>
      <c r="K12" s="476" t="s">
        <v>145</v>
      </c>
      <c r="L12" s="476" t="s">
        <v>145</v>
      </c>
    </row>
    <row r="13" spans="4:12" ht="26.1" customHeight="1" thickTop="1" thickBot="1">
      <c r="D13" s="477">
        <v>8</v>
      </c>
      <c r="E13" s="478" t="s">
        <v>340</v>
      </c>
      <c r="F13" s="479">
        <v>45225</v>
      </c>
      <c r="G13" s="480"/>
      <c r="H13" s="481">
        <v>0.18043478260869567</v>
      </c>
      <c r="I13" s="477" t="s">
        <v>341</v>
      </c>
      <c r="J13" s="477" t="s">
        <v>342</v>
      </c>
      <c r="K13" s="476" t="s">
        <v>135</v>
      </c>
      <c r="L13" s="476" t="s">
        <v>135</v>
      </c>
    </row>
    <row r="14" spans="4:12" ht="24" thickTop="1" thickBot="1">
      <c r="D14" s="472">
        <v>9</v>
      </c>
      <c r="E14" s="473" t="s">
        <v>343</v>
      </c>
      <c r="F14" s="474">
        <v>45232</v>
      </c>
      <c r="G14" s="474"/>
      <c r="H14" s="475">
        <v>0.11521739130434781</v>
      </c>
      <c r="I14" s="472" t="s">
        <v>341</v>
      </c>
      <c r="J14" s="472" t="s">
        <v>342</v>
      </c>
      <c r="K14" s="476" t="s">
        <v>135</v>
      </c>
      <c r="L14" s="476" t="s">
        <v>135</v>
      </c>
    </row>
    <row r="15" spans="4:12" ht="16.5" thickTop="1" thickBot="1">
      <c r="D15" s="477">
        <v>10</v>
      </c>
      <c r="E15" s="478" t="s">
        <v>344</v>
      </c>
      <c r="F15" s="479">
        <v>45239</v>
      </c>
      <c r="G15" s="480"/>
      <c r="H15" s="481">
        <v>0.55978260869565222</v>
      </c>
      <c r="I15" s="477" t="s">
        <v>341</v>
      </c>
      <c r="J15" s="477" t="s">
        <v>335</v>
      </c>
      <c r="K15" s="476" t="s">
        <v>145</v>
      </c>
      <c r="L15" s="476" t="s">
        <v>145</v>
      </c>
    </row>
    <row r="16" spans="4:12" ht="16.5" thickTop="1" thickBot="1">
      <c r="D16" s="472">
        <v>11</v>
      </c>
      <c r="E16" s="473" t="s">
        <v>315</v>
      </c>
      <c r="F16" s="474">
        <v>45246</v>
      </c>
      <c r="G16" s="474"/>
      <c r="H16" s="475">
        <v>0.15869565217391304</v>
      </c>
      <c r="I16" s="472" t="s">
        <v>341</v>
      </c>
      <c r="J16" s="472" t="s">
        <v>335</v>
      </c>
      <c r="K16" s="476" t="s">
        <v>145</v>
      </c>
      <c r="L16" s="476" t="s">
        <v>145</v>
      </c>
    </row>
    <row r="17" spans="4:12" ht="16.5" thickTop="1" thickBot="1">
      <c r="D17" s="477">
        <v>12</v>
      </c>
      <c r="E17" s="478" t="s">
        <v>345</v>
      </c>
      <c r="F17" s="479">
        <v>45253</v>
      </c>
      <c r="G17" s="480"/>
      <c r="H17" s="481">
        <v>0.13695652173913042</v>
      </c>
      <c r="I17" s="477" t="s">
        <v>341</v>
      </c>
      <c r="J17" s="477" t="s">
        <v>335</v>
      </c>
      <c r="K17" s="476" t="s">
        <v>145</v>
      </c>
      <c r="L17" s="476" t="s">
        <v>145</v>
      </c>
    </row>
    <row r="18" spans="4:12" ht="16.5" thickTop="1" thickBot="1">
      <c r="D18" s="472">
        <v>13</v>
      </c>
      <c r="E18" s="473" t="s">
        <v>317</v>
      </c>
      <c r="F18" s="474">
        <v>45260</v>
      </c>
      <c r="G18" s="474"/>
      <c r="H18" s="475">
        <v>0.13695652173913042</v>
      </c>
      <c r="I18" s="472" t="s">
        <v>341</v>
      </c>
      <c r="J18" s="472" t="s">
        <v>335</v>
      </c>
      <c r="K18" s="476" t="s">
        <v>145</v>
      </c>
      <c r="L18" s="476" t="s">
        <v>145</v>
      </c>
    </row>
    <row r="19" spans="4:12" ht="16.5" thickTop="1" thickBot="1">
      <c r="D19" s="477">
        <v>14</v>
      </c>
      <c r="E19" s="478" t="s">
        <v>346</v>
      </c>
      <c r="F19" s="479">
        <v>45267</v>
      </c>
      <c r="G19" s="480"/>
      <c r="H19" s="481">
        <v>0.13695652173913042</v>
      </c>
      <c r="I19" s="477" t="s">
        <v>341</v>
      </c>
      <c r="J19" s="477" t="s">
        <v>335</v>
      </c>
      <c r="K19" s="476" t="s">
        <v>145</v>
      </c>
      <c r="L19" s="476" t="s">
        <v>145</v>
      </c>
    </row>
    <row r="20" spans="4:12" ht="16.5" thickTop="1" thickBot="1">
      <c r="D20" s="472">
        <v>15</v>
      </c>
      <c r="E20" s="473" t="s">
        <v>319</v>
      </c>
      <c r="F20" s="474">
        <v>45274</v>
      </c>
      <c r="G20" s="474"/>
      <c r="H20" s="475">
        <v>0.15869565217391304</v>
      </c>
      <c r="I20" s="472" t="s">
        <v>341</v>
      </c>
      <c r="J20" s="472" t="s">
        <v>335</v>
      </c>
      <c r="K20" s="476" t="s">
        <v>145</v>
      </c>
      <c r="L20" s="476" t="s">
        <v>145</v>
      </c>
    </row>
    <row r="21" spans="4:12" ht="16.5" thickTop="1" thickBot="1">
      <c r="D21" s="477">
        <v>16</v>
      </c>
      <c r="E21" s="478" t="s">
        <v>320</v>
      </c>
      <c r="F21" s="479">
        <v>45281</v>
      </c>
      <c r="G21" s="480"/>
      <c r="H21" s="481">
        <v>0.15869565217391304</v>
      </c>
      <c r="I21" s="477" t="s">
        <v>341</v>
      </c>
      <c r="J21" s="477" t="s">
        <v>335</v>
      </c>
      <c r="K21" s="476" t="s">
        <v>145</v>
      </c>
      <c r="L21" s="476" t="s">
        <v>145</v>
      </c>
    </row>
    <row r="22" spans="4:12" ht="16.5" thickTop="1" thickBot="1">
      <c r="D22" s="472">
        <v>17</v>
      </c>
      <c r="E22" s="473" t="s">
        <v>321</v>
      </c>
      <c r="F22" s="474">
        <v>45281</v>
      </c>
      <c r="G22" s="474"/>
      <c r="H22" s="475">
        <v>0.13695652173913042</v>
      </c>
      <c r="I22" s="472" t="s">
        <v>341</v>
      </c>
      <c r="J22" s="472" t="s">
        <v>335</v>
      </c>
      <c r="K22" s="476" t="s">
        <v>145</v>
      </c>
      <c r="L22" s="476" t="s">
        <v>145</v>
      </c>
    </row>
    <row r="23" spans="4:12" ht="16.5" thickTop="1" thickBot="1">
      <c r="D23" s="477">
        <v>18</v>
      </c>
      <c r="E23" s="478" t="s">
        <v>322</v>
      </c>
      <c r="F23" s="479">
        <v>45295</v>
      </c>
      <c r="G23" s="480"/>
      <c r="H23" s="481">
        <v>0.13695652173913042</v>
      </c>
      <c r="I23" s="477" t="s">
        <v>341</v>
      </c>
      <c r="J23" s="477" t="s">
        <v>335</v>
      </c>
      <c r="K23" s="476" t="s">
        <v>145</v>
      </c>
      <c r="L23" s="476" t="s">
        <v>145</v>
      </c>
    </row>
    <row r="24" spans="4:12" ht="16.5" thickTop="1" thickBot="1">
      <c r="D24" s="472">
        <v>19</v>
      </c>
      <c r="E24" s="473" t="s">
        <v>323</v>
      </c>
      <c r="F24" s="474">
        <v>45302</v>
      </c>
      <c r="G24" s="474"/>
      <c r="H24" s="475">
        <v>0.13695652173913042</v>
      </c>
      <c r="I24" s="472" t="s">
        <v>341</v>
      </c>
      <c r="J24" s="472" t="s">
        <v>335</v>
      </c>
      <c r="K24" s="476" t="s">
        <v>145</v>
      </c>
      <c r="L24" s="476" t="s">
        <v>145</v>
      </c>
    </row>
    <row r="25" spans="4:12" ht="16.5" thickTop="1" thickBot="1">
      <c r="D25" s="477">
        <v>20</v>
      </c>
      <c r="E25" s="478" t="s">
        <v>324</v>
      </c>
      <c r="F25" s="479">
        <v>45309</v>
      </c>
      <c r="G25" s="480"/>
      <c r="H25" s="481">
        <v>0.13695652173913042</v>
      </c>
      <c r="I25" s="477" t="s">
        <v>341</v>
      </c>
      <c r="J25" s="477" t="s">
        <v>335</v>
      </c>
      <c r="K25" s="476" t="s">
        <v>145</v>
      </c>
      <c r="L25" s="476" t="s">
        <v>145</v>
      </c>
    </row>
    <row r="26" spans="4:12" ht="15.75" thickTop="1"/>
  </sheetData>
  <mergeCells count="9">
    <mergeCell ref="J3:J5"/>
    <mergeCell ref="K3:K5"/>
    <mergeCell ref="L3:L5"/>
    <mergeCell ref="G3:G5"/>
    <mergeCell ref="D3:D5"/>
    <mergeCell ref="E3:E5"/>
    <mergeCell ref="F3:F5"/>
    <mergeCell ref="H3:H5"/>
    <mergeCell ref="I3:I5"/>
  </mergeCells>
  <conditionalFormatting sqref="K6:L25">
    <cfRule type="cellIs" dxfId="7607" priority="1" operator="equal">
      <formula>"R"</formula>
    </cfRule>
    <cfRule type="cellIs" dxfId="7606" priority="2" operator="equal">
      <formula>"A"</formula>
    </cfRule>
    <cfRule type="cellIs" dxfId="7605" priority="3" operator="equal">
      <formula>"G"</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F518-96C2-468F-A9D4-BEDEE117BD55}">
  <sheetPr codeName="Sheet3"/>
  <dimension ref="A1:CN350"/>
  <sheetViews>
    <sheetView topLeftCell="AF1" workbookViewId="0">
      <selection activeCell="AO3" sqref="AO3"/>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9.140625" bestFit="1"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customWidth="1" outlineLevel="1"/>
    <col min="51" max="51" width="12.28515625" customWidth="1" outlineLevel="1"/>
    <col min="52" max="52" width="17.28515625" customWidth="1" outlineLevel="1"/>
    <col min="53" max="53" width="12.5703125" customWidth="1" outlineLevel="1"/>
    <col min="54" max="54" width="12.7109375" customWidth="1" outlineLevel="1"/>
    <col min="55" max="55" width="12.5703125" customWidth="1" outlineLevel="1"/>
    <col min="56" max="56" width="9.85546875" customWidth="1" outlineLevel="1"/>
    <col min="57" max="57" width="11.42578125" customWidth="1" outlineLevel="1"/>
    <col min="58" max="59" width="10.42578125" customWidth="1" outlineLevel="1"/>
    <col min="60" max="60" width="9.28515625" customWidth="1" outlineLevel="1"/>
    <col min="61" max="61" width="9.42578125" customWidth="1" outlineLevel="1"/>
    <col min="62" max="62" width="12.5703125" customWidth="1" outlineLevel="1"/>
    <col min="63" max="63" width="7.28515625" customWidth="1" outlineLevel="1"/>
    <col min="64" max="64" width="12.5703125" customWidth="1" outlineLevel="1"/>
    <col min="65" max="65" width="8.7109375" customWidth="1" outlineLevel="1"/>
    <col min="66" max="66" width="3.42578125" customWidth="1" outlineLevel="1"/>
    <col min="67" max="67" width="13.5703125" customWidth="1" outlineLevel="1"/>
    <col min="68" max="68" width="12.28515625" customWidth="1" outlineLevel="1"/>
    <col min="69" max="70" width="10.42578125" customWidth="1" outlineLevel="1"/>
    <col min="71" max="71" width="9.140625" customWidth="1" outlineLevel="1"/>
    <col min="72" max="72" width="8.7109375" customWidth="1" outlineLevel="1"/>
    <col min="73" max="73" width="3.42578125" customWidth="1" outlineLevel="1"/>
    <col min="74" max="74" width="10.42578125" customWidth="1" outlineLevel="1"/>
    <col min="75" max="77" width="8.7109375" customWidth="1" outlineLevel="1"/>
    <col min="78" max="78" width="10.42578125" customWidth="1" outlineLevel="1"/>
    <col min="79" max="79" width="8.42578125" customWidth="1" outlineLevel="1"/>
    <col min="80" max="80" width="8.7109375" customWidth="1" outlineLevel="1"/>
    <col min="83" max="83" width="13.5703125" customWidth="1" outlineLevel="1"/>
    <col min="84" max="84" width="31.85546875" customWidth="1" outlineLevel="1"/>
    <col min="85" max="85" width="27.5703125" customWidth="1" outlineLevel="1"/>
    <col min="86" max="86" width="20.28515625" customWidth="1" outlineLevel="1"/>
    <col min="87" max="87" width="17.7109375" customWidth="1" outlineLevel="1"/>
    <col min="88" max="89" width="31.85546875" customWidth="1" outlineLevel="1"/>
    <col min="90" max="90" width="9.5703125" customWidth="1" outlineLevel="1"/>
    <col min="91" max="91" width="5.5703125" bestFit="1" customWidth="1"/>
    <col min="92" max="92" width="9.140625" bestFit="1" customWidth="1"/>
  </cols>
  <sheetData>
    <row r="1" spans="1:92">
      <c r="M1"/>
      <c r="CE1" s="364">
        <f ca="1">TODAY()</f>
        <v>45331</v>
      </c>
      <c r="CF1" s="365"/>
      <c r="CG1" s="365"/>
      <c r="CH1" s="365"/>
      <c r="CI1" s="365"/>
      <c r="CJ1" s="365"/>
      <c r="CK1" s="365"/>
      <c r="CL1" s="365"/>
      <c r="CM1" s="365"/>
      <c r="CN1" s="365"/>
    </row>
    <row r="2" spans="1:92">
      <c r="M2"/>
      <c r="CE2" s="366" t="s">
        <v>347</v>
      </c>
      <c r="CF2" s="367"/>
      <c r="CG2" s="367"/>
      <c r="CH2" s="367"/>
      <c r="CI2" s="367"/>
      <c r="CJ2" s="367"/>
      <c r="CK2" s="367"/>
      <c r="CL2" s="365"/>
      <c r="CM2" s="365"/>
      <c r="CN2" s="365"/>
    </row>
    <row r="3" spans="1:92" ht="30">
      <c r="B3" s="64">
        <f ca="1">TODAY()</f>
        <v>45331</v>
      </c>
      <c r="M3"/>
      <c r="P3" s="55"/>
      <c r="AB3" s="61"/>
      <c r="AO3" s="61"/>
      <c r="CE3" s="432" t="s">
        <v>100</v>
      </c>
      <c r="CF3" s="432" t="s">
        <v>103</v>
      </c>
      <c r="CG3" s="432" t="s">
        <v>104</v>
      </c>
      <c r="CH3" s="432" t="s">
        <v>105</v>
      </c>
      <c r="CI3" s="432" t="s">
        <v>106</v>
      </c>
      <c r="CJ3" s="432" t="s">
        <v>107</v>
      </c>
      <c r="CK3" s="432" t="s">
        <v>137</v>
      </c>
      <c r="CL3" s="432" t="s">
        <v>114</v>
      </c>
      <c r="CM3" s="365"/>
      <c r="CN3" s="365"/>
    </row>
    <row r="4" spans="1:92" ht="15.75" thickBot="1">
      <c r="B4" s="692" t="s">
        <v>99</v>
      </c>
      <c r="C4" s="693"/>
      <c r="D4" s="693"/>
      <c r="E4" s="693"/>
      <c r="F4" s="693"/>
      <c r="G4" s="693"/>
      <c r="H4" s="693"/>
      <c r="I4" s="693"/>
      <c r="J4" s="693"/>
      <c r="K4" s="693"/>
      <c r="M4"/>
      <c r="AB4" s="20"/>
      <c r="AE4" s="61"/>
      <c r="CE4" s="370"/>
      <c r="CF4" s="371" t="str">
        <f>IF(CG12&lt;&gt;0,IF($CI37&lt;=83,(WORKDAY($CG$12,$CG28)),"NA"),"")</f>
        <v/>
      </c>
      <c r="CG4" s="371" t="str">
        <f>IF(CG12&lt;&gt;0,IF($CI38&lt;=83,(WORKDAY($CG$12,$CG29)),"NA"),"")</f>
        <v/>
      </c>
      <c r="CH4" s="371" t="str">
        <f>IF(CG12&lt;&gt;0,IF($CI39&lt;=83,(WORKDAY($CG$12,$CG30)),"NA"),"")</f>
        <v/>
      </c>
      <c r="CI4" s="371" t="str">
        <f>IF(CG12&lt;&gt;0,IF($CI40&lt;=83,(WORKDAY($CG$12,$CG31)),"NA"),"")</f>
        <v/>
      </c>
      <c r="CJ4" s="371" t="str">
        <f>IF(CG12&lt;&gt;0,IF($CI41&lt;=83,(WORKDAY($CG$12,$CG32)),"NA"),"")</f>
        <v/>
      </c>
      <c r="CK4" s="371" t="str">
        <f>IF(CG12&lt;&gt;0,IF($CI42&lt;=83,(WORKDAY($CG$12,$CG33)),"NA"),"")</f>
        <v/>
      </c>
      <c r="CL4" s="370"/>
      <c r="CM4" s="365"/>
      <c r="CN4" s="365"/>
    </row>
    <row r="5" spans="1:92"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E5" s="431" t="str">
        <f>CF12</f>
        <v/>
      </c>
      <c r="CF5" s="372" t="str">
        <f ca="1">IF(CG12&lt;&gt;0,IF($CG37&lt;=83,IF($CI37&lt;=83,(IF(TODAY()&lt;=WORKDAY(CF4,-1),"INITIATED","WIP")),INDEX($CG$17,MATCH(CF17,CF17:CF22,0))),"COMPLETED"),"")</f>
        <v/>
      </c>
      <c r="CG5" s="372" t="str">
        <f ca="1">IF(CG12&lt;&gt;0,IF($CG38&lt;=83,IF($CI38&lt;=83,(IF(TODAY()&lt;=WORKDAY(CG4,-2),"INITIATED","WIP")),INDEX($CG$18,MATCH(CF18,CF18:CF22,0))),"COMPLETED"),"")</f>
        <v/>
      </c>
      <c r="CH5" s="372" t="str">
        <f ca="1">IF(CG12&lt;&gt;0,IF($CG39&lt;=83,IF($CI39&lt;=83,(IF(TODAY()&lt;=WORKDAY(CH4,-8),"TO BE SCHEDULED","WIP")),INDEX($CG$19,MATCH(CF19,CF19:CF22,0))),"COMPLETED"),"")</f>
        <v/>
      </c>
      <c r="CI5" s="372" t="str">
        <f ca="1">IF(CG12&lt;&gt;0,IF($CG40&lt;=83,IF($CI40&lt;=83,(IF(TODAY()&lt;=WORKDAY(CI4,-15),"TO BE SCHEDULED","WIP")),INDEX($CG$20,MATCH(CF20,CF20:CF22,0))),"COMPLETED"),"")</f>
        <v/>
      </c>
      <c r="CJ5" s="372" t="str">
        <f ca="1">IF(CG12&lt;&gt;0,IF($CG41&lt;=83,IF($CI41&lt;=83,(IF(TODAY()&lt;=WORKDAY(CJ4,-12),"TO BE SCHEDULED","WIP")),INDEX($CG$21,MATCH(CF21,CF21:CF22,0))),"COMPLETED"),"")</f>
        <v/>
      </c>
      <c r="CK5" s="372" t="str">
        <f ca="1">IF(CG12&lt;&gt;0,IF($CG42&lt;=83,IF($CI42&lt;=83,(IF(TODAY()&lt;=WORKDAY(CK4,-3),"TO BE SCHEDULED","WIP")),INDEX($CG$22,MATCH(CF22,CF22:CF22,0))),"COMPLETED"),"")</f>
        <v/>
      </c>
      <c r="CL5" s="371" t="str">
        <f>CH12</f>
        <v/>
      </c>
      <c r="CM5" s="365"/>
      <c r="CN5" s="365"/>
    </row>
    <row r="6" spans="1:92" ht="15.75" thickBot="1">
      <c r="A6" s="71"/>
      <c r="B6" s="71"/>
      <c r="C6" s="72" t="str">
        <f>IF(AI9&lt;&gt;0,IF($G66&lt;=83,(WORKDAY($AI$9,$F21)),"NA"),"")</f>
        <v/>
      </c>
      <c r="D6" s="72" t="str">
        <f>IF(AI9&lt;&gt;0,IF($G67&lt;=83,(WORKDAY($AI$9,$F22)),"NA"),"")</f>
        <v/>
      </c>
      <c r="E6" s="72" t="str">
        <f>IF(AI9&lt;&gt;0,IF($G68&lt;=83,(WORKDAY($AI$9,$F23)),"NA"),"")</f>
        <v/>
      </c>
      <c r="F6" s="72" t="str">
        <f>IF(AI9&lt;&gt;0,IF($G69&lt;=83,(WORKDAY($AI$9,$F24)),"NA"),"")</f>
        <v/>
      </c>
      <c r="G6" s="72" t="str">
        <f>IF(AI9&lt;&gt;0,IF($G70&lt;=83,(WORKDAY($AI$9,$F25)),"NA"),"")</f>
        <v/>
      </c>
      <c r="H6" s="72" t="str">
        <f>IF(AI9&lt;&gt;0,IF($G71&lt;=83,(WORKDAY($AI$9,$F26)),"NA"),"")</f>
        <v/>
      </c>
      <c r="I6" s="72" t="str">
        <f>IF(AI9&lt;&gt;0,IF($G72&lt;=83,(WORKDAY($AI$9,$F27)),"NA"),"")</f>
        <v/>
      </c>
      <c r="J6" s="72" t="str">
        <f>IF(AI9&lt;&gt;0,IF($G73&lt;=83,(WORKDAY($AI$9,$F28)),"NA"),"")</f>
        <v/>
      </c>
      <c r="K6" s="72" t="str">
        <f>IF(AI9&lt;&gt;0,IF($G74&lt;=83,(WORKDAY($AI$9,$F29)),"NA"),"")</f>
        <v/>
      </c>
      <c r="L6" s="437" t="str">
        <f>IF(AI9&lt;&gt;0,IF($G75&lt;=83,(WORKDAY($AI$9,$F30)),"NA"),"")</f>
        <v/>
      </c>
      <c r="M6" s="691" t="str">
        <f>$AO$9</f>
        <v/>
      </c>
      <c r="N6" s="691"/>
      <c r="O6" s="125"/>
      <c r="P6" s="73" t="str">
        <f>IF($AQ$9&lt;&gt;0,$AQ$9,"")</f>
        <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2"/>
      <c r="CE6" s="365"/>
      <c r="CF6" s="365"/>
      <c r="CG6" s="365"/>
      <c r="CH6" s="373"/>
      <c r="CI6" s="365"/>
      <c r="CJ6" s="365"/>
      <c r="CK6" s="365"/>
      <c r="CL6" s="365"/>
      <c r="CM6" s="365"/>
      <c r="CN6" s="365"/>
    </row>
    <row r="7" spans="1:92" s="82" customFormat="1" ht="30.75" thickBot="1">
      <c r="A7" s="312" t="str">
        <f>IF(AA9&lt;&gt;0,AA9,"")</f>
        <v/>
      </c>
      <c r="B7" s="273" t="str">
        <f>IF($AB$9&lt;&gt;0,$AB$9,"")</f>
        <v/>
      </c>
      <c r="C7" s="273" t="str">
        <f ca="1">IF(AI9&lt;&gt;0,IF($E66&lt;=83,IF($G66&lt;=83,(IF(TODAY()&lt;=WORKDAY(C6,-2),"NEEDS ATTENTION","ISSUE")),INDEX($AA$16,MATCH(Z16,Z16:Z25,0))),"COMPLETED"),"")</f>
        <v/>
      </c>
      <c r="D7" s="273" t="str">
        <f ca="1">IF(AI9&lt;&gt;0,IF($E67&lt;=83,IF($G67&lt;=83,(IF(TODAY()&lt;=WORKDAY(D6,-2),"NEEDS ATTENTION","RISK")),INDEX($AA$17,MATCH(Z17,Z17:Z25,0))),"COMPLETED"),"")</f>
        <v/>
      </c>
      <c r="E7" s="273" t="str">
        <f ca="1">IF(AI9&lt;&gt;0,IF($E68&lt;=83,IF($G68&lt;=83,(IF(TODAY()&lt;=WORKDAY(E6,-2),"NEEDS ATTENTION","RISK")),INDEX($AA$18,MATCH(Z18,Z18:Z25,0))),"COMPLETED"),"")</f>
        <v/>
      </c>
      <c r="F7" s="276" t="str">
        <f ca="1">IF(AI9&lt;&gt;0,IF($E69&lt;=83,IF($G69&lt;=83,(IF(TODAY()&lt;=WORKDAY(F6,-2),"NEEDS ATTENTION","ISSUE")),INDEX($AA$19,MATCH(Z19,Z19:Z25,0))),"COMPLETED"),"")</f>
        <v/>
      </c>
      <c r="G7" s="276" t="str">
        <f ca="1">IF(AI9&lt;&gt;0,IF($E70&lt;=83,IF($G70&lt;=83,(IF(TODAY()&lt;=WORKDAY(G6,-2),"NEEDS ATTENTION","RISK")),INDEX($AA$20,MATCH(Z20,Z20:Z25,0))),"COMPLETED"),"")</f>
        <v/>
      </c>
      <c r="H7" s="273" t="str">
        <f ca="1">IF(AI9&lt;&gt;0,IF($E71&lt;=83,IF($G71&lt;=83,(IF(TODAY()&lt;=WORKDAY(H6,-2),"NEEDS ATTENTION","ISSUE")),INDEX($AA$21,MATCH(Z21,Z21:Z25,0))),"COMPLETED"),"")</f>
        <v/>
      </c>
      <c r="I7" s="273" t="str">
        <f ca="1">IF(AI9&lt;&gt;0,IF($E72&lt;=83,IF($G72&lt;=83,(IF(TODAY()&lt;=WORKDAY(I6,-2),"NEEDS ATTENTION","ISSUE")),INDEX($AA$22,MATCH(Z22,Z22:Z25,0))),"COMPLETED"),"")</f>
        <v/>
      </c>
      <c r="J7" s="273" t="str">
        <f ca="1">IF(AI9&lt;&gt;0,IF($E73&lt;=83,IF($G73&lt;=83,(IF(TODAY()&lt;=WORKDAY(J6,-2),"NEEDS ATTENTION","ISSUE")),INDEX($AA$23,MATCH(Z23,Z23:Z25,0))),"COMPLETED"),"")</f>
        <v/>
      </c>
      <c r="K7" s="273" t="str" cm="1">
        <f t="array" aca="1" ref="K7" ca="1">IF(AI9&lt;&gt;0,IF($E74&lt;=83,IF($G74&lt;=83,(IF(TODAY()&lt;=WORKDAY(K6,-2),"NEEDS ATTENTION","RISK")),INDEX($AA$24,MATCH(Z24:Z25,Z24,0))),"COMPLETED"),"")</f>
        <v/>
      </c>
      <c r="L7" s="273" t="str">
        <f ca="1">IF(AI9&lt;&gt;0,IF($E75&lt;=83,IF($G75&lt;=83,(IF(TODAY()&lt;=WORKDAY(L6,-2),"NEEDS ATTENTION","RISK")),INDEX($AA$25,MATCH(Z25,Z25,0))),"COMPLETED"),"")</f>
        <v/>
      </c>
      <c r="M7" s="72" t="str">
        <f>M6</f>
        <v/>
      </c>
      <c r="N7" s="273" t="str">
        <f>IF(($M$7&lt;$O$7),"NEEDS POSTPONEMENT","NEEDS ATTENTION")</f>
        <v>NEEDS ATTENTION</v>
      </c>
      <c r="O7" s="72" t="str">
        <f>$AP$9</f>
        <v/>
      </c>
      <c r="P7" s="78" t="str">
        <f>IF((P6&lt;O7),"AMENDMENT REQUIRED","")</f>
        <v/>
      </c>
      <c r="Q7" s="273" t="str">
        <f ca="1">IF($AR$9&lt;&gt;0,IF($E$76&lt;84,IF(TODAY()&gt;=WORKDAY($AR$9,$F$99),"NEEDS ATTENTION",""),"COMPLETED"),"")</f>
        <v/>
      </c>
      <c r="R7" s="434" t="str">
        <f>IF($E$76&gt;70,"TO ARCHIVE",IF($AP$9&gt;$AK$9,"AGGRESSIVE",""))</f>
        <v/>
      </c>
      <c r="S7" s="313">
        <f>AA88</f>
        <v>0</v>
      </c>
      <c r="AL7" s="702" t="s">
        <v>120</v>
      </c>
      <c r="AM7" s="703"/>
      <c r="AN7" s="703"/>
      <c r="AO7" s="704"/>
      <c r="AQ7" s="317" t="s">
        <v>121</v>
      </c>
      <c r="AX7" s="34" t="s">
        <v>39</v>
      </c>
      <c r="AY7" s="225"/>
      <c r="AZ7" s="34" t="s">
        <v>40</v>
      </c>
      <c r="BA7" s="214" t="s">
        <v>41</v>
      </c>
      <c r="BB7" s="661" t="s">
        <v>54</v>
      </c>
      <c r="BC7" s="649"/>
      <c r="BD7" s="649"/>
      <c r="BE7" s="650"/>
      <c r="BF7" s="60" t="s">
        <v>43</v>
      </c>
      <c r="BG7" s="662">
        <f ca="1">TODAY()</f>
        <v>45331</v>
      </c>
      <c r="BH7" s="663"/>
      <c r="BI7" s="663"/>
      <c r="BJ7" s="664"/>
      <c r="BK7" s="659" t="s">
        <v>45</v>
      </c>
      <c r="BL7" s="203"/>
      <c r="BM7" s="203"/>
      <c r="BN7" s="680" t="s">
        <v>46</v>
      </c>
      <c r="BO7" s="680"/>
      <c r="BP7" s="82" t="s">
        <v>47</v>
      </c>
      <c r="BQ7" s="203"/>
      <c r="BR7" s="203"/>
      <c r="BS7" s="203"/>
      <c r="BT7" s="203"/>
      <c r="BU7" s="203"/>
      <c r="BV7" s="203"/>
      <c r="BW7" s="203"/>
      <c r="BX7" s="203"/>
      <c r="BY7" s="203"/>
      <c r="BZ7" s="203"/>
      <c r="CA7" s="203"/>
      <c r="CB7" s="203"/>
      <c r="CE7" s="375"/>
      <c r="CF7" s="375"/>
      <c r="CG7" s="375"/>
      <c r="CH7" s="439"/>
      <c r="CI7" s="440"/>
      <c r="CJ7" s="375"/>
      <c r="CK7" s="375"/>
      <c r="CL7" s="439"/>
      <c r="CM7" s="375"/>
      <c r="CN7" s="375"/>
    </row>
    <row r="8" spans="1:92"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660"/>
      <c r="BL8" s="1"/>
      <c r="BM8" s="1"/>
      <c r="BN8" s="652" t="s">
        <v>63</v>
      </c>
      <c r="BO8" s="653"/>
      <c r="BP8" s="38" t="str">
        <f>BX$12</f>
        <v>Very Low</v>
      </c>
      <c r="BQ8" s="38" t="str">
        <f>BX$11</f>
        <v>Low</v>
      </c>
      <c r="BR8" s="38" t="str">
        <f>BX$10</f>
        <v>Medium</v>
      </c>
      <c r="BS8" s="38" t="str">
        <f>BX$9</f>
        <v>High</v>
      </c>
      <c r="BT8" s="38" t="str">
        <f>BX$8</f>
        <v>Very High</v>
      </c>
      <c r="BU8" s="38" t="str">
        <f>BX$13</f>
        <v>NIL</v>
      </c>
      <c r="BV8" s="39" t="s">
        <v>64</v>
      </c>
      <c r="BW8" s="39" t="s">
        <v>65</v>
      </c>
      <c r="BX8" s="39" t="s">
        <v>65</v>
      </c>
      <c r="BY8" s="1"/>
      <c r="BZ8" s="1"/>
      <c r="CA8" s="1"/>
      <c r="CB8" s="1"/>
      <c r="CE8" s="365"/>
      <c r="CF8" s="365"/>
      <c r="CG8" s="365"/>
      <c r="CH8" s="365"/>
      <c r="CI8" s="365"/>
      <c r="CJ8" s="365"/>
      <c r="CK8" s="365"/>
      <c r="CL8" s="365"/>
      <c r="CM8" s="365"/>
      <c r="CN8" s="365"/>
    </row>
    <row r="9" spans="1:92" ht="61.5" thickTop="1" thickBot="1">
      <c r="M9"/>
      <c r="Z9" s="41" t="s">
        <v>362</v>
      </c>
      <c r="AA9" s="41"/>
      <c r="AB9" s="219"/>
      <c r="AC9" s="219"/>
      <c r="AD9" s="41" t="s">
        <v>363</v>
      </c>
      <c r="AE9" s="41"/>
      <c r="AF9" s="7"/>
      <c r="AG9" s="7"/>
      <c r="AH9" s="7"/>
      <c r="AI9" s="467"/>
      <c r="AJ9" s="465"/>
      <c r="AK9" s="468" t="str">
        <f>IF($AI$9&gt;0,WORKDAY($AI$9,$AJ$9),"")</f>
        <v/>
      </c>
      <c r="AL9" s="469" t="str">
        <f>IF(E79&lt;=83,"",AA29)</f>
        <v/>
      </c>
      <c r="AM9" s="469" t="str">
        <f>IF(E80&lt;=83,"",AA28)</f>
        <v/>
      </c>
      <c r="AN9" s="469" t="str">
        <f>IF(E81&lt;=83,"",AA30)</f>
        <v/>
      </c>
      <c r="AO9" s="468" t="str">
        <f>IF(AA31&lt;&gt;0,IF(G73=84,AD31,AA31),"")</f>
        <v/>
      </c>
      <c r="AP9" s="469" t="str">
        <f>IF($AI$7&lt;&gt;0,(MAX(WORKDAY($AI$7,($D$85+$D$17)),WORKDAY(MAX($AL$7,$AM$7,$AN$7),$D$17))),"")</f>
        <v/>
      </c>
      <c r="AQ9" s="469"/>
      <c r="AR9" s="470"/>
      <c r="AX9" s="7">
        <v>1</v>
      </c>
      <c r="AY9" s="40"/>
      <c r="AZ9" s="226"/>
      <c r="BA9" s="40"/>
      <c r="BB9" s="40"/>
      <c r="BC9" s="41"/>
      <c r="BD9" s="41"/>
      <c r="BE9" s="41"/>
      <c r="BF9" s="41" t="str">
        <f>IFERROR(INDEX(BP$9:BU$14,MATCH(BD9,BO$9:BO$14,0),MATCH(BE9,BP$8:BU$8,0)),"")</f>
        <v/>
      </c>
      <c r="BG9" s="227"/>
      <c r="BH9" s="40"/>
      <c r="BI9" s="41"/>
      <c r="BJ9" s="227"/>
      <c r="BK9" s="41" t="str">
        <f>IF($BD9&lt;&gt;0,IF($BF9="NIL","CLOSED","OPEN"),"")</f>
        <v/>
      </c>
      <c r="BN9" s="642" t="s">
        <v>53</v>
      </c>
      <c r="BO9" s="42" t="str">
        <f>BW$8</f>
        <v>Very High</v>
      </c>
      <c r="BP9" s="43" t="s">
        <v>69</v>
      </c>
      <c r="BQ9" s="43" t="s">
        <v>70</v>
      </c>
      <c r="BR9" s="43" t="s">
        <v>70</v>
      </c>
      <c r="BS9" s="43" t="s">
        <v>71</v>
      </c>
      <c r="BT9" s="43" t="s">
        <v>71</v>
      </c>
      <c r="BU9" s="43" t="s">
        <v>72</v>
      </c>
      <c r="BV9" s="44" t="s">
        <v>67</v>
      </c>
      <c r="BW9" s="44" t="s">
        <v>73</v>
      </c>
      <c r="BX9" s="44" t="s">
        <v>73</v>
      </c>
      <c r="BZ9" s="62" t="s">
        <v>64</v>
      </c>
      <c r="CA9" s="63" t="s">
        <v>67</v>
      </c>
      <c r="CB9" s="62" t="s">
        <v>74</v>
      </c>
      <c r="CE9" s="365"/>
      <c r="CF9" s="365"/>
      <c r="CG9" s="365"/>
      <c r="CH9" s="365"/>
      <c r="CI9" s="365"/>
      <c r="CJ9" s="365" t="str">
        <f>IF(CK17&gt;0,IF((CG17-CK17)&gt;0,(CG17-CK17),""),"")</f>
        <v/>
      </c>
      <c r="CK9" s="365"/>
      <c r="CL9" s="373"/>
      <c r="CM9" s="365"/>
      <c r="CN9" s="365"/>
    </row>
    <row r="10" spans="1:92"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c r="BB10" s="40"/>
      <c r="BC10" s="41"/>
      <c r="BD10" s="41"/>
      <c r="BE10" s="41"/>
      <c r="BF10" s="41" t="str">
        <f t="shared" ref="BF10:BF23" si="0">IFERROR(INDEX(BP$9:BT$13,MATCH(BD10,BO$9:BO$13,0),MATCH(BE10,BP$8:BT$8,0)),"")</f>
        <v/>
      </c>
      <c r="BG10" s="227"/>
      <c r="BH10" s="40"/>
      <c r="BI10" s="41"/>
      <c r="BJ10" s="227"/>
      <c r="BK10" s="41" t="str">
        <f t="shared" ref="BK10:BK23" si="1">IF($BD10&lt;&gt;0,IF($BF10="NIL","CLOSED","OPEN"),"")</f>
        <v/>
      </c>
      <c r="BN10" s="643"/>
      <c r="BO10" s="42" t="str">
        <f>BW$9</f>
        <v>High</v>
      </c>
      <c r="BP10" s="43" t="s">
        <v>77</v>
      </c>
      <c r="BQ10" s="43" t="s">
        <v>69</v>
      </c>
      <c r="BR10" s="43" t="s">
        <v>70</v>
      </c>
      <c r="BS10" s="43" t="s">
        <v>71</v>
      </c>
      <c r="BT10" s="43" t="s">
        <v>71</v>
      </c>
      <c r="BU10" s="43" t="s">
        <v>72</v>
      </c>
      <c r="BV10" s="39" t="s">
        <v>74</v>
      </c>
      <c r="BW10" s="39" t="s">
        <v>76</v>
      </c>
      <c r="BX10" s="39" t="s">
        <v>76</v>
      </c>
      <c r="BZ10" s="39" t="s">
        <v>65</v>
      </c>
      <c r="CA10" s="39" t="s">
        <v>65</v>
      </c>
      <c r="CB10" s="39" t="s">
        <v>65</v>
      </c>
      <c r="CE10" s="375"/>
      <c r="CF10" s="375"/>
      <c r="CG10" s="375"/>
      <c r="CH10" s="375"/>
      <c r="CI10" s="375"/>
      <c r="CJ10" s="375"/>
      <c r="CK10" s="375"/>
      <c r="CL10" s="375"/>
      <c r="CM10" s="375"/>
      <c r="CN10" s="375"/>
    </row>
    <row r="11" spans="1:92"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c r="BB11" s="40"/>
      <c r="BC11" s="41"/>
      <c r="BD11" s="41"/>
      <c r="BE11" s="41"/>
      <c r="BF11" s="41" t="str">
        <f t="shared" si="0"/>
        <v/>
      </c>
      <c r="BG11" s="227"/>
      <c r="BH11" s="40"/>
      <c r="BI11" s="41"/>
      <c r="BJ11" s="227"/>
      <c r="BK11" s="41" t="str">
        <f t="shared" si="1"/>
        <v/>
      </c>
      <c r="BN11" s="643"/>
      <c r="BO11" s="42" t="str">
        <f>BW$10</f>
        <v>Medium</v>
      </c>
      <c r="BP11" s="43" t="s">
        <v>77</v>
      </c>
      <c r="BQ11" s="43" t="s">
        <v>69</v>
      </c>
      <c r="BR11" s="43" t="s">
        <v>69</v>
      </c>
      <c r="BS11" s="43" t="s">
        <v>70</v>
      </c>
      <c r="BT11" s="43" t="s">
        <v>71</v>
      </c>
      <c r="BU11" s="43" t="s">
        <v>72</v>
      </c>
      <c r="BV11" s="1"/>
      <c r="BW11" s="39" t="s">
        <v>68</v>
      </c>
      <c r="BX11" s="39" t="s">
        <v>68</v>
      </c>
      <c r="BZ11" s="44" t="s">
        <v>73</v>
      </c>
      <c r="CA11" s="44" t="s">
        <v>73</v>
      </c>
      <c r="CB11" s="44" t="s">
        <v>73</v>
      </c>
      <c r="CE11" s="375"/>
      <c r="CF11" s="376" t="s">
        <v>100</v>
      </c>
      <c r="CG11" s="377" t="s">
        <v>366</v>
      </c>
      <c r="CH11" s="378" t="s">
        <v>114</v>
      </c>
      <c r="CI11" s="365"/>
      <c r="CJ11" s="365"/>
      <c r="CK11" s="365"/>
      <c r="CL11" s="365"/>
      <c r="CM11" s="365"/>
      <c r="CN11" s="365"/>
    </row>
    <row r="12" spans="1:92"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c r="BB12" s="40"/>
      <c r="BC12" s="41"/>
      <c r="BD12" s="41"/>
      <c r="BE12" s="41"/>
      <c r="BF12" s="41" t="str">
        <f t="shared" si="0"/>
        <v/>
      </c>
      <c r="BG12" s="227"/>
      <c r="BH12" s="40"/>
      <c r="BI12" s="41"/>
      <c r="BJ12" s="227"/>
      <c r="BK12" s="41" t="str">
        <f t="shared" si="1"/>
        <v/>
      </c>
      <c r="BN12" s="643"/>
      <c r="BO12" s="42" t="str">
        <f>BW$11</f>
        <v>Low</v>
      </c>
      <c r="BP12" s="43" t="s">
        <v>77</v>
      </c>
      <c r="BQ12" s="43" t="s">
        <v>77</v>
      </c>
      <c r="BR12" s="43" t="s">
        <v>69</v>
      </c>
      <c r="BS12" s="43" t="s">
        <v>70</v>
      </c>
      <c r="BT12" s="43" t="s">
        <v>71</v>
      </c>
      <c r="BU12" s="43" t="s">
        <v>72</v>
      </c>
      <c r="BV12" s="1"/>
      <c r="BW12" s="39" t="s">
        <v>80</v>
      </c>
      <c r="BX12" s="39" t="s">
        <v>80</v>
      </c>
      <c r="BZ12" s="39" t="s">
        <v>76</v>
      </c>
      <c r="CA12" s="39" t="s">
        <v>76</v>
      </c>
      <c r="CB12" s="39" t="s">
        <v>76</v>
      </c>
      <c r="CE12" s="365"/>
      <c r="CF12" s="372" t="str">
        <f>IF(AI9&lt;&gt;0,AA9,"")</f>
        <v/>
      </c>
      <c r="CG12" s="379">
        <f>AI9</f>
        <v>0</v>
      </c>
      <c r="CH12" s="380" t="str">
        <f>AP9</f>
        <v/>
      </c>
      <c r="CI12" s="365"/>
      <c r="CJ12" s="365"/>
      <c r="CK12" s="365"/>
      <c r="CL12" s="373"/>
      <c r="CM12" s="365"/>
      <c r="CN12" s="365"/>
    </row>
    <row r="13" spans="1:92" ht="16.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c r="BB13" s="40"/>
      <c r="BC13" s="41"/>
      <c r="BD13" s="41"/>
      <c r="BE13" s="41"/>
      <c r="BF13" s="41" t="str">
        <f t="shared" si="0"/>
        <v/>
      </c>
      <c r="BG13" s="227"/>
      <c r="BH13" s="40"/>
      <c r="BI13" s="41"/>
      <c r="BJ13" s="227"/>
      <c r="BK13" s="41" t="str">
        <f t="shared" si="1"/>
        <v/>
      </c>
      <c r="BN13" s="643"/>
      <c r="BO13" s="42" t="str">
        <f>BW$12</f>
        <v>Very Low</v>
      </c>
      <c r="BP13" s="43" t="s">
        <v>77</v>
      </c>
      <c r="BQ13" s="43" t="s">
        <v>77</v>
      </c>
      <c r="BR13" s="43" t="s">
        <v>77</v>
      </c>
      <c r="BS13" s="43" t="s">
        <v>69</v>
      </c>
      <c r="BT13" s="43" t="s">
        <v>70</v>
      </c>
      <c r="BU13" s="43" t="s">
        <v>72</v>
      </c>
      <c r="BV13" s="1"/>
      <c r="BW13" s="39" t="s">
        <v>72</v>
      </c>
      <c r="BX13" s="39" t="s">
        <v>72</v>
      </c>
      <c r="BZ13" s="39" t="s">
        <v>68</v>
      </c>
      <c r="CA13" s="39" t="s">
        <v>68</v>
      </c>
      <c r="CB13" s="39" t="s">
        <v>68</v>
      </c>
      <c r="CE13" s="365"/>
      <c r="CF13" s="381"/>
      <c r="CG13" s="381"/>
      <c r="CH13" s="381"/>
      <c r="CI13" s="381"/>
      <c r="CJ13" s="91"/>
      <c r="CK13" s="382"/>
      <c r="CL13" s="382"/>
      <c r="CM13" s="382"/>
      <c r="CN13" s="383"/>
    </row>
    <row r="14" spans="1:92"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t="str">
        <f t="shared" si="1"/>
        <v/>
      </c>
      <c r="BN14" s="644"/>
      <c r="BO14" s="42" t="str">
        <f>BW$13</f>
        <v>NIL</v>
      </c>
      <c r="BP14" s="43" t="s">
        <v>72</v>
      </c>
      <c r="BQ14" s="43" t="s">
        <v>72</v>
      </c>
      <c r="BR14" s="43" t="s">
        <v>72</v>
      </c>
      <c r="BS14" s="43" t="s">
        <v>72</v>
      </c>
      <c r="BT14" s="43" t="s">
        <v>72</v>
      </c>
      <c r="BU14" s="43" t="s">
        <v>72</v>
      </c>
      <c r="BV14" s="1"/>
      <c r="BZ14" s="39" t="s">
        <v>80</v>
      </c>
      <c r="CA14" s="39" t="s">
        <v>80</v>
      </c>
      <c r="CB14" s="39" t="s">
        <v>80</v>
      </c>
      <c r="CE14" s="365"/>
      <c r="CF14" s="383"/>
      <c r="CG14" s="383"/>
      <c r="CH14" s="384"/>
      <c r="CI14" s="383"/>
      <c r="CJ14" s="91"/>
      <c r="CK14" s="91"/>
      <c r="CL14" s="382"/>
      <c r="CM14" s="382"/>
      <c r="CN14" s="383"/>
    </row>
    <row r="15" spans="1:92" ht="16.5" thickTop="1"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t="str">
        <f t="shared" si="1"/>
        <v/>
      </c>
      <c r="BZ15" s="39" t="s">
        <v>72</v>
      </c>
      <c r="CA15" s="39" t="s">
        <v>72</v>
      </c>
      <c r="CB15" s="39" t="s">
        <v>72</v>
      </c>
      <c r="CE15" s="365"/>
      <c r="CF15" s="365"/>
      <c r="CG15" s="365"/>
      <c r="CH15" s="383"/>
      <c r="CI15" s="383"/>
      <c r="CJ15" s="383"/>
      <c r="CK15" s="91"/>
      <c r="CL15" s="91"/>
      <c r="CM15" s="382"/>
      <c r="CN15" s="382"/>
    </row>
    <row r="16" spans="1:92" ht="17.100000000000001" customHeight="1" thickBot="1">
      <c r="C16" s="105" t="s">
        <v>128</v>
      </c>
      <c r="D16" s="55"/>
      <c r="F16" s="20"/>
      <c r="G16" s="282"/>
      <c r="M16"/>
      <c r="N16" s="20"/>
      <c r="X16" s="696" t="s">
        <v>367</v>
      </c>
      <c r="Y16" s="699" t="s">
        <v>129</v>
      </c>
      <c r="Z16" s="106" t="s">
        <v>170</v>
      </c>
      <c r="AA16" s="107" t="str" cm="1">
        <f t="array" ref="AA16">IF($AI$9&lt;&gt;0,_xlfn.IFS($E66=84,"COMPLETED",$G66=84,"NA",$AI$9&lt;&gt;0,WORKDAY($AI$9,$F21)),"")</f>
        <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t="str">
        <f t="shared" si="1"/>
        <v/>
      </c>
      <c r="CE16" s="365"/>
      <c r="CF16" s="385" t="s">
        <v>48</v>
      </c>
      <c r="CG16" s="385" t="s">
        <v>125</v>
      </c>
      <c r="CH16" s="688" t="s">
        <v>10</v>
      </c>
      <c r="CI16" s="689"/>
      <c r="CJ16" s="386" t="s">
        <v>126</v>
      </c>
      <c r="CK16" s="386" t="s">
        <v>127</v>
      </c>
      <c r="CL16" s="365"/>
      <c r="CM16" s="365"/>
      <c r="CN16" s="365"/>
    </row>
    <row r="17" spans="3:92" ht="17.100000000000001" customHeight="1" thickBot="1">
      <c r="C17" s="109" t="s">
        <v>130</v>
      </c>
      <c r="D17" s="110">
        <v>5</v>
      </c>
      <c r="M17"/>
      <c r="N17" s="20"/>
      <c r="X17" s="697"/>
      <c r="Y17" s="700"/>
      <c r="Z17" s="111" t="s">
        <v>173</v>
      </c>
      <c r="AA17" s="107" t="str" cm="1">
        <f t="array" ref="AA17">IF($AI$9&lt;&gt;0,_xlfn.IFS($E67=84,"COMPLETED",$G67=84,"NA",$AI$9&lt;&gt;0,WORKDAY($AI$9,$F22)),"")</f>
        <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t="str">
        <f t="shared" si="1"/>
        <v/>
      </c>
      <c r="CE17" s="387" t="s">
        <v>129</v>
      </c>
      <c r="CF17" s="388" t="s">
        <v>103</v>
      </c>
      <c r="CG17" s="389" t="str" cm="1">
        <f t="array" ref="CG17">IF($CG$12&lt;&gt;0,_xlfn.IFS($CG37=84,"COMPLETED",$CI37=84,"NA",$CG$12&lt;&gt;0,WORKDAY($CG$12,$CG28)),"")</f>
        <v/>
      </c>
      <c r="CH17" s="390"/>
      <c r="CI17" s="390"/>
      <c r="CJ17" s="372"/>
      <c r="CK17" s="380"/>
      <c r="CL17" s="365"/>
      <c r="CM17" s="365"/>
      <c r="CN17" s="365"/>
    </row>
    <row r="18" spans="3:92" ht="17.100000000000001" customHeight="1" thickBot="1">
      <c r="C18" s="270"/>
      <c r="D18" s="112"/>
      <c r="G18" s="95"/>
      <c r="H18" s="278"/>
      <c r="I18" s="278"/>
      <c r="M18"/>
      <c r="N18" s="20"/>
      <c r="X18" s="697"/>
      <c r="Y18" s="700"/>
      <c r="Z18" s="113" t="s">
        <v>176</v>
      </c>
      <c r="AA18" s="107" t="str" cm="1">
        <f t="array" ref="AA18">IF($AI$9&lt;&gt;0,_xlfn.IFS($E68=84,"COMPLETED",$G68=84,"NA",$AI$9&lt;&gt;0,WORKDAY($AI$9,$F23)),"")</f>
        <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t="str">
        <f t="shared" si="1"/>
        <v/>
      </c>
      <c r="CE18" s="387"/>
      <c r="CF18" s="391" t="s">
        <v>104</v>
      </c>
      <c r="CG18" s="389" t="str" cm="1">
        <f t="array" ref="CG18">IF($CG$12&lt;&gt;0,_xlfn.IFS($CG38=84,"COMPLETED",$CI38=84,"NA",$CG$12&lt;&gt;0,WORKDAY($CG$12,$CG29)),"")</f>
        <v/>
      </c>
      <c r="CH18" s="390"/>
      <c r="CI18" s="390"/>
      <c r="CJ18" s="372"/>
      <c r="CK18" s="380"/>
      <c r="CL18" s="365"/>
      <c r="CM18" s="365"/>
      <c r="CN18" s="365"/>
    </row>
    <row r="19" spans="3:92" ht="17.100000000000001" customHeight="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t="str">
        <f t="shared" si="1"/>
        <v/>
      </c>
      <c r="CE19" s="387"/>
      <c r="CF19" s="391" t="s">
        <v>105</v>
      </c>
      <c r="CG19" s="389" t="str" cm="1">
        <f t="array" ref="CG19">IF($CG$12&lt;&gt;0,_xlfn.IFS($CG39=84,"COMPLETED",$CI39=84,"NA",$CG$12&lt;&gt;0,WORKDAY($CG$12,$CG30)),"")</f>
        <v/>
      </c>
      <c r="CH19" s="390"/>
      <c r="CI19" s="390"/>
      <c r="CJ19" s="372"/>
      <c r="CK19" s="380"/>
      <c r="CL19" s="365"/>
      <c r="CM19" s="365"/>
      <c r="CN19" s="365"/>
    </row>
    <row r="20" spans="3:92" ht="17.100000000000001" customHeight="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
      </c>
      <c r="AB20" s="121"/>
      <c r="AC20" s="122"/>
      <c r="AD20" s="123"/>
      <c r="AE20" s="123"/>
      <c r="AS20" s="93"/>
      <c r="AX20" s="7">
        <v>12</v>
      </c>
      <c r="AY20" s="40"/>
      <c r="AZ20" s="226"/>
      <c r="BA20" s="40"/>
      <c r="BB20" s="40"/>
      <c r="BC20" s="41"/>
      <c r="BD20" s="41"/>
      <c r="BE20" s="41"/>
      <c r="BF20" s="41" t="str">
        <f t="shared" si="0"/>
        <v/>
      </c>
      <c r="BG20" s="227"/>
      <c r="BH20" s="40"/>
      <c r="BI20" s="41"/>
      <c r="BJ20" s="227"/>
      <c r="BK20" s="41" t="str">
        <f t="shared" si="1"/>
        <v/>
      </c>
      <c r="CE20" s="387"/>
      <c r="CF20" s="388" t="s">
        <v>106</v>
      </c>
      <c r="CG20" s="389" t="str" cm="1">
        <f t="array" ref="CG20">IF($CG$12&lt;&gt;0,_xlfn.IFS($CG40=84,"COMPLETED",$CI40=84,"NA",$CG$12&lt;&gt;0,WORKDAY($CG$12,$CG31)),"")</f>
        <v/>
      </c>
      <c r="CH20" s="390"/>
      <c r="CI20" s="390"/>
      <c r="CJ20" s="372"/>
      <c r="CK20" s="380"/>
      <c r="CL20" s="365"/>
      <c r="CM20" s="365"/>
      <c r="CN20" s="365"/>
    </row>
    <row r="21" spans="3:92" ht="17.100000000000001" customHeight="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
      </c>
      <c r="AB21" s="108"/>
      <c r="AC21" s="28"/>
      <c r="AD21" s="7"/>
      <c r="AE21" s="26"/>
      <c r="AX21" s="7">
        <v>13</v>
      </c>
      <c r="AY21" s="40"/>
      <c r="AZ21" s="226"/>
      <c r="BA21" s="40"/>
      <c r="BB21" s="40"/>
      <c r="BC21" s="41"/>
      <c r="BD21" s="41"/>
      <c r="BE21" s="41"/>
      <c r="BF21" s="41" t="str">
        <f t="shared" si="0"/>
        <v/>
      </c>
      <c r="BG21" s="227"/>
      <c r="BH21" s="40"/>
      <c r="BI21" s="41"/>
      <c r="BJ21" s="227"/>
      <c r="BK21" s="41" t="str">
        <f t="shared" si="1"/>
        <v/>
      </c>
      <c r="CE21" s="387"/>
      <c r="CF21" s="388" t="s">
        <v>107</v>
      </c>
      <c r="CG21" s="389" t="str" cm="1">
        <f t="array" ref="CG21">IF($CG$12&lt;&gt;0,_xlfn.IFS($CG41=84,"COMPLETED",$CI41=84,"NA",$CG$12&lt;&gt;0,WORKDAY($CG$12,$CG32)),"")</f>
        <v/>
      </c>
      <c r="CH21" s="390"/>
      <c r="CI21" s="390"/>
      <c r="CJ21" s="253"/>
      <c r="CK21" s="253"/>
      <c r="CL21" s="365"/>
      <c r="CM21" s="365"/>
      <c r="CN21" s="365"/>
    </row>
    <row r="22" spans="3:92" ht="17.100000000000001" customHeight="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
      </c>
      <c r="AB22" s="108"/>
      <c r="AC22" s="28"/>
      <c r="AD22" s="7"/>
      <c r="AE22" s="26"/>
      <c r="AX22" s="7">
        <v>14</v>
      </c>
      <c r="AY22" s="40"/>
      <c r="AZ22" s="226"/>
      <c r="BA22" s="40"/>
      <c r="BB22" s="40"/>
      <c r="BC22" s="41"/>
      <c r="BD22" s="41"/>
      <c r="BE22" s="41"/>
      <c r="BF22" s="41" t="str">
        <f t="shared" si="0"/>
        <v/>
      </c>
      <c r="BG22" s="227"/>
      <c r="BH22" s="40"/>
      <c r="BI22" s="41"/>
      <c r="BJ22" s="227"/>
      <c r="BK22" s="41" t="str">
        <f t="shared" si="1"/>
        <v/>
      </c>
      <c r="CE22" s="387"/>
      <c r="CF22" s="388" t="s">
        <v>137</v>
      </c>
      <c r="CG22" s="389" t="str" cm="1">
        <f t="array" ref="CG22">IF($CG$12&lt;&gt;0,_xlfn.IFS($CG42=84,"COMPLETED",$CI42=84,"NA",$CG$12&lt;&gt;0,WORKDAY($CG$12,$CG33)),"")</f>
        <v/>
      </c>
      <c r="CH22" s="390"/>
      <c r="CI22" s="255"/>
      <c r="CJ22" s="372"/>
      <c r="CK22" s="380"/>
      <c r="CL22" s="365"/>
      <c r="CM22" s="365"/>
      <c r="CN22" s="365"/>
    </row>
    <row r="23" spans="3:92"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
      </c>
      <c r="AB23" s="108"/>
      <c r="AC23" s="28"/>
      <c r="AD23" s="7"/>
      <c r="AE23" s="26"/>
      <c r="AX23" s="7">
        <v>15</v>
      </c>
      <c r="AY23" s="40"/>
      <c r="AZ23" s="226"/>
      <c r="BA23" s="40"/>
      <c r="BB23" s="40"/>
      <c r="BC23" s="41"/>
      <c r="BD23" s="41"/>
      <c r="BE23" s="41"/>
      <c r="BF23" s="41" t="str">
        <f t="shared" si="0"/>
        <v/>
      </c>
      <c r="BG23" s="227"/>
      <c r="BH23" s="40"/>
      <c r="BI23" s="41"/>
      <c r="BJ23" s="227"/>
      <c r="BK23" s="41" t="str">
        <f t="shared" si="1"/>
        <v/>
      </c>
      <c r="CE23" s="365"/>
      <c r="CF23" s="365"/>
      <c r="CG23" s="365"/>
      <c r="CH23" s="365"/>
      <c r="CI23" s="365"/>
      <c r="CJ23" s="365"/>
      <c r="CK23" s="365"/>
      <c r="CL23" s="365"/>
      <c r="CM23" s="365"/>
      <c r="CN23" s="365"/>
    </row>
    <row r="24" spans="3:92"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
      </c>
      <c r="AB24" s="108"/>
      <c r="AC24" s="28"/>
      <c r="AD24" s="7"/>
      <c r="AE24" s="26"/>
      <c r="CE24" s="365"/>
      <c r="CF24" s="365"/>
      <c r="CG24" s="365"/>
      <c r="CH24" s="365"/>
      <c r="CI24" s="365"/>
      <c r="CJ24" s="365"/>
      <c r="CK24" s="365"/>
      <c r="CL24" s="365"/>
      <c r="CM24" s="365"/>
      <c r="CN24" s="365"/>
    </row>
    <row r="25" spans="3:92"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
      </c>
      <c r="AB25" s="108"/>
      <c r="AC25" s="28"/>
      <c r="AD25" s="6"/>
      <c r="AE25" s="6"/>
      <c r="CE25" s="365"/>
      <c r="CF25" s="365"/>
      <c r="CG25" s="365"/>
      <c r="CH25" s="365"/>
      <c r="CI25" s="365"/>
      <c r="CJ25" s="365"/>
      <c r="CK25" s="365"/>
      <c r="CL25" s="365"/>
      <c r="CM25" s="365"/>
      <c r="CN25" s="365"/>
    </row>
    <row r="26" spans="3:92"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E26" s="392" t="s">
        <v>369</v>
      </c>
      <c r="CF26" s="365"/>
      <c r="CG26" s="365"/>
      <c r="CH26" s="365"/>
      <c r="CI26" s="365"/>
      <c r="CJ26" s="365"/>
      <c r="CK26" s="365"/>
      <c r="CL26" s="365"/>
      <c r="CM26" s="365"/>
      <c r="CN26" s="365"/>
    </row>
    <row r="27" spans="3:92"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 ca="1">IF($BG$7&gt;0,$BG$7,"")</f>
        <v>45331</v>
      </c>
      <c r="BB27" s="655"/>
      <c r="BC27" s="655"/>
      <c r="BD27" s="656"/>
      <c r="BE27" s="657" t="s">
        <v>93</v>
      </c>
      <c r="BF27" s="657"/>
      <c r="BG27" s="657" t="s">
        <v>94</v>
      </c>
      <c r="BH27" s="657"/>
      <c r="BI27" s="657" t="s">
        <v>96</v>
      </c>
      <c r="BJ27" s="657"/>
      <c r="CE27" s="385" t="s">
        <v>5</v>
      </c>
      <c r="CF27" s="393" t="s">
        <v>48</v>
      </c>
      <c r="CG27" s="397" t="s">
        <v>133</v>
      </c>
      <c r="CH27" s="396"/>
      <c r="CI27" s="365"/>
    </row>
    <row r="28" spans="3:92" ht="17.100000000000001" customHeight="1" thickBot="1">
      <c r="C28" s="128" t="s">
        <v>151</v>
      </c>
      <c r="D28" s="71"/>
      <c r="E28" s="106" t="s">
        <v>110</v>
      </c>
      <c r="F28" s="76">
        <v>8</v>
      </c>
      <c r="G28" s="129">
        <f>F28</f>
        <v>8</v>
      </c>
      <c r="M28"/>
      <c r="S28" s="94"/>
      <c r="T28" s="94"/>
      <c r="U28" s="94"/>
      <c r="V28" s="94"/>
      <c r="W28" s="94"/>
      <c r="X28" s="94"/>
      <c r="Y28" s="673" t="s">
        <v>152</v>
      </c>
      <c r="Z28" s="134" t="s">
        <v>153</v>
      </c>
      <c r="AA28" s="135" t="str">
        <f>IF(E80=84,AI9,"")</f>
        <v/>
      </c>
      <c r="AB28" s="46"/>
      <c r="AC28" s="46"/>
      <c r="AD28" s="6" t="str">
        <f>IF($G80=70,IF($E80=84,"CONFIRMED",""),"NA")</f>
        <v/>
      </c>
      <c r="AE28" s="46" t="s">
        <v>154</v>
      </c>
      <c r="AX28" s="641" t="s">
        <v>63</v>
      </c>
      <c r="AY28" s="641"/>
      <c r="AZ28" s="7" t="str">
        <f>BX$12</f>
        <v>Very Low</v>
      </c>
      <c r="BA28" s="7" t="str">
        <f>BX$11</f>
        <v>Low</v>
      </c>
      <c r="BB28" s="7" t="str">
        <f>BX$10</f>
        <v>Medium</v>
      </c>
      <c r="BC28" s="7" t="str">
        <f>BX$9</f>
        <v>High</v>
      </c>
      <c r="BD28" s="7" t="str">
        <f>BX$8</f>
        <v>Very High</v>
      </c>
      <c r="BE28" s="56" t="s">
        <v>97</v>
      </c>
      <c r="BF28" s="56" t="s">
        <v>98</v>
      </c>
      <c r="BG28" s="56" t="s">
        <v>97</v>
      </c>
      <c r="BH28" s="56" t="s">
        <v>98</v>
      </c>
      <c r="BI28" s="56" t="s">
        <v>97</v>
      </c>
      <c r="BJ28" s="56" t="s">
        <v>98</v>
      </c>
      <c r="CE28" s="253" t="s">
        <v>135</v>
      </c>
      <c r="CF28" s="368" t="s">
        <v>103</v>
      </c>
      <c r="CG28" s="253">
        <v>3</v>
      </c>
      <c r="CH28" s="396"/>
      <c r="CI28" s="365"/>
    </row>
    <row r="29" spans="3:92"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BW$8</f>
        <v>Very High</v>
      </c>
      <c r="AZ29" s="47" t="str">
        <f>IF(COUNTIFS($BD$9:$BD$23,$BW8,$BE$9:$BE$23,$BX$12)=0,"",COUNTIFS($BD$9:$BD$23,$BW8,$BE$9:$BE$23,$BX$12))</f>
        <v/>
      </c>
      <c r="BA29" s="48" t="str">
        <f>IF(COUNTIFS($BD$9:$BD$23,$BW8,$BE$9:$BE$23,$BX$11)=0,"",COUNTIFS($BD$9:$BD$23,$BW8,$BE$9:$BE$23,$BX$11))</f>
        <v/>
      </c>
      <c r="BB29" s="48" t="str">
        <f>IF(COUNTIFS($BD$9:$BD$23,$BW8,$BE$9:$BE$23,$BX$10)=0,"",COUNTIFS($BD$9:$BD$23,$BW8,$BE$9:$BE$23,$BX$10))</f>
        <v/>
      </c>
      <c r="BC29" s="49" t="str">
        <f>IF(COUNTIFS($BD$9:$BD$23,$BW8,$BE$9:$BE$23,$BX$9)=0,"",COUNTIFS($BD$9:$BD$23,$BW8,$BE$9:$BE$23,$BX$9))</f>
        <v/>
      </c>
      <c r="BD29" s="49" t="str">
        <f>IF(COUNTIFS($BD$9:$BD$23,$BW8,$BE$9:$BE$23,$BX$8)=0,"",COUNTIFS($BD$9:$BD$23,$BW8,$BE$9:$BE$23,$BX$8))</f>
        <v/>
      </c>
      <c r="BE29" s="639" t="str">
        <f ca="1">IF(BG7=TODAY(),IF(COUNTIFS($BA9:$BA23,$BV$8,$BK$9:$BK$23,"CLOSED")=0,"",COUNTIFS($BA9:$BA23,$BV$8,$BK$9:$BK$23,"CLOSED")),"")</f>
        <v/>
      </c>
      <c r="BF29" s="639">
        <f ca="1">IF(BG7=TODAY(),COUNTIFS($BA9:$BA23,$BV$8,$BK9:$BK23,"OPEN"),"")</f>
        <v>0</v>
      </c>
      <c r="BG29" s="639" t="str">
        <f ca="1">IF(BG7=TODAY(),IF(COUNTIFS($BA9:$BA23,$BV$9,$BK$9:$BK$23,"CLOSED")=0,"",COUNTIFS($BA9:$BA23,$BV$9,$BK$9:$BK$23,"CLOSED")),"")</f>
        <v/>
      </c>
      <c r="BH29" s="639">
        <f ca="1">IF(BG7=TODAY(),COUNTIFS($BA9:$BA23,$BV$9,$BK9:$BK23,"OPEN"),"")</f>
        <v>0</v>
      </c>
      <c r="BI29" s="639" t="str">
        <f ca="1">IF(BG7=TODAY(),IF(COUNTIFS($BA9:$BA23,$BV$10,$BK$9:$BK$23,"CLOSED")=0,"",COUNTIFS($BA9:$BA23,$BV$10,$BK$9:$BK$23,"CLOSED")),"")</f>
        <v/>
      </c>
      <c r="BJ29" s="639">
        <f ca="1">IF(BG7=TODAY(),COUNTIFS($BA9:$BA23,$BV$10,$BK9:$BK23,"OPEN"),"")</f>
        <v>0</v>
      </c>
      <c r="CE29" s="253" t="s">
        <v>138</v>
      </c>
      <c r="CF29" s="369" t="s">
        <v>104</v>
      </c>
      <c r="CG29" s="253">
        <v>6</v>
      </c>
      <c r="CH29" s="396"/>
      <c r="CI29" s="365"/>
    </row>
    <row r="30" spans="3:92"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
      </c>
      <c r="AE30" s="46" t="s">
        <v>160</v>
      </c>
      <c r="AX30" s="640"/>
      <c r="AY30" s="46" t="str">
        <f>BW$9</f>
        <v>High</v>
      </c>
      <c r="AZ30" s="47" t="str">
        <f>IF(COUNTIFS($BD$9:$BD$23,$BW9,$BE$9:$BE$23,$BX$12)=0,"",COUNTIFS($BD$9:$BD$23,$BW9,$BE$9:$BE$23,$BX$12))</f>
        <v/>
      </c>
      <c r="BA30" s="48" t="str">
        <f>IF(COUNTIFS($BD$9:$BD$23,$BW9,$BE$9:$BE$23,$BX$11)=0,"",COUNTIFS($BD$9:$BD$23,$BW9,$BE$9:$BE$23,$BX$11))</f>
        <v/>
      </c>
      <c r="BB30" s="48" t="str">
        <f>IF(COUNTIFS($BD$9:$BD$23,$BW9,$BE$9:$BE$23,$BX$10)=0,"",COUNTIFS($BD$9:$BD$23,$BW9,$BE$9:$BE$23,$BX$10))</f>
        <v/>
      </c>
      <c r="BC30" s="49" t="str">
        <f>IF(COUNTIFS($BD$9:$BD$23,$BW9,$BE$9:$BE$23,$BX$9)=0,"",COUNTIFS($BD$9:$BD$23,$BW9,$BE$9:$BE$23,$BX$9))</f>
        <v/>
      </c>
      <c r="BD30" s="49" t="str">
        <f>IF(COUNTIFS($BD$9:$BD$23,$BW9,$BE$9:$BE$23,$BX$8)=0,"",COUNTIFS($BD$9:$BD$23,$BW9,$BE$9:$BE$23,$BX$8))</f>
        <v/>
      </c>
      <c r="BE30" s="639"/>
      <c r="BF30" s="639"/>
      <c r="BG30" s="639"/>
      <c r="BH30" s="639"/>
      <c r="BI30" s="639"/>
      <c r="BJ30" s="639"/>
      <c r="CE30" s="253" t="s">
        <v>139</v>
      </c>
      <c r="CF30" s="369" t="s">
        <v>105</v>
      </c>
      <c r="CG30" s="253">
        <v>10</v>
      </c>
      <c r="CH30" s="396"/>
      <c r="CI30" s="365"/>
    </row>
    <row r="31" spans="3:92"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
      </c>
      <c r="AE31" s="46" t="s">
        <v>162</v>
      </c>
      <c r="AX31" s="640"/>
      <c r="AY31" s="46" t="str">
        <f>BW$10</f>
        <v>Medium</v>
      </c>
      <c r="AZ31" s="50" t="str">
        <f>IF(COUNTIFS($BD$9:$BD$23,$BW10,$BE$9:$BE$23,$BX$12)=0,"",COUNTIFS($BD$9:$BD$23,$BW10,$BE$9:$BE$23,$BX$12))</f>
        <v/>
      </c>
      <c r="BA31" s="47" t="str">
        <f>IF(COUNTIFS($BD$9:$BD$23,$BW10,$BE$9:$BE$23,$BX$11)=0,"",COUNTIFS($BD$9:$BD$23,$BW10,$BE$9:$BE$23,$BX$11))</f>
        <v/>
      </c>
      <c r="BB31" s="47" t="str">
        <f>IF(COUNTIFS($BD$9:$BD$23,$BW10,$BE$9:$BE$23,$BX$10)=0,"",COUNTIFS($BD$9:$BD$23,$BW10,$BE$9:$BE$23,$BX$10))</f>
        <v/>
      </c>
      <c r="BC31" s="48" t="str">
        <f>IF(COUNTIFS($BD$9:$BD$23,$BW10,$BE$9:$BE$23,$BX$9)=0,"",COUNTIFS($BD$9:$BD$23,$BW10,$BE$9:$BE$23,$BX$9))</f>
        <v/>
      </c>
      <c r="BD31" s="49" t="str">
        <f>IF(COUNTIFS($BD$9:$BD$23,$BW10,$BE$9:$BE$23,$BX$8)=0,"",COUNTIFS($BD$9:$BD$23,$BW10,$BE$9:$BE$23,$BX$8))</f>
        <v/>
      </c>
      <c r="BE31" s="639"/>
      <c r="BF31" s="639"/>
      <c r="BG31" s="639"/>
      <c r="BH31" s="639"/>
      <c r="BI31" s="639"/>
      <c r="BJ31" s="639"/>
      <c r="CE31" s="253" t="s">
        <v>140</v>
      </c>
      <c r="CF31" s="368" t="s">
        <v>106</v>
      </c>
      <c r="CG31" s="253">
        <v>30</v>
      </c>
      <c r="CH31" s="396"/>
      <c r="CI31" s="365"/>
    </row>
    <row r="32" spans="3:92" ht="15.75" thickBot="1">
      <c r="M32"/>
      <c r="S32" s="94"/>
      <c r="T32" s="94"/>
      <c r="U32" s="94"/>
      <c r="V32" s="94"/>
      <c r="W32" s="94"/>
      <c r="AX32" s="640"/>
      <c r="AY32" s="46" t="str">
        <f>BW$11</f>
        <v>Low</v>
      </c>
      <c r="AZ32" s="50" t="str">
        <f>IF(COUNTIFS($BD$9:$BD$23,$BW11,$BE$9:$BE$23,$BX$12)=0,"",COUNTIFS($BD$9:$BD$23,$BW11,$BE$9:$BE$23,$BX$12))</f>
        <v/>
      </c>
      <c r="BA32" s="50" t="str">
        <f>IF(COUNTIFS($BD$9:$BD$23,$BW11,$BE$9:$BE$23,$BX$11)=0,"",COUNTIFS($BD$9:$BD$23,$BW11,$BE$9:$BE$23,$BX$11))</f>
        <v/>
      </c>
      <c r="BB32" s="47" t="str">
        <f>IF(COUNTIFS($BD$9:$BD$23,$BW11,$BE$9:$BE$23,$BX$10)=0,"",COUNTIFS($BD$9:$BD$23,$BW11,$BE$9:$BE$23,$BX$10))</f>
        <v/>
      </c>
      <c r="BC32" s="48" t="str">
        <f>IF(COUNTIFS($BD$9:$BD$23,$BW11,$BE$9:$BE$23,$BX$9)=0,"",COUNTIFS($BD$9:$BD$23,$BW11,$BE$9:$BE$23,$BX$9))</f>
        <v/>
      </c>
      <c r="BD32" s="49" t="str">
        <f>IF(COUNTIFS($BD$9:$BD$23,$BW11,$BE$9:$BE$23,$BX$8)=0,"",COUNTIFS($BD$9:$BD$23,$BW11,$BE$9:$BE$23,$BX$8))</f>
        <v/>
      </c>
      <c r="BE32" s="639"/>
      <c r="BF32" s="639"/>
      <c r="BG32" s="639"/>
      <c r="BH32" s="639"/>
      <c r="BI32" s="639"/>
      <c r="BJ32" s="639"/>
      <c r="CE32" s="253" t="s">
        <v>141</v>
      </c>
      <c r="CF32" s="368" t="s">
        <v>107</v>
      </c>
      <c r="CG32" s="253">
        <v>32</v>
      </c>
      <c r="CH32" s="396"/>
      <c r="CI32" s="365"/>
    </row>
    <row r="33" spans="3:92"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BW$12</f>
        <v>Very Low</v>
      </c>
      <c r="AZ33" s="50" t="str">
        <f>IF(COUNTIFS($BD$9:$BD$23,$BW12,$BE$9:$BE$23,$BX$12)=0,"",COUNTIFS($BD$9:$BD$23,$BW12,$BE$9:$BE$23,$BX$12))</f>
        <v/>
      </c>
      <c r="BA33" s="50" t="str">
        <f>IF(COUNTIFS($BD$9:$BD$23,$BW12,$BE$9:$BE$23,$BX$11)=0,"",COUNTIFS($BD$9:$BD$23,$BW12,$BE$9:$BE$23,$BX$11))</f>
        <v/>
      </c>
      <c r="BB33" s="50" t="str">
        <f>IF(COUNTIFS($BD$9:$BD$23,$BW12,$BE$9:$BE$23,$BX$10)=0,"",COUNTIFS($BD$9:$BD$23,$BW12,$BE$9:$BE$23,$BX$10))</f>
        <v/>
      </c>
      <c r="BC33" s="47" t="str">
        <f>IF(COUNTIFS($BD$9:$BD$23,$BW12,$BE$9:$BE$23,$BX$9)=0,"",COUNTIFS($BD$9:$BD$23,$BW12,$BE$9:$BE$23,$BX$9))</f>
        <v/>
      </c>
      <c r="BD33" s="48" t="str">
        <f>IF(COUNTIFS($BD$9:$BD$23,$BW12,$BE$9:$BE$23,$BX$8)=0,"",COUNTIFS($BD$9:$BD$23,$BW12,$BE$9:$BE$23,$BX$8))</f>
        <v/>
      </c>
      <c r="BE33" s="639"/>
      <c r="BF33" s="639"/>
      <c r="BG33" s="639"/>
      <c r="BH33" s="639"/>
      <c r="BI33" s="639"/>
      <c r="BJ33" s="639"/>
      <c r="BK33"/>
      <c r="BL33"/>
      <c r="BM33"/>
      <c r="BN33"/>
      <c r="BO33"/>
      <c r="BP33"/>
      <c r="BQ33"/>
      <c r="BR33"/>
      <c r="BS33"/>
      <c r="BT33"/>
      <c r="BU33"/>
      <c r="BV33"/>
      <c r="BW33"/>
      <c r="BX33"/>
      <c r="BY33"/>
      <c r="BZ33"/>
      <c r="CA33"/>
      <c r="CB33"/>
      <c r="CE33" s="253" t="s">
        <v>143</v>
      </c>
      <c r="CF33" s="368" t="s">
        <v>108</v>
      </c>
      <c r="CG33" s="253">
        <v>33</v>
      </c>
      <c r="CH33" s="396"/>
      <c r="CI33" s="365"/>
    </row>
    <row r="34" spans="3:92"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
      </c>
      <c r="AB34" s="46"/>
      <c r="AC34" s="6"/>
      <c r="AD34" s="6" t="s">
        <v>172</v>
      </c>
      <c r="AE34" s="26"/>
      <c r="AF34" s="26"/>
      <c r="BB34" s="213"/>
      <c r="BC34" s="213"/>
      <c r="BD34" s="213"/>
      <c r="BJ34" s="51"/>
      <c r="CE34" s="365"/>
      <c r="CF34" s="365"/>
      <c r="CG34" s="365"/>
      <c r="CH34" s="365"/>
      <c r="CI34" s="365"/>
      <c r="CJ34" s="365"/>
      <c r="CK34" s="365"/>
      <c r="CL34" s="365"/>
      <c r="CM34" s="365"/>
      <c r="CN34" s="365"/>
    </row>
    <row r="35" spans="3:92" ht="15.75" thickBot="1">
      <c r="C35" s="147" t="s">
        <v>173</v>
      </c>
      <c r="D35" s="145">
        <f t="shared" ref="D35:D43" si="2">IF($AA17="NA",0,G22)</f>
        <v>5</v>
      </c>
      <c r="E35" s="76">
        <v>0</v>
      </c>
      <c r="F35" s="76">
        <f>E53</f>
        <v>5</v>
      </c>
      <c r="G35" s="76">
        <f>D54</f>
        <v>0</v>
      </c>
      <c r="H35" s="436">
        <f>E54</f>
        <v>5</v>
      </c>
      <c r="M35"/>
      <c r="T35" s="94"/>
      <c r="U35" s="94"/>
      <c r="V35" s="94"/>
      <c r="W35" s="94"/>
      <c r="Z35" s="146" t="s">
        <v>1225</v>
      </c>
      <c r="AA35" s="26" t="str">
        <f>IF($AI$9&lt;&gt;0,IF($E113=84,"COMPLETED",WORKDAY($AI$9,1)),"")</f>
        <v/>
      </c>
      <c r="AB35" s="46"/>
      <c r="AC35" s="6"/>
      <c r="AD35" s="6" t="s">
        <v>175</v>
      </c>
      <c r="AE35" s="26"/>
      <c r="AF35" s="26"/>
      <c r="CF35" s="51"/>
    </row>
    <row r="36" spans="3:92" ht="15.75" thickBot="1">
      <c r="C36" s="147" t="s">
        <v>176</v>
      </c>
      <c r="D36" s="145">
        <f t="shared" si="2"/>
        <v>5</v>
      </c>
      <c r="E36" s="76">
        <v>0</v>
      </c>
      <c r="F36" s="76">
        <f>E58</f>
        <v>5</v>
      </c>
      <c r="G36" s="76">
        <f>D59</f>
        <v>0</v>
      </c>
      <c r="H36" s="436">
        <f>E59</f>
        <v>5</v>
      </c>
      <c r="M36"/>
      <c r="T36" s="94"/>
      <c r="U36" s="94"/>
      <c r="V36" s="94"/>
      <c r="W36" s="94"/>
      <c r="Z36" s="146" t="s">
        <v>177</v>
      </c>
      <c r="AA36" s="107" t="str" cm="1">
        <f t="array" ref="AA36">IF($AI9&lt;&gt;0,_xlfn.IFS($E114=84,"COMPLETED",$G114=84,"NA",$AI$9&lt;&gt;0,WORKDAY($AI$9,1)),"")</f>
        <v/>
      </c>
      <c r="AB36" s="46"/>
      <c r="AC36" s="6"/>
      <c r="AD36" s="6" t="s">
        <v>175</v>
      </c>
      <c r="AE36" s="26"/>
      <c r="AF36" s="26"/>
      <c r="AP36" s="14"/>
      <c r="AQ36" s="14"/>
      <c r="CE36" s="394" t="s">
        <v>371</v>
      </c>
      <c r="CF36" s="395"/>
      <c r="CG36" s="395"/>
      <c r="CH36" s="395"/>
      <c r="CI36" s="395"/>
    </row>
    <row r="37" spans="3:92" ht="15.75" thickBot="1">
      <c r="C37" s="148" t="s">
        <v>178</v>
      </c>
      <c r="D37" s="145">
        <f t="shared" si="2"/>
        <v>3</v>
      </c>
      <c r="E37" s="76">
        <f>E49</f>
        <v>3</v>
      </c>
      <c r="F37" s="76">
        <f>I49</f>
        <v>6</v>
      </c>
      <c r="G37" s="76">
        <f>H50</f>
        <v>11</v>
      </c>
      <c r="H37" s="436">
        <f>I50</f>
        <v>14</v>
      </c>
      <c r="M37"/>
      <c r="Z37" s="146" t="s">
        <v>1226</v>
      </c>
      <c r="AA37" s="107" t="str" cm="1">
        <f t="array" ref="AA37">IF($AI9&lt;&gt;0,_xlfn.IFS($E115=84,"COMPLETED",$G115=84,"NA",$AI$9&lt;&gt;0,WORKDAY($AI$9,1)),"")</f>
        <v/>
      </c>
      <c r="AB37" s="46"/>
      <c r="AC37" s="6"/>
      <c r="AD37" s="6" t="s">
        <v>175</v>
      </c>
      <c r="AE37" s="26"/>
      <c r="AF37" s="26"/>
      <c r="AP37" s="149"/>
      <c r="AQ37" s="149"/>
      <c r="CE37" s="388" t="s">
        <v>103</v>
      </c>
      <c r="CF37" s="255" t="b">
        <v>0</v>
      </c>
      <c r="CG37" s="253">
        <f t="shared" ref="CG37:CG42" si="3">_xlfn.UNICODE($CF37)</f>
        <v>70</v>
      </c>
      <c r="CH37" s="255" t="b">
        <v>0</v>
      </c>
      <c r="CI37" s="253">
        <f t="shared" ref="CI37:CI42" si="4">_xlfn.UNICODE($CH37)</f>
        <v>70</v>
      </c>
    </row>
    <row r="38" spans="3:92" ht="15.75" thickBot="1">
      <c r="C38" s="148" t="s">
        <v>180</v>
      </c>
      <c r="D38" s="145">
        <f t="shared" si="2"/>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CE38" s="391" t="s">
        <v>104</v>
      </c>
      <c r="CF38" s="255" t="b">
        <v>0</v>
      </c>
      <c r="CG38" s="253">
        <f t="shared" si="3"/>
        <v>70</v>
      </c>
      <c r="CH38" s="255" t="b">
        <v>0</v>
      </c>
      <c r="CI38" s="253">
        <f t="shared" si="4"/>
        <v>70</v>
      </c>
    </row>
    <row r="39" spans="3:92" ht="15.75" thickBot="1">
      <c r="C39" s="148" t="s">
        <v>182</v>
      </c>
      <c r="D39" s="145">
        <f t="shared" si="2"/>
        <v>3</v>
      </c>
      <c r="E39" s="76">
        <f>E58</f>
        <v>5</v>
      </c>
      <c r="F39" s="76">
        <f>I58</f>
        <v>8</v>
      </c>
      <c r="G39" s="76">
        <f>H59</f>
        <v>9</v>
      </c>
      <c r="H39" s="436">
        <f>I59</f>
        <v>12</v>
      </c>
      <c r="M39"/>
      <c r="AO39" s="149"/>
      <c r="AP39" s="149"/>
      <c r="AQ39" s="149"/>
      <c r="CE39" s="391" t="s">
        <v>105</v>
      </c>
      <c r="CF39" s="255" t="b">
        <v>0</v>
      </c>
      <c r="CG39" s="253">
        <f t="shared" si="3"/>
        <v>70</v>
      </c>
      <c r="CH39" s="255" t="b">
        <v>0</v>
      </c>
      <c r="CI39" s="253">
        <f t="shared" si="4"/>
        <v>70</v>
      </c>
    </row>
    <row r="40" spans="3:92" ht="15.75" thickBot="1">
      <c r="C40" s="148" t="s">
        <v>183</v>
      </c>
      <c r="D40" s="145">
        <f t="shared" si="2"/>
        <v>2</v>
      </c>
      <c r="E40" s="76">
        <f>I58</f>
        <v>8</v>
      </c>
      <c r="F40" s="76">
        <f>M58</f>
        <v>10</v>
      </c>
      <c r="G40" s="76">
        <f>L59</f>
        <v>12</v>
      </c>
      <c r="H40" s="436">
        <f>M59</f>
        <v>14</v>
      </c>
      <c r="M40"/>
      <c r="AB40" s="61"/>
      <c r="AC40" s="61"/>
      <c r="AO40" s="149"/>
      <c r="AP40" s="149"/>
      <c r="AQ40" s="149"/>
      <c r="CE40" s="388" t="s">
        <v>106</v>
      </c>
      <c r="CF40" s="255" t="b">
        <v>0</v>
      </c>
      <c r="CG40" s="253">
        <f t="shared" si="3"/>
        <v>70</v>
      </c>
      <c r="CH40" s="255" t="b">
        <v>0</v>
      </c>
      <c r="CI40" s="253">
        <f t="shared" si="4"/>
        <v>70</v>
      </c>
    </row>
    <row r="41" spans="3:92" ht="15.75" thickBot="1">
      <c r="C41" s="148" t="s">
        <v>110</v>
      </c>
      <c r="D41" s="145">
        <f t="shared" si="2"/>
        <v>8</v>
      </c>
      <c r="E41" s="76">
        <v>0</v>
      </c>
      <c r="F41" s="76">
        <f>E62</f>
        <v>8</v>
      </c>
      <c r="G41" s="76">
        <f>D63</f>
        <v>6</v>
      </c>
      <c r="H41" s="436">
        <f>E63</f>
        <v>14</v>
      </c>
      <c r="J41" s="51"/>
      <c r="K41" s="51"/>
      <c r="L41" s="51"/>
      <c r="M41" s="51"/>
      <c r="N41" s="51"/>
      <c r="O41" s="51"/>
      <c r="P41" s="51"/>
      <c r="Q41" s="51"/>
      <c r="R41" s="51"/>
      <c r="AO41" s="149"/>
      <c r="AP41" s="149"/>
      <c r="AQ41" s="149"/>
      <c r="CE41" s="388" t="s">
        <v>107</v>
      </c>
      <c r="CF41" s="255" t="b">
        <v>0</v>
      </c>
      <c r="CG41" s="253">
        <f t="shared" si="3"/>
        <v>70</v>
      </c>
      <c r="CH41" s="255" t="b">
        <v>0</v>
      </c>
      <c r="CI41" s="253">
        <f t="shared" si="4"/>
        <v>70</v>
      </c>
    </row>
    <row r="42" spans="3:92" ht="15.75" thickBot="1">
      <c r="C42" s="148" t="s">
        <v>111</v>
      </c>
      <c r="D42" s="145">
        <f t="shared" si="2"/>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E42" s="388" t="s">
        <v>137</v>
      </c>
      <c r="CF42" s="255" t="b">
        <v>0</v>
      </c>
      <c r="CG42" s="253">
        <f t="shared" si="3"/>
        <v>70</v>
      </c>
      <c r="CH42" s="255" t="b">
        <v>0</v>
      </c>
      <c r="CI42" s="253">
        <f t="shared" si="4"/>
        <v>70</v>
      </c>
    </row>
    <row r="43" spans="3:92" ht="16.5" thickBot="1">
      <c r="C43" s="148" t="s">
        <v>112</v>
      </c>
      <c r="D43" s="145">
        <f t="shared" si="2"/>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row>
    <row r="44" spans="3:92"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row>
    <row r="45" spans="3:92" ht="15.75" thickBot="1">
      <c r="J45" s="51"/>
      <c r="K45" s="51"/>
      <c r="L45" s="51"/>
      <c r="M45" s="51"/>
      <c r="N45" s="51"/>
      <c r="O45" s="51"/>
      <c r="P45" s="51"/>
      <c r="Q45" s="51"/>
      <c r="R45" s="51"/>
      <c r="Z45" s="157" t="s">
        <v>374</v>
      </c>
      <c r="AA45" s="158"/>
      <c r="AB45" s="158"/>
      <c r="AC45" s="159" t="s">
        <v>373</v>
      </c>
      <c r="AD45" s="26"/>
      <c r="AE45" s="95"/>
    </row>
    <row r="46" spans="3:92" ht="15.75" thickBot="1">
      <c r="J46" s="51"/>
      <c r="K46" s="51"/>
      <c r="L46" s="51"/>
      <c r="M46" s="51"/>
      <c r="N46" s="51"/>
      <c r="O46" s="51"/>
      <c r="P46" s="51"/>
      <c r="Q46" s="51"/>
      <c r="R46" s="51"/>
      <c r="Z46" s="157" t="s">
        <v>375</v>
      </c>
      <c r="AA46" s="158"/>
      <c r="AB46" s="158"/>
      <c r="AC46" s="159" t="s">
        <v>373</v>
      </c>
      <c r="AD46" s="26"/>
      <c r="AE46" s="95"/>
    </row>
    <row r="47" spans="3:92" ht="16.5" thickBot="1">
      <c r="M47"/>
      <c r="Y47" s="14"/>
      <c r="Z47" s="152" t="s">
        <v>376</v>
      </c>
      <c r="AA47" s="153"/>
      <c r="AB47" s="153"/>
      <c r="AC47" s="153"/>
      <c r="AD47" s="154"/>
      <c r="AE47" s="95"/>
    </row>
    <row r="48" spans="3:92" ht="15.75" thickBot="1">
      <c r="D48" s="6">
        <f>D50-D49</f>
        <v>8</v>
      </c>
      <c r="H48" s="208">
        <f>H50-H49</f>
        <v>8</v>
      </c>
      <c r="J48" s="93"/>
      <c r="M48"/>
      <c r="S48" s="58">
        <f>MAX(I49,Q54,E62,M58,M54,I54,I58,E58,E53,E49)</f>
        <v>14</v>
      </c>
      <c r="Y48" s="14"/>
      <c r="Z48" s="157" t="s">
        <v>377</v>
      </c>
      <c r="AA48" s="158"/>
      <c r="AB48" s="158"/>
      <c r="AC48" s="159" t="s">
        <v>378</v>
      </c>
      <c r="AD48" s="26"/>
      <c r="AE48" s="95"/>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5</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5</v>
      </c>
      <c r="D54" s="139">
        <f>E54-C54</f>
        <v>0</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0</v>
      </c>
      <c r="E66" s="145">
        <f t="shared" ref="E66:E76" si="5">_xlfn.UNICODE($D66)</f>
        <v>70</v>
      </c>
      <c r="F66" s="125" t="b">
        <v>0</v>
      </c>
      <c r="G66" s="145">
        <f t="shared" ref="G66:G75" si="6">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5"/>
        <v>70</v>
      </c>
      <c r="F67" s="71" t="b">
        <v>0</v>
      </c>
      <c r="G67" s="76">
        <f t="shared" si="6"/>
        <v>70</v>
      </c>
      <c r="M67"/>
      <c r="T67" s="164"/>
      <c r="U67" s="164"/>
      <c r="V67" s="164"/>
      <c r="W67" s="164"/>
      <c r="Z67" s="152" t="s">
        <v>208</v>
      </c>
      <c r="AA67" s="153"/>
      <c r="AB67" s="153"/>
      <c r="AC67" s="153"/>
      <c r="AD67" s="154"/>
      <c r="AE67" s="95"/>
      <c r="AI67" s="166"/>
    </row>
    <row r="68" spans="3:36" ht="15.75" thickBot="1">
      <c r="C68" s="176" t="s">
        <v>176</v>
      </c>
      <c r="D68" s="71" t="b">
        <v>0</v>
      </c>
      <c r="E68" s="76">
        <f t="shared" si="5"/>
        <v>70</v>
      </c>
      <c r="F68" s="71" t="b">
        <v>0</v>
      </c>
      <c r="G68" s="76">
        <f t="shared" si="6"/>
        <v>70</v>
      </c>
      <c r="M68"/>
      <c r="T68" s="164"/>
      <c r="U68" s="164"/>
      <c r="V68" s="164"/>
      <c r="W68" s="164"/>
      <c r="Z68" s="157" t="s">
        <v>209</v>
      </c>
      <c r="AA68" s="158"/>
      <c r="AB68" s="158"/>
      <c r="AC68" s="159" t="s">
        <v>200</v>
      </c>
      <c r="AD68" s="26"/>
      <c r="AE68" s="95"/>
      <c r="AI68" s="166"/>
    </row>
    <row r="69" spans="3:36" ht="15.75" thickBot="1">
      <c r="C69" s="177" t="s">
        <v>178</v>
      </c>
      <c r="D69" s="71" t="b">
        <v>0</v>
      </c>
      <c r="E69" s="76">
        <f t="shared" si="5"/>
        <v>70</v>
      </c>
      <c r="F69" s="71" t="b">
        <v>0</v>
      </c>
      <c r="G69" s="76">
        <f t="shared" si="6"/>
        <v>70</v>
      </c>
      <c r="M69"/>
      <c r="T69" s="164"/>
      <c r="U69" s="164"/>
      <c r="V69" s="164"/>
      <c r="W69" s="164"/>
      <c r="Z69" s="157" t="s">
        <v>217</v>
      </c>
      <c r="AA69" s="158"/>
      <c r="AB69" s="158"/>
      <c r="AC69" s="159" t="s">
        <v>200</v>
      </c>
      <c r="AD69" s="26"/>
      <c r="AE69" s="95"/>
      <c r="AI69" s="166"/>
    </row>
    <row r="70" spans="3:36" ht="15.75" thickBot="1">
      <c r="C70" s="177" t="s">
        <v>180</v>
      </c>
      <c r="D70" s="71" t="b">
        <v>0</v>
      </c>
      <c r="E70" s="76">
        <f t="shared" si="5"/>
        <v>70</v>
      </c>
      <c r="F70" s="71" t="b">
        <v>0</v>
      </c>
      <c r="G70" s="76">
        <f t="shared" si="6"/>
        <v>70</v>
      </c>
      <c r="M70"/>
      <c r="T70" s="164"/>
      <c r="U70" s="164"/>
      <c r="V70" s="164"/>
      <c r="W70" s="164"/>
      <c r="Z70" s="157" t="s">
        <v>219</v>
      </c>
      <c r="AA70" s="158"/>
      <c r="AB70" s="158"/>
      <c r="AC70" s="159" t="s">
        <v>200</v>
      </c>
      <c r="AD70" s="26"/>
      <c r="AE70" s="95"/>
      <c r="AI70" s="166"/>
    </row>
    <row r="71" spans="3:36" ht="14.1" customHeight="1" thickBot="1">
      <c r="C71" s="177" t="s">
        <v>182</v>
      </c>
      <c r="D71" s="71" t="b">
        <v>0</v>
      </c>
      <c r="E71" s="76">
        <f t="shared" si="5"/>
        <v>70</v>
      </c>
      <c r="F71" s="71" t="b">
        <v>0</v>
      </c>
      <c r="G71" s="76">
        <f t="shared" si="6"/>
        <v>70</v>
      </c>
      <c r="M71"/>
      <c r="T71" s="164"/>
      <c r="U71" s="164"/>
      <c r="V71" s="164"/>
      <c r="W71" s="164"/>
      <c r="Z71" s="157" t="s">
        <v>220</v>
      </c>
      <c r="AA71" s="158"/>
      <c r="AB71" s="158"/>
      <c r="AC71" s="159" t="s">
        <v>214</v>
      </c>
      <c r="AD71" s="26"/>
      <c r="AE71" s="95"/>
      <c r="AI71" s="166"/>
    </row>
    <row r="72" spans="3:36" ht="16.5" thickBot="1">
      <c r="C72" s="148" t="s">
        <v>183</v>
      </c>
      <c r="D72" s="71" t="b">
        <v>0</v>
      </c>
      <c r="E72" s="76">
        <f t="shared" si="5"/>
        <v>70</v>
      </c>
      <c r="F72" s="71" t="b">
        <v>0</v>
      </c>
      <c r="G72" s="76">
        <f t="shared" si="6"/>
        <v>70</v>
      </c>
      <c r="M72"/>
      <c r="T72" s="164"/>
      <c r="U72" s="164"/>
      <c r="V72" s="164"/>
      <c r="W72" s="164"/>
      <c r="Z72" s="152" t="s">
        <v>222</v>
      </c>
      <c r="AA72" s="153"/>
      <c r="AB72" s="153"/>
      <c r="AC72" s="153"/>
      <c r="AD72" s="154"/>
      <c r="AI72" s="166"/>
    </row>
    <row r="73" spans="3:36" ht="15.75" thickBot="1">
      <c r="C73" s="177" t="s">
        <v>110</v>
      </c>
      <c r="D73" s="71" t="b">
        <v>0</v>
      </c>
      <c r="E73" s="76">
        <f t="shared" si="5"/>
        <v>70</v>
      </c>
      <c r="F73" s="71" t="b">
        <v>0</v>
      </c>
      <c r="G73" s="178">
        <f t="shared" si="6"/>
        <v>70</v>
      </c>
      <c r="H73" s="208">
        <f>IF(E73=84,5,0)</f>
        <v>0</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5"/>
        <v>70</v>
      </c>
      <c r="F74" s="71" t="b">
        <v>0</v>
      </c>
      <c r="G74" s="76">
        <f t="shared" si="6"/>
        <v>70</v>
      </c>
      <c r="M74" s="182"/>
      <c r="Z74" s="157" t="s">
        <v>398</v>
      </c>
      <c r="AA74" s="158"/>
      <c r="AB74" s="158"/>
      <c r="AC74" s="159" t="s">
        <v>188</v>
      </c>
      <c r="AD74" s="26"/>
      <c r="AE74" s="26"/>
      <c r="AF74" s="26"/>
      <c r="AG74" s="26"/>
      <c r="AI74" s="166"/>
    </row>
    <row r="75" spans="3:36" ht="15.75" thickBot="1">
      <c r="C75" s="177" t="s">
        <v>112</v>
      </c>
      <c r="D75" s="71" t="b">
        <v>0</v>
      </c>
      <c r="E75" s="76">
        <f t="shared" si="5"/>
        <v>70</v>
      </c>
      <c r="F75" s="71" t="b">
        <v>0</v>
      </c>
      <c r="G75" s="76">
        <f t="shared" si="6"/>
        <v>70</v>
      </c>
      <c r="M75" s="182"/>
      <c r="Z75" s="157" t="s">
        <v>229</v>
      </c>
      <c r="AA75" s="158"/>
      <c r="AB75" s="158"/>
      <c r="AC75" s="159" t="s">
        <v>175</v>
      </c>
      <c r="AD75" s="26"/>
      <c r="AH75" s="183"/>
    </row>
    <row r="76" spans="3:36" ht="15.75" thickBot="1">
      <c r="C76" s="184" t="s">
        <v>116</v>
      </c>
      <c r="D76" s="71" t="b">
        <v>0</v>
      </c>
      <c r="E76" s="76">
        <f t="shared" si="5"/>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0</v>
      </c>
      <c r="K79" s="646">
        <f>SUM(I79:I81)</f>
        <v>0</v>
      </c>
      <c r="L79" s="182"/>
      <c r="M79" s="182"/>
      <c r="Y79" s="35"/>
      <c r="Z79" s="157" t="s">
        <v>237</v>
      </c>
      <c r="AA79" s="158"/>
      <c r="AB79" s="158"/>
      <c r="AC79" s="159" t="s">
        <v>175</v>
      </c>
      <c r="AD79" s="26"/>
      <c r="AH79" s="270"/>
      <c r="AI79" s="14"/>
    </row>
    <row r="80" spans="3:36" ht="15.75" thickBot="1">
      <c r="C80" s="148" t="s">
        <v>234</v>
      </c>
      <c r="D80" s="71" t="b">
        <v>0</v>
      </c>
      <c r="E80" s="76">
        <f>_xlfn.UNICODE($D80)</f>
        <v>70</v>
      </c>
      <c r="F80" s="76" t="b">
        <v>0</v>
      </c>
      <c r="G80" s="178">
        <f>_xlfn.UNICODE($F80)</f>
        <v>70</v>
      </c>
      <c r="H80" s="208">
        <f>IF($E80=84,5,0)</f>
        <v>0</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0</v>
      </c>
      <c r="G81" s="178">
        <f>_xlfn.UNICODE($F81)</f>
        <v>70</v>
      </c>
      <c r="H81" s="208">
        <f>IF($E81=84,5,0)</f>
        <v>0</v>
      </c>
      <c r="I81" s="208">
        <f>IF($G81=84,5,0)</f>
        <v>0</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2.8867513459481287</v>
      </c>
      <c r="M86" s="182"/>
      <c r="Z86" s="157" t="s">
        <v>254</v>
      </c>
      <c r="AA86" s="158"/>
      <c r="AB86" s="158"/>
      <c r="AC86" s="159" t="s">
        <v>175</v>
      </c>
      <c r="AD86" s="26"/>
    </row>
    <row r="87" spans="1:36" ht="15" customHeight="1" thickBot="1">
      <c r="M87" s="182"/>
      <c r="Z87" s="150" t="s">
        <v>255</v>
      </c>
      <c r="AA87" s="10">
        <f>AA88</f>
        <v>0</v>
      </c>
      <c r="AB87" s="150" t="s">
        <v>256</v>
      </c>
      <c r="AC87" s="10">
        <f>(1-AA87)</f>
        <v>1</v>
      </c>
    </row>
    <row r="88" spans="1:36" ht="15.75" thickBot="1">
      <c r="C88" s="119" t="s">
        <v>48</v>
      </c>
      <c r="D88" s="140" t="s">
        <v>246</v>
      </c>
      <c r="E88" s="140" t="s">
        <v>247</v>
      </c>
      <c r="F88" s="140" t="s">
        <v>248</v>
      </c>
      <c r="G88" s="193" t="s">
        <v>249</v>
      </c>
      <c r="H88" s="291" t="s">
        <v>250</v>
      </c>
      <c r="M88" s="182"/>
      <c r="Z88" s="195" t="s">
        <v>257</v>
      </c>
      <c r="AA88" s="196">
        <f>H170</f>
        <v>0</v>
      </c>
    </row>
    <row r="89" spans="1:36">
      <c r="C89" s="144" t="s">
        <v>170</v>
      </c>
      <c r="D89" s="145">
        <v>2</v>
      </c>
      <c r="E89" s="145">
        <f t="shared" ref="E89:E98" si="7">$F21</f>
        <v>3</v>
      </c>
      <c r="F89" s="145">
        <v>5</v>
      </c>
      <c r="G89" s="194">
        <f t="shared" ref="G89:G98" si="8">($D89+4*$E89+$F89)/6</f>
        <v>3.1666666666666665</v>
      </c>
      <c r="H89" s="277">
        <f t="shared" ref="H89:H98" si="9">IF($G66&lt;=83,(($F89-$D89)/6),0)</f>
        <v>0.5</v>
      </c>
      <c r="M89" s="182"/>
    </row>
    <row r="90" spans="1:36" ht="14.45" customHeight="1">
      <c r="A90" s="35"/>
      <c r="B90" s="35"/>
      <c r="C90" s="147" t="s">
        <v>173</v>
      </c>
      <c r="D90" s="76">
        <v>3</v>
      </c>
      <c r="E90" s="145">
        <f t="shared" si="7"/>
        <v>5</v>
      </c>
      <c r="F90" s="76">
        <v>10</v>
      </c>
      <c r="G90" s="194">
        <f t="shared" si="8"/>
        <v>5.5</v>
      </c>
      <c r="H90" s="277">
        <f t="shared" si="9"/>
        <v>1.1666666666666667</v>
      </c>
      <c r="M90" s="182"/>
    </row>
    <row r="91" spans="1:36" ht="14.45" customHeight="1">
      <c r="A91" s="35"/>
      <c r="B91" s="35"/>
      <c r="C91" s="147" t="s">
        <v>176</v>
      </c>
      <c r="D91" s="76">
        <v>3</v>
      </c>
      <c r="E91" s="145">
        <f t="shared" si="7"/>
        <v>5</v>
      </c>
      <c r="F91" s="76">
        <v>10</v>
      </c>
      <c r="G91" s="194">
        <f t="shared" si="8"/>
        <v>5.5</v>
      </c>
      <c r="H91" s="277">
        <f t="shared" si="9"/>
        <v>1.1666666666666667</v>
      </c>
      <c r="M91" s="182"/>
    </row>
    <row r="92" spans="1:36">
      <c r="C92" s="148" t="s">
        <v>178</v>
      </c>
      <c r="D92" s="76">
        <v>4</v>
      </c>
      <c r="E92" s="145">
        <f t="shared" si="7"/>
        <v>6</v>
      </c>
      <c r="F92" s="76">
        <v>8</v>
      </c>
      <c r="G92" s="194">
        <f t="shared" si="8"/>
        <v>6</v>
      </c>
      <c r="H92" s="277">
        <f t="shared" si="9"/>
        <v>0.66666666666666663</v>
      </c>
      <c r="M92" s="182"/>
    </row>
    <row r="93" spans="1:36" s="35" customFormat="1">
      <c r="A93"/>
      <c r="B93"/>
      <c r="C93" s="148" t="s">
        <v>180</v>
      </c>
      <c r="D93" s="76">
        <v>5</v>
      </c>
      <c r="E93" s="145">
        <f t="shared" si="7"/>
        <v>8</v>
      </c>
      <c r="F93" s="76">
        <v>10</v>
      </c>
      <c r="G93" s="194">
        <f t="shared" si="8"/>
        <v>7.833333333333333</v>
      </c>
      <c r="H93" s="277">
        <f t="shared" si="9"/>
        <v>0.83333333333333337</v>
      </c>
      <c r="I93" s="274"/>
      <c r="J93"/>
      <c r="K93"/>
      <c r="L93"/>
      <c r="M93" s="182"/>
      <c r="N93"/>
      <c r="O93"/>
      <c r="P93"/>
      <c r="Q93"/>
      <c r="R93"/>
      <c r="S93"/>
      <c r="T93"/>
      <c r="U93"/>
      <c r="V93"/>
      <c r="W93"/>
    </row>
    <row r="94" spans="1:36" s="35" customFormat="1" ht="27" customHeight="1">
      <c r="A94"/>
      <c r="B94"/>
      <c r="C94" s="148" t="s">
        <v>182</v>
      </c>
      <c r="D94" s="76">
        <v>5</v>
      </c>
      <c r="E94" s="145">
        <f t="shared" si="7"/>
        <v>8</v>
      </c>
      <c r="F94" s="76">
        <v>10</v>
      </c>
      <c r="G94" s="194">
        <f t="shared" si="8"/>
        <v>7.833333333333333</v>
      </c>
      <c r="H94" s="277">
        <f t="shared" si="9"/>
        <v>0.83333333333333337</v>
      </c>
      <c r="I94" s="274"/>
      <c r="J94"/>
      <c r="K94"/>
      <c r="L94"/>
      <c r="M94" s="182"/>
      <c r="N94"/>
      <c r="O94"/>
      <c r="P94"/>
      <c r="Q94"/>
      <c r="R94"/>
      <c r="S94"/>
      <c r="T94"/>
      <c r="U94"/>
      <c r="V94"/>
      <c r="W94"/>
    </row>
    <row r="95" spans="1:36">
      <c r="C95" s="148" t="s">
        <v>183</v>
      </c>
      <c r="D95" s="76">
        <v>9</v>
      </c>
      <c r="E95" s="145">
        <f t="shared" si="7"/>
        <v>10</v>
      </c>
      <c r="F95" s="76">
        <v>12</v>
      </c>
      <c r="G95" s="194">
        <f t="shared" si="8"/>
        <v>10.166666666666666</v>
      </c>
      <c r="H95" s="277">
        <f t="shared" si="9"/>
        <v>0.5</v>
      </c>
      <c r="J95" s="197"/>
      <c r="K95" s="197"/>
      <c r="L95" s="197"/>
      <c r="M95" s="182"/>
      <c r="N95" s="197"/>
      <c r="O95" s="197"/>
      <c r="P95" s="197"/>
      <c r="Q95" s="197"/>
      <c r="R95" s="197"/>
    </row>
    <row r="96" spans="1:36">
      <c r="C96" s="148" t="s">
        <v>110</v>
      </c>
      <c r="D96" s="76">
        <v>7</v>
      </c>
      <c r="E96" s="145">
        <f t="shared" si="7"/>
        <v>8</v>
      </c>
      <c r="F96" s="76">
        <v>12</v>
      </c>
      <c r="G96" s="194">
        <f t="shared" si="8"/>
        <v>8.5</v>
      </c>
      <c r="H96" s="277">
        <f t="shared" si="9"/>
        <v>0.83333333333333337</v>
      </c>
      <c r="J96" s="197"/>
      <c r="K96" s="197"/>
      <c r="L96" s="197"/>
      <c r="M96" s="182"/>
      <c r="N96" s="197"/>
      <c r="O96" s="197"/>
      <c r="P96" s="197"/>
      <c r="Q96" s="197"/>
      <c r="R96" s="197"/>
    </row>
    <row r="97" spans="1:37">
      <c r="A97" s="51"/>
      <c r="B97" s="51"/>
      <c r="C97" s="148" t="s">
        <v>111</v>
      </c>
      <c r="D97" s="76">
        <v>10</v>
      </c>
      <c r="E97" s="145">
        <f t="shared" si="7"/>
        <v>12</v>
      </c>
      <c r="F97" s="76">
        <v>16</v>
      </c>
      <c r="G97" s="194">
        <f t="shared" si="8"/>
        <v>12.333333333333334</v>
      </c>
      <c r="H97" s="277">
        <f t="shared" si="9"/>
        <v>1</v>
      </c>
      <c r="J97" s="197"/>
      <c r="K97" s="197"/>
      <c r="L97" s="197"/>
      <c r="M97" s="182"/>
      <c r="N97" s="197"/>
      <c r="O97" s="197"/>
      <c r="P97" s="197"/>
      <c r="Q97" s="197"/>
      <c r="R97" s="197"/>
    </row>
    <row r="98" spans="1:37">
      <c r="C98" s="148" t="s">
        <v>112</v>
      </c>
      <c r="D98" s="76">
        <v>11</v>
      </c>
      <c r="E98" s="145">
        <f t="shared" si="7"/>
        <v>14</v>
      </c>
      <c r="F98" s="76">
        <v>16</v>
      </c>
      <c r="G98" s="194">
        <f t="shared" si="8"/>
        <v>13.833333333333334</v>
      </c>
      <c r="H98" s="277">
        <f t="shared" si="9"/>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8.3333333333333321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0</v>
      </c>
      <c r="E112" s="6">
        <f>_xlfn.UNICODE($D112)</f>
        <v>70</v>
      </c>
      <c r="F112" s="6"/>
      <c r="G112" s="179"/>
      <c r="M112" s="182"/>
    </row>
    <row r="113" spans="1:13" ht="15.75" thickBot="1">
      <c r="A113" s="82"/>
      <c r="B113" s="82"/>
      <c r="C113" s="205" t="s">
        <v>266</v>
      </c>
      <c r="D113" s="46" t="b">
        <v>0</v>
      </c>
      <c r="E113" s="6">
        <f t="shared" ref="E113:E116" si="10">_xlfn.UNICODE($D113)</f>
        <v>70</v>
      </c>
      <c r="F113" s="6"/>
      <c r="G113" s="179"/>
      <c r="M113" s="182"/>
    </row>
    <row r="114" spans="1:13" ht="15.75" thickBot="1">
      <c r="C114" s="205" t="s">
        <v>267</v>
      </c>
      <c r="D114" s="46" t="b">
        <v>0</v>
      </c>
      <c r="E114" s="6">
        <f t="shared" si="10"/>
        <v>70</v>
      </c>
      <c r="F114" s="6" t="b">
        <v>0</v>
      </c>
      <c r="G114" s="179">
        <f>_xlfn.UNICODE($F114)</f>
        <v>70</v>
      </c>
      <c r="M114" s="182"/>
    </row>
    <row r="115" spans="1:13" ht="15.75" thickBot="1">
      <c r="C115" s="205" t="s">
        <v>179</v>
      </c>
      <c r="D115" s="46" t="b">
        <v>0</v>
      </c>
      <c r="E115" s="6">
        <f t="shared" si="10"/>
        <v>70</v>
      </c>
      <c r="F115" s="6" t="b">
        <v>0</v>
      </c>
      <c r="G115" s="179">
        <f>_xlfn.UNICODE($F115)</f>
        <v>70</v>
      </c>
      <c r="M115" s="182"/>
    </row>
    <row r="116" spans="1:13" ht="15.75" thickBot="1">
      <c r="C116" s="205" t="s">
        <v>181</v>
      </c>
      <c r="D116" s="46" t="b">
        <v>0</v>
      </c>
      <c r="E116" s="6">
        <f t="shared" si="10"/>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0</v>
      </c>
      <c r="E123" s="6">
        <f>_xlfn.UNICODE($D123)</f>
        <v>70</v>
      </c>
      <c r="F123" s="46"/>
      <c r="G123" s="6"/>
      <c r="H123" s="297">
        <f>IF($E123=84,$H$122,0)</f>
        <v>0</v>
      </c>
      <c r="I123" s="297">
        <f>IF($G123=84,$H$122,0)</f>
        <v>0</v>
      </c>
      <c r="J123" s="685">
        <f>SUM(H123:H150)</f>
        <v>0</v>
      </c>
      <c r="K123" s="685">
        <f>SUM(I123:I150)</f>
        <v>0</v>
      </c>
      <c r="L123" s="182"/>
      <c r="M123" s="182"/>
    </row>
    <row r="124" spans="1:13" ht="15.75" thickBot="1">
      <c r="C124" s="157" t="s">
        <v>374</v>
      </c>
      <c r="D124" s="46" t="b">
        <v>0</v>
      </c>
      <c r="E124" s="6">
        <f t="shared" ref="E124:E150" si="11">_xlfn.UNICODE($D124)</f>
        <v>70</v>
      </c>
      <c r="F124" s="46"/>
      <c r="G124" s="6"/>
      <c r="H124" s="297">
        <f t="shared" ref="H124:H125" si="12">IF($E124=84,$H$122,0)</f>
        <v>0</v>
      </c>
      <c r="I124" s="297">
        <f t="shared" ref="I124:I125" si="13">IF($G124=84,$H$122,0)</f>
        <v>0</v>
      </c>
      <c r="J124" s="686"/>
      <c r="K124" s="686"/>
      <c r="L124" s="182"/>
      <c r="M124" s="182"/>
    </row>
    <row r="125" spans="1:13" ht="15.75" thickBot="1">
      <c r="C125" s="157" t="s">
        <v>375</v>
      </c>
      <c r="D125" s="46" t="b">
        <v>0</v>
      </c>
      <c r="E125" s="6">
        <f t="shared" si="11"/>
        <v>70</v>
      </c>
      <c r="F125" s="46" t="b">
        <v>0</v>
      </c>
      <c r="G125" s="6">
        <f>_xlfn.UNICODE($F125)</f>
        <v>70</v>
      </c>
      <c r="H125" s="297">
        <f t="shared" si="12"/>
        <v>0</v>
      </c>
      <c r="I125" s="297">
        <f t="shared" si="13"/>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0</v>
      </c>
      <c r="E127" s="6">
        <f t="shared" si="11"/>
        <v>70</v>
      </c>
      <c r="F127" s="46"/>
      <c r="G127" s="6"/>
      <c r="H127" s="297">
        <f t="shared" ref="H127:H131" si="14">IF($E127=84,$H$122,0)</f>
        <v>0</v>
      </c>
      <c r="I127" s="297">
        <f t="shared" ref="I127:I131" si="15">IF($G127=84,$H$122,0)</f>
        <v>0</v>
      </c>
      <c r="J127" s="686"/>
      <c r="K127" s="686"/>
      <c r="L127" s="182"/>
      <c r="M127" s="182"/>
    </row>
    <row r="128" spans="1:13" ht="15.75" thickBot="1">
      <c r="C128" s="157" t="s">
        <v>379</v>
      </c>
      <c r="D128" s="46" t="b">
        <v>0</v>
      </c>
      <c r="E128" s="6">
        <f t="shared" si="11"/>
        <v>70</v>
      </c>
      <c r="F128" s="46"/>
      <c r="G128" s="6"/>
      <c r="H128" s="297">
        <f t="shared" si="14"/>
        <v>0</v>
      </c>
      <c r="I128" s="297">
        <f t="shared" si="15"/>
        <v>0</v>
      </c>
      <c r="J128" s="686"/>
      <c r="K128" s="686"/>
      <c r="L128" s="182"/>
      <c r="M128" s="182"/>
    </row>
    <row r="129" spans="3:13" ht="15.75" thickBot="1">
      <c r="C129" s="157" t="s">
        <v>381</v>
      </c>
      <c r="D129" s="46" t="b">
        <v>0</v>
      </c>
      <c r="E129" s="6">
        <f t="shared" si="11"/>
        <v>70</v>
      </c>
      <c r="F129" s="46"/>
      <c r="G129" s="6"/>
      <c r="H129" s="297">
        <f t="shared" si="14"/>
        <v>0</v>
      </c>
      <c r="I129" s="297">
        <f t="shared" si="15"/>
        <v>0</v>
      </c>
      <c r="J129" s="686"/>
      <c r="K129" s="686"/>
      <c r="L129" s="182"/>
      <c r="M129" s="182"/>
    </row>
    <row r="130" spans="3:13" ht="15.75" thickBot="1">
      <c r="C130" s="157" t="s">
        <v>382</v>
      </c>
      <c r="D130" s="46" t="b">
        <v>0</v>
      </c>
      <c r="E130" s="6">
        <f t="shared" si="11"/>
        <v>70</v>
      </c>
      <c r="F130" s="46"/>
      <c r="G130" s="6"/>
      <c r="H130" s="297">
        <f t="shared" si="14"/>
        <v>0</v>
      </c>
      <c r="I130" s="297">
        <f t="shared" si="15"/>
        <v>0</v>
      </c>
      <c r="J130" s="686"/>
      <c r="K130" s="686"/>
      <c r="L130" s="182"/>
      <c r="M130" s="182"/>
    </row>
    <row r="131" spans="3:13" ht="15.75" thickBot="1">
      <c r="C131" s="157" t="s">
        <v>383</v>
      </c>
      <c r="D131" s="46" t="b">
        <v>0</v>
      </c>
      <c r="E131" s="6">
        <f t="shared" si="11"/>
        <v>70</v>
      </c>
      <c r="F131" s="46"/>
      <c r="G131" s="6"/>
      <c r="H131" s="297">
        <f t="shared" si="14"/>
        <v>0</v>
      </c>
      <c r="I131" s="297">
        <f t="shared" si="15"/>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0</v>
      </c>
      <c r="E133" s="6">
        <f t="shared" si="11"/>
        <v>70</v>
      </c>
      <c r="F133" s="46"/>
      <c r="G133" s="6"/>
      <c r="H133" s="297">
        <f t="shared" ref="H133:H137" si="16">IF($E133=84,$H$122,0)</f>
        <v>0</v>
      </c>
      <c r="I133" s="297">
        <f t="shared" ref="I133:I137" si="17">IF($G133=84,$H$122,0)</f>
        <v>0</v>
      </c>
      <c r="J133" s="686"/>
      <c r="K133" s="686"/>
      <c r="L133" s="182"/>
      <c r="M133" s="182"/>
    </row>
    <row r="134" spans="3:13" ht="15.75" thickBot="1">
      <c r="C134" s="146" t="s">
        <v>386</v>
      </c>
      <c r="D134" s="46" t="b">
        <v>0</v>
      </c>
      <c r="E134" s="6">
        <f t="shared" si="11"/>
        <v>70</v>
      </c>
      <c r="F134" s="46" t="b">
        <v>0</v>
      </c>
      <c r="G134" s="6">
        <f>_xlfn.UNICODE($F134)</f>
        <v>70</v>
      </c>
      <c r="H134" s="297">
        <f t="shared" si="16"/>
        <v>0</v>
      </c>
      <c r="I134" s="297">
        <f t="shared" si="17"/>
        <v>0</v>
      </c>
      <c r="J134" s="686"/>
      <c r="K134" s="686"/>
      <c r="L134" s="182"/>
      <c r="M134" s="182"/>
    </row>
    <row r="135" spans="3:13" ht="15.75" thickBot="1">
      <c r="C135" s="146" t="s">
        <v>387</v>
      </c>
      <c r="D135" s="46" t="b">
        <v>0</v>
      </c>
      <c r="E135" s="6">
        <f t="shared" si="11"/>
        <v>70</v>
      </c>
      <c r="F135" s="46" t="b">
        <v>0</v>
      </c>
      <c r="G135" s="6">
        <f t="shared" ref="G135:G136" si="18">_xlfn.UNICODE($F135)</f>
        <v>70</v>
      </c>
      <c r="H135" s="297">
        <f t="shared" si="16"/>
        <v>0</v>
      </c>
      <c r="I135" s="297">
        <f t="shared" si="17"/>
        <v>0</v>
      </c>
      <c r="J135" s="686"/>
      <c r="K135" s="686"/>
      <c r="L135" s="182"/>
      <c r="M135" s="182"/>
    </row>
    <row r="136" spans="3:13" ht="15.75" thickBot="1">
      <c r="C136" s="146" t="s">
        <v>389</v>
      </c>
      <c r="D136" s="46" t="b">
        <v>0</v>
      </c>
      <c r="E136" s="6">
        <f t="shared" si="11"/>
        <v>70</v>
      </c>
      <c r="F136" s="46" t="b">
        <v>0</v>
      </c>
      <c r="G136" s="6">
        <f t="shared" si="18"/>
        <v>70</v>
      </c>
      <c r="H136" s="297">
        <f t="shared" si="16"/>
        <v>0</v>
      </c>
      <c r="I136" s="297">
        <f t="shared" si="17"/>
        <v>0</v>
      </c>
      <c r="J136" s="686"/>
      <c r="K136" s="686"/>
      <c r="L136" s="182"/>
      <c r="M136" s="182"/>
    </row>
    <row r="137" spans="3:13" ht="15.75" thickBot="1">
      <c r="C137" s="146" t="s">
        <v>390</v>
      </c>
      <c r="D137" s="46" t="b">
        <v>0</v>
      </c>
      <c r="E137" s="6">
        <f t="shared" si="11"/>
        <v>70</v>
      </c>
      <c r="F137" s="46"/>
      <c r="G137" s="6"/>
      <c r="H137" s="297">
        <f t="shared" si="16"/>
        <v>0</v>
      </c>
      <c r="I137" s="297">
        <f t="shared" si="17"/>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0</v>
      </c>
      <c r="E139" s="6">
        <f t="shared" si="11"/>
        <v>70</v>
      </c>
      <c r="F139" s="46"/>
      <c r="G139" s="6"/>
      <c r="H139" s="297">
        <f t="shared" ref="H139:H142" si="19">IF($E139=84,$H$122,0)</f>
        <v>0</v>
      </c>
      <c r="I139" s="297">
        <f t="shared" ref="I139:I142" si="20">IF($G139=84,$H$122,0)</f>
        <v>0</v>
      </c>
      <c r="J139" s="686"/>
      <c r="K139" s="686"/>
      <c r="L139" s="182"/>
      <c r="M139" s="182"/>
    </row>
    <row r="140" spans="3:13" ht="15.75" thickBot="1">
      <c r="C140" s="146" t="s">
        <v>393</v>
      </c>
      <c r="D140" s="46" t="b">
        <v>0</v>
      </c>
      <c r="E140" s="6">
        <f t="shared" si="11"/>
        <v>70</v>
      </c>
      <c r="F140" s="46" t="b">
        <v>0</v>
      </c>
      <c r="G140" s="6">
        <f>_xlfn.UNICODE($F140)</f>
        <v>70</v>
      </c>
      <c r="H140" s="297">
        <f t="shared" si="19"/>
        <v>0</v>
      </c>
      <c r="I140" s="297">
        <f t="shared" si="20"/>
        <v>0</v>
      </c>
      <c r="J140" s="686"/>
      <c r="K140" s="686"/>
      <c r="L140" s="182"/>
      <c r="M140" s="182"/>
    </row>
    <row r="141" spans="3:13" ht="15.75" thickBot="1">
      <c r="C141" s="146" t="s">
        <v>394</v>
      </c>
      <c r="D141" s="46" t="b">
        <v>0</v>
      </c>
      <c r="E141" s="6">
        <f t="shared" si="11"/>
        <v>70</v>
      </c>
      <c r="F141" s="46" t="b">
        <v>0</v>
      </c>
      <c r="G141" s="6">
        <f>_xlfn.UNICODE($F141)</f>
        <v>70</v>
      </c>
      <c r="H141" s="297">
        <f t="shared" si="19"/>
        <v>0</v>
      </c>
      <c r="I141" s="297">
        <f t="shared" si="20"/>
        <v>0</v>
      </c>
      <c r="J141" s="686"/>
      <c r="K141" s="686"/>
      <c r="L141" s="182"/>
      <c r="M141" s="182"/>
    </row>
    <row r="142" spans="3:13" ht="15.75" thickBot="1">
      <c r="C142" s="146" t="s">
        <v>395</v>
      </c>
      <c r="D142" s="46" t="b">
        <v>0</v>
      </c>
      <c r="E142" s="6">
        <f t="shared" si="11"/>
        <v>70</v>
      </c>
      <c r="F142" s="46"/>
      <c r="G142" s="6"/>
      <c r="H142" s="297">
        <f t="shared" si="19"/>
        <v>0</v>
      </c>
      <c r="I142" s="297">
        <f t="shared" si="20"/>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11"/>
        <v>70</v>
      </c>
      <c r="F144" s="46" t="b">
        <v>0</v>
      </c>
      <c r="G144" s="6">
        <f>_xlfn.UNICODE($F144)</f>
        <v>70</v>
      </c>
      <c r="H144" s="297">
        <f t="shared" ref="H144:H150" si="21">IF($E144=84,$H$122,0)</f>
        <v>0</v>
      </c>
      <c r="I144" s="297">
        <f t="shared" ref="I144:I145" si="22">IF($G144=84,$H$122,0)</f>
        <v>0</v>
      </c>
      <c r="J144" s="686"/>
      <c r="K144" s="686"/>
      <c r="L144" s="182"/>
      <c r="M144" s="182"/>
    </row>
    <row r="145" spans="3:13" ht="15.75" thickBot="1">
      <c r="C145" s="157" t="s">
        <v>396</v>
      </c>
      <c r="D145" s="46" t="b">
        <v>0</v>
      </c>
      <c r="E145" s="6">
        <f t="shared" si="11"/>
        <v>70</v>
      </c>
      <c r="F145" s="46" t="b">
        <v>0</v>
      </c>
      <c r="G145" s="6">
        <f>_xlfn.UNICODE($F145)</f>
        <v>70</v>
      </c>
      <c r="H145" s="297">
        <f t="shared" si="21"/>
        <v>0</v>
      </c>
      <c r="I145" s="297">
        <f t="shared" si="22"/>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0</v>
      </c>
      <c r="E147" s="6">
        <f t="shared" si="11"/>
        <v>70</v>
      </c>
      <c r="F147" s="46"/>
      <c r="G147" s="6"/>
      <c r="H147" s="297">
        <f t="shared" si="21"/>
        <v>0</v>
      </c>
      <c r="I147" s="297">
        <f t="shared" ref="I147:I150" si="23">IF($G147=84,$H$122,0)</f>
        <v>0</v>
      </c>
      <c r="J147" s="686"/>
      <c r="K147" s="686"/>
      <c r="L147" s="182"/>
      <c r="M147" s="182"/>
    </row>
    <row r="148" spans="3:13" ht="15.75" thickBot="1">
      <c r="C148" s="157" t="s">
        <v>217</v>
      </c>
      <c r="D148" s="46" t="b">
        <v>0</v>
      </c>
      <c r="E148" s="6">
        <f t="shared" si="11"/>
        <v>70</v>
      </c>
      <c r="F148" s="46" t="b">
        <v>0</v>
      </c>
      <c r="G148" s="6">
        <f t="shared" ref="G148:G150" si="24">_xlfn.UNICODE($F148)</f>
        <v>70</v>
      </c>
      <c r="H148" s="297">
        <f t="shared" si="21"/>
        <v>0</v>
      </c>
      <c r="I148" s="297">
        <f t="shared" si="23"/>
        <v>0</v>
      </c>
      <c r="J148" s="686"/>
      <c r="K148" s="686"/>
      <c r="L148" s="182"/>
      <c r="M148" s="182"/>
    </row>
    <row r="149" spans="3:13" ht="15.75" thickBot="1">
      <c r="C149" s="157" t="s">
        <v>219</v>
      </c>
      <c r="D149" s="46" t="b">
        <v>0</v>
      </c>
      <c r="E149" s="6">
        <f t="shared" si="11"/>
        <v>70</v>
      </c>
      <c r="F149" s="46" t="b">
        <v>0</v>
      </c>
      <c r="G149" s="6">
        <f t="shared" si="24"/>
        <v>70</v>
      </c>
      <c r="H149" s="297">
        <f t="shared" si="21"/>
        <v>0</v>
      </c>
      <c r="I149" s="297">
        <f t="shared" si="23"/>
        <v>0</v>
      </c>
      <c r="J149" s="686"/>
      <c r="K149" s="686"/>
      <c r="M149" s="182"/>
    </row>
    <row r="150" spans="3:13" ht="15.75" thickBot="1">
      <c r="C150" s="157" t="s">
        <v>220</v>
      </c>
      <c r="D150" s="46" t="b">
        <v>0</v>
      </c>
      <c r="E150" s="6">
        <f t="shared" si="11"/>
        <v>70</v>
      </c>
      <c r="F150" s="46" t="b">
        <v>0</v>
      </c>
      <c r="G150" s="6">
        <f t="shared" si="24"/>
        <v>70</v>
      </c>
      <c r="H150" s="297">
        <f t="shared" si="21"/>
        <v>0</v>
      </c>
      <c r="I150" s="297">
        <f t="shared" si="23"/>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25">_xlfn.UNICODE($D153)</f>
        <v>70</v>
      </c>
      <c r="F153" s="6" t="b">
        <v>0</v>
      </c>
      <c r="G153" s="6">
        <f>_xlfn.UNICODE($F153)</f>
        <v>70</v>
      </c>
      <c r="H153" s="208">
        <f>IF($E153=84,$H$152,0)</f>
        <v>0</v>
      </c>
      <c r="I153" s="208">
        <f>IF($G153=84,$H$152,0)</f>
        <v>0</v>
      </c>
      <c r="J153" s="685">
        <f>SUM(H153:H160)</f>
        <v>0</v>
      </c>
      <c r="K153" s="685">
        <f>SUM(I153:I160)</f>
        <v>0</v>
      </c>
      <c r="L153" s="182"/>
      <c r="M153" s="182"/>
    </row>
    <row r="154" spans="3:13" ht="15.75" thickBot="1">
      <c r="C154" s="157" t="s">
        <v>229</v>
      </c>
      <c r="D154" s="6" t="b">
        <v>0</v>
      </c>
      <c r="E154" s="6">
        <f t="shared" si="25"/>
        <v>70</v>
      </c>
      <c r="F154" s="6"/>
      <c r="G154" s="6"/>
      <c r="H154" s="208">
        <f t="shared" ref="H154:H160" si="26">IF($E154=84,$H$152,0)</f>
        <v>0</v>
      </c>
      <c r="I154" s="208">
        <f t="shared" ref="I154:I160" si="27">IF($G154=84,$H$152,0)</f>
        <v>0</v>
      </c>
      <c r="J154" s="686"/>
      <c r="K154" s="686"/>
      <c r="L154" s="182"/>
      <c r="M154" s="182"/>
    </row>
    <row r="155" spans="3:13" ht="15.75" thickBot="1">
      <c r="C155" s="157" t="s">
        <v>231</v>
      </c>
      <c r="D155" s="6" t="b">
        <v>0</v>
      </c>
      <c r="E155" s="6">
        <f t="shared" si="25"/>
        <v>70</v>
      </c>
      <c r="F155" s="6" t="b">
        <v>0</v>
      </c>
      <c r="G155" s="6">
        <f t="shared" ref="G155:G156" si="28">_xlfn.UNICODE($F155)</f>
        <v>70</v>
      </c>
      <c r="H155" s="208">
        <f t="shared" si="26"/>
        <v>0</v>
      </c>
      <c r="I155" s="208">
        <f t="shared" si="27"/>
        <v>0</v>
      </c>
      <c r="J155" s="686"/>
      <c r="K155" s="686"/>
      <c r="L155" s="182"/>
      <c r="M155" s="182"/>
    </row>
    <row r="156" spans="3:13" ht="15.75" thickBot="1">
      <c r="C156" s="157" t="s">
        <v>233</v>
      </c>
      <c r="D156" s="6" t="b">
        <v>0</v>
      </c>
      <c r="E156" s="6">
        <f t="shared" si="25"/>
        <v>70</v>
      </c>
      <c r="F156" s="6" t="b">
        <v>0</v>
      </c>
      <c r="G156" s="6">
        <f t="shared" si="28"/>
        <v>70</v>
      </c>
      <c r="H156" s="208">
        <f t="shared" si="26"/>
        <v>0</v>
      </c>
      <c r="I156" s="208">
        <f t="shared" si="27"/>
        <v>0</v>
      </c>
      <c r="J156" s="686"/>
      <c r="K156" s="686"/>
      <c r="L156" s="182"/>
      <c r="M156" s="182"/>
    </row>
    <row r="157" spans="3:13" ht="15.75" thickBot="1">
      <c r="C157" s="157" t="s">
        <v>399</v>
      </c>
      <c r="D157" s="6" t="b">
        <v>0</v>
      </c>
      <c r="E157" s="6">
        <f t="shared" si="25"/>
        <v>70</v>
      </c>
      <c r="F157" s="6"/>
      <c r="G157" s="6"/>
      <c r="H157" s="208">
        <f t="shared" si="26"/>
        <v>0</v>
      </c>
      <c r="I157" s="208">
        <f t="shared" si="27"/>
        <v>0</v>
      </c>
      <c r="J157" s="686"/>
      <c r="K157" s="686"/>
      <c r="L157" s="182"/>
      <c r="M157" s="182"/>
    </row>
    <row r="158" spans="3:13" ht="15.75" thickBot="1">
      <c r="C158" s="157" t="s">
        <v>237</v>
      </c>
      <c r="D158" s="6" t="b">
        <v>0</v>
      </c>
      <c r="E158" s="6">
        <f t="shared" si="25"/>
        <v>70</v>
      </c>
      <c r="F158" s="6" t="b">
        <v>0</v>
      </c>
      <c r="G158" s="6">
        <f t="shared" ref="G158:G159" si="29">_xlfn.UNICODE($F158)</f>
        <v>70</v>
      </c>
      <c r="H158" s="208">
        <f t="shared" si="26"/>
        <v>0</v>
      </c>
      <c r="I158" s="208">
        <f t="shared" si="27"/>
        <v>0</v>
      </c>
      <c r="J158" s="686"/>
      <c r="K158" s="686"/>
      <c r="L158" s="182"/>
      <c r="M158" s="182"/>
    </row>
    <row r="159" spans="3:13" ht="15.75" thickBot="1">
      <c r="C159" s="157" t="s">
        <v>238</v>
      </c>
      <c r="D159" s="6" t="b">
        <v>0</v>
      </c>
      <c r="E159" s="6">
        <f t="shared" si="25"/>
        <v>70</v>
      </c>
      <c r="F159" s="6" t="b">
        <v>0</v>
      </c>
      <c r="G159" s="6">
        <f t="shared" si="29"/>
        <v>70</v>
      </c>
      <c r="H159" s="208">
        <f t="shared" si="26"/>
        <v>0</v>
      </c>
      <c r="I159" s="208">
        <f t="shared" si="27"/>
        <v>0</v>
      </c>
      <c r="J159" s="686"/>
      <c r="K159" s="686"/>
      <c r="L159" s="182"/>
      <c r="M159" s="182"/>
    </row>
    <row r="160" spans="3:13" ht="15.75" thickBot="1">
      <c r="C160" s="157" t="s">
        <v>244</v>
      </c>
      <c r="D160" s="6" t="b">
        <v>0</v>
      </c>
      <c r="E160" s="6">
        <f t="shared" si="25"/>
        <v>70</v>
      </c>
      <c r="F160" s="6"/>
      <c r="G160" s="6"/>
      <c r="H160" s="208">
        <f t="shared" si="26"/>
        <v>0</v>
      </c>
      <c r="I160" s="208">
        <f t="shared" si="27"/>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30">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30"/>
        <v>70</v>
      </c>
      <c r="F163" s="6"/>
      <c r="G163" s="6"/>
      <c r="H163" s="208">
        <f t="shared" ref="H163:H165" si="31">IF($E163=84,$H$161,0)</f>
        <v>0</v>
      </c>
      <c r="I163" s="208">
        <f t="shared" ref="I163:I165" si="32">IF($G163=84,$H$161,0)</f>
        <v>0</v>
      </c>
      <c r="J163" s="686"/>
      <c r="K163" s="686"/>
      <c r="M163" s="182"/>
    </row>
    <row r="164" spans="3:13" ht="15.75" thickBot="1">
      <c r="C164" s="157" t="s">
        <v>253</v>
      </c>
      <c r="D164" s="6" t="b">
        <v>0</v>
      </c>
      <c r="E164" s="6">
        <f t="shared" si="30"/>
        <v>70</v>
      </c>
      <c r="F164" s="6"/>
      <c r="G164" s="6"/>
      <c r="H164" s="208">
        <f t="shared" si="31"/>
        <v>0</v>
      </c>
      <c r="I164" s="208">
        <f t="shared" si="32"/>
        <v>0</v>
      </c>
      <c r="J164" s="686"/>
      <c r="K164" s="686"/>
      <c r="M164" s="182"/>
    </row>
    <row r="165" spans="3:13" ht="15.75" thickBot="1">
      <c r="C165" s="157" t="s">
        <v>254</v>
      </c>
      <c r="D165" s="6" t="b">
        <v>0</v>
      </c>
      <c r="E165" s="6">
        <f t="shared" si="30"/>
        <v>70</v>
      </c>
      <c r="F165" s="6"/>
      <c r="G165" s="6"/>
      <c r="H165" s="208">
        <f t="shared" si="31"/>
        <v>0</v>
      </c>
      <c r="I165" s="208">
        <f t="shared" si="32"/>
        <v>0</v>
      </c>
      <c r="J165" s="687"/>
      <c r="K165" s="687"/>
      <c r="M165" s="182"/>
    </row>
    <row r="166" spans="3:13" ht="15.75" thickBot="1">
      <c r="G166" s="298" t="s">
        <v>271</v>
      </c>
      <c r="H166" s="299">
        <f>J123+K123</f>
        <v>0</v>
      </c>
      <c r="M166"/>
    </row>
    <row r="167" spans="3:13" ht="15.75" thickBot="1">
      <c r="C167" s="118" t="s">
        <v>401</v>
      </c>
      <c r="G167" s="298" t="s">
        <v>272</v>
      </c>
      <c r="H167" s="299">
        <f>(J79+K79+H73+I73)</f>
        <v>0</v>
      </c>
      <c r="M167"/>
    </row>
    <row r="168" spans="3:13" ht="15.75" thickBot="1">
      <c r="C168" s="306" t="s">
        <v>276</v>
      </c>
      <c r="G168" s="298" t="s">
        <v>273</v>
      </c>
      <c r="H168" s="299">
        <f>J153+K153</f>
        <v>0</v>
      </c>
      <c r="M168"/>
    </row>
    <row r="169" spans="3:13" ht="15.75" thickBot="1">
      <c r="C169" s="307" t="s">
        <v>402</v>
      </c>
      <c r="G169" s="298" t="s">
        <v>274</v>
      </c>
      <c r="H169" s="299">
        <f>J162+K162</f>
        <v>0</v>
      </c>
      <c r="M169"/>
    </row>
    <row r="170" spans="3:13" ht="15.75" thickBot="1">
      <c r="C170" s="308" t="s">
        <v>403</v>
      </c>
      <c r="H170" s="300">
        <f>SUM(H166:H169)/100</f>
        <v>0</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41">
    <mergeCell ref="CH16:CI16"/>
    <mergeCell ref="D102:D103"/>
    <mergeCell ref="M5:N5"/>
    <mergeCell ref="M6:N6"/>
    <mergeCell ref="B4:K4"/>
    <mergeCell ref="AJ6:AR6"/>
    <mergeCell ref="X16:X26"/>
    <mergeCell ref="Y16:Y26"/>
    <mergeCell ref="AL7:AO7"/>
    <mergeCell ref="BN9:BN14"/>
    <mergeCell ref="AB15:AC15"/>
    <mergeCell ref="AB27:AC27"/>
    <mergeCell ref="AX27:AY27"/>
    <mergeCell ref="BA27:BD27"/>
    <mergeCell ref="BB7:BE7"/>
    <mergeCell ref="BG7:BJ7"/>
    <mergeCell ref="BK7:BK8"/>
    <mergeCell ref="BN7:BO7"/>
    <mergeCell ref="BN8:BO8"/>
    <mergeCell ref="Y28:Y31"/>
    <mergeCell ref="AX28:AY28"/>
    <mergeCell ref="AX29:AX33"/>
    <mergeCell ref="AB33:AC33"/>
    <mergeCell ref="BI27:BJ27"/>
    <mergeCell ref="BE29:BE33"/>
    <mergeCell ref="BF29:BF33"/>
    <mergeCell ref="BG29:BG33"/>
    <mergeCell ref="BH29:BH33"/>
    <mergeCell ref="BI29:BI33"/>
    <mergeCell ref="BJ29:BJ33"/>
    <mergeCell ref="BE27:BF27"/>
    <mergeCell ref="BG27:BH27"/>
    <mergeCell ref="J162:J165"/>
    <mergeCell ref="K162:K165"/>
    <mergeCell ref="J153:J160"/>
    <mergeCell ref="K153:K160"/>
    <mergeCell ref="AA42:AB42"/>
    <mergeCell ref="J79:J81"/>
    <mergeCell ref="K79:K81"/>
    <mergeCell ref="J123:J150"/>
    <mergeCell ref="K123:K150"/>
  </mergeCells>
  <conditionalFormatting sqref="L57">
    <cfRule type="cellIs" dxfId="7604" priority="408" operator="equal">
      <formula>0</formula>
    </cfRule>
  </conditionalFormatting>
  <conditionalFormatting sqref="H53">
    <cfRule type="cellIs" dxfId="7603" priority="407" operator="equal">
      <formula>0</formula>
    </cfRule>
  </conditionalFormatting>
  <conditionalFormatting sqref="L53">
    <cfRule type="cellIs" dxfId="7602" priority="406" operator="equal">
      <formula>0</formula>
    </cfRule>
  </conditionalFormatting>
  <conditionalFormatting sqref="H48">
    <cfRule type="cellIs" dxfId="7601" priority="405" operator="equal">
      <formula>0</formula>
    </cfRule>
  </conditionalFormatting>
  <conditionalFormatting sqref="H57">
    <cfRule type="cellIs" dxfId="7600" priority="404" operator="equal">
      <formula>0</formula>
    </cfRule>
  </conditionalFormatting>
  <conditionalFormatting sqref="D48">
    <cfRule type="cellIs" dxfId="7599" priority="403" operator="equal">
      <formula>0</formula>
    </cfRule>
  </conditionalFormatting>
  <conditionalFormatting sqref="D52">
    <cfRule type="cellIs" dxfId="7598" priority="402" operator="equal">
      <formula>0</formula>
    </cfRule>
  </conditionalFormatting>
  <conditionalFormatting sqref="D57">
    <cfRule type="cellIs" dxfId="7597" priority="401" operator="equal">
      <formula>0</formula>
    </cfRule>
  </conditionalFormatting>
  <conditionalFormatting sqref="D61">
    <cfRule type="cellIs" dxfId="7596" priority="400" operator="equal">
      <formula>0</formula>
    </cfRule>
  </conditionalFormatting>
  <conditionalFormatting sqref="P53">
    <cfRule type="cellIs" dxfId="7595" priority="399" operator="equal">
      <formula>0</formula>
    </cfRule>
  </conditionalFormatting>
  <conditionalFormatting sqref="K54">
    <cfRule type="expression" dxfId="7594" priority="398">
      <formula>$L$53=0</formula>
    </cfRule>
  </conditionalFormatting>
  <conditionalFormatting sqref="G49">
    <cfRule type="expression" dxfId="7593" priority="397">
      <formula>$H$48=0</formula>
    </cfRule>
  </conditionalFormatting>
  <conditionalFormatting sqref="C49">
    <cfRule type="expression" dxfId="7592" priority="396">
      <formula>$D$48=0</formula>
    </cfRule>
  </conditionalFormatting>
  <conditionalFormatting sqref="C53">
    <cfRule type="expression" dxfId="7591" priority="395">
      <formula>$D$52=0</formula>
    </cfRule>
  </conditionalFormatting>
  <conditionalFormatting sqref="C58">
    <cfRule type="expression" dxfId="7590" priority="394">
      <formula>$D$57=0</formula>
    </cfRule>
  </conditionalFormatting>
  <conditionalFormatting sqref="C62">
    <cfRule type="expression" dxfId="7589" priority="393">
      <formula>$D$61=0</formula>
    </cfRule>
  </conditionalFormatting>
  <conditionalFormatting sqref="O54">
    <cfRule type="expression" dxfId="7588" priority="392">
      <formula>$P$53=0</formula>
    </cfRule>
  </conditionalFormatting>
  <conditionalFormatting sqref="G58">
    <cfRule type="expression" dxfId="7587" priority="391">
      <formula>$H$57=0</formula>
    </cfRule>
  </conditionalFormatting>
  <conditionalFormatting sqref="G54">
    <cfRule type="expression" dxfId="7586" priority="390">
      <formula>$H$53=0</formula>
    </cfRule>
  </conditionalFormatting>
  <conditionalFormatting sqref="Y48">
    <cfRule type="cellIs" dxfId="7585" priority="389" operator="equal">
      <formula>"CRITICAL"</formula>
    </cfRule>
  </conditionalFormatting>
  <conditionalFormatting sqref="Y50">
    <cfRule type="cellIs" dxfId="7584" priority="388" operator="equal">
      <formula>"CRITICAL"</formula>
    </cfRule>
  </conditionalFormatting>
  <conditionalFormatting sqref="Y53">
    <cfRule type="cellIs" dxfId="7583" priority="387" operator="equal">
      <formula>"CRITICAL"</formula>
    </cfRule>
  </conditionalFormatting>
  <conditionalFormatting sqref="Y28">
    <cfRule type="cellIs" dxfId="7582" priority="386" operator="equal">
      <formula>"CRITICAL"</formula>
    </cfRule>
  </conditionalFormatting>
  <conditionalFormatting sqref="Y59">
    <cfRule type="cellIs" dxfId="7581" priority="385" operator="equal">
      <formula>"CRITICAL"</formula>
    </cfRule>
  </conditionalFormatting>
  <conditionalFormatting sqref="Y60">
    <cfRule type="cellIs" dxfId="7580" priority="384" operator="equal">
      <formula>"CRITICAL"</formula>
    </cfRule>
  </conditionalFormatting>
  <conditionalFormatting sqref="C7:L7">
    <cfRule type="cellIs" dxfId="7579" priority="373" operator="equal">
      <formula>"NON-WORKING DAY"</formula>
    </cfRule>
    <cfRule type="cellIs" dxfId="7578" priority="374" operator="equal">
      <formula>"WORKING DAY"</formula>
    </cfRule>
    <cfRule type="cellIs" dxfId="7577" priority="375" operator="equal">
      <formula>"NON AGGRESSIVE"</formula>
    </cfRule>
    <cfRule type="cellIs" dxfId="7576" priority="376" operator="equal">
      <formula>"AGGRESSIVE"</formula>
    </cfRule>
    <cfRule type="cellIs" dxfId="7575" priority="377" operator="equal">
      <formula>"AMENDMENT NOT REQUIRED"</formula>
    </cfRule>
    <cfRule type="cellIs" dxfId="7574" priority="378" operator="equal">
      <formula>"AMENDMENT REQUIRED"</formula>
    </cfRule>
    <cfRule type="cellIs" dxfId="7573" priority="379" operator="equal">
      <formula>"COMPLETED"</formula>
    </cfRule>
    <cfRule type="cellIs" dxfId="7572" priority="380" operator="equal">
      <formula>"RISK"</formula>
    </cfRule>
    <cfRule type="cellIs" dxfId="7571" priority="381" operator="equal">
      <formula>"ISSUE"</formula>
    </cfRule>
    <cfRule type="cellIs" dxfId="7570" priority="382" operator="equal">
      <formula>"NEEDS ATTENTION"</formula>
    </cfRule>
    <cfRule type="cellIs" dxfId="7569" priority="383" operator="equal">
      <formula>"NA"</formula>
    </cfRule>
  </conditionalFormatting>
  <conditionalFormatting sqref="AD26">
    <cfRule type="cellIs" dxfId="7568" priority="372" operator="equal">
      <formula>"PROJECT CAN BE MOVED TO COMPLETED SHEET"</formula>
    </cfRule>
  </conditionalFormatting>
  <conditionalFormatting sqref="Q7">
    <cfRule type="cellIs" dxfId="7567" priority="361" operator="equal">
      <formula>"NON-WORKING DAY"</formula>
    </cfRule>
    <cfRule type="cellIs" dxfId="7566" priority="362" operator="equal">
      <formula>"WORKING DAY"</formula>
    </cfRule>
    <cfRule type="cellIs" dxfId="7565" priority="363" operator="equal">
      <formula>"NON AGGRESSIVE"</formula>
    </cfRule>
    <cfRule type="cellIs" dxfId="7564" priority="364" operator="equal">
      <formula>"AGGRESSIVE"</formula>
    </cfRule>
    <cfRule type="cellIs" dxfId="7563" priority="365" operator="equal">
      <formula>"AMENDMENT NOT REQUIRED"</formula>
    </cfRule>
    <cfRule type="cellIs" dxfId="7562" priority="366" operator="equal">
      <formula>"AMENDMENT REQUIRED"</formula>
    </cfRule>
    <cfRule type="cellIs" dxfId="7561" priority="367" operator="equal">
      <formula>"COMPLETED"</formula>
    </cfRule>
    <cfRule type="cellIs" dxfId="7560" priority="368" operator="equal">
      <formula>"RISK"</formula>
    </cfRule>
    <cfRule type="cellIs" dxfId="7559" priority="369" operator="equal">
      <formula>"ISSUE"</formula>
    </cfRule>
    <cfRule type="cellIs" dxfId="7558" priority="370" operator="equal">
      <formula>"NEEDS ATTENTION"</formula>
    </cfRule>
    <cfRule type="cellIs" dxfId="7557" priority="371" operator="equal">
      <formula>"NA"</formula>
    </cfRule>
  </conditionalFormatting>
  <conditionalFormatting sqref="P7">
    <cfRule type="cellIs" dxfId="7556" priority="360" operator="equal">
      <formula>"AMENDMENT REQUIRED"</formula>
    </cfRule>
  </conditionalFormatting>
  <conditionalFormatting sqref="C7">
    <cfRule type="cellIs" dxfId="7555" priority="359" operator="equal">
      <formula>"BILLING DEFEREMENT TO BE INITIATED, IF APPLICABLE"</formula>
    </cfRule>
  </conditionalFormatting>
  <conditionalFormatting sqref="C102:C106">
    <cfRule type="containsText" dxfId="7554" priority="277" operator="containsText" text="TD/TM">
      <formula>NOT(ISERROR(SEARCH("TD/TM",C102)))</formula>
    </cfRule>
    <cfRule type="containsText" dxfId="7553" priority="280" operator="containsText" text="Order Raising">
      <formula>NOT(ISERROR(SEARCH("Order Raising",C102)))</formula>
    </cfRule>
    <cfRule type="containsText" dxfId="7552" priority="281" operator="containsText" text="Partner">
      <formula>NOT(ISERROR(SEARCH("Partner",C102)))</formula>
    </cfRule>
    <cfRule type="containsText" dxfId="7551" priority="357" operator="containsText" text="Sales">
      <formula>NOT(ISERROR(SEARCH("Sales",C102)))</formula>
    </cfRule>
    <cfRule type="containsText" dxfId="7550" priority="358" operator="containsText" text="Client">
      <formula>NOT(ISERROR(SEARCH("Client",C102)))</formula>
    </cfRule>
  </conditionalFormatting>
  <conditionalFormatting sqref="C103">
    <cfRule type="containsText" dxfId="7549" priority="355" operator="containsText" text="Singtel">
      <formula>NOT(ISERROR(SEARCH("Singtel",C103)))</formula>
    </cfRule>
    <cfRule type="containsText" dxfId="7548" priority="356" operator="containsText" text="Schenker">
      <formula>NOT(ISERROR(SEARCH("Schenker",C103)))</formula>
    </cfRule>
  </conditionalFormatting>
  <conditionalFormatting sqref="M7:N7">
    <cfRule type="cellIs" dxfId="7547" priority="343" operator="equal">
      <formula>"NEEDS POSTPONEMENT"</formula>
    </cfRule>
    <cfRule type="cellIs" dxfId="7546" priority="344" operator="equal">
      <formula>"NON-WORKING DAY"</formula>
    </cfRule>
    <cfRule type="cellIs" dxfId="7545" priority="345" operator="equal">
      <formula>"WORKING DAY"</formula>
    </cfRule>
    <cfRule type="cellIs" dxfId="7544" priority="346" operator="equal">
      <formula>"NON AGGRESSIVE"</formula>
    </cfRule>
    <cfRule type="cellIs" dxfId="7543" priority="347" operator="equal">
      <formula>"AGGRESSIVE"</formula>
    </cfRule>
    <cfRule type="cellIs" dxfId="7542" priority="348" operator="equal">
      <formula>"AMENDMENT NOT REQUIRED"</formula>
    </cfRule>
    <cfRule type="cellIs" dxfId="7541" priority="349" operator="equal">
      <formula>"AMENDMENT REQUIRED"</formula>
    </cfRule>
    <cfRule type="cellIs" dxfId="7540" priority="350" operator="equal">
      <formula>"COMPLETED"</formula>
    </cfRule>
    <cfRule type="cellIs" dxfId="7539" priority="351" operator="equal">
      <formula>"RISK"</formula>
    </cfRule>
    <cfRule type="cellIs" dxfId="7538" priority="352" operator="equal">
      <formula>"ISSUE"</formula>
    </cfRule>
    <cfRule type="cellIs" dxfId="7537" priority="353" operator="equal">
      <formula>"NEEDS ATTENTION"</formula>
    </cfRule>
    <cfRule type="cellIs" dxfId="7536" priority="354" operator="equal">
      <formula>"NA"</formula>
    </cfRule>
  </conditionalFormatting>
  <conditionalFormatting sqref="S7">
    <cfRule type="cellIs" dxfId="7535" priority="330" operator="equal">
      <formula>"NON-WORKING DAY"</formula>
    </cfRule>
    <cfRule type="cellIs" dxfId="7534" priority="331" operator="equal">
      <formula>"WORKING DAY"</formula>
    </cfRule>
    <cfRule type="cellIs" dxfId="7533" priority="332" operator="equal">
      <formula>"NON AGGRESSIVE"</formula>
    </cfRule>
    <cfRule type="cellIs" dxfId="7532" priority="333" operator="equal">
      <formula>"AGGRESSIVE"</formula>
    </cfRule>
    <cfRule type="cellIs" dxfId="7531" priority="334" operator="equal">
      <formula>"AMENDMENT NOT REQUIRED"</formula>
    </cfRule>
    <cfRule type="cellIs" dxfId="7530" priority="335" operator="equal">
      <formula>"AMENDMENT REQUIRED"</formula>
    </cfRule>
    <cfRule type="cellIs" dxfId="7529" priority="336" operator="equal">
      <formula>"COMPLETED"</formula>
    </cfRule>
    <cfRule type="cellIs" dxfId="7528" priority="337" operator="equal">
      <formula>"RISK"</formula>
    </cfRule>
    <cfRule type="cellIs" dxfId="7527" priority="338" operator="equal">
      <formula>"ISSUE"</formula>
    </cfRule>
    <cfRule type="cellIs" dxfId="7526" priority="339" operator="equal">
      <formula>"NEEDS ATTENTION"</formula>
    </cfRule>
    <cfRule type="cellIs" dxfId="7525" priority="340" operator="equal">
      <formula>"NA"</formula>
    </cfRule>
  </conditionalFormatting>
  <conditionalFormatting sqref="AA38">
    <cfRule type="cellIs" dxfId="7524" priority="328" stopIfTrue="1" operator="equal">
      <formula>"COMPLETED"</formula>
    </cfRule>
    <cfRule type="expression" dxfId="7523" priority="329">
      <formula>$B$3&gt;$AA$38</formula>
    </cfRule>
  </conditionalFormatting>
  <conditionalFormatting sqref="AA26">
    <cfRule type="cellIs" dxfId="7522" priority="295" stopIfTrue="1" operator="equal">
      <formula>"COMPLETED"</formula>
    </cfRule>
    <cfRule type="expression" dxfId="7521" priority="296">
      <formula>$B$3&gt;$AA$26</formula>
    </cfRule>
  </conditionalFormatting>
  <conditionalFormatting sqref="AA26">
    <cfRule type="cellIs" dxfId="7520" priority="294" stopIfTrue="1" operator="equal">
      <formula>"NA"</formula>
    </cfRule>
  </conditionalFormatting>
  <conditionalFormatting sqref="C35 Z17 D5 C90">
    <cfRule type="expression" dxfId="7519" priority="411">
      <formula>AND($D$52=0,$AA$17&lt;&gt;"NA")</formula>
    </cfRule>
  </conditionalFormatting>
  <conditionalFormatting sqref="C36 Z18 C91 E5">
    <cfRule type="expression" dxfId="7518" priority="412">
      <formula>AND($D$57=0,$AA$18&lt;&gt;"NA")</formula>
    </cfRule>
  </conditionalFormatting>
  <conditionalFormatting sqref="C37 C92 F5">
    <cfRule type="expression" dxfId="7517" priority="413">
      <formula>AND($H$48=0,#REF!&lt;&gt;"NA")</formula>
    </cfRule>
  </conditionalFormatting>
  <conditionalFormatting sqref="C38 Z20 C93 G5">
    <cfRule type="expression" dxfId="7516" priority="414">
      <formula>AND($H$53=0,$AA$20&lt;&gt;"NA")</formula>
    </cfRule>
  </conditionalFormatting>
  <conditionalFormatting sqref="C39 C94 H5">
    <cfRule type="expression" dxfId="7515" priority="415">
      <formula>AND($H$57=0,#REF!&lt;&gt;"NA")</formula>
    </cfRule>
  </conditionalFormatting>
  <conditionalFormatting sqref="C95 C40 C72 I5">
    <cfRule type="expression" dxfId="7514" priority="416">
      <formula>AND($L$57=0,#REF!&lt;&gt;"NA")</formula>
    </cfRule>
  </conditionalFormatting>
  <conditionalFormatting sqref="C41 C96 J5">
    <cfRule type="expression" dxfId="7513" priority="417">
      <formula>AND($D$61=0,#REF!&lt;&gt;"NA")</formula>
    </cfRule>
  </conditionalFormatting>
  <conditionalFormatting sqref="C42 C97 K5">
    <cfRule type="expression" dxfId="7512" priority="418">
      <formula>AND($L$53=0,#REF!&lt;&gt;"NA")</formula>
    </cfRule>
  </conditionalFormatting>
  <conditionalFormatting sqref="C43 Z25 C98 L5:M5">
    <cfRule type="expression" dxfId="7511" priority="419">
      <formula>AND($P$53=0,$AA$25&lt;&gt;"NA")</formula>
    </cfRule>
  </conditionalFormatting>
  <conditionalFormatting sqref="AD44">
    <cfRule type="expression" dxfId="7510" priority="293">
      <formula>"e123=84"</formula>
    </cfRule>
  </conditionalFormatting>
  <conditionalFormatting sqref="AD45:AD46">
    <cfRule type="expression" dxfId="7509" priority="292">
      <formula>OR($E124=84,$G124=84)</formula>
    </cfRule>
  </conditionalFormatting>
  <conditionalFormatting sqref="AD52">
    <cfRule type="expression" dxfId="7508" priority="291">
      <formula>OR($E133=84,$G133=84)</formula>
    </cfRule>
  </conditionalFormatting>
  <conditionalFormatting sqref="Z24">
    <cfRule type="expression" dxfId="7507" priority="290">
      <formula>AND($L$53=0,$AA$24&lt;&gt;"NA")</formula>
    </cfRule>
  </conditionalFormatting>
  <conditionalFormatting sqref="K58">
    <cfRule type="expression" dxfId="7506" priority="289">
      <formula>$H$57=0</formula>
    </cfRule>
  </conditionalFormatting>
  <conditionalFormatting sqref="AA34">
    <cfRule type="cellIs" dxfId="7505" priority="409" operator="equal">
      <formula>"COMPLETED"</formula>
    </cfRule>
    <cfRule type="expression" dxfId="7504" priority="410">
      <formula>$B$3&gt;$AA$34</formula>
    </cfRule>
  </conditionalFormatting>
  <conditionalFormatting sqref="AA35">
    <cfRule type="cellIs" dxfId="7503" priority="287" operator="equal">
      <formula>"COMPLETED"</formula>
    </cfRule>
    <cfRule type="expression" dxfId="7502" priority="288">
      <formula>$B$3&gt;$AA$35</formula>
    </cfRule>
  </conditionalFormatting>
  <conditionalFormatting sqref="AA36">
    <cfRule type="expression" dxfId="7501" priority="285">
      <formula>$B$3&gt;$AA$36</formula>
    </cfRule>
    <cfRule type="cellIs" dxfId="7500" priority="286" operator="equal">
      <formula>"COMPLETED"</formula>
    </cfRule>
    <cfRule type="cellIs" dxfId="7499" priority="327" operator="equal">
      <formula>"NA"</formula>
    </cfRule>
  </conditionalFormatting>
  <conditionalFormatting sqref="AA37">
    <cfRule type="expression" dxfId="7498" priority="282">
      <formula>$B$3&gt;$AA$37</formula>
    </cfRule>
    <cfRule type="cellIs" dxfId="7497" priority="283" operator="equal">
      <formula>"NA"</formula>
    </cfRule>
    <cfRule type="cellIs" dxfId="7496" priority="284" operator="equal">
      <formula>"COMPLETED"</formula>
    </cfRule>
  </conditionalFormatting>
  <conditionalFormatting sqref="C106">
    <cfRule type="containsText" dxfId="7495" priority="278" operator="containsText" text="Singtel">
      <formula>NOT(ISERROR(SEARCH("Singtel",C106)))</formula>
    </cfRule>
    <cfRule type="containsText" dxfId="7494" priority="279" operator="containsText" text="Schenker">
      <formula>NOT(ISERROR(SEARCH("Schenker",C106)))</formula>
    </cfRule>
  </conditionalFormatting>
  <conditionalFormatting sqref="AE74:AG74">
    <cfRule type="expression" dxfId="7493" priority="276">
      <formula>OR($E153=84,$G153=84)</formula>
    </cfRule>
  </conditionalFormatting>
  <conditionalFormatting sqref="BG9:BG23 BJ9:BJ23">
    <cfRule type="cellIs" dxfId="7492" priority="264" operator="equal">
      <formula>"Critical"</formula>
    </cfRule>
    <cfRule type="cellIs" dxfId="7491" priority="265" operator="equal">
      <formula>"Sustainable"</formula>
    </cfRule>
    <cfRule type="cellIs" dxfId="7490" priority="266" operator="equal">
      <formula>"Severe"</formula>
    </cfRule>
    <cfRule type="cellIs" dxfId="7489" priority="267" operator="equal">
      <formula>"Moderate"</formula>
    </cfRule>
  </conditionalFormatting>
  <conditionalFormatting sqref="BP9:BU14">
    <cfRule type="cellIs" dxfId="7488" priority="272" operator="equal">
      <formula>"Critical"</formula>
    </cfRule>
    <cfRule type="cellIs" dxfId="7487" priority="273" operator="equal">
      <formula>"Sustainable"</formula>
    </cfRule>
    <cfRule type="cellIs" dxfId="7486" priority="274" operator="equal">
      <formula>"Severe"</formula>
    </cfRule>
    <cfRule type="cellIs" dxfId="7485" priority="275" operator="equal">
      <formula>"Moderate"</formula>
    </cfRule>
  </conditionalFormatting>
  <conditionalFormatting sqref="BP9:BU14">
    <cfRule type="cellIs" dxfId="7484" priority="263" operator="equal">
      <formula>"NIL"</formula>
    </cfRule>
  </conditionalFormatting>
  <conditionalFormatting sqref="BP14:BU14">
    <cfRule type="cellIs" dxfId="7483" priority="259" operator="equal">
      <formula>"Critical"</formula>
    </cfRule>
    <cfRule type="cellIs" dxfId="7482" priority="260" operator="equal">
      <formula>"Sustainable"</formula>
    </cfRule>
    <cfRule type="cellIs" dxfId="7481" priority="261" operator="equal">
      <formula>"Severe"</formula>
    </cfRule>
    <cfRule type="cellIs" dxfId="7480" priority="262" operator="equal">
      <formula>"Moderate"</formula>
    </cfRule>
  </conditionalFormatting>
  <conditionalFormatting sqref="BP14:BU14">
    <cfRule type="cellIs" dxfId="7479" priority="258" operator="equal">
      <formula>"NIL"</formula>
    </cfRule>
  </conditionalFormatting>
  <conditionalFormatting sqref="BU9:BU13">
    <cfRule type="cellIs" dxfId="7478" priority="254" operator="equal">
      <formula>"Critical"</formula>
    </cfRule>
    <cfRule type="cellIs" dxfId="7477" priority="255" operator="equal">
      <formula>"Sustainable"</formula>
    </cfRule>
    <cfRule type="cellIs" dxfId="7476" priority="256" operator="equal">
      <formula>"Severe"</formula>
    </cfRule>
    <cfRule type="cellIs" dxfId="7475" priority="257" operator="equal">
      <formula>"Moderate"</formula>
    </cfRule>
  </conditionalFormatting>
  <conditionalFormatting sqref="BU9:BU13">
    <cfRule type="cellIs" dxfId="7474" priority="253" operator="equal">
      <formula>"NIL"</formula>
    </cfRule>
  </conditionalFormatting>
  <conditionalFormatting sqref="BK9:BK23">
    <cfRule type="cellIs" dxfId="7473" priority="251" operator="equal">
      <formula>"CLOSED"</formula>
    </cfRule>
  </conditionalFormatting>
  <conditionalFormatting sqref="BE29">
    <cfRule type="cellIs" dxfId="7472" priority="250" operator="between">
      <formula>1</formula>
      <formula>100</formula>
    </cfRule>
  </conditionalFormatting>
  <conditionalFormatting sqref="BF29 BJ29">
    <cfRule type="cellIs" dxfId="7471" priority="249" operator="between">
      <formula>1</formula>
      <formula>100</formula>
    </cfRule>
  </conditionalFormatting>
  <conditionalFormatting sqref="BG29">
    <cfRule type="cellIs" dxfId="7470" priority="243" operator="between">
      <formula>1</formula>
      <formula>100</formula>
    </cfRule>
  </conditionalFormatting>
  <conditionalFormatting sqref="BI29">
    <cfRule type="cellIs" dxfId="7469" priority="242" operator="between">
      <formula>1</formula>
      <formula>100</formula>
    </cfRule>
  </conditionalFormatting>
  <conditionalFormatting sqref="BF29:BF33 BJ29:BJ33">
    <cfRule type="cellIs" dxfId="7468" priority="241" operator="equal">
      <formula>0</formula>
    </cfRule>
  </conditionalFormatting>
  <conditionalFormatting sqref="BH29">
    <cfRule type="cellIs" dxfId="7467" priority="240" operator="between">
      <formula>1</formula>
      <formula>100</formula>
    </cfRule>
  </conditionalFormatting>
  <conditionalFormatting sqref="BH29:BH33">
    <cfRule type="cellIs" dxfId="7466" priority="239" operator="equal">
      <formula>0</formula>
    </cfRule>
  </conditionalFormatting>
  <conditionalFormatting sqref="AZ29:BD30 BC31:BD32 BD33">
    <cfRule type="cellIs" dxfId="7465" priority="217" operator="equal">
      <formula>"Critical"</formula>
    </cfRule>
    <cfRule type="cellIs" dxfId="7464" priority="218" operator="equal">
      <formula>"Sustainable"</formula>
    </cfRule>
    <cfRule type="cellIs" dxfId="7463" priority="219" operator="equal">
      <formula>"Severe"</formula>
    </cfRule>
    <cfRule type="cellIs" dxfId="7462" priority="220" operator="equal">
      <formula>"Moderate"</formula>
    </cfRule>
  </conditionalFormatting>
  <conditionalFormatting sqref="AZ29:BD30 BC31:BD32 BD33">
    <cfRule type="cellIs" dxfId="7461" priority="221" operator="equal">
      <formula>"Critical"</formula>
    </cfRule>
    <cfRule type="cellIs" dxfId="7460" priority="222" operator="equal">
      <formula>"Sustainable"</formula>
    </cfRule>
    <cfRule type="cellIs" dxfId="7459" priority="223" operator="equal">
      <formula>"Severe"</formula>
    </cfRule>
    <cfRule type="cellIs" dxfId="7458" priority="224" operator="equal">
      <formula>"Moderate"</formula>
    </cfRule>
  </conditionalFormatting>
  <conditionalFormatting sqref="AZ31:AZ33">
    <cfRule type="cellIs" dxfId="7457" priority="213" operator="equal">
      <formula>"Critical"</formula>
    </cfRule>
    <cfRule type="cellIs" dxfId="7456" priority="214" operator="equal">
      <formula>"Sustainable"</formula>
    </cfRule>
    <cfRule type="cellIs" dxfId="7455" priority="215" operator="equal">
      <formula>"Severe"</formula>
    </cfRule>
    <cfRule type="cellIs" dxfId="7454" priority="216" operator="equal">
      <formula>"Moderate"</formula>
    </cfRule>
  </conditionalFormatting>
  <conditionalFormatting sqref="AZ31:AZ33">
    <cfRule type="cellIs" dxfId="7453" priority="209" operator="equal">
      <formula>"Critical"</formula>
    </cfRule>
    <cfRule type="cellIs" dxfId="7452" priority="210" operator="equal">
      <formula>"Sustainable"</formula>
    </cfRule>
    <cfRule type="cellIs" dxfId="7451" priority="211" operator="equal">
      <formula>"Severe"</formula>
    </cfRule>
    <cfRule type="cellIs" dxfId="7450" priority="212" operator="equal">
      <formula>"Moderate"</formula>
    </cfRule>
  </conditionalFormatting>
  <conditionalFormatting sqref="BA32:BA33">
    <cfRule type="cellIs" dxfId="7449" priority="205" operator="equal">
      <formula>"Critical"</formula>
    </cfRule>
    <cfRule type="cellIs" dxfId="7448" priority="206" operator="equal">
      <formula>"Sustainable"</formula>
    </cfRule>
    <cfRule type="cellIs" dxfId="7447" priority="207" operator="equal">
      <formula>"Severe"</formula>
    </cfRule>
    <cfRule type="cellIs" dxfId="7446" priority="208" operator="equal">
      <formula>"Moderate"</formula>
    </cfRule>
  </conditionalFormatting>
  <conditionalFormatting sqref="BA32:BA33">
    <cfRule type="cellIs" dxfId="7445" priority="201" operator="equal">
      <formula>"Critical"</formula>
    </cfRule>
    <cfRule type="cellIs" dxfId="7444" priority="202" operator="equal">
      <formula>"Sustainable"</formula>
    </cfRule>
    <cfRule type="cellIs" dxfId="7443" priority="203" operator="equal">
      <formula>"Severe"</formula>
    </cfRule>
    <cfRule type="cellIs" dxfId="7442" priority="204" operator="equal">
      <formula>"Moderate"</formula>
    </cfRule>
  </conditionalFormatting>
  <conditionalFormatting sqref="BB33">
    <cfRule type="cellIs" dxfId="7441" priority="197" operator="equal">
      <formula>"Critical"</formula>
    </cfRule>
    <cfRule type="cellIs" dxfId="7440" priority="198" operator="equal">
      <formula>"Sustainable"</formula>
    </cfRule>
    <cfRule type="cellIs" dxfId="7439" priority="199" operator="equal">
      <formula>"Severe"</formula>
    </cfRule>
    <cfRule type="cellIs" dxfId="7438" priority="200" operator="equal">
      <formula>"Moderate"</formula>
    </cfRule>
  </conditionalFormatting>
  <conditionalFormatting sqref="BB33">
    <cfRule type="cellIs" dxfId="7437" priority="193" operator="equal">
      <formula>"Critical"</formula>
    </cfRule>
    <cfRule type="cellIs" dxfId="7436" priority="194" operator="equal">
      <formula>"Sustainable"</formula>
    </cfRule>
    <cfRule type="cellIs" dxfId="7435" priority="195" operator="equal">
      <formula>"Severe"</formula>
    </cfRule>
    <cfRule type="cellIs" dxfId="7434" priority="196" operator="equal">
      <formula>"Moderate"</formula>
    </cfRule>
  </conditionalFormatting>
  <conditionalFormatting sqref="BA31:BB31">
    <cfRule type="cellIs" dxfId="7433" priority="189" operator="equal">
      <formula>"Critical"</formula>
    </cfRule>
    <cfRule type="cellIs" dxfId="7432" priority="190" operator="equal">
      <formula>"Sustainable"</formula>
    </cfRule>
    <cfRule type="cellIs" dxfId="7431" priority="191" operator="equal">
      <formula>"Severe"</formula>
    </cfRule>
    <cfRule type="cellIs" dxfId="7430" priority="192" operator="equal">
      <formula>"Moderate"</formula>
    </cfRule>
  </conditionalFormatting>
  <conditionalFormatting sqref="BA31:BB31">
    <cfRule type="cellIs" dxfId="7429" priority="185" operator="equal">
      <formula>"Critical"</formula>
    </cfRule>
    <cfRule type="cellIs" dxfId="7428" priority="186" operator="equal">
      <formula>"Sustainable"</formula>
    </cfRule>
    <cfRule type="cellIs" dxfId="7427" priority="187" operator="equal">
      <formula>"Severe"</formula>
    </cfRule>
    <cfRule type="cellIs" dxfId="7426" priority="188" operator="equal">
      <formula>"Moderate"</formula>
    </cfRule>
  </conditionalFormatting>
  <conditionalFormatting sqref="BB32">
    <cfRule type="cellIs" dxfId="7425" priority="181" operator="equal">
      <formula>"Critical"</formula>
    </cfRule>
    <cfRule type="cellIs" dxfId="7424" priority="182" operator="equal">
      <formula>"Sustainable"</formula>
    </cfRule>
    <cfRule type="cellIs" dxfId="7423" priority="183" operator="equal">
      <formula>"Severe"</formula>
    </cfRule>
    <cfRule type="cellIs" dxfId="7422" priority="184" operator="equal">
      <formula>"Moderate"</formula>
    </cfRule>
  </conditionalFormatting>
  <conditionalFormatting sqref="BB32">
    <cfRule type="cellIs" dxfId="7421" priority="177" operator="equal">
      <formula>"Critical"</formula>
    </cfRule>
    <cfRule type="cellIs" dxfId="7420" priority="178" operator="equal">
      <formula>"Sustainable"</formula>
    </cfRule>
    <cfRule type="cellIs" dxfId="7419" priority="179" operator="equal">
      <formula>"Severe"</formula>
    </cfRule>
    <cfRule type="cellIs" dxfId="7418" priority="180" operator="equal">
      <formula>"Moderate"</formula>
    </cfRule>
  </conditionalFormatting>
  <conditionalFormatting sqref="BC33">
    <cfRule type="cellIs" dxfId="7417" priority="173" operator="equal">
      <formula>"Critical"</formula>
    </cfRule>
    <cfRule type="cellIs" dxfId="7416" priority="174" operator="equal">
      <formula>"Sustainable"</formula>
    </cfRule>
    <cfRule type="cellIs" dxfId="7415" priority="175" operator="equal">
      <formula>"Severe"</formula>
    </cfRule>
    <cfRule type="cellIs" dxfId="7414" priority="176" operator="equal">
      <formula>"Moderate"</formula>
    </cfRule>
  </conditionalFormatting>
  <conditionalFormatting sqref="BC33">
    <cfRule type="cellIs" dxfId="7413" priority="169" operator="equal">
      <formula>"Critical"</formula>
    </cfRule>
    <cfRule type="cellIs" dxfId="7412" priority="170" operator="equal">
      <formula>"Sustainable"</formula>
    </cfRule>
    <cfRule type="cellIs" dxfId="7411" priority="171" operator="equal">
      <formula>"Severe"</formula>
    </cfRule>
    <cfRule type="cellIs" dxfId="7410" priority="172" operator="equal">
      <formula>"Moderate"</formula>
    </cfRule>
  </conditionalFormatting>
  <conditionalFormatting sqref="AD48:AD49 AD51">
    <cfRule type="expression" dxfId="7409" priority="112">
      <formula>OR($E127=84,$G127=84)</formula>
    </cfRule>
  </conditionalFormatting>
  <conditionalFormatting sqref="AD50">
    <cfRule type="expression" dxfId="7408" priority="111">
      <formula>OR($E129=84,$G129=84)</formula>
    </cfRule>
  </conditionalFormatting>
  <conditionalFormatting sqref="AD54:AD58">
    <cfRule type="expression" dxfId="7407" priority="110">
      <formula>OR($E133=84,$G133=84)</formula>
    </cfRule>
  </conditionalFormatting>
  <conditionalFormatting sqref="AD60:AD63">
    <cfRule type="expression" dxfId="7406" priority="109">
      <formula>OR($E139=84,$G139=84)</formula>
    </cfRule>
  </conditionalFormatting>
  <conditionalFormatting sqref="AD65:AD66">
    <cfRule type="expression" dxfId="7405" priority="108">
      <formula>OR($E144=84,$G144=84)</formula>
    </cfRule>
  </conditionalFormatting>
  <conditionalFormatting sqref="AD68:AD71">
    <cfRule type="expression" dxfId="7404" priority="107">
      <formula>OR($E147=84,$G147=84)</formula>
    </cfRule>
  </conditionalFormatting>
  <conditionalFormatting sqref="R7">
    <cfRule type="cellIs" dxfId="7403" priority="14" operator="equal">
      <formula>"TO ARCHIVE"</formula>
    </cfRule>
  </conditionalFormatting>
  <conditionalFormatting sqref="CG17:CG22">
    <cfRule type="cellIs" dxfId="7402" priority="65" stopIfTrue="1" operator="equal">
      <formula>"NA"</formula>
    </cfRule>
  </conditionalFormatting>
  <conditionalFormatting sqref="CF5:CK5">
    <cfRule type="cellIs" dxfId="7401" priority="55" operator="equal">
      <formula>"NA"</formula>
    </cfRule>
    <cfRule type="cellIs" dxfId="7400" priority="56" operator="equal">
      <formula>"INITIATED"</formula>
    </cfRule>
    <cfRule type="cellIs" dxfId="7399" priority="57" operator="equal">
      <formula>"TO BE SCHEDULED"</formula>
    </cfRule>
    <cfRule type="cellIs" dxfId="7398" priority="58" operator="equal">
      <formula>"WIP"</formula>
    </cfRule>
    <cfRule type="cellIs" dxfId="7397" priority="59" operator="equal">
      <formula>"COMPLETED"</formula>
    </cfRule>
  </conditionalFormatting>
  <conditionalFormatting sqref="CG17:CG22">
    <cfRule type="cellIs" dxfId="7396" priority="67" stopIfTrue="1" operator="equal">
      <formula>"COMPLETED"</formula>
    </cfRule>
  </conditionalFormatting>
  <conditionalFormatting sqref="CF18 CG3 CF29 CE38">
    <cfRule type="expression" dxfId="7395" priority="78">
      <formula>AND(#REF!=0,$E$18&lt;&gt;"NA")</formula>
    </cfRule>
  </conditionalFormatting>
  <conditionalFormatting sqref="CF19 CH3 CF30 CE39">
    <cfRule type="expression" dxfId="7394" priority="79">
      <formula>AND(#REF!=0,$E$19&lt;&gt;"NA")</formula>
    </cfRule>
  </conditionalFormatting>
  <conditionalFormatting sqref="CF21 CJ3 CF32 CE41">
    <cfRule type="expression" dxfId="7393" priority="80">
      <formula>AND(#REF!=0,$E$21&lt;&gt;"NA")</formula>
    </cfRule>
  </conditionalFormatting>
  <conditionalFormatting sqref="C174:C175">
    <cfRule type="cellIs" dxfId="7392" priority="53" operator="equal">
      <formula>$C$174</formula>
    </cfRule>
    <cfRule type="cellIs" dxfId="7391" priority="54" operator="equal">
      <formula>$C$175</formula>
    </cfRule>
  </conditionalFormatting>
  <conditionalFormatting sqref="AA16">
    <cfRule type="expression" dxfId="7390" priority="49">
      <formula>TODAY()&gt;$AA$16</formula>
    </cfRule>
    <cfRule type="cellIs" dxfId="7389" priority="52" stopIfTrue="1" operator="equal">
      <formula>"COMPLETED"</formula>
    </cfRule>
    <cfRule type="cellIs" dxfId="7388" priority="325" stopIfTrue="1" operator="equal">
      <formula>"NA"</formula>
    </cfRule>
  </conditionalFormatting>
  <conditionalFormatting sqref="AA17">
    <cfRule type="expression" dxfId="7387" priority="50">
      <formula>TODAY()&gt;$AA$17</formula>
    </cfRule>
    <cfRule type="cellIs" dxfId="7386" priority="51" stopIfTrue="1" operator="equal">
      <formula>"COMPLETED"</formula>
    </cfRule>
    <cfRule type="cellIs" dxfId="7385" priority="326" stopIfTrue="1" operator="equal">
      <formula>"NA"</formula>
    </cfRule>
  </conditionalFormatting>
  <conditionalFormatting sqref="AA18">
    <cfRule type="expression" dxfId="7384" priority="46">
      <formula>TODAY()&gt;$AA$18</formula>
    </cfRule>
    <cfRule type="cellIs" dxfId="7383" priority="47" operator="equal">
      <formula>"COMPLETED"</formula>
    </cfRule>
    <cfRule type="cellIs" dxfId="7382" priority="48" operator="equal">
      <formula>"NA"</formula>
    </cfRule>
  </conditionalFormatting>
  <conditionalFormatting sqref="AA19">
    <cfRule type="expression" dxfId="7381" priority="43">
      <formula>TODAY()&gt;AA19</formula>
    </cfRule>
    <cfRule type="cellIs" dxfId="7380" priority="44" stopIfTrue="1" operator="equal">
      <formula>"COMPLETED"</formula>
    </cfRule>
    <cfRule type="cellIs" dxfId="7379" priority="45" stopIfTrue="1" operator="equal">
      <formula>"NA"</formula>
    </cfRule>
  </conditionalFormatting>
  <conditionalFormatting sqref="AA20">
    <cfRule type="expression" dxfId="7378" priority="40">
      <formula>TODAY()&gt;AA20</formula>
    </cfRule>
    <cfRule type="cellIs" dxfId="7377" priority="41" stopIfTrue="1" operator="equal">
      <formula>"COMPLETED"</formula>
    </cfRule>
    <cfRule type="cellIs" dxfId="7376" priority="42" stopIfTrue="1" operator="equal">
      <formula>"NA"</formula>
    </cfRule>
  </conditionalFormatting>
  <conditionalFormatting sqref="AA21">
    <cfRule type="expression" dxfId="7375" priority="37">
      <formula>TODAY()&gt;AA21</formula>
    </cfRule>
    <cfRule type="cellIs" dxfId="7374" priority="38" stopIfTrue="1" operator="equal">
      <formula>"COMPLETED"</formula>
    </cfRule>
    <cfRule type="cellIs" dxfId="7373" priority="39" stopIfTrue="1" operator="equal">
      <formula>"NA"</formula>
    </cfRule>
  </conditionalFormatting>
  <conditionalFormatting sqref="AA22">
    <cfRule type="expression" dxfId="7372" priority="34">
      <formula>TODAY()&gt;AA22</formula>
    </cfRule>
    <cfRule type="cellIs" dxfId="7371" priority="35" stopIfTrue="1" operator="equal">
      <formula>"COMPLETED"</formula>
    </cfRule>
    <cfRule type="cellIs" dxfId="7370" priority="36" stopIfTrue="1" operator="equal">
      <formula>"NA"</formula>
    </cfRule>
  </conditionalFormatting>
  <conditionalFormatting sqref="AA23">
    <cfRule type="expression" dxfId="7369" priority="31">
      <formula>TODAY()&gt;AA23</formula>
    </cfRule>
    <cfRule type="cellIs" dxfId="7368" priority="32" stopIfTrue="1" operator="equal">
      <formula>"COMPLETED"</formula>
    </cfRule>
    <cfRule type="cellIs" dxfId="7367" priority="33" stopIfTrue="1" operator="equal">
      <formula>"NA"</formula>
    </cfRule>
  </conditionalFormatting>
  <conditionalFormatting sqref="AA24">
    <cfRule type="expression" dxfId="7366" priority="28">
      <formula>TODAY()&gt;AA24</formula>
    </cfRule>
    <cfRule type="cellIs" dxfId="7365" priority="29" stopIfTrue="1" operator="equal">
      <formula>"COMPLETED"</formula>
    </cfRule>
    <cfRule type="cellIs" dxfId="7364" priority="30" stopIfTrue="1" operator="equal">
      <formula>"NA"</formula>
    </cfRule>
  </conditionalFormatting>
  <conditionalFormatting sqref="AA25">
    <cfRule type="expression" dxfId="7363" priority="25">
      <formula>TODAY()&gt;AA25</formula>
    </cfRule>
    <cfRule type="cellIs" dxfId="7362" priority="26" stopIfTrue="1" operator="equal">
      <formula>"COMPLETED"</formula>
    </cfRule>
    <cfRule type="cellIs" dxfId="7361" priority="27" stopIfTrue="1" operator="equal">
      <formula>"NA"</formula>
    </cfRule>
  </conditionalFormatting>
  <conditionalFormatting sqref="E22">
    <cfRule type="expression" dxfId="7360" priority="16">
      <formula>AND($D$52=0,$AA$17&lt;&gt;"NA")</formula>
    </cfRule>
  </conditionalFormatting>
  <conditionalFormatting sqref="E23">
    <cfRule type="expression" dxfId="7359" priority="17">
      <formula>AND($D$57=0,$AA$18&lt;&gt;"NA")</formula>
    </cfRule>
  </conditionalFormatting>
  <conditionalFormatting sqref="E25">
    <cfRule type="expression" dxfId="7358" priority="18">
      <formula>AND($H$53=0,$AA$20&lt;&gt;"NA")</formula>
    </cfRule>
  </conditionalFormatting>
  <conditionalFormatting sqref="E30">
    <cfRule type="expression" dxfId="7357" priority="19">
      <formula>AND($P$53=0,$AA$25&lt;&gt;"NA")</formula>
    </cfRule>
  </conditionalFormatting>
  <conditionalFormatting sqref="E29">
    <cfRule type="expression" dxfId="7356" priority="15">
      <formula>AND($L$53=0,$AA$24&lt;&gt;"NA")</formula>
    </cfRule>
  </conditionalFormatting>
  <conditionalFormatting sqref="AD75:AD81">
    <cfRule type="expression" dxfId="7355" priority="13">
      <formula>OR($E154=84,$G154=84)</formula>
    </cfRule>
  </conditionalFormatting>
  <conditionalFormatting sqref="AD74">
    <cfRule type="expression" dxfId="7354" priority="12">
      <formula>OR($E153=84,$G153=84)</formula>
    </cfRule>
  </conditionalFormatting>
  <conditionalFormatting sqref="AD83:AD86">
    <cfRule type="expression" dxfId="7353" priority="11">
      <formula>OR($E162=84,$G162=84)</formula>
    </cfRule>
  </conditionalFormatting>
  <conditionalFormatting sqref="CG17">
    <cfRule type="expression" dxfId="7352" priority="66">
      <formula>TODAY()&gt;$CG$17</formula>
    </cfRule>
  </conditionalFormatting>
  <conditionalFormatting sqref="CG18">
    <cfRule type="expression" dxfId="7351" priority="10">
      <formula>TODAY()&gt;$CG$18</formula>
    </cfRule>
  </conditionalFormatting>
  <conditionalFormatting sqref="CG19">
    <cfRule type="expression" dxfId="7350" priority="9">
      <formula>TODAY()&gt;$CG$19</formula>
    </cfRule>
  </conditionalFormatting>
  <conditionalFormatting sqref="CG20">
    <cfRule type="expression" dxfId="7349" priority="8">
      <formula>TODAY()&gt;$CG$20</formula>
    </cfRule>
  </conditionalFormatting>
  <conditionalFormatting sqref="CG21">
    <cfRule type="expression" dxfId="7348" priority="7">
      <formula>TODAY()&gt;$CG$21</formula>
    </cfRule>
  </conditionalFormatting>
  <conditionalFormatting sqref="CG22">
    <cfRule type="expression" dxfId="7347" priority="6">
      <formula>TODAY()&gt;$CG$22</formula>
    </cfRule>
  </conditionalFormatting>
  <conditionalFormatting sqref="BF9:BF23">
    <cfRule type="cellIs" dxfId="7346" priority="2" operator="equal">
      <formula>"Critical"</formula>
    </cfRule>
    <cfRule type="cellIs" dxfId="7345" priority="3" operator="equal">
      <formula>"Sustainable"</formula>
    </cfRule>
    <cfRule type="cellIs" dxfId="7344" priority="4" operator="equal">
      <formula>"Severe"</formula>
    </cfRule>
    <cfRule type="cellIs" dxfId="7343" priority="5" operator="equal">
      <formula>"Moderate"</formula>
    </cfRule>
  </conditionalFormatting>
  <conditionalFormatting sqref="BF9:BF23">
    <cfRule type="cellIs" dxfId="7342" priority="1" operator="equal">
      <formula>"NIL"</formula>
    </cfRule>
  </conditionalFormatting>
  <dataValidations count="4">
    <dataValidation type="list" allowBlank="1" showInputMessage="1" showErrorMessage="1" sqref="BA9:BA23" xr:uid="{DE97632A-9F5E-492C-9C10-B042B221A47D}">
      <formula1>$BV$8:$BV$10</formula1>
    </dataValidation>
    <dataValidation type="list" allowBlank="1" showInputMessage="1" showErrorMessage="1" sqref="CI12" xr:uid="{000350BA-65AF-47A2-BAB9-33D650787F03}">
      <formula1>#REF!</formula1>
    </dataValidation>
    <dataValidation type="list" allowBlank="1" showInputMessage="1" showErrorMessage="1" sqref="AJ9" xr:uid="{EC589B7B-992D-4ADE-B625-0A8C894CF884}">
      <formula1>$E$102:$E$103</formula1>
    </dataValidation>
    <dataValidation type="list" allowBlank="1" showInputMessage="1" showErrorMessage="1" sqref="BD9:BE23" xr:uid="{0F483FB5-BAB6-454F-83C9-92EF2ECC5085}">
      <formula1>OFFSET($BZ$9,1,MATCH($BA9,$BZ$9:$CB$9,0)-1,COUNTA(OFFSET($BZ$9,1,MATCH($BA9,$BZ$9:$CB$9,0)-1,6,1)),1)</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3" r:id="rId4" name="Check Box 1">
              <controlPr defaultSize="0" autoFill="0" autoLine="0" autoPict="0">
                <anchor moveWithCells="1">
                  <from>
                    <xdr:col>27</xdr:col>
                    <xdr:colOff>66675</xdr:colOff>
                    <xdr:row>14</xdr:row>
                    <xdr:rowOff>161925</xdr:rowOff>
                  </from>
                  <to>
                    <xdr:col>27</xdr:col>
                    <xdr:colOff>809625</xdr:colOff>
                    <xdr:row>16</xdr:row>
                    <xdr:rowOff>47625</xdr:rowOff>
                  </to>
                </anchor>
              </controlPr>
            </control>
          </mc:Choice>
        </mc:AlternateContent>
        <mc:AlternateContent xmlns:mc="http://schemas.openxmlformats.org/markup-compatibility/2006">
          <mc:Choice Requires="x14">
            <control shapeId="13314" r:id="rId5"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13315" r:id="rId6" name="Check Box 3">
              <controlPr defaultSize="0" autoFill="0" autoLine="0" autoPict="0">
                <anchor moveWithCells="1">
                  <from>
                    <xdr:col>27</xdr:col>
                    <xdr:colOff>66675</xdr:colOff>
                    <xdr:row>15</xdr:row>
                    <xdr:rowOff>200025</xdr:rowOff>
                  </from>
                  <to>
                    <xdr:col>27</xdr:col>
                    <xdr:colOff>809625</xdr:colOff>
                    <xdr:row>17</xdr:row>
                    <xdr:rowOff>66675</xdr:rowOff>
                  </to>
                </anchor>
              </controlPr>
            </control>
          </mc:Choice>
        </mc:AlternateContent>
        <mc:AlternateContent xmlns:mc="http://schemas.openxmlformats.org/markup-compatibility/2006">
          <mc:Choice Requires="x14">
            <control shapeId="13316" r:id="rId7"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13317" r:id="rId8" name="Check Box 5">
              <controlPr defaultSize="0" autoFill="0" autoLine="0" autoPict="0">
                <anchor moveWithCells="1">
                  <from>
                    <xdr:col>27</xdr:col>
                    <xdr:colOff>76200</xdr:colOff>
                    <xdr:row>16</xdr:row>
                    <xdr:rowOff>180975</xdr:rowOff>
                  </from>
                  <to>
                    <xdr:col>27</xdr:col>
                    <xdr:colOff>819150</xdr:colOff>
                    <xdr:row>18</xdr:row>
                    <xdr:rowOff>66675</xdr:rowOff>
                  </to>
                </anchor>
              </controlPr>
            </control>
          </mc:Choice>
        </mc:AlternateContent>
        <mc:AlternateContent xmlns:mc="http://schemas.openxmlformats.org/markup-compatibility/2006">
          <mc:Choice Requires="x14">
            <control shapeId="13318" r:id="rId9"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13319" r:id="rId10" name="Check Box 7">
              <controlPr defaultSize="0" autoFill="0" autoLine="0" autoPict="0">
                <anchor moveWithCells="1">
                  <from>
                    <xdr:col>27</xdr:col>
                    <xdr:colOff>66675</xdr:colOff>
                    <xdr:row>17</xdr:row>
                    <xdr:rowOff>190500</xdr:rowOff>
                  </from>
                  <to>
                    <xdr:col>27</xdr:col>
                    <xdr:colOff>809625</xdr:colOff>
                    <xdr:row>19</xdr:row>
                    <xdr:rowOff>57150</xdr:rowOff>
                  </to>
                </anchor>
              </controlPr>
            </control>
          </mc:Choice>
        </mc:AlternateContent>
        <mc:AlternateContent xmlns:mc="http://schemas.openxmlformats.org/markup-compatibility/2006">
          <mc:Choice Requires="x14">
            <control shapeId="13320" r:id="rId11"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13321" r:id="rId12" name="Check Box 9">
              <controlPr defaultSize="0" autoFill="0" autoLine="0" autoPict="0">
                <anchor moveWithCells="1">
                  <from>
                    <xdr:col>27</xdr:col>
                    <xdr:colOff>76200</xdr:colOff>
                    <xdr:row>18</xdr:row>
                    <xdr:rowOff>190500</xdr:rowOff>
                  </from>
                  <to>
                    <xdr:col>27</xdr:col>
                    <xdr:colOff>819150</xdr:colOff>
                    <xdr:row>20</xdr:row>
                    <xdr:rowOff>57150</xdr:rowOff>
                  </to>
                </anchor>
              </controlPr>
            </control>
          </mc:Choice>
        </mc:AlternateContent>
        <mc:AlternateContent xmlns:mc="http://schemas.openxmlformats.org/markup-compatibility/2006">
          <mc:Choice Requires="x14">
            <control shapeId="13322" r:id="rId13"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13323" r:id="rId14" name="Check Box 11">
              <controlPr defaultSize="0" autoFill="0" autoLine="0" autoPict="0">
                <anchor moveWithCells="1">
                  <from>
                    <xdr:col>27</xdr:col>
                    <xdr:colOff>76200</xdr:colOff>
                    <xdr:row>19</xdr:row>
                    <xdr:rowOff>190500</xdr:rowOff>
                  </from>
                  <to>
                    <xdr:col>27</xdr:col>
                    <xdr:colOff>819150</xdr:colOff>
                    <xdr:row>21</xdr:row>
                    <xdr:rowOff>57150</xdr:rowOff>
                  </to>
                </anchor>
              </controlPr>
            </control>
          </mc:Choice>
        </mc:AlternateContent>
        <mc:AlternateContent xmlns:mc="http://schemas.openxmlformats.org/markup-compatibility/2006">
          <mc:Choice Requires="x14">
            <control shapeId="13324" r:id="rId15"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13325" r:id="rId16" name="Check Box 13">
              <controlPr defaultSize="0" autoFill="0" autoLine="0" autoPict="0">
                <anchor moveWithCells="1">
                  <from>
                    <xdr:col>27</xdr:col>
                    <xdr:colOff>66675</xdr:colOff>
                    <xdr:row>20</xdr:row>
                    <xdr:rowOff>200025</xdr:rowOff>
                  </from>
                  <to>
                    <xdr:col>27</xdr:col>
                    <xdr:colOff>809625</xdr:colOff>
                    <xdr:row>22</xdr:row>
                    <xdr:rowOff>47625</xdr:rowOff>
                  </to>
                </anchor>
              </controlPr>
            </control>
          </mc:Choice>
        </mc:AlternateContent>
        <mc:AlternateContent xmlns:mc="http://schemas.openxmlformats.org/markup-compatibility/2006">
          <mc:Choice Requires="x14">
            <control shapeId="13326" r:id="rId17"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13327" r:id="rId18"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13328" r:id="rId19" name="Check Box 16">
              <controlPr defaultSize="0" autoFill="0" autoLine="0" autoPict="0">
                <anchor moveWithCells="1">
                  <from>
                    <xdr:col>27</xdr:col>
                    <xdr:colOff>66675</xdr:colOff>
                    <xdr:row>22</xdr:row>
                    <xdr:rowOff>200025</xdr:rowOff>
                  </from>
                  <to>
                    <xdr:col>27</xdr:col>
                    <xdr:colOff>809625</xdr:colOff>
                    <xdr:row>24</xdr:row>
                    <xdr:rowOff>57150</xdr:rowOff>
                  </to>
                </anchor>
              </controlPr>
            </control>
          </mc:Choice>
        </mc:AlternateContent>
        <mc:AlternateContent xmlns:mc="http://schemas.openxmlformats.org/markup-compatibility/2006">
          <mc:Choice Requires="x14">
            <control shapeId="13329" r:id="rId20"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13330" r:id="rId21" name="Check Box 18">
              <controlPr defaultSize="0" autoFill="0" autoLine="0" autoPict="0">
                <anchor moveWithCells="1">
                  <from>
                    <xdr:col>27</xdr:col>
                    <xdr:colOff>57150</xdr:colOff>
                    <xdr:row>23</xdr:row>
                    <xdr:rowOff>200025</xdr:rowOff>
                  </from>
                  <to>
                    <xdr:col>27</xdr:col>
                    <xdr:colOff>800100</xdr:colOff>
                    <xdr:row>25</xdr:row>
                    <xdr:rowOff>57150</xdr:rowOff>
                  </to>
                </anchor>
              </controlPr>
            </control>
          </mc:Choice>
        </mc:AlternateContent>
        <mc:AlternateContent xmlns:mc="http://schemas.openxmlformats.org/markup-compatibility/2006">
          <mc:Choice Requires="x14">
            <control shapeId="13331" r:id="rId22"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13332" r:id="rId23" name="Check Box 20">
              <controlPr defaultSize="0" autoFill="0" autoLine="0" autoPict="0">
                <anchor moveWithCells="1">
                  <from>
                    <xdr:col>27</xdr:col>
                    <xdr:colOff>66675</xdr:colOff>
                    <xdr:row>24</xdr:row>
                    <xdr:rowOff>180975</xdr:rowOff>
                  </from>
                  <to>
                    <xdr:col>27</xdr:col>
                    <xdr:colOff>809625</xdr:colOff>
                    <xdr:row>26</xdr:row>
                    <xdr:rowOff>66675</xdr:rowOff>
                  </to>
                </anchor>
              </controlPr>
            </control>
          </mc:Choice>
        </mc:AlternateContent>
        <mc:AlternateContent xmlns:mc="http://schemas.openxmlformats.org/markup-compatibility/2006">
          <mc:Choice Requires="x14">
            <control shapeId="13333" r:id="rId24" name="Check Box 21">
              <controlPr defaultSize="0" autoFill="0" autoLine="0" autoPict="0">
                <anchor moveWithCells="1">
                  <from>
                    <xdr:col>27</xdr:col>
                    <xdr:colOff>57150</xdr:colOff>
                    <xdr:row>21</xdr:row>
                    <xdr:rowOff>352425</xdr:rowOff>
                  </from>
                  <to>
                    <xdr:col>27</xdr:col>
                    <xdr:colOff>800100</xdr:colOff>
                    <xdr:row>23</xdr:row>
                    <xdr:rowOff>66675</xdr:rowOff>
                  </to>
                </anchor>
              </controlPr>
            </control>
          </mc:Choice>
        </mc:AlternateContent>
        <mc:AlternateContent xmlns:mc="http://schemas.openxmlformats.org/markup-compatibility/2006">
          <mc:Choice Requires="x14">
            <control shapeId="13334" r:id="rId25" name="Check Box 22">
              <controlPr defaultSize="0" autoFill="0" autoLine="0" autoPict="0">
                <anchor moveWithCells="1">
                  <from>
                    <xdr:col>27</xdr:col>
                    <xdr:colOff>57150</xdr:colOff>
                    <xdr:row>26</xdr:row>
                    <xdr:rowOff>142875</xdr:rowOff>
                  </from>
                  <to>
                    <xdr:col>27</xdr:col>
                    <xdr:colOff>1247775</xdr:colOff>
                    <xdr:row>28</xdr:row>
                    <xdr:rowOff>28575</xdr:rowOff>
                  </to>
                </anchor>
              </controlPr>
            </control>
          </mc:Choice>
        </mc:AlternateContent>
        <mc:AlternateContent xmlns:mc="http://schemas.openxmlformats.org/markup-compatibility/2006">
          <mc:Choice Requires="x14">
            <control shapeId="13335" r:id="rId26" name="Check Box 23">
              <controlPr defaultSize="0" autoFill="0" autoLine="0" autoPict="0">
                <anchor moveWithCells="1">
                  <from>
                    <xdr:col>28</xdr:col>
                    <xdr:colOff>47625</xdr:colOff>
                    <xdr:row>26</xdr:row>
                    <xdr:rowOff>161925</xdr:rowOff>
                  </from>
                  <to>
                    <xdr:col>28</xdr:col>
                    <xdr:colOff>581025</xdr:colOff>
                    <xdr:row>28</xdr:row>
                    <xdr:rowOff>28575</xdr:rowOff>
                  </to>
                </anchor>
              </controlPr>
            </control>
          </mc:Choice>
        </mc:AlternateContent>
        <mc:AlternateContent xmlns:mc="http://schemas.openxmlformats.org/markup-compatibility/2006">
          <mc:Choice Requires="x14">
            <control shapeId="13336" r:id="rId27" name="Check Box 24">
              <controlPr defaultSize="0" autoFill="0" autoLine="0" autoPict="0">
                <anchor moveWithCells="1">
                  <from>
                    <xdr:col>27</xdr:col>
                    <xdr:colOff>47625</xdr:colOff>
                    <xdr:row>27</xdr:row>
                    <xdr:rowOff>161925</xdr:rowOff>
                  </from>
                  <to>
                    <xdr:col>27</xdr:col>
                    <xdr:colOff>866775</xdr:colOff>
                    <xdr:row>29</xdr:row>
                    <xdr:rowOff>95250</xdr:rowOff>
                  </to>
                </anchor>
              </controlPr>
            </control>
          </mc:Choice>
        </mc:AlternateContent>
        <mc:AlternateContent xmlns:mc="http://schemas.openxmlformats.org/markup-compatibility/2006">
          <mc:Choice Requires="x14">
            <control shapeId="13337" r:id="rId28" name="Check Box 25">
              <controlPr defaultSize="0" autoFill="0" autoLine="0" autoPict="0">
                <anchor moveWithCells="1">
                  <from>
                    <xdr:col>28</xdr:col>
                    <xdr:colOff>57150</xdr:colOff>
                    <xdr:row>27</xdr:row>
                    <xdr:rowOff>161925</xdr:rowOff>
                  </from>
                  <to>
                    <xdr:col>28</xdr:col>
                    <xdr:colOff>781050</xdr:colOff>
                    <xdr:row>29</xdr:row>
                    <xdr:rowOff>28575</xdr:rowOff>
                  </to>
                </anchor>
              </controlPr>
            </control>
          </mc:Choice>
        </mc:AlternateContent>
        <mc:AlternateContent xmlns:mc="http://schemas.openxmlformats.org/markup-compatibility/2006">
          <mc:Choice Requires="x14">
            <control shapeId="13338" r:id="rId29" name="Check Box 26">
              <controlPr defaultSize="0" autoFill="0" autoLine="0" autoPict="0">
                <anchor moveWithCells="1">
                  <from>
                    <xdr:col>27</xdr:col>
                    <xdr:colOff>47625</xdr:colOff>
                    <xdr:row>28</xdr:row>
                    <xdr:rowOff>171450</xdr:rowOff>
                  </from>
                  <to>
                    <xdr:col>27</xdr:col>
                    <xdr:colOff>742950</xdr:colOff>
                    <xdr:row>30</xdr:row>
                    <xdr:rowOff>28575</xdr:rowOff>
                  </to>
                </anchor>
              </controlPr>
            </control>
          </mc:Choice>
        </mc:AlternateContent>
        <mc:AlternateContent xmlns:mc="http://schemas.openxmlformats.org/markup-compatibility/2006">
          <mc:Choice Requires="x14">
            <control shapeId="13339" r:id="rId30" name="Check Box 27">
              <controlPr defaultSize="0" autoFill="0" autoLine="0" autoPict="0">
                <anchor moveWithCells="1">
                  <from>
                    <xdr:col>28</xdr:col>
                    <xdr:colOff>47625</xdr:colOff>
                    <xdr:row>28</xdr:row>
                    <xdr:rowOff>180975</xdr:rowOff>
                  </from>
                  <to>
                    <xdr:col>28</xdr:col>
                    <xdr:colOff>523875</xdr:colOff>
                    <xdr:row>30</xdr:row>
                    <xdr:rowOff>28575</xdr:rowOff>
                  </to>
                </anchor>
              </controlPr>
            </control>
          </mc:Choice>
        </mc:AlternateContent>
        <mc:AlternateContent xmlns:mc="http://schemas.openxmlformats.org/markup-compatibility/2006">
          <mc:Choice Requires="x14">
            <control shapeId="13340" r:id="rId31" name="Check Box 28">
              <controlPr defaultSize="0" autoFill="0" autoLine="0" autoPict="0" altText="Yes">
                <anchor moveWithCells="1">
                  <from>
                    <xdr:col>26</xdr:col>
                    <xdr:colOff>76200</xdr:colOff>
                    <xdr:row>42</xdr:row>
                    <xdr:rowOff>123825</xdr:rowOff>
                  </from>
                  <to>
                    <xdr:col>26</xdr:col>
                    <xdr:colOff>952500</xdr:colOff>
                    <xdr:row>44</xdr:row>
                    <xdr:rowOff>66675</xdr:rowOff>
                  </to>
                </anchor>
              </controlPr>
            </control>
          </mc:Choice>
        </mc:AlternateContent>
        <mc:AlternateContent xmlns:mc="http://schemas.openxmlformats.org/markup-compatibility/2006">
          <mc:Choice Requires="x14">
            <control shapeId="13341" r:id="rId32" name="Check Box 29">
              <controlPr defaultSize="0" autoFill="0" autoLine="0" autoPict="0" altText="Retain">
                <anchor moveWithCells="1">
                  <from>
                    <xdr:col>26</xdr:col>
                    <xdr:colOff>66675</xdr:colOff>
                    <xdr:row>67</xdr:row>
                    <xdr:rowOff>171450</xdr:rowOff>
                  </from>
                  <to>
                    <xdr:col>26</xdr:col>
                    <xdr:colOff>1028700</xdr:colOff>
                    <xdr:row>69</xdr:row>
                    <xdr:rowOff>66675</xdr:rowOff>
                  </to>
                </anchor>
              </controlPr>
            </control>
          </mc:Choice>
        </mc:AlternateContent>
        <mc:AlternateContent xmlns:mc="http://schemas.openxmlformats.org/markup-compatibility/2006">
          <mc:Choice Requires="x14">
            <control shapeId="13342" r:id="rId33" name="Check Box 30">
              <controlPr defaultSize="0" autoFill="0" autoLine="0" autoPict="0">
                <anchor moveWithCells="1">
                  <from>
                    <xdr:col>27</xdr:col>
                    <xdr:colOff>66675</xdr:colOff>
                    <xdr:row>67</xdr:row>
                    <xdr:rowOff>171450</xdr:rowOff>
                  </from>
                  <to>
                    <xdr:col>27</xdr:col>
                    <xdr:colOff>714375</xdr:colOff>
                    <xdr:row>69</xdr:row>
                    <xdr:rowOff>66675</xdr:rowOff>
                  </to>
                </anchor>
              </controlPr>
            </control>
          </mc:Choice>
        </mc:AlternateContent>
        <mc:AlternateContent xmlns:mc="http://schemas.openxmlformats.org/markup-compatibility/2006">
          <mc:Choice Requires="x14">
            <control shapeId="13343" r:id="rId34" name="Check Box 31">
              <controlPr defaultSize="0" autoFill="0" autoLine="0" autoPict="0">
                <anchor moveWithCells="1">
                  <from>
                    <xdr:col>26</xdr:col>
                    <xdr:colOff>66675</xdr:colOff>
                    <xdr:row>72</xdr:row>
                    <xdr:rowOff>171450</xdr:rowOff>
                  </from>
                  <to>
                    <xdr:col>26</xdr:col>
                    <xdr:colOff>714375</xdr:colOff>
                    <xdr:row>74</xdr:row>
                    <xdr:rowOff>28575</xdr:rowOff>
                  </to>
                </anchor>
              </controlPr>
            </control>
          </mc:Choice>
        </mc:AlternateContent>
        <mc:AlternateContent xmlns:mc="http://schemas.openxmlformats.org/markup-compatibility/2006">
          <mc:Choice Requires="x14">
            <control shapeId="13344" r:id="rId35" name="Check Box 32">
              <controlPr defaultSize="0" autoFill="0" autoLine="0" autoPict="0">
                <anchor moveWithCells="1">
                  <from>
                    <xdr:col>26</xdr:col>
                    <xdr:colOff>76200</xdr:colOff>
                    <xdr:row>63</xdr:row>
                    <xdr:rowOff>123825</xdr:rowOff>
                  </from>
                  <to>
                    <xdr:col>26</xdr:col>
                    <xdr:colOff>952500</xdr:colOff>
                    <xdr:row>65</xdr:row>
                    <xdr:rowOff>66675</xdr:rowOff>
                  </to>
                </anchor>
              </controlPr>
            </control>
          </mc:Choice>
        </mc:AlternateContent>
        <mc:AlternateContent xmlns:mc="http://schemas.openxmlformats.org/markup-compatibility/2006">
          <mc:Choice Requires="x14">
            <control shapeId="13345" r:id="rId36" name="Check Box 33">
              <controlPr defaultSize="0" autoFill="0" autoLine="0" autoPict="0">
                <anchor moveWithCells="1">
                  <from>
                    <xdr:col>27</xdr:col>
                    <xdr:colOff>85725</xdr:colOff>
                    <xdr:row>63</xdr:row>
                    <xdr:rowOff>152400</xdr:rowOff>
                  </from>
                  <to>
                    <xdr:col>27</xdr:col>
                    <xdr:colOff>447675</xdr:colOff>
                    <xdr:row>65</xdr:row>
                    <xdr:rowOff>66675</xdr:rowOff>
                  </to>
                </anchor>
              </controlPr>
            </control>
          </mc:Choice>
        </mc:AlternateContent>
        <mc:AlternateContent xmlns:mc="http://schemas.openxmlformats.org/markup-compatibility/2006">
          <mc:Choice Requires="x14">
            <control shapeId="13346" r:id="rId37" name="Check Box 34">
              <controlPr defaultSize="0" autoFill="0" autoLine="0" autoPict="0">
                <anchor moveWithCells="1">
                  <from>
                    <xdr:col>26</xdr:col>
                    <xdr:colOff>66675</xdr:colOff>
                    <xdr:row>64</xdr:row>
                    <xdr:rowOff>114300</xdr:rowOff>
                  </from>
                  <to>
                    <xdr:col>26</xdr:col>
                    <xdr:colOff>942975</xdr:colOff>
                    <xdr:row>66</xdr:row>
                    <xdr:rowOff>66675</xdr:rowOff>
                  </to>
                </anchor>
              </controlPr>
            </control>
          </mc:Choice>
        </mc:AlternateContent>
        <mc:AlternateContent xmlns:mc="http://schemas.openxmlformats.org/markup-compatibility/2006">
          <mc:Choice Requires="x14">
            <control shapeId="13347" r:id="rId38" name="Check Box 35">
              <controlPr defaultSize="0" autoFill="0" autoLine="0" autoPict="0">
                <anchor moveWithCells="1">
                  <from>
                    <xdr:col>27</xdr:col>
                    <xdr:colOff>76200</xdr:colOff>
                    <xdr:row>64</xdr:row>
                    <xdr:rowOff>133350</xdr:rowOff>
                  </from>
                  <to>
                    <xdr:col>27</xdr:col>
                    <xdr:colOff>447675</xdr:colOff>
                    <xdr:row>66</xdr:row>
                    <xdr:rowOff>47625</xdr:rowOff>
                  </to>
                </anchor>
              </controlPr>
            </control>
          </mc:Choice>
        </mc:AlternateContent>
        <mc:AlternateContent xmlns:mc="http://schemas.openxmlformats.org/markup-compatibility/2006">
          <mc:Choice Requires="x14">
            <control shapeId="13348" r:id="rId39" name="Check Box 36">
              <controlPr defaultSize="0" autoFill="0" autoLine="0" autoPict="0">
                <anchor moveWithCells="1">
                  <from>
                    <xdr:col>26</xdr:col>
                    <xdr:colOff>66675</xdr:colOff>
                    <xdr:row>68</xdr:row>
                    <xdr:rowOff>171450</xdr:rowOff>
                  </from>
                  <to>
                    <xdr:col>26</xdr:col>
                    <xdr:colOff>438150</xdr:colOff>
                    <xdr:row>70</xdr:row>
                    <xdr:rowOff>57150</xdr:rowOff>
                  </to>
                </anchor>
              </controlPr>
            </control>
          </mc:Choice>
        </mc:AlternateContent>
        <mc:AlternateContent xmlns:mc="http://schemas.openxmlformats.org/markup-compatibility/2006">
          <mc:Choice Requires="x14">
            <control shapeId="13349" r:id="rId40" name="Check Box 37">
              <controlPr defaultSize="0" autoFill="0" autoLine="0" autoPict="0">
                <anchor moveWithCells="1">
                  <from>
                    <xdr:col>27</xdr:col>
                    <xdr:colOff>66675</xdr:colOff>
                    <xdr:row>68</xdr:row>
                    <xdr:rowOff>171450</xdr:rowOff>
                  </from>
                  <to>
                    <xdr:col>27</xdr:col>
                    <xdr:colOff>438150</xdr:colOff>
                    <xdr:row>70</xdr:row>
                    <xdr:rowOff>57150</xdr:rowOff>
                  </to>
                </anchor>
              </controlPr>
            </control>
          </mc:Choice>
        </mc:AlternateContent>
        <mc:AlternateContent xmlns:mc="http://schemas.openxmlformats.org/markup-compatibility/2006">
          <mc:Choice Requires="x14">
            <control shapeId="13350" r:id="rId41"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13351" r:id="rId42"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13352" r:id="rId43" name="Check Box 40">
              <controlPr defaultSize="0" autoFill="0" autoLine="0" autoPict="0">
                <anchor moveWithCells="1">
                  <from>
                    <xdr:col>27</xdr:col>
                    <xdr:colOff>66675</xdr:colOff>
                    <xdr:row>72</xdr:row>
                    <xdr:rowOff>171450</xdr:rowOff>
                  </from>
                  <to>
                    <xdr:col>27</xdr:col>
                    <xdr:colOff>438150</xdr:colOff>
                    <xdr:row>74</xdr:row>
                    <xdr:rowOff>47625</xdr:rowOff>
                  </to>
                </anchor>
              </controlPr>
            </control>
          </mc:Choice>
        </mc:AlternateContent>
        <mc:AlternateContent xmlns:mc="http://schemas.openxmlformats.org/markup-compatibility/2006">
          <mc:Choice Requires="x14">
            <control shapeId="13353" r:id="rId44" name="Check Box 41">
              <controlPr defaultSize="0" autoFill="0" autoLine="0" autoPict="0">
                <anchor moveWithCells="1">
                  <from>
                    <xdr:col>26</xdr:col>
                    <xdr:colOff>66675</xdr:colOff>
                    <xdr:row>73</xdr:row>
                    <xdr:rowOff>171450</xdr:rowOff>
                  </from>
                  <to>
                    <xdr:col>26</xdr:col>
                    <xdr:colOff>942975</xdr:colOff>
                    <xdr:row>75</xdr:row>
                    <xdr:rowOff>85725</xdr:rowOff>
                  </to>
                </anchor>
              </controlPr>
            </control>
          </mc:Choice>
        </mc:AlternateContent>
        <mc:AlternateContent xmlns:mc="http://schemas.openxmlformats.org/markup-compatibility/2006">
          <mc:Choice Requires="x14">
            <control shapeId="13354" r:id="rId45" name="Check Box 42">
              <controlPr defaultSize="0" autoFill="0" autoLine="0" autoPict="0">
                <anchor moveWithCells="1">
                  <from>
                    <xdr:col>26</xdr:col>
                    <xdr:colOff>66675</xdr:colOff>
                    <xdr:row>75</xdr:row>
                    <xdr:rowOff>171450</xdr:rowOff>
                  </from>
                  <to>
                    <xdr:col>26</xdr:col>
                    <xdr:colOff>942975</xdr:colOff>
                    <xdr:row>77</xdr:row>
                    <xdr:rowOff>66675</xdr:rowOff>
                  </to>
                </anchor>
              </controlPr>
            </control>
          </mc:Choice>
        </mc:AlternateContent>
        <mc:AlternateContent xmlns:mc="http://schemas.openxmlformats.org/markup-compatibility/2006">
          <mc:Choice Requires="x14">
            <control shapeId="13355" r:id="rId46" name="Check Box 43">
              <controlPr defaultSize="0" autoFill="0" autoLine="0" autoPict="0">
                <anchor moveWithCells="1">
                  <from>
                    <xdr:col>27</xdr:col>
                    <xdr:colOff>66675</xdr:colOff>
                    <xdr:row>75</xdr:row>
                    <xdr:rowOff>171450</xdr:rowOff>
                  </from>
                  <to>
                    <xdr:col>27</xdr:col>
                    <xdr:colOff>438150</xdr:colOff>
                    <xdr:row>77</xdr:row>
                    <xdr:rowOff>28575</xdr:rowOff>
                  </to>
                </anchor>
              </controlPr>
            </control>
          </mc:Choice>
        </mc:AlternateContent>
        <mc:AlternateContent xmlns:mc="http://schemas.openxmlformats.org/markup-compatibility/2006">
          <mc:Choice Requires="x14">
            <control shapeId="13356" r:id="rId47" name="Check Box 44">
              <controlPr defaultSize="0" autoFill="0" autoLine="0" autoPict="0">
                <anchor moveWithCells="1">
                  <from>
                    <xdr:col>26</xdr:col>
                    <xdr:colOff>66675</xdr:colOff>
                    <xdr:row>76</xdr:row>
                    <xdr:rowOff>171450</xdr:rowOff>
                  </from>
                  <to>
                    <xdr:col>26</xdr:col>
                    <xdr:colOff>942975</xdr:colOff>
                    <xdr:row>78</xdr:row>
                    <xdr:rowOff>76200</xdr:rowOff>
                  </to>
                </anchor>
              </controlPr>
            </control>
          </mc:Choice>
        </mc:AlternateContent>
        <mc:AlternateContent xmlns:mc="http://schemas.openxmlformats.org/markup-compatibility/2006">
          <mc:Choice Requires="x14">
            <control shapeId="13357" r:id="rId48"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13358" r:id="rId49"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13359" r:id="rId50" name="Check Box 47">
              <controlPr defaultSize="0" autoFill="0" autoLine="0" autoPict="0">
                <anchor moveWithCells="1">
                  <from>
                    <xdr:col>26</xdr:col>
                    <xdr:colOff>66675</xdr:colOff>
                    <xdr:row>78</xdr:row>
                    <xdr:rowOff>171450</xdr:rowOff>
                  </from>
                  <to>
                    <xdr:col>26</xdr:col>
                    <xdr:colOff>942975</xdr:colOff>
                    <xdr:row>80</xdr:row>
                    <xdr:rowOff>85725</xdr:rowOff>
                  </to>
                </anchor>
              </controlPr>
            </control>
          </mc:Choice>
        </mc:AlternateContent>
        <mc:AlternateContent xmlns:mc="http://schemas.openxmlformats.org/markup-compatibility/2006">
          <mc:Choice Requires="x14">
            <control shapeId="13360" r:id="rId51" name="Check Box 48">
              <controlPr defaultSize="0" autoFill="0" autoLine="0" autoPict="0">
                <anchor moveWithCells="1">
                  <from>
                    <xdr:col>27</xdr:col>
                    <xdr:colOff>66675</xdr:colOff>
                    <xdr:row>78</xdr:row>
                    <xdr:rowOff>171450</xdr:rowOff>
                  </from>
                  <to>
                    <xdr:col>27</xdr:col>
                    <xdr:colOff>438150</xdr:colOff>
                    <xdr:row>80</xdr:row>
                    <xdr:rowOff>47625</xdr:rowOff>
                  </to>
                </anchor>
              </controlPr>
            </control>
          </mc:Choice>
        </mc:AlternateContent>
        <mc:AlternateContent xmlns:mc="http://schemas.openxmlformats.org/markup-compatibility/2006">
          <mc:Choice Requires="x14">
            <control shapeId="13361" r:id="rId52" name="Check Box 49">
              <controlPr defaultSize="0" autoFill="0" autoLine="0" autoPict="0">
                <anchor moveWithCells="1">
                  <from>
                    <xdr:col>26</xdr:col>
                    <xdr:colOff>66675</xdr:colOff>
                    <xdr:row>79</xdr:row>
                    <xdr:rowOff>171450</xdr:rowOff>
                  </from>
                  <to>
                    <xdr:col>26</xdr:col>
                    <xdr:colOff>942975</xdr:colOff>
                    <xdr:row>81</xdr:row>
                    <xdr:rowOff>66675</xdr:rowOff>
                  </to>
                </anchor>
              </controlPr>
            </control>
          </mc:Choice>
        </mc:AlternateContent>
        <mc:AlternateContent xmlns:mc="http://schemas.openxmlformats.org/markup-compatibility/2006">
          <mc:Choice Requires="x14">
            <control shapeId="13362" r:id="rId53" name="Check Box 50">
              <controlPr defaultSize="0" autoFill="0" autoLine="0" autoPict="0">
                <anchor moveWithCells="1">
                  <from>
                    <xdr:col>26</xdr:col>
                    <xdr:colOff>66675</xdr:colOff>
                    <xdr:row>81</xdr:row>
                    <xdr:rowOff>171450</xdr:rowOff>
                  </from>
                  <to>
                    <xdr:col>26</xdr:col>
                    <xdr:colOff>942975</xdr:colOff>
                    <xdr:row>83</xdr:row>
                    <xdr:rowOff>85725</xdr:rowOff>
                  </to>
                </anchor>
              </controlPr>
            </control>
          </mc:Choice>
        </mc:AlternateContent>
        <mc:AlternateContent xmlns:mc="http://schemas.openxmlformats.org/markup-compatibility/2006">
          <mc:Choice Requires="x14">
            <control shapeId="13363" r:id="rId54"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13364" r:id="rId55"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13365" r:id="rId56"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13366" r:id="rId57" name="Check Box 54">
              <controlPr defaultSize="0" autoFill="0" autoLine="0" autoPict="0">
                <anchor moveWithCells="1">
                  <from>
                    <xdr:col>27</xdr:col>
                    <xdr:colOff>38100</xdr:colOff>
                    <xdr:row>29</xdr:row>
                    <xdr:rowOff>200025</xdr:rowOff>
                  </from>
                  <to>
                    <xdr:col>27</xdr:col>
                    <xdr:colOff>1228725</xdr:colOff>
                    <xdr:row>31</xdr:row>
                    <xdr:rowOff>57150</xdr:rowOff>
                  </to>
                </anchor>
              </controlPr>
            </control>
          </mc:Choice>
        </mc:AlternateContent>
        <mc:AlternateContent xmlns:mc="http://schemas.openxmlformats.org/markup-compatibility/2006">
          <mc:Choice Requires="x14">
            <control shapeId="13367" r:id="rId58" name="Check Box 55">
              <controlPr defaultSize="0" autoFill="0" autoLine="0" autoPict="0">
                <anchor moveWithCells="1">
                  <from>
                    <xdr:col>28</xdr:col>
                    <xdr:colOff>57150</xdr:colOff>
                    <xdr:row>29</xdr:row>
                    <xdr:rowOff>190500</xdr:rowOff>
                  </from>
                  <to>
                    <xdr:col>28</xdr:col>
                    <xdr:colOff>590550</xdr:colOff>
                    <xdr:row>31</xdr:row>
                    <xdr:rowOff>66675</xdr:rowOff>
                  </to>
                </anchor>
              </controlPr>
            </control>
          </mc:Choice>
        </mc:AlternateContent>
        <mc:AlternateContent xmlns:mc="http://schemas.openxmlformats.org/markup-compatibility/2006">
          <mc:Choice Requires="x14">
            <control shapeId="13368" r:id="rId59" name="Check Box 56">
              <controlPr defaultSize="0" autoFill="0" autoLine="0" autoPict="0">
                <anchor moveWithCells="1">
                  <from>
                    <xdr:col>27</xdr:col>
                    <xdr:colOff>57150</xdr:colOff>
                    <xdr:row>32</xdr:row>
                    <xdr:rowOff>171450</xdr:rowOff>
                  </from>
                  <to>
                    <xdr:col>27</xdr:col>
                    <xdr:colOff>914400</xdr:colOff>
                    <xdr:row>34</xdr:row>
                    <xdr:rowOff>38100</xdr:rowOff>
                  </to>
                </anchor>
              </controlPr>
            </control>
          </mc:Choice>
        </mc:AlternateContent>
        <mc:AlternateContent xmlns:mc="http://schemas.openxmlformats.org/markup-compatibility/2006">
          <mc:Choice Requires="x14">
            <control shapeId="13369" r:id="rId60" name="Check Box 57">
              <controlPr defaultSize="0" autoFill="0" autoLine="0" autoPict="0">
                <anchor moveWithCells="1">
                  <from>
                    <xdr:col>27</xdr:col>
                    <xdr:colOff>57150</xdr:colOff>
                    <xdr:row>33</xdr:row>
                    <xdr:rowOff>171450</xdr:rowOff>
                  </from>
                  <to>
                    <xdr:col>27</xdr:col>
                    <xdr:colOff>914400</xdr:colOff>
                    <xdr:row>35</xdr:row>
                    <xdr:rowOff>47625</xdr:rowOff>
                  </to>
                </anchor>
              </controlPr>
            </control>
          </mc:Choice>
        </mc:AlternateContent>
        <mc:AlternateContent xmlns:mc="http://schemas.openxmlformats.org/markup-compatibility/2006">
          <mc:Choice Requires="x14">
            <control shapeId="13370" r:id="rId61" name="Check Box 58">
              <controlPr defaultSize="0" autoFill="0" autoLine="0" autoPict="0">
                <anchor moveWithCells="1">
                  <from>
                    <xdr:col>27</xdr:col>
                    <xdr:colOff>57150</xdr:colOff>
                    <xdr:row>36</xdr:row>
                    <xdr:rowOff>171450</xdr:rowOff>
                  </from>
                  <to>
                    <xdr:col>27</xdr:col>
                    <xdr:colOff>914400</xdr:colOff>
                    <xdr:row>38</xdr:row>
                    <xdr:rowOff>47625</xdr:rowOff>
                  </to>
                </anchor>
              </controlPr>
            </control>
          </mc:Choice>
        </mc:AlternateContent>
        <mc:AlternateContent xmlns:mc="http://schemas.openxmlformats.org/markup-compatibility/2006">
          <mc:Choice Requires="x14">
            <control shapeId="13371" r:id="rId62" name="Check Box 59">
              <controlPr defaultSize="0" autoFill="0" autoLine="0" autoPict="0">
                <anchor moveWithCells="1">
                  <from>
                    <xdr:col>27</xdr:col>
                    <xdr:colOff>57150</xdr:colOff>
                    <xdr:row>34</xdr:row>
                    <xdr:rowOff>171450</xdr:rowOff>
                  </from>
                  <to>
                    <xdr:col>27</xdr:col>
                    <xdr:colOff>914400</xdr:colOff>
                    <xdr:row>36</xdr:row>
                    <xdr:rowOff>47625</xdr:rowOff>
                  </to>
                </anchor>
              </controlPr>
            </control>
          </mc:Choice>
        </mc:AlternateContent>
        <mc:AlternateContent xmlns:mc="http://schemas.openxmlformats.org/markup-compatibility/2006">
          <mc:Choice Requires="x14">
            <control shapeId="13372" r:id="rId63" name="Check Box 60">
              <controlPr defaultSize="0" autoFill="0" autoLine="0" autoPict="0">
                <anchor moveWithCells="1">
                  <from>
                    <xdr:col>27</xdr:col>
                    <xdr:colOff>57150</xdr:colOff>
                    <xdr:row>35</xdr:row>
                    <xdr:rowOff>171450</xdr:rowOff>
                  </from>
                  <to>
                    <xdr:col>27</xdr:col>
                    <xdr:colOff>914400</xdr:colOff>
                    <xdr:row>37</xdr:row>
                    <xdr:rowOff>47625</xdr:rowOff>
                  </to>
                </anchor>
              </controlPr>
            </control>
          </mc:Choice>
        </mc:AlternateContent>
        <mc:AlternateContent xmlns:mc="http://schemas.openxmlformats.org/markup-compatibility/2006">
          <mc:Choice Requires="x14">
            <control shapeId="13373" r:id="rId64" name="Check Box 61">
              <controlPr defaultSize="0" autoFill="0" autoLine="0" autoPict="0">
                <anchor moveWithCells="1">
                  <from>
                    <xdr:col>28</xdr:col>
                    <xdr:colOff>66675</xdr:colOff>
                    <xdr:row>34</xdr:row>
                    <xdr:rowOff>161925</xdr:rowOff>
                  </from>
                  <to>
                    <xdr:col>28</xdr:col>
                    <xdr:colOff>523875</xdr:colOff>
                    <xdr:row>36</xdr:row>
                    <xdr:rowOff>28575</xdr:rowOff>
                  </to>
                </anchor>
              </controlPr>
            </control>
          </mc:Choice>
        </mc:AlternateContent>
        <mc:AlternateContent xmlns:mc="http://schemas.openxmlformats.org/markup-compatibility/2006">
          <mc:Choice Requires="x14">
            <control shapeId="13374" r:id="rId65" name="Check Box 62">
              <controlPr defaultSize="0" autoFill="0" autoLine="0" autoPict="0">
                <anchor moveWithCells="1">
                  <from>
                    <xdr:col>28</xdr:col>
                    <xdr:colOff>66675</xdr:colOff>
                    <xdr:row>35</xdr:row>
                    <xdr:rowOff>161925</xdr:rowOff>
                  </from>
                  <to>
                    <xdr:col>28</xdr:col>
                    <xdr:colOff>523875</xdr:colOff>
                    <xdr:row>37</xdr:row>
                    <xdr:rowOff>28575</xdr:rowOff>
                  </to>
                </anchor>
              </controlPr>
            </control>
          </mc:Choice>
        </mc:AlternateContent>
        <mc:AlternateContent xmlns:mc="http://schemas.openxmlformats.org/markup-compatibility/2006">
          <mc:Choice Requires="x14">
            <control shapeId="13375" r:id="rId66" name="Check Box 63">
              <controlPr defaultSize="0" autoFill="0" autoLine="0" autoPict="0">
                <anchor moveWithCells="1">
                  <from>
                    <xdr:col>26</xdr:col>
                    <xdr:colOff>66675</xdr:colOff>
                    <xdr:row>74</xdr:row>
                    <xdr:rowOff>171450</xdr:rowOff>
                  </from>
                  <to>
                    <xdr:col>26</xdr:col>
                    <xdr:colOff>942975</xdr:colOff>
                    <xdr:row>76</xdr:row>
                    <xdr:rowOff>76200</xdr:rowOff>
                  </to>
                </anchor>
              </controlPr>
            </control>
          </mc:Choice>
        </mc:AlternateContent>
        <mc:AlternateContent xmlns:mc="http://schemas.openxmlformats.org/markup-compatibility/2006">
          <mc:Choice Requires="x14">
            <control shapeId="13376" r:id="rId67" name="Check Box 64">
              <controlPr defaultSize="0" autoFill="0" autoLine="0" autoPict="0">
                <anchor moveWithCells="1">
                  <from>
                    <xdr:col>27</xdr:col>
                    <xdr:colOff>66675</xdr:colOff>
                    <xdr:row>74</xdr:row>
                    <xdr:rowOff>171450</xdr:rowOff>
                  </from>
                  <to>
                    <xdr:col>27</xdr:col>
                    <xdr:colOff>438150</xdr:colOff>
                    <xdr:row>76</xdr:row>
                    <xdr:rowOff>38100</xdr:rowOff>
                  </to>
                </anchor>
              </controlPr>
            </control>
          </mc:Choice>
        </mc:AlternateContent>
        <mc:AlternateContent xmlns:mc="http://schemas.openxmlformats.org/markup-compatibility/2006">
          <mc:Choice Requires="x14">
            <control shapeId="13377" r:id="rId68" name="Check Box 65">
              <controlPr defaultSize="0" autoFill="0" autoLine="0" autoPict="0">
                <anchor moveWithCells="1">
                  <from>
                    <xdr:col>26</xdr:col>
                    <xdr:colOff>66675</xdr:colOff>
                    <xdr:row>66</xdr:row>
                    <xdr:rowOff>171450</xdr:rowOff>
                  </from>
                  <to>
                    <xdr:col>26</xdr:col>
                    <xdr:colOff>695325</xdr:colOff>
                    <xdr:row>68</xdr:row>
                    <xdr:rowOff>66675</xdr:rowOff>
                  </to>
                </anchor>
              </controlPr>
            </control>
          </mc:Choice>
        </mc:AlternateContent>
        <mc:AlternateContent xmlns:mc="http://schemas.openxmlformats.org/markup-compatibility/2006">
          <mc:Choice Requires="x14">
            <control shapeId="13378" r:id="rId69" name="Check Box 66">
              <controlPr defaultSize="0" autoFill="0" autoLine="0" autoPict="0" altText="Yes">
                <anchor moveWithCells="1">
                  <from>
                    <xdr:col>26</xdr:col>
                    <xdr:colOff>76200</xdr:colOff>
                    <xdr:row>43</xdr:row>
                    <xdr:rowOff>123825</xdr:rowOff>
                  </from>
                  <to>
                    <xdr:col>26</xdr:col>
                    <xdr:colOff>952500</xdr:colOff>
                    <xdr:row>45</xdr:row>
                    <xdr:rowOff>76200</xdr:rowOff>
                  </to>
                </anchor>
              </controlPr>
            </control>
          </mc:Choice>
        </mc:AlternateContent>
        <mc:AlternateContent xmlns:mc="http://schemas.openxmlformats.org/markup-compatibility/2006">
          <mc:Choice Requires="x14">
            <control shapeId="13379" r:id="rId70" name="Check Box 67">
              <controlPr defaultSize="0" autoFill="0" autoLine="0" autoPict="0" altText="Yes">
                <anchor moveWithCells="1">
                  <from>
                    <xdr:col>26</xdr:col>
                    <xdr:colOff>76200</xdr:colOff>
                    <xdr:row>44</xdr:row>
                    <xdr:rowOff>123825</xdr:rowOff>
                  </from>
                  <to>
                    <xdr:col>26</xdr:col>
                    <xdr:colOff>1133475</xdr:colOff>
                    <xdr:row>46</xdr:row>
                    <xdr:rowOff>76200</xdr:rowOff>
                  </to>
                </anchor>
              </controlPr>
            </control>
          </mc:Choice>
        </mc:AlternateContent>
        <mc:AlternateContent xmlns:mc="http://schemas.openxmlformats.org/markup-compatibility/2006">
          <mc:Choice Requires="x14">
            <control shapeId="13380" r:id="rId71" name="Check Box 68">
              <controlPr defaultSize="0" autoFill="0" autoLine="0" autoPict="0">
                <anchor moveWithCells="1">
                  <from>
                    <xdr:col>27</xdr:col>
                    <xdr:colOff>66675</xdr:colOff>
                    <xdr:row>44</xdr:row>
                    <xdr:rowOff>152400</xdr:rowOff>
                  </from>
                  <to>
                    <xdr:col>27</xdr:col>
                    <xdr:colOff>847725</xdr:colOff>
                    <xdr:row>46</xdr:row>
                    <xdr:rowOff>66675</xdr:rowOff>
                  </to>
                </anchor>
              </controlPr>
            </control>
          </mc:Choice>
        </mc:AlternateContent>
        <mc:AlternateContent xmlns:mc="http://schemas.openxmlformats.org/markup-compatibility/2006">
          <mc:Choice Requires="x14">
            <control shapeId="13381" r:id="rId72" name="Check Box 69">
              <controlPr defaultSize="0" autoFill="0" autoLine="0" autoPict="0" altText="Yes">
                <anchor moveWithCells="1">
                  <from>
                    <xdr:col>26</xdr:col>
                    <xdr:colOff>76200</xdr:colOff>
                    <xdr:row>46</xdr:row>
                    <xdr:rowOff>123825</xdr:rowOff>
                  </from>
                  <to>
                    <xdr:col>26</xdr:col>
                    <xdr:colOff>1133475</xdr:colOff>
                    <xdr:row>48</xdr:row>
                    <xdr:rowOff>66675</xdr:rowOff>
                  </to>
                </anchor>
              </controlPr>
            </control>
          </mc:Choice>
        </mc:AlternateContent>
        <mc:AlternateContent xmlns:mc="http://schemas.openxmlformats.org/markup-compatibility/2006">
          <mc:Choice Requires="x14">
            <control shapeId="13382" r:id="rId73" name="Check Box 70">
              <controlPr defaultSize="0" autoFill="0" autoLine="0" autoPict="0" altText="Yes">
                <anchor moveWithCells="1">
                  <from>
                    <xdr:col>26</xdr:col>
                    <xdr:colOff>85725</xdr:colOff>
                    <xdr:row>47</xdr:row>
                    <xdr:rowOff>161925</xdr:rowOff>
                  </from>
                  <to>
                    <xdr:col>26</xdr:col>
                    <xdr:colOff>1143000</xdr:colOff>
                    <xdr:row>49</xdr:row>
                    <xdr:rowOff>38100</xdr:rowOff>
                  </to>
                </anchor>
              </controlPr>
            </control>
          </mc:Choice>
        </mc:AlternateContent>
        <mc:AlternateContent xmlns:mc="http://schemas.openxmlformats.org/markup-compatibility/2006">
          <mc:Choice Requires="x14">
            <control shapeId="13383" r:id="rId74" name="Check Box 71">
              <controlPr defaultSize="0" autoFill="0" autoLine="0" autoPict="0" altText="Yes">
                <anchor moveWithCells="1">
                  <from>
                    <xdr:col>26</xdr:col>
                    <xdr:colOff>76200</xdr:colOff>
                    <xdr:row>48</xdr:row>
                    <xdr:rowOff>123825</xdr:rowOff>
                  </from>
                  <to>
                    <xdr:col>26</xdr:col>
                    <xdr:colOff>1133475</xdr:colOff>
                    <xdr:row>50</xdr:row>
                    <xdr:rowOff>66675</xdr:rowOff>
                  </to>
                </anchor>
              </controlPr>
            </control>
          </mc:Choice>
        </mc:AlternateContent>
        <mc:AlternateContent xmlns:mc="http://schemas.openxmlformats.org/markup-compatibility/2006">
          <mc:Choice Requires="x14">
            <control shapeId="13384" r:id="rId75" name="Check Box 72">
              <controlPr defaultSize="0" autoFill="0" autoLine="0" autoPict="0" altText="Yes">
                <anchor moveWithCells="1">
                  <from>
                    <xdr:col>26</xdr:col>
                    <xdr:colOff>76200</xdr:colOff>
                    <xdr:row>49</xdr:row>
                    <xdr:rowOff>123825</xdr:rowOff>
                  </from>
                  <to>
                    <xdr:col>26</xdr:col>
                    <xdr:colOff>1133475</xdr:colOff>
                    <xdr:row>51</xdr:row>
                    <xdr:rowOff>85725</xdr:rowOff>
                  </to>
                </anchor>
              </controlPr>
            </control>
          </mc:Choice>
        </mc:AlternateContent>
        <mc:AlternateContent xmlns:mc="http://schemas.openxmlformats.org/markup-compatibility/2006">
          <mc:Choice Requires="x14">
            <control shapeId="13385" r:id="rId76" name="Check Box 73">
              <controlPr defaultSize="0" autoFill="0" autoLine="0" autoPict="0" altText="Yes">
                <anchor moveWithCells="1">
                  <from>
                    <xdr:col>26</xdr:col>
                    <xdr:colOff>76200</xdr:colOff>
                    <xdr:row>50</xdr:row>
                    <xdr:rowOff>123825</xdr:rowOff>
                  </from>
                  <to>
                    <xdr:col>26</xdr:col>
                    <xdr:colOff>1133475</xdr:colOff>
                    <xdr:row>52</xdr:row>
                    <xdr:rowOff>76200</xdr:rowOff>
                  </to>
                </anchor>
              </controlPr>
            </control>
          </mc:Choice>
        </mc:AlternateContent>
        <mc:AlternateContent xmlns:mc="http://schemas.openxmlformats.org/markup-compatibility/2006">
          <mc:Choice Requires="x14">
            <control shapeId="13386" r:id="rId77" name="Check Box 74">
              <controlPr defaultSize="0" autoFill="0" autoLine="0" autoPict="0" altText="Yes">
                <anchor moveWithCells="1">
                  <from>
                    <xdr:col>26</xdr:col>
                    <xdr:colOff>76200</xdr:colOff>
                    <xdr:row>52</xdr:row>
                    <xdr:rowOff>123825</xdr:rowOff>
                  </from>
                  <to>
                    <xdr:col>26</xdr:col>
                    <xdr:colOff>1133475</xdr:colOff>
                    <xdr:row>54</xdr:row>
                    <xdr:rowOff>66675</xdr:rowOff>
                  </to>
                </anchor>
              </controlPr>
            </control>
          </mc:Choice>
        </mc:AlternateContent>
        <mc:AlternateContent xmlns:mc="http://schemas.openxmlformats.org/markup-compatibility/2006">
          <mc:Choice Requires="x14">
            <control shapeId="13387" r:id="rId78" name="Check Box 75">
              <controlPr defaultSize="0" autoFill="0" autoLine="0" autoPict="0" altText="Yes">
                <anchor moveWithCells="1">
                  <from>
                    <xdr:col>26</xdr:col>
                    <xdr:colOff>76200</xdr:colOff>
                    <xdr:row>53</xdr:row>
                    <xdr:rowOff>123825</xdr:rowOff>
                  </from>
                  <to>
                    <xdr:col>26</xdr:col>
                    <xdr:colOff>1133475</xdr:colOff>
                    <xdr:row>55</xdr:row>
                    <xdr:rowOff>66675</xdr:rowOff>
                  </to>
                </anchor>
              </controlPr>
            </control>
          </mc:Choice>
        </mc:AlternateContent>
        <mc:AlternateContent xmlns:mc="http://schemas.openxmlformats.org/markup-compatibility/2006">
          <mc:Choice Requires="x14">
            <control shapeId="13388" r:id="rId79" name="Check Box 76">
              <controlPr defaultSize="0" autoFill="0" autoLine="0" autoPict="0" altText="Yes">
                <anchor moveWithCells="1">
                  <from>
                    <xdr:col>26</xdr:col>
                    <xdr:colOff>76200</xdr:colOff>
                    <xdr:row>54</xdr:row>
                    <xdr:rowOff>123825</xdr:rowOff>
                  </from>
                  <to>
                    <xdr:col>26</xdr:col>
                    <xdr:colOff>1133475</xdr:colOff>
                    <xdr:row>56</xdr:row>
                    <xdr:rowOff>66675</xdr:rowOff>
                  </to>
                </anchor>
              </controlPr>
            </control>
          </mc:Choice>
        </mc:AlternateContent>
        <mc:AlternateContent xmlns:mc="http://schemas.openxmlformats.org/markup-compatibility/2006">
          <mc:Choice Requires="x14">
            <control shapeId="13389" r:id="rId80" name="Check Box 77">
              <controlPr defaultSize="0" autoFill="0" autoLine="0" autoPict="0" altText="Yes">
                <anchor moveWithCells="1">
                  <from>
                    <xdr:col>26</xdr:col>
                    <xdr:colOff>76200</xdr:colOff>
                    <xdr:row>55</xdr:row>
                    <xdr:rowOff>123825</xdr:rowOff>
                  </from>
                  <to>
                    <xdr:col>26</xdr:col>
                    <xdr:colOff>1133475</xdr:colOff>
                    <xdr:row>57</xdr:row>
                    <xdr:rowOff>76200</xdr:rowOff>
                  </to>
                </anchor>
              </controlPr>
            </control>
          </mc:Choice>
        </mc:AlternateContent>
        <mc:AlternateContent xmlns:mc="http://schemas.openxmlformats.org/markup-compatibility/2006">
          <mc:Choice Requires="x14">
            <control shapeId="13390" r:id="rId81" name="Check Box 78">
              <controlPr defaultSize="0" autoFill="0" autoLine="0" autoPict="0" altText="Yes">
                <anchor moveWithCells="1">
                  <from>
                    <xdr:col>26</xdr:col>
                    <xdr:colOff>76200</xdr:colOff>
                    <xdr:row>56</xdr:row>
                    <xdr:rowOff>123825</xdr:rowOff>
                  </from>
                  <to>
                    <xdr:col>26</xdr:col>
                    <xdr:colOff>1133475</xdr:colOff>
                    <xdr:row>58</xdr:row>
                    <xdr:rowOff>76200</xdr:rowOff>
                  </to>
                </anchor>
              </controlPr>
            </control>
          </mc:Choice>
        </mc:AlternateContent>
        <mc:AlternateContent xmlns:mc="http://schemas.openxmlformats.org/markup-compatibility/2006">
          <mc:Choice Requires="x14">
            <control shapeId="13391" r:id="rId82" name="Check Box 79">
              <controlPr defaultSize="0" autoFill="0" autoLine="0" autoPict="0" altText="Yes">
                <anchor moveWithCells="1">
                  <from>
                    <xdr:col>26</xdr:col>
                    <xdr:colOff>76200</xdr:colOff>
                    <xdr:row>58</xdr:row>
                    <xdr:rowOff>123825</xdr:rowOff>
                  </from>
                  <to>
                    <xdr:col>26</xdr:col>
                    <xdr:colOff>1133475</xdr:colOff>
                    <xdr:row>60</xdr:row>
                    <xdr:rowOff>66675</xdr:rowOff>
                  </to>
                </anchor>
              </controlPr>
            </control>
          </mc:Choice>
        </mc:AlternateContent>
        <mc:AlternateContent xmlns:mc="http://schemas.openxmlformats.org/markup-compatibility/2006">
          <mc:Choice Requires="x14">
            <control shapeId="13392" r:id="rId83" name="Check Box 80">
              <controlPr defaultSize="0" autoFill="0" autoLine="0" autoPict="0" altText="Yes">
                <anchor moveWithCells="1">
                  <from>
                    <xdr:col>26</xdr:col>
                    <xdr:colOff>76200</xdr:colOff>
                    <xdr:row>59</xdr:row>
                    <xdr:rowOff>123825</xdr:rowOff>
                  </from>
                  <to>
                    <xdr:col>26</xdr:col>
                    <xdr:colOff>1133475</xdr:colOff>
                    <xdr:row>61</xdr:row>
                    <xdr:rowOff>76200</xdr:rowOff>
                  </to>
                </anchor>
              </controlPr>
            </control>
          </mc:Choice>
        </mc:AlternateContent>
        <mc:AlternateContent xmlns:mc="http://schemas.openxmlformats.org/markup-compatibility/2006">
          <mc:Choice Requires="x14">
            <control shapeId="13393" r:id="rId84" name="Check Box 81">
              <controlPr defaultSize="0" autoFill="0" autoLine="0" autoPict="0" altText="Yes">
                <anchor moveWithCells="1">
                  <from>
                    <xdr:col>26</xdr:col>
                    <xdr:colOff>76200</xdr:colOff>
                    <xdr:row>60</xdr:row>
                    <xdr:rowOff>123825</xdr:rowOff>
                  </from>
                  <to>
                    <xdr:col>26</xdr:col>
                    <xdr:colOff>1133475</xdr:colOff>
                    <xdr:row>62</xdr:row>
                    <xdr:rowOff>76200</xdr:rowOff>
                  </to>
                </anchor>
              </controlPr>
            </control>
          </mc:Choice>
        </mc:AlternateContent>
        <mc:AlternateContent xmlns:mc="http://schemas.openxmlformats.org/markup-compatibility/2006">
          <mc:Choice Requires="x14">
            <control shapeId="13394" r:id="rId85" name="Check Box 82">
              <controlPr defaultSize="0" autoFill="0" autoLine="0" autoPict="0">
                <anchor moveWithCells="1">
                  <from>
                    <xdr:col>27</xdr:col>
                    <xdr:colOff>76200</xdr:colOff>
                    <xdr:row>59</xdr:row>
                    <xdr:rowOff>142875</xdr:rowOff>
                  </from>
                  <to>
                    <xdr:col>27</xdr:col>
                    <xdr:colOff>447675</xdr:colOff>
                    <xdr:row>61</xdr:row>
                    <xdr:rowOff>57150</xdr:rowOff>
                  </to>
                </anchor>
              </controlPr>
            </control>
          </mc:Choice>
        </mc:AlternateContent>
        <mc:AlternateContent xmlns:mc="http://schemas.openxmlformats.org/markup-compatibility/2006">
          <mc:Choice Requires="x14">
            <control shapeId="13395" r:id="rId86" name="Check Box 83">
              <controlPr defaultSize="0" autoFill="0" autoLine="0" autoPict="0">
                <anchor moveWithCells="1">
                  <from>
                    <xdr:col>27</xdr:col>
                    <xdr:colOff>76200</xdr:colOff>
                    <xdr:row>60</xdr:row>
                    <xdr:rowOff>142875</xdr:rowOff>
                  </from>
                  <to>
                    <xdr:col>27</xdr:col>
                    <xdr:colOff>447675</xdr:colOff>
                    <xdr:row>62</xdr:row>
                    <xdr:rowOff>57150</xdr:rowOff>
                  </to>
                </anchor>
              </controlPr>
            </control>
          </mc:Choice>
        </mc:AlternateContent>
        <mc:AlternateContent xmlns:mc="http://schemas.openxmlformats.org/markup-compatibility/2006">
          <mc:Choice Requires="x14">
            <control shapeId="13396" r:id="rId87" name="Check Box 84">
              <controlPr defaultSize="0" autoFill="0" autoLine="0" autoPict="0" altText="Yes">
                <anchor moveWithCells="1">
                  <from>
                    <xdr:col>27</xdr:col>
                    <xdr:colOff>76200</xdr:colOff>
                    <xdr:row>53</xdr:row>
                    <xdr:rowOff>123825</xdr:rowOff>
                  </from>
                  <to>
                    <xdr:col>27</xdr:col>
                    <xdr:colOff>1133475</xdr:colOff>
                    <xdr:row>55</xdr:row>
                    <xdr:rowOff>66675</xdr:rowOff>
                  </to>
                </anchor>
              </controlPr>
            </control>
          </mc:Choice>
        </mc:AlternateContent>
        <mc:AlternateContent xmlns:mc="http://schemas.openxmlformats.org/markup-compatibility/2006">
          <mc:Choice Requires="x14">
            <control shapeId="13397" r:id="rId88" name="Check Box 85">
              <controlPr defaultSize="0" autoFill="0" autoLine="0" autoPict="0" altText="Yes">
                <anchor moveWithCells="1">
                  <from>
                    <xdr:col>27</xdr:col>
                    <xdr:colOff>76200</xdr:colOff>
                    <xdr:row>54</xdr:row>
                    <xdr:rowOff>123825</xdr:rowOff>
                  </from>
                  <to>
                    <xdr:col>27</xdr:col>
                    <xdr:colOff>1133475</xdr:colOff>
                    <xdr:row>56</xdr:row>
                    <xdr:rowOff>66675</xdr:rowOff>
                  </to>
                </anchor>
              </controlPr>
            </control>
          </mc:Choice>
        </mc:AlternateContent>
        <mc:AlternateContent xmlns:mc="http://schemas.openxmlformats.org/markup-compatibility/2006">
          <mc:Choice Requires="x14">
            <control shapeId="13398" r:id="rId89" name="Check Box 86">
              <controlPr defaultSize="0" autoFill="0" autoLine="0" autoPict="0" altText="Yes">
                <anchor moveWithCells="1">
                  <from>
                    <xdr:col>27</xdr:col>
                    <xdr:colOff>76200</xdr:colOff>
                    <xdr:row>55</xdr:row>
                    <xdr:rowOff>123825</xdr:rowOff>
                  </from>
                  <to>
                    <xdr:col>27</xdr:col>
                    <xdr:colOff>1133475</xdr:colOff>
                    <xdr:row>57</xdr:row>
                    <xdr:rowOff>76200</xdr:rowOff>
                  </to>
                </anchor>
              </controlPr>
            </control>
          </mc:Choice>
        </mc:AlternateContent>
        <mc:AlternateContent xmlns:mc="http://schemas.openxmlformats.org/markup-compatibility/2006">
          <mc:Choice Requires="x14">
            <control shapeId="13399" r:id="rId90" name="Check Box 87">
              <controlPr defaultSize="0" autoFill="0" autoLine="0" autoPict="0" altText="Yes">
                <anchor moveWithCells="1">
                  <from>
                    <xdr:col>26</xdr:col>
                    <xdr:colOff>76200</xdr:colOff>
                    <xdr:row>61</xdr:row>
                    <xdr:rowOff>123825</xdr:rowOff>
                  </from>
                  <to>
                    <xdr:col>26</xdr:col>
                    <xdr:colOff>1133475</xdr:colOff>
                    <xdr:row>63</xdr:row>
                    <xdr:rowOff>76200</xdr:rowOff>
                  </to>
                </anchor>
              </controlPr>
            </control>
          </mc:Choice>
        </mc:AlternateContent>
        <mc:AlternateContent xmlns:mc="http://schemas.openxmlformats.org/markup-compatibility/2006">
          <mc:Choice Requires="x14">
            <control shapeId="13424" r:id="rId91" name="Check Box 112">
              <controlPr defaultSize="0" autoFill="0" autoLine="0" autoPict="0">
                <anchor moveWithCells="1">
                  <from>
                    <xdr:col>85</xdr:col>
                    <xdr:colOff>47625</xdr:colOff>
                    <xdr:row>15</xdr:row>
                    <xdr:rowOff>209550</xdr:rowOff>
                  </from>
                  <to>
                    <xdr:col>85</xdr:col>
                    <xdr:colOff>1123950</xdr:colOff>
                    <xdr:row>17</xdr:row>
                    <xdr:rowOff>9525</xdr:rowOff>
                  </to>
                </anchor>
              </controlPr>
            </control>
          </mc:Choice>
        </mc:AlternateContent>
        <mc:AlternateContent xmlns:mc="http://schemas.openxmlformats.org/markup-compatibility/2006">
          <mc:Choice Requires="x14">
            <control shapeId="13441" r:id="rId92" name="Check Box 129">
              <controlPr defaultSize="0" autoFill="0" autoLine="0" autoPict="0">
                <anchor moveWithCells="1">
                  <from>
                    <xdr:col>86</xdr:col>
                    <xdr:colOff>47625</xdr:colOff>
                    <xdr:row>15</xdr:row>
                    <xdr:rowOff>209550</xdr:rowOff>
                  </from>
                  <to>
                    <xdr:col>86</xdr:col>
                    <xdr:colOff>714375</xdr:colOff>
                    <xdr:row>17</xdr:row>
                    <xdr:rowOff>0</xdr:rowOff>
                  </to>
                </anchor>
              </controlPr>
            </control>
          </mc:Choice>
        </mc:AlternateContent>
        <mc:AlternateContent xmlns:mc="http://schemas.openxmlformats.org/markup-compatibility/2006">
          <mc:Choice Requires="x14">
            <control shapeId="13478" r:id="rId93" name="Check Box 166">
              <controlPr defaultSize="0" autoFill="0" autoLine="0" autoPict="0">
                <anchor moveWithCells="1">
                  <from>
                    <xdr:col>85</xdr:col>
                    <xdr:colOff>47625</xdr:colOff>
                    <xdr:row>16</xdr:row>
                    <xdr:rowOff>209550</xdr:rowOff>
                  </from>
                  <to>
                    <xdr:col>85</xdr:col>
                    <xdr:colOff>1123950</xdr:colOff>
                    <xdr:row>18</xdr:row>
                    <xdr:rowOff>9525</xdr:rowOff>
                  </to>
                </anchor>
              </controlPr>
            </control>
          </mc:Choice>
        </mc:AlternateContent>
        <mc:AlternateContent xmlns:mc="http://schemas.openxmlformats.org/markup-compatibility/2006">
          <mc:Choice Requires="x14">
            <control shapeId="13479" r:id="rId94" name="Check Box 167">
              <controlPr defaultSize="0" autoFill="0" autoLine="0" autoPict="0">
                <anchor moveWithCells="1">
                  <from>
                    <xdr:col>86</xdr:col>
                    <xdr:colOff>47625</xdr:colOff>
                    <xdr:row>16</xdr:row>
                    <xdr:rowOff>209550</xdr:rowOff>
                  </from>
                  <to>
                    <xdr:col>86</xdr:col>
                    <xdr:colOff>714375</xdr:colOff>
                    <xdr:row>18</xdr:row>
                    <xdr:rowOff>0</xdr:rowOff>
                  </to>
                </anchor>
              </controlPr>
            </control>
          </mc:Choice>
        </mc:AlternateContent>
        <mc:AlternateContent xmlns:mc="http://schemas.openxmlformats.org/markup-compatibility/2006">
          <mc:Choice Requires="x14">
            <control shapeId="13480" r:id="rId95" name="Check Box 168">
              <controlPr defaultSize="0" autoFill="0" autoLine="0" autoPict="0">
                <anchor moveWithCells="1">
                  <from>
                    <xdr:col>85</xdr:col>
                    <xdr:colOff>47625</xdr:colOff>
                    <xdr:row>17</xdr:row>
                    <xdr:rowOff>209550</xdr:rowOff>
                  </from>
                  <to>
                    <xdr:col>85</xdr:col>
                    <xdr:colOff>1123950</xdr:colOff>
                    <xdr:row>19</xdr:row>
                    <xdr:rowOff>9525</xdr:rowOff>
                  </to>
                </anchor>
              </controlPr>
            </control>
          </mc:Choice>
        </mc:AlternateContent>
        <mc:AlternateContent xmlns:mc="http://schemas.openxmlformats.org/markup-compatibility/2006">
          <mc:Choice Requires="x14">
            <control shapeId="13481" r:id="rId96" name="Check Box 169">
              <controlPr defaultSize="0" autoFill="0" autoLine="0" autoPict="0">
                <anchor moveWithCells="1">
                  <from>
                    <xdr:col>86</xdr:col>
                    <xdr:colOff>47625</xdr:colOff>
                    <xdr:row>17</xdr:row>
                    <xdr:rowOff>209550</xdr:rowOff>
                  </from>
                  <to>
                    <xdr:col>86</xdr:col>
                    <xdr:colOff>714375</xdr:colOff>
                    <xdr:row>19</xdr:row>
                    <xdr:rowOff>0</xdr:rowOff>
                  </to>
                </anchor>
              </controlPr>
            </control>
          </mc:Choice>
        </mc:AlternateContent>
        <mc:AlternateContent xmlns:mc="http://schemas.openxmlformats.org/markup-compatibility/2006">
          <mc:Choice Requires="x14">
            <control shapeId="13482" r:id="rId97" name="Check Box 170">
              <controlPr defaultSize="0" autoFill="0" autoLine="0" autoPict="0">
                <anchor moveWithCells="1">
                  <from>
                    <xdr:col>86</xdr:col>
                    <xdr:colOff>47625</xdr:colOff>
                    <xdr:row>18</xdr:row>
                    <xdr:rowOff>209550</xdr:rowOff>
                  </from>
                  <to>
                    <xdr:col>86</xdr:col>
                    <xdr:colOff>714375</xdr:colOff>
                    <xdr:row>20</xdr:row>
                    <xdr:rowOff>0</xdr:rowOff>
                  </to>
                </anchor>
              </controlPr>
            </control>
          </mc:Choice>
        </mc:AlternateContent>
        <mc:AlternateContent xmlns:mc="http://schemas.openxmlformats.org/markup-compatibility/2006">
          <mc:Choice Requires="x14">
            <control shapeId="13483" r:id="rId98" name="Check Box 171">
              <controlPr defaultSize="0" autoFill="0" autoLine="0" autoPict="0">
                <anchor moveWithCells="1">
                  <from>
                    <xdr:col>85</xdr:col>
                    <xdr:colOff>47625</xdr:colOff>
                    <xdr:row>18</xdr:row>
                    <xdr:rowOff>209550</xdr:rowOff>
                  </from>
                  <to>
                    <xdr:col>85</xdr:col>
                    <xdr:colOff>1123950</xdr:colOff>
                    <xdr:row>20</xdr:row>
                    <xdr:rowOff>9525</xdr:rowOff>
                  </to>
                </anchor>
              </controlPr>
            </control>
          </mc:Choice>
        </mc:AlternateContent>
        <mc:AlternateContent xmlns:mc="http://schemas.openxmlformats.org/markup-compatibility/2006">
          <mc:Choice Requires="x14">
            <control shapeId="13484" r:id="rId99" name="Check Box 172">
              <controlPr defaultSize="0" autoFill="0" autoLine="0" autoPict="0">
                <anchor moveWithCells="1">
                  <from>
                    <xdr:col>86</xdr:col>
                    <xdr:colOff>47625</xdr:colOff>
                    <xdr:row>18</xdr:row>
                    <xdr:rowOff>209550</xdr:rowOff>
                  </from>
                  <to>
                    <xdr:col>86</xdr:col>
                    <xdr:colOff>714375</xdr:colOff>
                    <xdr:row>20</xdr:row>
                    <xdr:rowOff>0</xdr:rowOff>
                  </to>
                </anchor>
              </controlPr>
            </control>
          </mc:Choice>
        </mc:AlternateContent>
        <mc:AlternateContent xmlns:mc="http://schemas.openxmlformats.org/markup-compatibility/2006">
          <mc:Choice Requires="x14">
            <control shapeId="13485" r:id="rId100" name="Check Box 173">
              <controlPr defaultSize="0" autoFill="0" autoLine="0" autoPict="0">
                <anchor moveWithCells="1">
                  <from>
                    <xdr:col>86</xdr:col>
                    <xdr:colOff>47625</xdr:colOff>
                    <xdr:row>19</xdr:row>
                    <xdr:rowOff>209550</xdr:rowOff>
                  </from>
                  <to>
                    <xdr:col>86</xdr:col>
                    <xdr:colOff>714375</xdr:colOff>
                    <xdr:row>21</xdr:row>
                    <xdr:rowOff>0</xdr:rowOff>
                  </to>
                </anchor>
              </controlPr>
            </control>
          </mc:Choice>
        </mc:AlternateContent>
        <mc:AlternateContent xmlns:mc="http://schemas.openxmlformats.org/markup-compatibility/2006">
          <mc:Choice Requires="x14">
            <control shapeId="13486" r:id="rId101" name="Check Box 174">
              <controlPr defaultSize="0" autoFill="0" autoLine="0" autoPict="0">
                <anchor moveWithCells="1">
                  <from>
                    <xdr:col>85</xdr:col>
                    <xdr:colOff>47625</xdr:colOff>
                    <xdr:row>19</xdr:row>
                    <xdr:rowOff>209550</xdr:rowOff>
                  </from>
                  <to>
                    <xdr:col>85</xdr:col>
                    <xdr:colOff>1123950</xdr:colOff>
                    <xdr:row>21</xdr:row>
                    <xdr:rowOff>9525</xdr:rowOff>
                  </to>
                </anchor>
              </controlPr>
            </control>
          </mc:Choice>
        </mc:AlternateContent>
        <mc:AlternateContent xmlns:mc="http://schemas.openxmlformats.org/markup-compatibility/2006">
          <mc:Choice Requires="x14">
            <control shapeId="13487" r:id="rId102" name="Check Box 175">
              <controlPr defaultSize="0" autoFill="0" autoLine="0" autoPict="0">
                <anchor moveWithCells="1">
                  <from>
                    <xdr:col>86</xdr:col>
                    <xdr:colOff>47625</xdr:colOff>
                    <xdr:row>19</xdr:row>
                    <xdr:rowOff>209550</xdr:rowOff>
                  </from>
                  <to>
                    <xdr:col>86</xdr:col>
                    <xdr:colOff>714375</xdr:colOff>
                    <xdr:row>21</xdr:row>
                    <xdr:rowOff>0</xdr:rowOff>
                  </to>
                </anchor>
              </controlPr>
            </control>
          </mc:Choice>
        </mc:AlternateContent>
        <mc:AlternateContent xmlns:mc="http://schemas.openxmlformats.org/markup-compatibility/2006">
          <mc:Choice Requires="x14">
            <control shapeId="13488" r:id="rId103" name="Check Box 176">
              <controlPr defaultSize="0" autoFill="0" autoLine="0" autoPict="0">
                <anchor moveWithCells="1">
                  <from>
                    <xdr:col>86</xdr:col>
                    <xdr:colOff>47625</xdr:colOff>
                    <xdr:row>20</xdr:row>
                    <xdr:rowOff>209550</xdr:rowOff>
                  </from>
                  <to>
                    <xdr:col>86</xdr:col>
                    <xdr:colOff>714375</xdr:colOff>
                    <xdr:row>22</xdr:row>
                    <xdr:rowOff>0</xdr:rowOff>
                  </to>
                </anchor>
              </controlPr>
            </control>
          </mc:Choice>
        </mc:AlternateContent>
        <mc:AlternateContent xmlns:mc="http://schemas.openxmlformats.org/markup-compatibility/2006">
          <mc:Choice Requires="x14">
            <control shapeId="13489" r:id="rId104" name="Check Box 177">
              <controlPr defaultSize="0" autoFill="0" autoLine="0" autoPict="0">
                <anchor moveWithCells="1">
                  <from>
                    <xdr:col>85</xdr:col>
                    <xdr:colOff>47625</xdr:colOff>
                    <xdr:row>20</xdr:row>
                    <xdr:rowOff>209550</xdr:rowOff>
                  </from>
                  <to>
                    <xdr:col>85</xdr:col>
                    <xdr:colOff>1123950</xdr:colOff>
                    <xdr:row>22</xdr:row>
                    <xdr:rowOff>9525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342" operator="containsText" id="{DCA3A865-473F-4E25-B812-2216863F0DEF}">
            <xm:f>NOT(ISERROR(SEARCH("AGGRESSIVE",R7)))</xm:f>
            <xm:f>"AGGRESSIVE"</xm:f>
            <x14:dxf>
              <font>
                <b/>
                <i val="0"/>
              </font>
              <fill>
                <patternFill>
                  <bgColor rgb="FFFFC000"/>
                </patternFill>
              </fill>
            </x14:dxf>
          </x14:cfRule>
          <xm:sqref>R7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94EEA-A2F0-4B29-862A-0C2D33554E1B}">
  <sheetPr codeName="Sheet10">
    <tabColor theme="7" tint="-0.249977111117893"/>
  </sheetPr>
  <dimension ref="E5:N36"/>
  <sheetViews>
    <sheetView topLeftCell="B1" workbookViewId="0">
      <selection activeCell="D25" sqref="D25"/>
    </sheetView>
  </sheetViews>
  <sheetFormatPr defaultRowHeight="15" customHeight="1"/>
  <cols>
    <col min="5" max="5" width="25.5703125" bestFit="1" customWidth="1"/>
    <col min="6" max="6" width="12.5703125" customWidth="1"/>
    <col min="7" max="7" width="11.140625" customWidth="1"/>
    <col min="8" max="8" width="21.28515625" customWidth="1"/>
    <col min="9" max="9" width="67.85546875" customWidth="1"/>
    <col min="10" max="10" width="17.42578125" bestFit="1" customWidth="1"/>
    <col min="11" max="11" width="16.42578125" customWidth="1"/>
    <col min="12" max="12" width="10.7109375" bestFit="1" customWidth="1"/>
  </cols>
  <sheetData>
    <row r="5" spans="5:14" ht="15" customHeight="1" thickBot="1"/>
    <row r="6" spans="5:14" ht="15" customHeight="1" thickBot="1">
      <c r="E6" s="344" t="s">
        <v>406</v>
      </c>
      <c r="F6" s="344" t="s">
        <v>355</v>
      </c>
      <c r="G6" s="344" t="s">
        <v>407</v>
      </c>
      <c r="H6" s="344" t="s">
        <v>356</v>
      </c>
      <c r="I6" s="344" t="s">
        <v>408</v>
      </c>
      <c r="J6" s="344" t="s">
        <v>409</v>
      </c>
      <c r="K6" s="344" t="s">
        <v>410</v>
      </c>
      <c r="L6" s="344" t="s">
        <v>411</v>
      </c>
      <c r="M6" s="563"/>
    </row>
    <row r="7" spans="5:14" ht="15" customHeight="1" thickBot="1">
      <c r="E7" s="585" t="s">
        <v>309</v>
      </c>
      <c r="F7" s="46" t="s">
        <v>412</v>
      </c>
      <c r="G7" s="46" t="s">
        <v>413</v>
      </c>
      <c r="H7" s="46" t="s">
        <v>414</v>
      </c>
      <c r="I7" s="146" t="s">
        <v>415</v>
      </c>
      <c r="J7" s="497" t="s">
        <v>416</v>
      </c>
      <c r="K7" s="497" t="s">
        <v>417</v>
      </c>
      <c r="L7" s="497" t="s">
        <v>1231</v>
      </c>
      <c r="M7" s="558"/>
      <c r="N7" s="563"/>
    </row>
    <row r="8" spans="5:14" ht="15" customHeight="1" thickBot="1">
      <c r="E8" s="585" t="s">
        <v>309</v>
      </c>
      <c r="F8" s="46" t="s">
        <v>418</v>
      </c>
      <c r="G8" s="46" t="s">
        <v>413</v>
      </c>
      <c r="H8" s="46" t="s">
        <v>419</v>
      </c>
      <c r="I8" s="146" t="s">
        <v>415</v>
      </c>
      <c r="J8" s="497" t="s">
        <v>420</v>
      </c>
      <c r="K8" s="497" t="s">
        <v>421</v>
      </c>
      <c r="L8" s="497" t="s">
        <v>1231</v>
      </c>
      <c r="M8" s="564"/>
    </row>
    <row r="9" spans="5:14" ht="15" customHeight="1" thickBot="1">
      <c r="E9" s="585" t="s">
        <v>422</v>
      </c>
      <c r="F9" s="46" t="s">
        <v>423</v>
      </c>
      <c r="G9" s="46" t="s">
        <v>413</v>
      </c>
      <c r="H9" s="46" t="s">
        <v>424</v>
      </c>
      <c r="I9" s="146" t="s">
        <v>425</v>
      </c>
      <c r="J9" s="497" t="s">
        <v>426</v>
      </c>
      <c r="K9" s="497" t="s">
        <v>427</v>
      </c>
      <c r="L9" s="497" t="s">
        <v>1249</v>
      </c>
      <c r="M9" s="563"/>
    </row>
    <row r="10" spans="5:14" ht="15.75" thickBot="1">
      <c r="E10" s="585" t="s">
        <v>422</v>
      </c>
      <c r="F10" s="46" t="s">
        <v>428</v>
      </c>
      <c r="G10" s="46" t="s">
        <v>413</v>
      </c>
      <c r="H10" s="46" t="s">
        <v>429</v>
      </c>
      <c r="I10" s="146" t="s">
        <v>425</v>
      </c>
      <c r="J10" s="497" t="s">
        <v>430</v>
      </c>
      <c r="K10" s="497" t="s">
        <v>431</v>
      </c>
      <c r="L10" s="497" t="s">
        <v>1249</v>
      </c>
      <c r="M10" s="563"/>
    </row>
    <row r="11" spans="5:14" ht="15" customHeight="1" thickBot="1">
      <c r="E11" s="585" t="s">
        <v>432</v>
      </c>
      <c r="F11" s="46" t="s">
        <v>433</v>
      </c>
      <c r="G11" s="46" t="s">
        <v>413</v>
      </c>
      <c r="H11" s="46" t="s">
        <v>434</v>
      </c>
      <c r="I11" s="146" t="s">
        <v>435</v>
      </c>
      <c r="J11" s="497" t="s">
        <v>436</v>
      </c>
      <c r="K11" s="497" t="s">
        <v>437</v>
      </c>
      <c r="L11" s="497" t="s">
        <v>1249</v>
      </c>
      <c r="M11" s="558"/>
    </row>
    <row r="12" spans="5:14" ht="15" customHeight="1" thickBot="1">
      <c r="E12" s="585" t="s">
        <v>432</v>
      </c>
      <c r="F12" s="46" t="s">
        <v>438</v>
      </c>
      <c r="G12" s="46" t="s">
        <v>413</v>
      </c>
      <c r="H12" s="46" t="s">
        <v>439</v>
      </c>
      <c r="I12" s="146" t="s">
        <v>435</v>
      </c>
      <c r="J12" s="497" t="s">
        <v>440</v>
      </c>
      <c r="K12" s="497" t="s">
        <v>441</v>
      </c>
      <c r="L12" s="497" t="s">
        <v>1249</v>
      </c>
      <c r="M12" s="564"/>
    </row>
    <row r="13" spans="5:14" ht="15" customHeight="1" thickBot="1">
      <c r="E13" s="585" t="s">
        <v>442</v>
      </c>
      <c r="F13" s="46"/>
      <c r="G13" s="46" t="s">
        <v>413</v>
      </c>
      <c r="H13" s="46"/>
      <c r="I13" s="146" t="s">
        <v>443</v>
      </c>
      <c r="J13" s="586"/>
      <c r="K13" s="586"/>
      <c r="L13" s="497"/>
      <c r="M13" s="563"/>
    </row>
    <row r="14" spans="5:14" ht="15" customHeight="1" thickBot="1">
      <c r="E14" s="585" t="s">
        <v>343</v>
      </c>
      <c r="F14" s="46"/>
      <c r="G14" s="46" t="s">
        <v>413</v>
      </c>
      <c r="H14" s="46"/>
      <c r="I14" s="146" t="s">
        <v>443</v>
      </c>
      <c r="J14" s="586"/>
      <c r="K14" s="586"/>
      <c r="L14" s="497"/>
      <c r="M14" s="563"/>
    </row>
    <row r="15" spans="5:14" ht="15" customHeight="1" thickBot="1">
      <c r="E15" s="585" t="s">
        <v>314</v>
      </c>
      <c r="F15" s="46" t="s">
        <v>444</v>
      </c>
      <c r="G15" s="46" t="s">
        <v>413</v>
      </c>
      <c r="H15" s="46" t="s">
        <v>445</v>
      </c>
      <c r="I15" s="146" t="s">
        <v>446</v>
      </c>
      <c r="J15" s="497" t="s">
        <v>447</v>
      </c>
      <c r="K15" s="497" t="s">
        <v>448</v>
      </c>
      <c r="L15" s="497" t="s">
        <v>1232</v>
      </c>
      <c r="M15" s="558"/>
    </row>
    <row r="16" spans="5:14" ht="15" customHeight="1" thickBot="1">
      <c r="E16" s="585" t="s">
        <v>314</v>
      </c>
      <c r="F16" s="46" t="s">
        <v>449</v>
      </c>
      <c r="G16" s="46" t="s">
        <v>413</v>
      </c>
      <c r="H16" s="46" t="s">
        <v>450</v>
      </c>
      <c r="I16" s="146" t="s">
        <v>446</v>
      </c>
      <c r="J16" s="497" t="s">
        <v>451</v>
      </c>
      <c r="K16" s="497" t="s">
        <v>452</v>
      </c>
      <c r="L16" s="497" t="s">
        <v>1232</v>
      </c>
      <c r="M16" s="564"/>
    </row>
    <row r="17" spans="5:13" ht="15" customHeight="1" thickBot="1">
      <c r="E17" s="585" t="s">
        <v>315</v>
      </c>
      <c r="F17" s="46" t="s">
        <v>453</v>
      </c>
      <c r="G17" s="46" t="s">
        <v>413</v>
      </c>
      <c r="H17" s="46" t="s">
        <v>454</v>
      </c>
      <c r="I17" s="146" t="s">
        <v>455</v>
      </c>
      <c r="J17" s="497" t="s">
        <v>456</v>
      </c>
      <c r="K17" s="497" t="s">
        <v>457</v>
      </c>
      <c r="L17" s="497" t="s">
        <v>1249</v>
      </c>
      <c r="M17" s="558"/>
    </row>
    <row r="18" spans="5:13" ht="15" customHeight="1" thickBot="1">
      <c r="E18" s="585" t="s">
        <v>315</v>
      </c>
      <c r="F18" s="46" t="s">
        <v>458</v>
      </c>
      <c r="G18" s="46" t="s">
        <v>413</v>
      </c>
      <c r="H18" s="46" t="s">
        <v>459</v>
      </c>
      <c r="I18" s="146" t="s">
        <v>455</v>
      </c>
      <c r="J18" s="497" t="s">
        <v>456</v>
      </c>
      <c r="K18" s="497" t="s">
        <v>457</v>
      </c>
      <c r="L18" s="497" t="s">
        <v>1249</v>
      </c>
      <c r="M18" s="564"/>
    </row>
    <row r="19" spans="5:13" ht="15" customHeight="1" thickBot="1">
      <c r="E19" s="585" t="s">
        <v>316</v>
      </c>
      <c r="F19" s="46" t="s">
        <v>460</v>
      </c>
      <c r="G19" s="46" t="s">
        <v>413</v>
      </c>
      <c r="H19" s="46" t="s">
        <v>461</v>
      </c>
      <c r="I19" s="146" t="s">
        <v>462</v>
      </c>
      <c r="J19" s="497" t="s">
        <v>463</v>
      </c>
      <c r="K19" s="497" t="s">
        <v>464</v>
      </c>
      <c r="L19" s="497" t="s">
        <v>1249</v>
      </c>
      <c r="M19" s="558"/>
    </row>
    <row r="20" spans="5:13" ht="15" customHeight="1" thickBot="1">
      <c r="E20" s="585" t="s">
        <v>316</v>
      </c>
      <c r="F20" s="46" t="s">
        <v>465</v>
      </c>
      <c r="G20" s="46" t="s">
        <v>413</v>
      </c>
      <c r="H20" s="46" t="s">
        <v>466</v>
      </c>
      <c r="I20" s="146" t="s">
        <v>462</v>
      </c>
      <c r="J20" s="497" t="s">
        <v>467</v>
      </c>
      <c r="K20" s="497" t="s">
        <v>468</v>
      </c>
      <c r="L20" s="497" t="s">
        <v>1249</v>
      </c>
      <c r="M20" s="564"/>
    </row>
    <row r="21" spans="5:13" ht="15" customHeight="1" thickBot="1">
      <c r="E21" s="585" t="s">
        <v>317</v>
      </c>
      <c r="F21" s="46" t="s">
        <v>469</v>
      </c>
      <c r="G21" s="46" t="s">
        <v>413</v>
      </c>
      <c r="H21" s="46" t="s">
        <v>470</v>
      </c>
      <c r="I21" s="146" t="s">
        <v>471</v>
      </c>
      <c r="J21" s="497" t="s">
        <v>472</v>
      </c>
      <c r="K21" s="497" t="s">
        <v>473</v>
      </c>
      <c r="L21" s="497" t="s">
        <v>1232</v>
      </c>
      <c r="M21" s="558"/>
    </row>
    <row r="22" spans="5:13" ht="15" customHeight="1" thickBot="1">
      <c r="E22" s="585" t="s">
        <v>317</v>
      </c>
      <c r="F22" s="46" t="s">
        <v>474</v>
      </c>
      <c r="G22" s="46" t="s">
        <v>413</v>
      </c>
      <c r="H22" s="46" t="s">
        <v>475</v>
      </c>
      <c r="I22" s="146" t="s">
        <v>471</v>
      </c>
      <c r="J22" s="497" t="s">
        <v>476</v>
      </c>
      <c r="K22" s="497" t="s">
        <v>477</v>
      </c>
      <c r="L22" s="497" t="s">
        <v>1232</v>
      </c>
      <c r="M22" s="558"/>
    </row>
    <row r="23" spans="5:13" ht="15" customHeight="1" thickBot="1">
      <c r="E23" s="585" t="s">
        <v>346</v>
      </c>
      <c r="F23" s="46" t="s">
        <v>478</v>
      </c>
      <c r="G23" s="46" t="s">
        <v>413</v>
      </c>
      <c r="H23" s="46" t="s">
        <v>479</v>
      </c>
      <c r="I23" s="146" t="s">
        <v>480</v>
      </c>
      <c r="J23" s="497" t="s">
        <v>481</v>
      </c>
      <c r="K23" s="497" t="s">
        <v>482</v>
      </c>
      <c r="L23" s="497" t="s">
        <v>1249</v>
      </c>
      <c r="M23" s="563"/>
    </row>
    <row r="24" spans="5:13" ht="15" customHeight="1" thickBot="1">
      <c r="E24" s="585" t="s">
        <v>346</v>
      </c>
      <c r="F24" s="46" t="s">
        <v>483</v>
      </c>
      <c r="G24" s="46" t="s">
        <v>413</v>
      </c>
      <c r="H24" s="46" t="s">
        <v>484</v>
      </c>
      <c r="I24" s="146" t="s">
        <v>480</v>
      </c>
      <c r="J24" s="497" t="s">
        <v>485</v>
      </c>
      <c r="K24" s="497" t="s">
        <v>486</v>
      </c>
      <c r="L24" s="497" t="s">
        <v>1249</v>
      </c>
      <c r="M24" s="563"/>
    </row>
    <row r="25" spans="5:13" ht="15" customHeight="1" thickBot="1">
      <c r="E25" s="585" t="s">
        <v>319</v>
      </c>
      <c r="F25" s="46" t="s">
        <v>487</v>
      </c>
      <c r="G25" s="46" t="s">
        <v>413</v>
      </c>
      <c r="H25" s="46" t="s">
        <v>488</v>
      </c>
      <c r="I25" s="146" t="s">
        <v>489</v>
      </c>
      <c r="J25" s="497" t="s">
        <v>490</v>
      </c>
      <c r="K25" s="497" t="s">
        <v>491</v>
      </c>
      <c r="L25" s="497" t="s">
        <v>1231</v>
      </c>
      <c r="M25" s="558"/>
    </row>
    <row r="26" spans="5:13" ht="15" customHeight="1" thickBot="1">
      <c r="E26" s="585" t="s">
        <v>319</v>
      </c>
      <c r="F26" s="46" t="s">
        <v>492</v>
      </c>
      <c r="G26" s="46" t="s">
        <v>413</v>
      </c>
      <c r="H26" s="46" t="s">
        <v>493</v>
      </c>
      <c r="I26" s="146" t="s">
        <v>489</v>
      </c>
      <c r="J26" s="497" t="s">
        <v>494</v>
      </c>
      <c r="K26" s="497" t="s">
        <v>495</v>
      </c>
      <c r="L26" s="497" t="s">
        <v>1231</v>
      </c>
      <c r="M26" s="564"/>
    </row>
    <row r="27" spans="5:13" ht="15" customHeight="1" thickBot="1">
      <c r="E27" s="585" t="s">
        <v>320</v>
      </c>
      <c r="F27" s="46" t="s">
        <v>496</v>
      </c>
      <c r="G27" s="46" t="s">
        <v>413</v>
      </c>
      <c r="H27" s="46" t="s">
        <v>497</v>
      </c>
      <c r="I27" s="146" t="s">
        <v>498</v>
      </c>
      <c r="J27" s="497" t="s">
        <v>499</v>
      </c>
      <c r="K27" s="497" t="s">
        <v>500</v>
      </c>
      <c r="L27" s="497" t="s">
        <v>1231</v>
      </c>
      <c r="M27" s="558"/>
    </row>
    <row r="28" spans="5:13" ht="15" customHeight="1" thickBot="1">
      <c r="E28" s="585" t="s">
        <v>320</v>
      </c>
      <c r="F28" s="46" t="s">
        <v>501</v>
      </c>
      <c r="G28" s="46" t="s">
        <v>413</v>
      </c>
      <c r="H28" s="46" t="s">
        <v>502</v>
      </c>
      <c r="I28" s="146" t="s">
        <v>498</v>
      </c>
      <c r="J28" s="497" t="s">
        <v>503</v>
      </c>
      <c r="K28" s="497" t="s">
        <v>504</v>
      </c>
      <c r="L28" s="497" t="s">
        <v>1231</v>
      </c>
      <c r="M28" s="558"/>
    </row>
    <row r="29" spans="5:13" ht="15" customHeight="1" thickBot="1">
      <c r="E29" s="585" t="s">
        <v>321</v>
      </c>
      <c r="F29" s="46" t="s">
        <v>505</v>
      </c>
      <c r="G29" s="46" t="s">
        <v>413</v>
      </c>
      <c r="H29" s="46" t="s">
        <v>506</v>
      </c>
      <c r="I29" s="146" t="s">
        <v>507</v>
      </c>
      <c r="J29" s="497" t="s">
        <v>508</v>
      </c>
      <c r="K29" s="497" t="s">
        <v>509</v>
      </c>
      <c r="L29" s="497" t="s">
        <v>1232</v>
      </c>
      <c r="M29" s="563"/>
    </row>
    <row r="30" spans="5:13" ht="15" customHeight="1" thickBot="1">
      <c r="E30" s="585" t="s">
        <v>321</v>
      </c>
      <c r="F30" s="46" t="s">
        <v>510</v>
      </c>
      <c r="G30" s="46" t="s">
        <v>413</v>
      </c>
      <c r="H30" s="46" t="s">
        <v>511</v>
      </c>
      <c r="I30" s="146" t="s">
        <v>507</v>
      </c>
      <c r="J30" s="497" t="s">
        <v>512</v>
      </c>
      <c r="K30" s="497" t="s">
        <v>513</v>
      </c>
      <c r="L30" s="497" t="s">
        <v>1232</v>
      </c>
      <c r="M30" s="563"/>
    </row>
    <row r="31" spans="5:13" ht="15" customHeight="1" thickBot="1">
      <c r="E31" s="585" t="s">
        <v>322</v>
      </c>
      <c r="F31" s="46" t="s">
        <v>514</v>
      </c>
      <c r="G31" s="46" t="s">
        <v>413</v>
      </c>
      <c r="H31" s="46" t="s">
        <v>515</v>
      </c>
      <c r="I31" s="146" t="s">
        <v>516</v>
      </c>
      <c r="J31" s="497" t="s">
        <v>517</v>
      </c>
      <c r="K31" s="497" t="s">
        <v>518</v>
      </c>
      <c r="L31" s="497" t="s">
        <v>1231</v>
      </c>
      <c r="M31" s="558"/>
    </row>
    <row r="32" spans="5:13" ht="15" customHeight="1" thickBot="1">
      <c r="E32" s="585" t="s">
        <v>322</v>
      </c>
      <c r="F32" s="46" t="s">
        <v>519</v>
      </c>
      <c r="G32" s="46" t="s">
        <v>413</v>
      </c>
      <c r="H32" s="46" t="s">
        <v>520</v>
      </c>
      <c r="I32" s="146" t="s">
        <v>516</v>
      </c>
      <c r="J32" s="497" t="s">
        <v>521</v>
      </c>
      <c r="K32" s="497" t="s">
        <v>522</v>
      </c>
      <c r="L32" s="497" t="s">
        <v>1231</v>
      </c>
      <c r="M32" s="558"/>
    </row>
    <row r="33" spans="5:13" ht="15" customHeight="1" thickBot="1">
      <c r="E33" s="585" t="s">
        <v>323</v>
      </c>
      <c r="F33" s="46" t="s">
        <v>523</v>
      </c>
      <c r="G33" s="46" t="s">
        <v>413</v>
      </c>
      <c r="H33" s="46" t="s">
        <v>524</v>
      </c>
      <c r="I33" s="146" t="s">
        <v>525</v>
      </c>
      <c r="J33" s="497" t="s">
        <v>526</v>
      </c>
      <c r="K33" s="497" t="s">
        <v>527</v>
      </c>
      <c r="L33" s="497" t="s">
        <v>1249</v>
      </c>
      <c r="M33" s="558"/>
    </row>
    <row r="34" spans="5:13" ht="15" customHeight="1" thickBot="1">
      <c r="E34" s="585" t="s">
        <v>323</v>
      </c>
      <c r="F34" s="46" t="s">
        <v>528</v>
      </c>
      <c r="G34" s="46" t="s">
        <v>413</v>
      </c>
      <c r="H34" s="46" t="s">
        <v>529</v>
      </c>
      <c r="I34" s="146" t="s">
        <v>525</v>
      </c>
      <c r="J34" s="497" t="s">
        <v>530</v>
      </c>
      <c r="K34" s="497" t="s">
        <v>531</v>
      </c>
      <c r="L34" s="497" t="s">
        <v>1249</v>
      </c>
      <c r="M34" s="558"/>
    </row>
    <row r="35" spans="5:13" ht="15" customHeight="1" thickBot="1">
      <c r="E35" s="585" t="s">
        <v>324</v>
      </c>
      <c r="F35" s="46" t="s">
        <v>532</v>
      </c>
      <c r="G35" s="46" t="s">
        <v>413</v>
      </c>
      <c r="H35" s="46" t="s">
        <v>533</v>
      </c>
      <c r="I35" s="146" t="s">
        <v>534</v>
      </c>
      <c r="J35" s="497" t="s">
        <v>535</v>
      </c>
      <c r="K35" s="497" t="s">
        <v>536</v>
      </c>
      <c r="L35" s="497" t="s">
        <v>1232</v>
      </c>
      <c r="M35" s="563"/>
    </row>
    <row r="36" spans="5:13" ht="15" customHeight="1" thickBot="1">
      <c r="E36" s="585" t="s">
        <v>324</v>
      </c>
      <c r="F36" s="46" t="s">
        <v>537</v>
      </c>
      <c r="G36" s="46" t="s">
        <v>413</v>
      </c>
      <c r="H36" s="46" t="s">
        <v>820</v>
      </c>
      <c r="I36" s="146" t="s">
        <v>534</v>
      </c>
      <c r="J36" s="497" t="s">
        <v>1240</v>
      </c>
      <c r="K36" s="497" t="s">
        <v>1241</v>
      </c>
      <c r="L36" s="497" t="s">
        <v>1232</v>
      </c>
      <c r="M36" s="558"/>
    </row>
  </sheetData>
  <conditionalFormatting sqref="I15:I36 I6:I13 J6:K6">
    <cfRule type="cellIs" dxfId="7340" priority="10" operator="equal">
      <formula>"Address Not Provided"</formula>
    </cfRule>
    <cfRule type="cellIs" dxfId="7339" priority="11" operator="equal">
      <formula>"Work Orders to be raised"</formula>
    </cfRule>
  </conditionalFormatting>
  <conditionalFormatting sqref="H7:H12 H15:H36">
    <cfRule type="duplicateValues" dxfId="7338" priority="7"/>
  </conditionalFormatting>
  <conditionalFormatting sqref="F7:F36">
    <cfRule type="duplicateValues" dxfId="7337" priority="8"/>
  </conditionalFormatting>
  <conditionalFormatting sqref="H7:H12 H15:H36">
    <cfRule type="duplicateValues" dxfId="7336" priority="9"/>
  </conditionalFormatting>
  <conditionalFormatting sqref="I14">
    <cfRule type="cellIs" dxfId="7335" priority="5" operator="equal">
      <formula>"Address Not Provided"</formula>
    </cfRule>
    <cfRule type="cellIs" dxfId="7334" priority="6" operator="equal">
      <formula>"Work Orders to be raised"</formula>
    </cfRule>
  </conditionalFormatting>
  <conditionalFormatting sqref="L6">
    <cfRule type="cellIs" dxfId="7333" priority="1" operator="equal">
      <formula>"Address Not Provided"</formula>
    </cfRule>
    <cfRule type="cellIs" dxfId="7332" priority="2" operator="equal">
      <formula>"Work Orders to be raised"</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EEF58-63BC-41E3-9108-4357FFB2AC1E}">
  <sheetPr codeName="Sheet11">
    <tabColor rgb="FFFF7C80"/>
  </sheetPr>
  <dimension ref="B1:P38"/>
  <sheetViews>
    <sheetView zoomScale="90" zoomScaleNormal="90" workbookViewId="0">
      <pane xSplit="2" ySplit="6" topLeftCell="C7" activePane="bottomRight" state="frozen"/>
      <selection pane="topRight" activeCell="C1" sqref="C1"/>
      <selection pane="bottomLeft" activeCell="A7" sqref="A7"/>
      <selection pane="bottomRight" activeCell="Q35" sqref="Q35"/>
    </sheetView>
  </sheetViews>
  <sheetFormatPr defaultColWidth="16" defaultRowHeight="15"/>
  <cols>
    <col min="3" max="3" width="17.42578125" bestFit="1" customWidth="1"/>
    <col min="8" max="8" width="19.28515625" customWidth="1"/>
    <col min="15" max="15" width="22" customWidth="1"/>
    <col min="16" max="16" width="30" customWidth="1"/>
  </cols>
  <sheetData>
    <row r="1" spans="2:16" hidden="1"/>
    <row r="2" spans="2:16" hidden="1"/>
    <row r="3" spans="2:16" hidden="1"/>
    <row r="4" spans="2:16" ht="15.75" thickBot="1"/>
    <row r="5" spans="2:16" ht="16.5" thickTop="1" thickBot="1">
      <c r="B5" s="493" t="s">
        <v>538</v>
      </c>
      <c r="C5" s="494"/>
      <c r="D5" s="494"/>
      <c r="E5" s="494"/>
      <c r="F5" s="494"/>
      <c r="G5" s="494"/>
      <c r="H5" s="494"/>
      <c r="I5" s="494"/>
      <c r="J5" s="494"/>
      <c r="K5" s="494"/>
      <c r="L5" s="494"/>
      <c r="M5" s="494"/>
      <c r="N5" s="494"/>
      <c r="O5" s="495"/>
      <c r="P5" s="495"/>
    </row>
    <row r="6" spans="2:16" ht="46.5" thickTop="1" thickBot="1">
      <c r="B6" s="492" t="s">
        <v>100</v>
      </c>
      <c r="C6" s="492" t="s">
        <v>539</v>
      </c>
      <c r="D6" s="492" t="s">
        <v>540</v>
      </c>
      <c r="E6" s="492" t="s">
        <v>229</v>
      </c>
      <c r="F6" s="535" t="s">
        <v>1206</v>
      </c>
      <c r="G6" s="492" t="s">
        <v>399</v>
      </c>
      <c r="H6" s="492" t="s">
        <v>1269</v>
      </c>
      <c r="I6" s="492" t="s">
        <v>542</v>
      </c>
      <c r="J6" s="492" t="s">
        <v>543</v>
      </c>
      <c r="K6" s="492" t="s">
        <v>544</v>
      </c>
      <c r="L6" s="492" t="s">
        <v>545</v>
      </c>
      <c r="M6" s="492" t="s">
        <v>546</v>
      </c>
      <c r="N6" s="492" t="s">
        <v>547</v>
      </c>
      <c r="O6" s="492" t="s">
        <v>548</v>
      </c>
      <c r="P6" s="492" t="s">
        <v>169</v>
      </c>
    </row>
    <row r="7" spans="2:16" s="51" customFormat="1" ht="16.5" thickTop="1" thickBot="1">
      <c r="B7" s="591" t="s">
        <v>549</v>
      </c>
      <c r="C7" s="532"/>
      <c r="D7" s="533">
        <v>45209</v>
      </c>
      <c r="E7" s="532" t="s">
        <v>550</v>
      </c>
      <c r="F7" s="532" t="s">
        <v>1207</v>
      </c>
      <c r="G7" s="532"/>
      <c r="H7" s="532" t="s">
        <v>277</v>
      </c>
      <c r="I7" s="532" t="s">
        <v>551</v>
      </c>
      <c r="J7" s="532" t="s">
        <v>552</v>
      </c>
      <c r="K7" s="532" t="s">
        <v>552</v>
      </c>
      <c r="L7" s="532" t="s">
        <v>553</v>
      </c>
      <c r="M7" s="532" t="s">
        <v>552</v>
      </c>
      <c r="N7" s="532" t="s">
        <v>554</v>
      </c>
      <c r="O7" s="532" t="s">
        <v>555</v>
      </c>
      <c r="P7" s="532"/>
    </row>
    <row r="8" spans="2:16" s="51" customFormat="1" ht="16.5" thickTop="1" thickBot="1">
      <c r="B8" s="591" t="s">
        <v>556</v>
      </c>
      <c r="C8" s="532"/>
      <c r="D8" s="533">
        <v>45211</v>
      </c>
      <c r="E8" s="532" t="s">
        <v>550</v>
      </c>
      <c r="F8" s="532" t="s">
        <v>1207</v>
      </c>
      <c r="G8" s="532"/>
      <c r="H8" s="532" t="s">
        <v>557</v>
      </c>
      <c r="I8" s="532" t="s">
        <v>551</v>
      </c>
      <c r="J8" s="532" t="s">
        <v>552</v>
      </c>
      <c r="K8" s="532" t="s">
        <v>552</v>
      </c>
      <c r="L8" s="532" t="s">
        <v>553</v>
      </c>
      <c r="M8" s="532" t="s">
        <v>552</v>
      </c>
      <c r="N8" s="532" t="s">
        <v>558</v>
      </c>
      <c r="O8" s="532" t="s">
        <v>559</v>
      </c>
      <c r="P8" s="532"/>
    </row>
    <row r="9" spans="2:16" s="51" customFormat="1" ht="16.5" thickTop="1" thickBot="1">
      <c r="B9" s="591" t="s">
        <v>422</v>
      </c>
      <c r="C9" s="532"/>
      <c r="D9" s="533">
        <v>45217</v>
      </c>
      <c r="E9" s="532" t="s">
        <v>550</v>
      </c>
      <c r="F9" s="532" t="s">
        <v>1207</v>
      </c>
      <c r="G9" s="532"/>
      <c r="H9" s="532" t="s">
        <v>277</v>
      </c>
      <c r="I9" s="532" t="s">
        <v>551</v>
      </c>
      <c r="J9" s="532" t="s">
        <v>277</v>
      </c>
      <c r="K9" s="532" t="s">
        <v>552</v>
      </c>
      <c r="L9" s="532" t="s">
        <v>277</v>
      </c>
      <c r="M9" s="532" t="s">
        <v>277</v>
      </c>
      <c r="N9" s="532" t="s">
        <v>277</v>
      </c>
      <c r="O9" s="532"/>
      <c r="P9" s="532"/>
    </row>
    <row r="10" spans="2:16" s="51" customFormat="1" ht="52.5" customHeight="1" thickTop="1" thickBot="1">
      <c r="B10" s="707" t="s">
        <v>565</v>
      </c>
      <c r="C10" s="587" t="s">
        <v>1244</v>
      </c>
      <c r="D10" s="589">
        <v>45260</v>
      </c>
      <c r="E10" s="582" t="s">
        <v>566</v>
      </c>
      <c r="F10" s="582" t="s">
        <v>1207</v>
      </c>
      <c r="G10" s="582" t="s">
        <v>567</v>
      </c>
      <c r="H10" s="580" t="s">
        <v>557</v>
      </c>
      <c r="I10" s="582" t="s">
        <v>551</v>
      </c>
      <c r="J10" s="582" t="s">
        <v>552</v>
      </c>
      <c r="K10" s="582" t="s">
        <v>552</v>
      </c>
      <c r="L10" s="580" t="s">
        <v>553</v>
      </c>
      <c r="M10" s="580" t="s">
        <v>552</v>
      </c>
      <c r="N10" s="582" t="s">
        <v>1155</v>
      </c>
      <c r="O10" s="583" t="s">
        <v>568</v>
      </c>
      <c r="P10" s="588" t="s">
        <v>1250</v>
      </c>
    </row>
    <row r="11" spans="2:16" s="51" customFormat="1" ht="16.5" customHeight="1" thickTop="1" thickBot="1">
      <c r="B11" s="708"/>
      <c r="C11" s="62" t="s">
        <v>560</v>
      </c>
      <c r="D11" s="716">
        <v>45267</v>
      </c>
      <c r="E11" s="710" t="s">
        <v>566</v>
      </c>
      <c r="F11" s="710" t="s">
        <v>1207</v>
      </c>
      <c r="G11" s="710" t="s">
        <v>567</v>
      </c>
      <c r="H11" s="719" t="s">
        <v>557</v>
      </c>
      <c r="I11" s="710" t="s">
        <v>551</v>
      </c>
      <c r="J11" s="710" t="s">
        <v>552</v>
      </c>
      <c r="K11" s="710" t="s">
        <v>552</v>
      </c>
      <c r="L11" s="532" t="s">
        <v>553</v>
      </c>
      <c r="M11" s="62" t="s">
        <v>552</v>
      </c>
      <c r="N11" s="710"/>
      <c r="O11" s="705" t="s">
        <v>568</v>
      </c>
      <c r="P11" s="705"/>
    </row>
    <row r="12" spans="2:16" s="51" customFormat="1" ht="16.5" customHeight="1" thickTop="1" thickBot="1">
      <c r="B12" s="709"/>
      <c r="C12" s="62" t="s">
        <v>564</v>
      </c>
      <c r="D12" s="717"/>
      <c r="E12" s="706"/>
      <c r="F12" s="706"/>
      <c r="G12" s="706"/>
      <c r="H12" s="719"/>
      <c r="I12" s="706"/>
      <c r="J12" s="706"/>
      <c r="K12" s="706"/>
      <c r="L12" s="532" t="s">
        <v>553</v>
      </c>
      <c r="M12" s="62" t="s">
        <v>552</v>
      </c>
      <c r="N12" s="706"/>
      <c r="O12" s="706"/>
      <c r="P12" s="706"/>
    </row>
    <row r="13" spans="2:16" s="51" customFormat="1" ht="16.5" thickTop="1" thickBot="1">
      <c r="B13" s="707" t="s">
        <v>346</v>
      </c>
      <c r="C13" s="62" t="s">
        <v>560</v>
      </c>
      <c r="D13" s="722">
        <v>45274</v>
      </c>
      <c r="E13" s="710" t="s">
        <v>1151</v>
      </c>
      <c r="F13" s="710" t="s">
        <v>1207</v>
      </c>
      <c r="G13" s="710" t="s">
        <v>1092</v>
      </c>
      <c r="H13" s="719" t="s">
        <v>557</v>
      </c>
      <c r="I13" s="710" t="s">
        <v>551</v>
      </c>
      <c r="J13" s="710" t="s">
        <v>552</v>
      </c>
      <c r="K13" s="710" t="s">
        <v>552</v>
      </c>
      <c r="L13" s="710" t="s">
        <v>553</v>
      </c>
      <c r="M13" s="710" t="s">
        <v>552</v>
      </c>
      <c r="N13" s="710" t="s">
        <v>1155</v>
      </c>
      <c r="O13" s="705" t="s">
        <v>1154</v>
      </c>
      <c r="P13" s="705"/>
    </row>
    <row r="14" spans="2:16" s="51" customFormat="1" ht="16.5" thickTop="1" thickBot="1">
      <c r="B14" s="708"/>
      <c r="C14" s="62" t="s">
        <v>564</v>
      </c>
      <c r="D14" s="723"/>
      <c r="E14" s="718"/>
      <c r="F14" s="706"/>
      <c r="G14" s="718"/>
      <c r="H14" s="719"/>
      <c r="I14" s="706"/>
      <c r="J14" s="706"/>
      <c r="K14" s="706"/>
      <c r="L14" s="706"/>
      <c r="M14" s="706"/>
      <c r="N14" s="706"/>
      <c r="O14" s="706"/>
      <c r="P14" s="706"/>
    </row>
    <row r="15" spans="2:16" s="51" customFormat="1" ht="61.5" thickTop="1" thickBot="1">
      <c r="B15" s="713" t="s">
        <v>1152</v>
      </c>
      <c r="C15" s="577" t="s">
        <v>1244</v>
      </c>
      <c r="D15" s="578">
        <v>45286</v>
      </c>
      <c r="E15" s="579" t="s">
        <v>1247</v>
      </c>
      <c r="F15" s="711" t="s">
        <v>1207</v>
      </c>
      <c r="G15" s="580" t="s">
        <v>1157</v>
      </c>
      <c r="H15" s="581" t="s">
        <v>557</v>
      </c>
      <c r="I15" s="578" t="s">
        <v>551</v>
      </c>
      <c r="J15" s="582" t="s">
        <v>552</v>
      </c>
      <c r="K15" s="582" t="s">
        <v>552</v>
      </c>
      <c r="L15" s="582" t="s">
        <v>553</v>
      </c>
      <c r="M15" s="582" t="s">
        <v>552</v>
      </c>
      <c r="N15" s="582" t="s">
        <v>1176</v>
      </c>
      <c r="O15" s="583" t="s">
        <v>1219</v>
      </c>
      <c r="P15" s="584" t="s">
        <v>1248</v>
      </c>
    </row>
    <row r="16" spans="2:16" s="51" customFormat="1" ht="16.5" thickTop="1" thickBot="1">
      <c r="B16" s="714"/>
      <c r="C16" s="544" t="s">
        <v>560</v>
      </c>
      <c r="D16" s="546">
        <v>45295</v>
      </c>
      <c r="E16" s="544" t="s">
        <v>1216</v>
      </c>
      <c r="F16" s="712"/>
      <c r="G16" s="554"/>
      <c r="H16" s="547"/>
      <c r="I16" s="576"/>
      <c r="J16" s="551"/>
      <c r="K16" s="551"/>
      <c r="L16" s="551"/>
      <c r="M16" s="551"/>
      <c r="N16" s="551"/>
      <c r="O16" s="553"/>
      <c r="P16" s="553"/>
    </row>
    <row r="17" spans="2:16" s="51" customFormat="1" ht="16.5" thickTop="1" thickBot="1">
      <c r="B17" s="714"/>
      <c r="C17" s="544" t="s">
        <v>564</v>
      </c>
      <c r="D17" s="545">
        <v>45301</v>
      </c>
      <c r="E17" s="552" t="s">
        <v>1217</v>
      </c>
      <c r="F17" s="706"/>
      <c r="G17" s="554" t="s">
        <v>561</v>
      </c>
      <c r="H17" s="554" t="s">
        <v>557</v>
      </c>
      <c r="I17" s="552" t="s">
        <v>551</v>
      </c>
      <c r="J17" s="554" t="s">
        <v>277</v>
      </c>
      <c r="K17" s="554" t="s">
        <v>277</v>
      </c>
      <c r="L17" s="554" t="s">
        <v>277</v>
      </c>
      <c r="M17" s="554" t="s">
        <v>277</v>
      </c>
      <c r="N17" s="554" t="s">
        <v>277</v>
      </c>
      <c r="O17" s="554" t="s">
        <v>1218</v>
      </c>
      <c r="P17" s="554"/>
    </row>
    <row r="18" spans="2:16" s="1" customFormat="1" ht="16.5" thickTop="1" thickBot="1">
      <c r="B18" s="707" t="s">
        <v>310</v>
      </c>
      <c r="C18" s="534" t="s">
        <v>560</v>
      </c>
      <c r="D18" s="545">
        <v>45252</v>
      </c>
      <c r="E18" s="534" t="s">
        <v>550</v>
      </c>
      <c r="F18" s="710" t="s">
        <v>1207</v>
      </c>
      <c r="G18" s="534" t="s">
        <v>561</v>
      </c>
      <c r="H18" s="719" t="s">
        <v>557</v>
      </c>
      <c r="I18" s="534" t="s">
        <v>551</v>
      </c>
      <c r="J18" s="532" t="s">
        <v>562</v>
      </c>
      <c r="K18" s="534" t="s">
        <v>552</v>
      </c>
      <c r="L18" s="532" t="s">
        <v>553</v>
      </c>
      <c r="M18" s="534" t="s">
        <v>552</v>
      </c>
      <c r="N18" s="534" t="s">
        <v>554</v>
      </c>
      <c r="O18" s="534" t="s">
        <v>563</v>
      </c>
      <c r="P18" s="554"/>
    </row>
    <row r="19" spans="2:16" s="1" customFormat="1" ht="46.5" thickTop="1" thickBot="1">
      <c r="B19" s="708"/>
      <c r="C19" s="568" t="s">
        <v>1242</v>
      </c>
      <c r="D19" s="569">
        <v>45303</v>
      </c>
      <c r="E19" s="570" t="s">
        <v>550</v>
      </c>
      <c r="F19" s="706"/>
      <c r="G19" s="572" t="s">
        <v>561</v>
      </c>
      <c r="H19" s="719"/>
      <c r="I19" s="571" t="s">
        <v>551</v>
      </c>
      <c r="J19" s="570" t="s">
        <v>277</v>
      </c>
      <c r="K19" s="570" t="s">
        <v>277</v>
      </c>
      <c r="L19" s="570" t="s">
        <v>277</v>
      </c>
      <c r="M19" s="570" t="s">
        <v>277</v>
      </c>
      <c r="N19" s="570" t="s">
        <v>277</v>
      </c>
      <c r="O19" s="570" t="s">
        <v>1224</v>
      </c>
      <c r="P19" s="573" t="s">
        <v>1245</v>
      </c>
    </row>
    <row r="20" spans="2:16" s="1" customFormat="1" ht="46.5" customHeight="1" thickTop="1" thickBot="1">
      <c r="B20" s="709"/>
      <c r="C20" s="614" t="s">
        <v>564</v>
      </c>
      <c r="D20" s="545">
        <v>45322</v>
      </c>
      <c r="E20" s="615" t="s">
        <v>550</v>
      </c>
      <c r="F20" s="600"/>
      <c r="G20" s="615" t="s">
        <v>1264</v>
      </c>
      <c r="H20" s="607" t="s">
        <v>557</v>
      </c>
      <c r="I20" s="600" t="s">
        <v>551</v>
      </c>
      <c r="J20" s="615" t="s">
        <v>277</v>
      </c>
      <c r="K20" s="615" t="s">
        <v>277</v>
      </c>
      <c r="L20" s="615" t="s">
        <v>277</v>
      </c>
      <c r="M20" s="615" t="s">
        <v>277</v>
      </c>
      <c r="N20" s="615" t="s">
        <v>277</v>
      </c>
      <c r="O20" s="615" t="s">
        <v>1224</v>
      </c>
      <c r="P20" s="616"/>
    </row>
    <row r="21" spans="2:16" s="1" customFormat="1" ht="76.5" thickTop="1" thickBot="1">
      <c r="B21" s="713" t="s">
        <v>1204</v>
      </c>
      <c r="C21" s="605" t="s">
        <v>1262</v>
      </c>
      <c r="D21" s="545">
        <v>45309</v>
      </c>
      <c r="E21" s="607" t="s">
        <v>1223</v>
      </c>
      <c r="F21" s="607" t="s">
        <v>1258</v>
      </c>
      <c r="G21" s="607" t="s">
        <v>1238</v>
      </c>
      <c r="H21" s="607" t="s">
        <v>557</v>
      </c>
      <c r="I21" s="607" t="s">
        <v>551</v>
      </c>
      <c r="J21" s="607" t="s">
        <v>552</v>
      </c>
      <c r="K21" s="607" t="s">
        <v>552</v>
      </c>
      <c r="L21" s="607" t="s">
        <v>553</v>
      </c>
      <c r="M21" s="607" t="s">
        <v>552</v>
      </c>
      <c r="N21" s="607" t="s">
        <v>554</v>
      </c>
      <c r="O21" s="607" t="s">
        <v>1222</v>
      </c>
      <c r="P21" s="617" t="s">
        <v>1263</v>
      </c>
    </row>
    <row r="22" spans="2:16" s="1" customFormat="1" ht="60.75" customHeight="1" thickTop="1" thickBot="1">
      <c r="B22" s="714"/>
      <c r="C22" s="574" t="s">
        <v>564</v>
      </c>
      <c r="D22" s="569">
        <v>45321</v>
      </c>
      <c r="E22" s="570" t="s">
        <v>1292</v>
      </c>
      <c r="F22" s="570" t="s">
        <v>1258</v>
      </c>
      <c r="G22" s="570" t="s">
        <v>1238</v>
      </c>
      <c r="H22" s="570" t="s">
        <v>557</v>
      </c>
      <c r="I22" s="572" t="s">
        <v>551</v>
      </c>
      <c r="J22" s="570" t="s">
        <v>552</v>
      </c>
      <c r="K22" s="570" t="s">
        <v>552</v>
      </c>
      <c r="L22" s="570" t="s">
        <v>1293</v>
      </c>
      <c r="M22" s="570" t="s">
        <v>1293</v>
      </c>
      <c r="N22" s="570" t="s">
        <v>1293</v>
      </c>
      <c r="O22" s="570" t="s">
        <v>1222</v>
      </c>
      <c r="P22" s="573" t="s">
        <v>1294</v>
      </c>
    </row>
    <row r="23" spans="2:16" s="1" customFormat="1" ht="60.75" customHeight="1" thickTop="1" thickBot="1">
      <c r="B23" s="715"/>
      <c r="C23" s="614" t="s">
        <v>564</v>
      </c>
      <c r="D23" s="618">
        <v>45322</v>
      </c>
      <c r="E23" s="615" t="s">
        <v>1292</v>
      </c>
      <c r="F23" s="615" t="s">
        <v>1258</v>
      </c>
      <c r="G23" s="615" t="s">
        <v>1238</v>
      </c>
      <c r="H23" s="615" t="s">
        <v>557</v>
      </c>
      <c r="I23" s="615" t="s">
        <v>551</v>
      </c>
      <c r="J23" s="615" t="s">
        <v>552</v>
      </c>
      <c r="K23" s="615" t="s">
        <v>552</v>
      </c>
      <c r="L23" s="615" t="s">
        <v>1293</v>
      </c>
      <c r="M23" s="615" t="s">
        <v>1293</v>
      </c>
      <c r="N23" s="615" t="s">
        <v>1293</v>
      </c>
      <c r="O23" s="615" t="s">
        <v>1222</v>
      </c>
      <c r="P23" s="616"/>
    </row>
    <row r="24" spans="2:16" s="51" customFormat="1" ht="45" customHeight="1" thickTop="1" thickBot="1">
      <c r="B24" s="604" t="s">
        <v>345</v>
      </c>
      <c r="C24" s="605" t="s">
        <v>1203</v>
      </c>
      <c r="D24" s="545">
        <v>45316</v>
      </c>
      <c r="E24" s="602" t="s">
        <v>1223</v>
      </c>
      <c r="F24" s="532"/>
      <c r="G24" s="63" t="s">
        <v>1084</v>
      </c>
      <c r="H24" s="602" t="s">
        <v>557</v>
      </c>
      <c r="I24" s="602" t="s">
        <v>551</v>
      </c>
      <c r="J24" s="602" t="s">
        <v>552</v>
      </c>
      <c r="K24" s="602" t="s">
        <v>552</v>
      </c>
      <c r="L24" s="602" t="s">
        <v>553</v>
      </c>
      <c r="M24" s="602" t="s">
        <v>552</v>
      </c>
      <c r="N24" s="602" t="s">
        <v>554</v>
      </c>
      <c r="O24" s="602" t="s">
        <v>1265</v>
      </c>
      <c r="P24" s="532"/>
    </row>
    <row r="25" spans="2:16" ht="57.75" customHeight="1" thickTop="1" thickBot="1">
      <c r="B25" s="604" t="s">
        <v>321</v>
      </c>
      <c r="C25" s="605" t="s">
        <v>1203</v>
      </c>
      <c r="D25" s="545">
        <v>45323</v>
      </c>
      <c r="E25" s="607" t="s">
        <v>1223</v>
      </c>
      <c r="F25" s="607" t="s">
        <v>1258</v>
      </c>
      <c r="G25" s="63" t="s">
        <v>1295</v>
      </c>
      <c r="H25" s="625" t="s">
        <v>557</v>
      </c>
      <c r="I25" s="607" t="s">
        <v>551</v>
      </c>
      <c r="J25" s="607" t="s">
        <v>552</v>
      </c>
      <c r="K25" s="607" t="s">
        <v>552</v>
      </c>
      <c r="L25" s="607" t="s">
        <v>553</v>
      </c>
      <c r="M25" s="607" t="s">
        <v>552</v>
      </c>
      <c r="N25" s="607" t="s">
        <v>554</v>
      </c>
      <c r="O25" s="607" t="s">
        <v>1296</v>
      </c>
      <c r="P25" s="607"/>
    </row>
    <row r="26" spans="2:16" s="51" customFormat="1" ht="61.5" thickTop="1" thickBot="1">
      <c r="B26" s="707" t="s">
        <v>1239</v>
      </c>
      <c r="C26" s="574" t="s">
        <v>1270</v>
      </c>
      <c r="D26" s="569">
        <v>45315</v>
      </c>
      <c r="E26" s="570" t="s">
        <v>1223</v>
      </c>
      <c r="F26" s="603"/>
      <c r="G26" s="569">
        <v>45323</v>
      </c>
      <c r="H26" s="570" t="s">
        <v>557</v>
      </c>
      <c r="I26" s="570"/>
      <c r="J26" s="570" t="s">
        <v>552</v>
      </c>
      <c r="K26" s="570"/>
      <c r="L26" s="570"/>
      <c r="M26" s="570" t="s">
        <v>552</v>
      </c>
      <c r="N26" s="570" t="s">
        <v>554</v>
      </c>
      <c r="O26" s="570" t="s">
        <v>1257</v>
      </c>
      <c r="P26" s="573" t="s">
        <v>1271</v>
      </c>
    </row>
    <row r="27" spans="2:16" s="51" customFormat="1" ht="45" customHeight="1" thickTop="1" thickBot="1">
      <c r="B27" s="709"/>
      <c r="C27" s="605" t="s">
        <v>1203</v>
      </c>
      <c r="D27" s="545">
        <v>45324</v>
      </c>
      <c r="E27" s="613" t="s">
        <v>1223</v>
      </c>
      <c r="F27" s="613" t="s">
        <v>1258</v>
      </c>
      <c r="G27" s="615" t="s">
        <v>1094</v>
      </c>
      <c r="H27" s="731" t="s">
        <v>557</v>
      </c>
      <c r="I27" s="613" t="s">
        <v>551</v>
      </c>
      <c r="J27" s="613" t="s">
        <v>552</v>
      </c>
      <c r="K27" s="613" t="s">
        <v>552</v>
      </c>
      <c r="L27" s="613" t="s">
        <v>553</v>
      </c>
      <c r="M27" s="613" t="s">
        <v>552</v>
      </c>
      <c r="N27" s="613" t="s">
        <v>554</v>
      </c>
      <c r="O27" s="613" t="s">
        <v>1257</v>
      </c>
      <c r="P27" s="532"/>
    </row>
    <row r="28" spans="2:16" ht="56.25" customHeight="1" thickTop="1" thickBot="1">
      <c r="B28" s="604" t="s">
        <v>280</v>
      </c>
      <c r="C28" s="605" t="s">
        <v>1203</v>
      </c>
      <c r="D28" s="545">
        <v>45328</v>
      </c>
      <c r="E28" s="613" t="s">
        <v>1300</v>
      </c>
      <c r="F28" s="613" t="s">
        <v>1293</v>
      </c>
      <c r="G28" s="63" t="s">
        <v>1293</v>
      </c>
      <c r="H28" s="625" t="s">
        <v>557</v>
      </c>
      <c r="I28" s="613" t="s">
        <v>551</v>
      </c>
      <c r="J28" s="613" t="s">
        <v>552</v>
      </c>
      <c r="K28" s="613" t="s">
        <v>1293</v>
      </c>
      <c r="L28" s="613" t="s">
        <v>1293</v>
      </c>
      <c r="M28" s="613" t="s">
        <v>1293</v>
      </c>
      <c r="N28" s="613" t="s">
        <v>1293</v>
      </c>
      <c r="O28" s="613" t="s">
        <v>1302</v>
      </c>
      <c r="P28" s="613"/>
    </row>
    <row r="29" spans="2:16" ht="56.25" customHeight="1" thickTop="1" thickBot="1">
      <c r="B29" s="604" t="s">
        <v>305</v>
      </c>
      <c r="C29" s="605" t="s">
        <v>1203</v>
      </c>
      <c r="D29" s="545">
        <v>45329</v>
      </c>
      <c r="E29" s="613" t="s">
        <v>1223</v>
      </c>
      <c r="F29" s="613"/>
      <c r="G29" s="63" t="s">
        <v>1075</v>
      </c>
      <c r="H29" s="625" t="s">
        <v>557</v>
      </c>
      <c r="I29" s="613" t="s">
        <v>551</v>
      </c>
      <c r="J29" s="613" t="s">
        <v>552</v>
      </c>
      <c r="K29" s="613" t="s">
        <v>552</v>
      </c>
      <c r="L29" s="613" t="s">
        <v>553</v>
      </c>
      <c r="M29" s="613" t="s">
        <v>552</v>
      </c>
      <c r="N29" s="613" t="s">
        <v>554</v>
      </c>
      <c r="O29" s="613" t="s">
        <v>1301</v>
      </c>
      <c r="P29" s="613"/>
    </row>
    <row r="30" spans="2:16" ht="46.5" thickTop="1" thickBot="1">
      <c r="B30" s="592" t="s">
        <v>1252</v>
      </c>
      <c r="C30" s="536" t="s">
        <v>1203</v>
      </c>
      <c r="D30" s="498">
        <v>45336</v>
      </c>
      <c r="E30" s="567" t="s">
        <v>1223</v>
      </c>
      <c r="F30" s="43"/>
      <c r="G30" s="550" t="s">
        <v>1157</v>
      </c>
      <c r="H30" s="610" t="s">
        <v>557</v>
      </c>
      <c r="I30" s="567" t="s">
        <v>551</v>
      </c>
      <c r="J30" s="567" t="s">
        <v>552</v>
      </c>
      <c r="K30" s="567"/>
      <c r="L30" s="567" t="s">
        <v>553</v>
      </c>
      <c r="M30" s="567" t="s">
        <v>552</v>
      </c>
      <c r="N30" s="567" t="s">
        <v>558</v>
      </c>
      <c r="O30" s="567"/>
      <c r="P30" s="43"/>
    </row>
    <row r="31" spans="2:16" s="1" customFormat="1" ht="69" customHeight="1" thickTop="1" thickBot="1">
      <c r="B31" s="720" t="s">
        <v>1202</v>
      </c>
      <c r="C31" s="574" t="s">
        <v>1244</v>
      </c>
      <c r="D31" s="575">
        <v>45307</v>
      </c>
      <c r="E31" s="570" t="s">
        <v>1223</v>
      </c>
      <c r="F31" s="570"/>
      <c r="G31" s="570" t="s">
        <v>1251</v>
      </c>
      <c r="H31" s="570" t="s">
        <v>557</v>
      </c>
      <c r="I31" s="570"/>
      <c r="J31" s="570" t="s">
        <v>552</v>
      </c>
      <c r="K31" s="570"/>
      <c r="L31" s="570"/>
      <c r="M31" s="570" t="s">
        <v>552</v>
      </c>
      <c r="N31" s="570"/>
      <c r="O31" s="570" t="s">
        <v>1221</v>
      </c>
      <c r="P31" s="573" t="s">
        <v>1246</v>
      </c>
    </row>
    <row r="32" spans="2:16" s="1" customFormat="1" ht="69" customHeight="1" thickTop="1" thickBot="1">
      <c r="B32" s="721"/>
      <c r="C32" s="598" t="s">
        <v>1203</v>
      </c>
      <c r="D32" s="611">
        <v>45337</v>
      </c>
      <c r="E32" s="599" t="s">
        <v>1223</v>
      </c>
      <c r="F32" s="599"/>
      <c r="G32" s="599" t="s">
        <v>1251</v>
      </c>
      <c r="H32" s="599" t="s">
        <v>557</v>
      </c>
      <c r="I32" s="599"/>
      <c r="J32" s="599" t="s">
        <v>552</v>
      </c>
      <c r="K32" s="599"/>
      <c r="L32" s="599"/>
      <c r="M32" s="599" t="s">
        <v>552</v>
      </c>
      <c r="N32" s="599"/>
      <c r="O32" s="599" t="s">
        <v>1221</v>
      </c>
      <c r="P32" s="573"/>
    </row>
    <row r="33" spans="2:16" ht="46.5" thickTop="1" thickBot="1">
      <c r="B33" s="592" t="s">
        <v>309</v>
      </c>
      <c r="C33" s="536" t="s">
        <v>1203</v>
      </c>
      <c r="D33" s="498">
        <v>45338</v>
      </c>
      <c r="E33" s="567" t="s">
        <v>550</v>
      </c>
      <c r="F33" s="567" t="s">
        <v>1293</v>
      </c>
      <c r="G33" s="550" t="s">
        <v>1303</v>
      </c>
      <c r="H33" s="610" t="s">
        <v>557</v>
      </c>
      <c r="I33" s="567" t="s">
        <v>551</v>
      </c>
      <c r="J33" s="567" t="s">
        <v>1293</v>
      </c>
      <c r="K33" s="567" t="s">
        <v>1293</v>
      </c>
      <c r="L33" s="567" t="s">
        <v>1293</v>
      </c>
      <c r="M33" s="567" t="s">
        <v>1293</v>
      </c>
      <c r="N33" s="567" t="s">
        <v>1293</v>
      </c>
      <c r="O33" s="567"/>
      <c r="P33" s="567"/>
    </row>
    <row r="34" spans="2:16" ht="46.5" thickTop="1" thickBot="1">
      <c r="B34" s="592" t="s">
        <v>1253</v>
      </c>
      <c r="C34" s="536" t="s">
        <v>1203</v>
      </c>
      <c r="D34" s="498">
        <v>45341</v>
      </c>
      <c r="E34" s="567" t="s">
        <v>1223</v>
      </c>
      <c r="F34" s="43"/>
      <c r="G34" s="550"/>
      <c r="H34" s="610" t="s">
        <v>557</v>
      </c>
      <c r="I34" s="43"/>
      <c r="J34" s="567"/>
      <c r="K34" s="43"/>
      <c r="L34" s="43"/>
      <c r="M34" s="43"/>
      <c r="N34" s="43"/>
      <c r="O34" s="43"/>
      <c r="P34" s="43"/>
    </row>
    <row r="35" spans="2:16" ht="46.5" thickTop="1" thickBot="1">
      <c r="B35" s="592" t="s">
        <v>1254</v>
      </c>
      <c r="C35" s="536" t="s">
        <v>1203</v>
      </c>
      <c r="D35" s="498">
        <v>45342</v>
      </c>
      <c r="E35" s="567" t="s">
        <v>1223</v>
      </c>
      <c r="F35" s="43"/>
      <c r="G35" s="550"/>
      <c r="H35" s="610" t="s">
        <v>557</v>
      </c>
      <c r="I35" s="43"/>
      <c r="J35" s="567"/>
      <c r="K35" s="43"/>
      <c r="L35" s="43"/>
      <c r="M35" s="43"/>
      <c r="N35" s="43"/>
      <c r="O35" s="43"/>
      <c r="P35" s="43"/>
    </row>
    <row r="36" spans="2:16" ht="46.5" thickTop="1" thickBot="1">
      <c r="B36" s="592" t="s">
        <v>315</v>
      </c>
      <c r="C36" s="536" t="s">
        <v>1203</v>
      </c>
      <c r="D36" s="498">
        <v>45343</v>
      </c>
      <c r="E36" s="567" t="s">
        <v>1223</v>
      </c>
      <c r="F36" s="43"/>
      <c r="G36" s="550"/>
      <c r="H36" s="610" t="s">
        <v>557</v>
      </c>
      <c r="I36" s="43"/>
      <c r="J36" s="567"/>
      <c r="K36" s="43"/>
      <c r="L36" s="43"/>
      <c r="M36" s="43"/>
      <c r="N36" s="43"/>
      <c r="O36" s="43"/>
      <c r="P36" s="43"/>
    </row>
    <row r="37" spans="2:16" ht="46.5" thickTop="1" thickBot="1">
      <c r="B37" s="592" t="s">
        <v>317</v>
      </c>
      <c r="C37" s="536" t="s">
        <v>1203</v>
      </c>
      <c r="D37" s="498">
        <v>45348</v>
      </c>
      <c r="E37" s="567" t="s">
        <v>1223</v>
      </c>
      <c r="F37" s="43"/>
      <c r="G37" s="550"/>
      <c r="H37" s="610" t="s">
        <v>557</v>
      </c>
      <c r="I37" s="43"/>
      <c r="J37" s="567"/>
      <c r="K37" s="43"/>
      <c r="L37" s="43"/>
      <c r="M37" s="43"/>
      <c r="N37" s="43"/>
      <c r="O37" s="567" t="s">
        <v>1266</v>
      </c>
      <c r="P37" s="43"/>
    </row>
    <row r="38" spans="2:16" ht="15.75" thickTop="1"/>
  </sheetData>
  <mergeCells count="34">
    <mergeCell ref="F18:F19"/>
    <mergeCell ref="H13:H14"/>
    <mergeCell ref="B31:B32"/>
    <mergeCell ref="B13:B14"/>
    <mergeCell ref="B15:B17"/>
    <mergeCell ref="D13:D14"/>
    <mergeCell ref="E13:E14"/>
    <mergeCell ref="G11:G12"/>
    <mergeCell ref="I11:I12"/>
    <mergeCell ref="J11:J12"/>
    <mergeCell ref="G13:G14"/>
    <mergeCell ref="H18:H19"/>
    <mergeCell ref="H11:H12"/>
    <mergeCell ref="B26:B27"/>
    <mergeCell ref="B18:B20"/>
    <mergeCell ref="B21:B23"/>
    <mergeCell ref="D11:D12"/>
    <mergeCell ref="E11:E12"/>
    <mergeCell ref="P11:P12"/>
    <mergeCell ref="P13:P14"/>
    <mergeCell ref="B10:B12"/>
    <mergeCell ref="I13:I14"/>
    <mergeCell ref="F15:F17"/>
    <mergeCell ref="J13:J14"/>
    <mergeCell ref="N13:N14"/>
    <mergeCell ref="O13:O14"/>
    <mergeCell ref="K13:K14"/>
    <mergeCell ref="L13:L14"/>
    <mergeCell ref="M13:M14"/>
    <mergeCell ref="O11:O12"/>
    <mergeCell ref="N11:N12"/>
    <mergeCell ref="K11:K12"/>
    <mergeCell ref="F11:F12"/>
    <mergeCell ref="F13:F14"/>
  </mergeCells>
  <phoneticPr fontId="2" type="noConversion"/>
  <hyperlinks>
    <hyperlink ref="B31" r:id="rId1" xr:uid="{7D9E259B-4C21-40A9-BDD7-9094746685C8}"/>
  </hyperlinks>
  <pageMargins left="0.7" right="0.7" top="0.75" bottom="0.75" header="0.3" footer="0.3"/>
  <pageSetup orientation="portrait" horizontalDpi="90" verticalDpi="9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04794-663F-4CF6-A345-CF121AEB03E8}">
  <sheetPr codeName="Sheet16">
    <tabColor rgb="FF7030A0"/>
  </sheetPr>
  <dimension ref="B2:M106"/>
  <sheetViews>
    <sheetView topLeftCell="A86" zoomScaleNormal="100" workbookViewId="0">
      <selection activeCell="H113" sqref="H113"/>
    </sheetView>
  </sheetViews>
  <sheetFormatPr defaultRowHeight="15"/>
  <cols>
    <col min="2" max="2" width="8.5703125" style="51" customWidth="1"/>
    <col min="3" max="3" width="80.140625" bestFit="1" customWidth="1"/>
    <col min="4" max="4" width="22.5703125" customWidth="1"/>
    <col min="5" max="5" width="18.85546875" customWidth="1"/>
    <col min="6" max="6" width="15.85546875" bestFit="1" customWidth="1"/>
    <col min="7" max="7" width="19.140625" customWidth="1"/>
    <col min="8" max="8" width="54" bestFit="1" customWidth="1"/>
    <col min="9" max="9" width="13.42578125" customWidth="1"/>
    <col min="10" max="10" width="10.28515625" bestFit="1" customWidth="1"/>
    <col min="11" max="11" width="14" bestFit="1" customWidth="1"/>
    <col min="12" max="12" width="11.85546875" bestFit="1" customWidth="1"/>
    <col min="13" max="13" width="10.42578125" bestFit="1" customWidth="1"/>
  </cols>
  <sheetData>
    <row r="2" spans="2:9">
      <c r="D2" s="20"/>
      <c r="E2" s="20"/>
      <c r="F2" s="20"/>
      <c r="G2" s="20"/>
      <c r="H2" s="20"/>
      <c r="I2" s="20"/>
    </row>
    <row r="4" spans="2:9" s="82" customFormat="1" ht="51.75" customHeight="1" thickBot="1">
      <c r="B4" s="399" t="s">
        <v>569</v>
      </c>
      <c r="C4" s="400" t="s">
        <v>570</v>
      </c>
      <c r="D4" s="401" t="s">
        <v>571</v>
      </c>
      <c r="E4" s="399" t="s">
        <v>572</v>
      </c>
      <c r="F4" s="399" t="s">
        <v>573</v>
      </c>
      <c r="G4" s="402" t="s">
        <v>8</v>
      </c>
      <c r="H4" s="402" t="s">
        <v>574</v>
      </c>
      <c r="I4" s="402" t="s">
        <v>575</v>
      </c>
    </row>
    <row r="5" spans="2:9" ht="15.75" hidden="1">
      <c r="B5" s="403"/>
      <c r="C5" s="404" t="s">
        <v>576</v>
      </c>
      <c r="D5" s="405">
        <v>1</v>
      </c>
      <c r="E5" s="406">
        <v>44895</v>
      </c>
      <c r="F5" s="406">
        <f>E5</f>
        <v>44895</v>
      </c>
      <c r="G5" s="407" t="s">
        <v>293</v>
      </c>
      <c r="H5" s="408" t="s">
        <v>36</v>
      </c>
      <c r="I5" s="408"/>
    </row>
    <row r="6" spans="2:9" ht="15.75" hidden="1">
      <c r="B6" s="403"/>
      <c r="C6" s="404" t="s">
        <v>103</v>
      </c>
      <c r="D6" s="405">
        <v>10</v>
      </c>
      <c r="E6" s="406">
        <f>WORKDAY(F5,1)</f>
        <v>44896</v>
      </c>
      <c r="F6" s="406">
        <f>WORKDAY(E6,D6)</f>
        <v>44910</v>
      </c>
      <c r="G6" s="407" t="s">
        <v>288</v>
      </c>
      <c r="H6" s="408" t="s">
        <v>276</v>
      </c>
      <c r="I6" s="408"/>
    </row>
    <row r="7" spans="2:9" ht="15.75" hidden="1">
      <c r="B7" s="403"/>
      <c r="C7" s="404" t="s">
        <v>577</v>
      </c>
      <c r="D7" s="405">
        <v>1</v>
      </c>
      <c r="E7" s="406">
        <v>44902</v>
      </c>
      <c r="F7" s="406">
        <f>E7</f>
        <v>44902</v>
      </c>
      <c r="G7" s="407"/>
      <c r="H7" s="408" t="s">
        <v>36</v>
      </c>
      <c r="I7" s="408"/>
    </row>
    <row r="8" spans="2:9" ht="15.75" hidden="1">
      <c r="B8" s="403"/>
      <c r="C8" s="404" t="s">
        <v>578</v>
      </c>
      <c r="D8" s="405">
        <v>30</v>
      </c>
      <c r="E8" s="406">
        <v>44960</v>
      </c>
      <c r="F8" s="406">
        <f>WORKDAY(E8,D8)</f>
        <v>45002</v>
      </c>
      <c r="G8" s="407" t="s">
        <v>288</v>
      </c>
      <c r="H8" s="408" t="s">
        <v>276</v>
      </c>
      <c r="I8" s="408"/>
    </row>
    <row r="9" spans="2:9" ht="15.75" hidden="1">
      <c r="B9" s="403"/>
      <c r="C9" s="404" t="s">
        <v>579</v>
      </c>
      <c r="D9" s="405">
        <v>20</v>
      </c>
      <c r="E9" s="406">
        <f>WORKDAY(F8,1)</f>
        <v>45005</v>
      </c>
      <c r="F9" s="406">
        <f>WORKDAY(E9,D9)</f>
        <v>45033</v>
      </c>
      <c r="G9" s="407" t="s">
        <v>288</v>
      </c>
      <c r="H9" s="408" t="s">
        <v>276</v>
      </c>
      <c r="I9" s="408"/>
    </row>
    <row r="10" spans="2:9" ht="15.75" hidden="1">
      <c r="B10" s="403"/>
      <c r="C10" s="404" t="s">
        <v>580</v>
      </c>
      <c r="D10" s="405">
        <v>175</v>
      </c>
      <c r="E10" s="406">
        <f>WORKDAY(F5,1)</f>
        <v>44896</v>
      </c>
      <c r="F10" s="406">
        <f>WORKDAY(E10,D10)</f>
        <v>45141</v>
      </c>
      <c r="G10" s="407" t="s">
        <v>288</v>
      </c>
      <c r="H10" s="408" t="s">
        <v>276</v>
      </c>
      <c r="I10" s="408"/>
    </row>
    <row r="11" spans="2:9" ht="15.75" hidden="1">
      <c r="B11" s="403"/>
      <c r="C11" s="404" t="s">
        <v>581</v>
      </c>
      <c r="D11" s="405">
        <v>14</v>
      </c>
      <c r="E11" s="406">
        <f>WORKDAY(F11,-D11)</f>
        <v>45201</v>
      </c>
      <c r="F11" s="406">
        <f>WORKDAY(F17,-10)</f>
        <v>45219</v>
      </c>
      <c r="G11" s="407"/>
      <c r="H11" s="408"/>
      <c r="I11" s="408"/>
    </row>
    <row r="12" spans="2:9" ht="15.75" hidden="1">
      <c r="B12" s="409">
        <v>1</v>
      </c>
      <c r="C12" s="410" t="s">
        <v>582</v>
      </c>
      <c r="D12" s="411"/>
      <c r="E12" s="412"/>
      <c r="F12" s="412"/>
      <c r="G12" s="413"/>
      <c r="H12" s="408"/>
      <c r="I12" s="408"/>
    </row>
    <row r="13" spans="2:9" ht="15.75" hidden="1">
      <c r="B13" s="409">
        <v>1.1000000000000001</v>
      </c>
      <c r="C13" s="414" t="s">
        <v>583</v>
      </c>
      <c r="D13" s="415">
        <v>1</v>
      </c>
      <c r="E13" s="406">
        <f>WORKDAY(F13,0)</f>
        <v>44994</v>
      </c>
      <c r="F13" s="406">
        <v>44994</v>
      </c>
      <c r="G13" s="416" t="s">
        <v>293</v>
      </c>
      <c r="H13" s="408"/>
      <c r="I13" s="408"/>
    </row>
    <row r="14" spans="2:9" ht="15.75" hidden="1">
      <c r="B14" s="409">
        <v>1.2</v>
      </c>
      <c r="C14" s="414" t="s">
        <v>584</v>
      </c>
      <c r="D14" s="415">
        <v>1</v>
      </c>
      <c r="E14" s="406">
        <f>E13</f>
        <v>44994</v>
      </c>
      <c r="F14" s="406">
        <f>WORKDAY(E14,0)</f>
        <v>44994</v>
      </c>
      <c r="G14" s="416" t="s">
        <v>585</v>
      </c>
      <c r="H14" s="408"/>
      <c r="I14" s="408"/>
    </row>
    <row r="15" spans="2:9" ht="15.75" hidden="1">
      <c r="B15" s="409">
        <v>1.3</v>
      </c>
      <c r="C15" s="417" t="s">
        <v>586</v>
      </c>
      <c r="D15" s="418">
        <v>10</v>
      </c>
      <c r="E15" s="419">
        <f>WORKDAY(F14,1)</f>
        <v>44995</v>
      </c>
      <c r="F15" s="419">
        <f>WORKDAY(E15,D15)</f>
        <v>45009</v>
      </c>
      <c r="G15" s="420" t="s">
        <v>587</v>
      </c>
      <c r="H15" s="408"/>
      <c r="I15" s="408"/>
    </row>
    <row r="16" spans="2:9" ht="16.5" thickBot="1">
      <c r="B16" s="409" t="s">
        <v>155</v>
      </c>
      <c r="C16" s="724" t="s">
        <v>588</v>
      </c>
      <c r="D16" s="725"/>
      <c r="E16" s="725"/>
      <c r="F16" s="725"/>
      <c r="G16" s="725"/>
      <c r="H16" s="725"/>
      <c r="I16" s="726"/>
    </row>
    <row r="17" spans="2:13" ht="45.75" thickBot="1">
      <c r="B17" s="421">
        <v>1</v>
      </c>
      <c r="C17" s="422" t="s">
        <v>285</v>
      </c>
      <c r="D17" s="423">
        <v>60</v>
      </c>
      <c r="E17" s="406">
        <f>WORKDAY($F17,-$D17)</f>
        <v>45149</v>
      </c>
      <c r="F17" s="406">
        <v>45233</v>
      </c>
      <c r="G17" s="423" t="s">
        <v>288</v>
      </c>
      <c r="H17" s="460" t="s">
        <v>589</v>
      </c>
      <c r="I17" s="424"/>
    </row>
    <row r="18" spans="2:13" ht="30">
      <c r="B18" s="421">
        <v>2</v>
      </c>
      <c r="C18" s="422" t="s">
        <v>297</v>
      </c>
      <c r="D18" s="423">
        <v>65</v>
      </c>
      <c r="E18" s="406">
        <f t="shared" ref="E18:E25" si="0">WORKDAY($F18,-$D18)</f>
        <v>45142</v>
      </c>
      <c r="F18" s="406">
        <v>45233</v>
      </c>
      <c r="G18" s="423" t="s">
        <v>288</v>
      </c>
      <c r="H18" s="460" t="s">
        <v>590</v>
      </c>
      <c r="I18" s="456"/>
      <c r="J18" s="727" t="s">
        <v>273</v>
      </c>
      <c r="K18" s="727"/>
      <c r="L18" s="727"/>
      <c r="M18" s="727"/>
    </row>
    <row r="19" spans="2:13" ht="15.75">
      <c r="B19" s="409" t="s">
        <v>591</v>
      </c>
      <c r="C19" s="724" t="s">
        <v>592</v>
      </c>
      <c r="D19" s="725"/>
      <c r="E19" s="725"/>
      <c r="F19" s="725"/>
      <c r="G19" s="725"/>
      <c r="H19" s="725"/>
      <c r="I19" s="725"/>
      <c r="J19" s="459" t="s">
        <v>541</v>
      </c>
      <c r="K19" s="459" t="s">
        <v>542</v>
      </c>
      <c r="L19" s="459" t="s">
        <v>543</v>
      </c>
      <c r="M19" s="459" t="s">
        <v>593</v>
      </c>
    </row>
    <row r="20" spans="2:13" ht="15.75">
      <c r="B20" s="407">
        <v>1</v>
      </c>
      <c r="C20" s="425" t="s">
        <v>306</v>
      </c>
      <c r="D20" s="426">
        <v>32</v>
      </c>
      <c r="E20" s="406">
        <f t="shared" si="0"/>
        <v>45189</v>
      </c>
      <c r="F20" s="419">
        <v>45233</v>
      </c>
      <c r="G20" s="427" t="s">
        <v>288</v>
      </c>
      <c r="H20" s="461" t="s">
        <v>594</v>
      </c>
      <c r="I20" s="456"/>
      <c r="J20" s="457">
        <f>F20-6</f>
        <v>45227</v>
      </c>
      <c r="K20" s="457">
        <f>J20</f>
        <v>45227</v>
      </c>
      <c r="L20" s="457">
        <f>J20-7</f>
        <v>45220</v>
      </c>
      <c r="M20" s="457">
        <f>K20</f>
        <v>45227</v>
      </c>
    </row>
    <row r="21" spans="2:13" ht="15.75">
      <c r="B21" s="407">
        <v>11</v>
      </c>
      <c r="C21" s="425" t="s">
        <v>309</v>
      </c>
      <c r="D21" s="426">
        <v>32</v>
      </c>
      <c r="E21" s="406">
        <f t="shared" si="0"/>
        <v>45257</v>
      </c>
      <c r="F21" s="419">
        <v>45301</v>
      </c>
      <c r="G21" s="428" t="s">
        <v>288</v>
      </c>
      <c r="H21" s="461" t="s">
        <v>595</v>
      </c>
      <c r="I21" s="456"/>
      <c r="J21" s="457">
        <f t="shared" ref="J21:J36" si="1">F21-6</f>
        <v>45295</v>
      </c>
      <c r="K21" s="457">
        <f t="shared" ref="K21:K36" si="2">J21</f>
        <v>45295</v>
      </c>
      <c r="L21" s="457">
        <f t="shared" ref="L21:L36" si="3">J21-7</f>
        <v>45288</v>
      </c>
      <c r="M21" s="457">
        <f t="shared" ref="M21:M36" si="4">K21</f>
        <v>45295</v>
      </c>
    </row>
    <row r="22" spans="2:13" ht="16.5" thickBot="1">
      <c r="B22" s="407">
        <v>12</v>
      </c>
      <c r="C22" s="425" t="s">
        <v>310</v>
      </c>
      <c r="D22" s="426">
        <v>32</v>
      </c>
      <c r="E22" s="406">
        <f t="shared" si="0"/>
        <v>45259</v>
      </c>
      <c r="F22" s="419">
        <v>45303</v>
      </c>
      <c r="G22" s="428" t="s">
        <v>288</v>
      </c>
      <c r="H22" s="461" t="s">
        <v>596</v>
      </c>
      <c r="I22" s="458"/>
      <c r="J22" s="457">
        <f t="shared" si="1"/>
        <v>45297</v>
      </c>
      <c r="K22" s="457">
        <f t="shared" si="2"/>
        <v>45297</v>
      </c>
      <c r="L22" s="457">
        <f t="shared" si="3"/>
        <v>45290</v>
      </c>
      <c r="M22" s="457">
        <f t="shared" si="4"/>
        <v>45297</v>
      </c>
    </row>
    <row r="23" spans="2:13" ht="16.5" thickBot="1">
      <c r="B23" s="407">
        <v>6</v>
      </c>
      <c r="C23" s="425" t="s">
        <v>314</v>
      </c>
      <c r="D23" s="426">
        <v>32</v>
      </c>
      <c r="E23" s="406">
        <f t="shared" si="0"/>
        <v>45216</v>
      </c>
      <c r="F23" s="419">
        <v>45260</v>
      </c>
      <c r="G23" s="428" t="s">
        <v>288</v>
      </c>
      <c r="H23" s="429"/>
      <c r="I23" s="458"/>
      <c r="J23" s="457">
        <f t="shared" si="1"/>
        <v>45254</v>
      </c>
      <c r="K23" s="457">
        <f t="shared" si="2"/>
        <v>45254</v>
      </c>
      <c r="L23" s="457">
        <f t="shared" si="3"/>
        <v>45247</v>
      </c>
      <c r="M23" s="457">
        <f t="shared" si="4"/>
        <v>45254</v>
      </c>
    </row>
    <row r="24" spans="2:13" ht="16.5" thickBot="1">
      <c r="B24" s="407">
        <v>3</v>
      </c>
      <c r="C24" s="430" t="s">
        <v>597</v>
      </c>
      <c r="D24" s="426">
        <v>32</v>
      </c>
      <c r="E24" s="406">
        <f>WORKDAY($F24,-$D32)</f>
        <v>45274</v>
      </c>
      <c r="F24" s="419">
        <v>45318</v>
      </c>
      <c r="G24" s="427" t="s">
        <v>288</v>
      </c>
      <c r="H24" s="429"/>
      <c r="I24" s="458"/>
      <c r="J24" s="457">
        <f>F24-6</f>
        <v>45312</v>
      </c>
      <c r="K24" s="457">
        <f>J24</f>
        <v>45312</v>
      </c>
      <c r="L24" s="457">
        <f>J24-7</f>
        <v>45305</v>
      </c>
      <c r="M24" s="457">
        <f>K24</f>
        <v>45312</v>
      </c>
    </row>
    <row r="25" spans="2:13" ht="16.5" thickBot="1">
      <c r="B25" s="407">
        <v>13</v>
      </c>
      <c r="C25" s="425" t="s">
        <v>311</v>
      </c>
      <c r="D25" s="426">
        <v>32</v>
      </c>
      <c r="E25" s="406">
        <f t="shared" si="0"/>
        <v>45281</v>
      </c>
      <c r="F25" s="419">
        <f t="shared" ref="F25:F36" si="5">$F24+7</f>
        <v>45325</v>
      </c>
      <c r="G25" s="428" t="s">
        <v>288</v>
      </c>
      <c r="H25" s="429"/>
      <c r="I25" s="458"/>
      <c r="J25" s="457">
        <f t="shared" si="1"/>
        <v>45319</v>
      </c>
      <c r="K25" s="457">
        <f t="shared" si="2"/>
        <v>45319</v>
      </c>
      <c r="L25" s="457">
        <f t="shared" si="3"/>
        <v>45312</v>
      </c>
      <c r="M25" s="457">
        <f t="shared" si="4"/>
        <v>45319</v>
      </c>
    </row>
    <row r="26" spans="2:13" ht="16.5" thickBot="1">
      <c r="B26" s="407">
        <v>14</v>
      </c>
      <c r="C26" s="425" t="s">
        <v>313</v>
      </c>
      <c r="D26" s="426">
        <v>32</v>
      </c>
      <c r="E26" s="406">
        <f>WORKDAY(F26,-D26)</f>
        <v>45288</v>
      </c>
      <c r="F26" s="419">
        <f t="shared" si="5"/>
        <v>45332</v>
      </c>
      <c r="G26" s="427" t="s">
        <v>288</v>
      </c>
      <c r="H26" s="429"/>
      <c r="I26" s="458"/>
      <c r="J26" s="457">
        <f t="shared" si="1"/>
        <v>45326</v>
      </c>
      <c r="K26" s="457">
        <f t="shared" si="2"/>
        <v>45326</v>
      </c>
      <c r="L26" s="457">
        <f t="shared" si="3"/>
        <v>45319</v>
      </c>
      <c r="M26" s="457">
        <f t="shared" si="4"/>
        <v>45326</v>
      </c>
    </row>
    <row r="27" spans="2:13" ht="16.5" thickBot="1">
      <c r="B27" s="407">
        <v>18</v>
      </c>
      <c r="C27" s="425" t="s">
        <v>598</v>
      </c>
      <c r="D27" s="426">
        <v>32</v>
      </c>
      <c r="E27" s="406">
        <f>WORKDAY(F27,-D27)</f>
        <v>45295</v>
      </c>
      <c r="F27" s="419">
        <f t="shared" si="5"/>
        <v>45339</v>
      </c>
      <c r="G27" s="427" t="s">
        <v>288</v>
      </c>
      <c r="H27" s="429"/>
      <c r="I27" s="458"/>
      <c r="J27" s="457">
        <f t="shared" si="1"/>
        <v>45333</v>
      </c>
      <c r="K27" s="457">
        <f t="shared" si="2"/>
        <v>45333</v>
      </c>
      <c r="L27" s="457">
        <f t="shared" si="3"/>
        <v>45326</v>
      </c>
      <c r="M27" s="457">
        <f t="shared" si="4"/>
        <v>45333</v>
      </c>
    </row>
    <row r="28" spans="2:13" ht="16.5" thickBot="1">
      <c r="B28" s="407">
        <v>5</v>
      </c>
      <c r="C28" s="425" t="s">
        <v>315</v>
      </c>
      <c r="D28" s="426">
        <v>32</v>
      </c>
      <c r="E28" s="406">
        <f t="shared" ref="E28:E36" si="6">WORKDAY($F28,-$D27)</f>
        <v>45302</v>
      </c>
      <c r="F28" s="419">
        <v>45346</v>
      </c>
      <c r="G28" s="427" t="s">
        <v>288</v>
      </c>
      <c r="H28" s="429"/>
      <c r="I28" s="458"/>
      <c r="J28" s="457">
        <f t="shared" si="1"/>
        <v>45340</v>
      </c>
      <c r="K28" s="457">
        <f t="shared" si="2"/>
        <v>45340</v>
      </c>
      <c r="L28" s="457">
        <f t="shared" si="3"/>
        <v>45333</v>
      </c>
      <c r="M28" s="457">
        <f t="shared" si="4"/>
        <v>45340</v>
      </c>
    </row>
    <row r="29" spans="2:13" ht="16.5" thickBot="1">
      <c r="B29" s="407">
        <v>15</v>
      </c>
      <c r="C29" s="425" t="s">
        <v>316</v>
      </c>
      <c r="D29" s="426">
        <v>32</v>
      </c>
      <c r="E29" s="406">
        <f t="shared" si="6"/>
        <v>45309</v>
      </c>
      <c r="F29" s="419">
        <f t="shared" si="5"/>
        <v>45353</v>
      </c>
      <c r="G29" s="428" t="s">
        <v>288</v>
      </c>
      <c r="H29" s="429"/>
      <c r="I29" s="458"/>
      <c r="J29" s="457">
        <f t="shared" si="1"/>
        <v>45347</v>
      </c>
      <c r="K29" s="457">
        <f t="shared" si="2"/>
        <v>45347</v>
      </c>
      <c r="L29" s="457">
        <f t="shared" si="3"/>
        <v>45340</v>
      </c>
      <c r="M29" s="457">
        <f t="shared" si="4"/>
        <v>45347</v>
      </c>
    </row>
    <row r="30" spans="2:13" ht="16.5" thickBot="1">
      <c r="B30" s="407">
        <v>4</v>
      </c>
      <c r="C30" s="425" t="s">
        <v>317</v>
      </c>
      <c r="D30" s="426">
        <v>32</v>
      </c>
      <c r="E30" s="406">
        <f t="shared" si="6"/>
        <v>45316</v>
      </c>
      <c r="F30" s="419">
        <f t="shared" si="5"/>
        <v>45360</v>
      </c>
      <c r="G30" s="427" t="s">
        <v>288</v>
      </c>
      <c r="H30" s="429"/>
      <c r="I30" s="458"/>
      <c r="J30" s="457">
        <f t="shared" si="1"/>
        <v>45354</v>
      </c>
      <c r="K30" s="457">
        <f t="shared" si="2"/>
        <v>45354</v>
      </c>
      <c r="L30" s="457">
        <f t="shared" si="3"/>
        <v>45347</v>
      </c>
      <c r="M30" s="457">
        <f t="shared" si="4"/>
        <v>45354</v>
      </c>
    </row>
    <row r="31" spans="2:13" ht="16.5" thickBot="1">
      <c r="B31" s="407">
        <v>9</v>
      </c>
      <c r="C31" s="425" t="s">
        <v>318</v>
      </c>
      <c r="D31" s="426">
        <v>32</v>
      </c>
      <c r="E31" s="406">
        <f t="shared" si="6"/>
        <v>45323</v>
      </c>
      <c r="F31" s="419">
        <f t="shared" si="5"/>
        <v>45367</v>
      </c>
      <c r="G31" s="428" t="s">
        <v>288</v>
      </c>
      <c r="H31" s="429"/>
      <c r="I31" s="458"/>
      <c r="J31" s="457">
        <f t="shared" si="1"/>
        <v>45361</v>
      </c>
      <c r="K31" s="457">
        <f t="shared" si="2"/>
        <v>45361</v>
      </c>
      <c r="L31" s="457">
        <f t="shared" si="3"/>
        <v>45354</v>
      </c>
      <c r="M31" s="457">
        <f t="shared" si="4"/>
        <v>45361</v>
      </c>
    </row>
    <row r="32" spans="2:13" ht="16.5" thickBot="1">
      <c r="B32" s="407">
        <v>16</v>
      </c>
      <c r="C32" s="425" t="s">
        <v>319</v>
      </c>
      <c r="D32" s="426">
        <v>32</v>
      </c>
      <c r="E32" s="406">
        <f t="shared" si="6"/>
        <v>45251</v>
      </c>
      <c r="F32" s="419">
        <v>45295</v>
      </c>
      <c r="G32" s="428" t="s">
        <v>288</v>
      </c>
      <c r="H32" s="557" t="s">
        <v>1228</v>
      </c>
      <c r="I32" s="458"/>
      <c r="J32" s="457">
        <f t="shared" si="1"/>
        <v>45289</v>
      </c>
      <c r="K32" s="457">
        <f t="shared" si="2"/>
        <v>45289</v>
      </c>
      <c r="L32" s="457">
        <f t="shared" si="3"/>
        <v>45282</v>
      </c>
      <c r="M32" s="457">
        <f t="shared" si="4"/>
        <v>45289</v>
      </c>
    </row>
    <row r="33" spans="2:13" ht="16.5" thickBot="1">
      <c r="B33" s="407">
        <v>8</v>
      </c>
      <c r="C33" s="430" t="s">
        <v>321</v>
      </c>
      <c r="D33" s="426">
        <v>32</v>
      </c>
      <c r="E33" s="406">
        <f>WORKDAY($F33,-$D24)</f>
        <v>45258</v>
      </c>
      <c r="F33" s="419">
        <f t="shared" si="5"/>
        <v>45302</v>
      </c>
      <c r="G33" s="427" t="s">
        <v>288</v>
      </c>
      <c r="H33" s="429"/>
      <c r="I33" s="458"/>
      <c r="J33" s="457">
        <f t="shared" si="1"/>
        <v>45296</v>
      </c>
      <c r="K33" s="457">
        <f t="shared" si="2"/>
        <v>45296</v>
      </c>
      <c r="L33" s="457">
        <f t="shared" si="3"/>
        <v>45289</v>
      </c>
      <c r="M33" s="457">
        <f t="shared" si="4"/>
        <v>45296</v>
      </c>
    </row>
    <row r="34" spans="2:13" ht="16.5" thickBot="1">
      <c r="B34" s="407">
        <v>2</v>
      </c>
      <c r="C34" s="425" t="s">
        <v>322</v>
      </c>
      <c r="D34" s="426">
        <v>32</v>
      </c>
      <c r="E34" s="406">
        <f t="shared" si="6"/>
        <v>45265</v>
      </c>
      <c r="F34" s="419">
        <f t="shared" si="5"/>
        <v>45309</v>
      </c>
      <c r="G34" s="427" t="s">
        <v>288</v>
      </c>
      <c r="H34" s="429"/>
      <c r="I34" s="458"/>
      <c r="J34" s="457">
        <f t="shared" si="1"/>
        <v>45303</v>
      </c>
      <c r="K34" s="457">
        <f t="shared" si="2"/>
        <v>45303</v>
      </c>
      <c r="L34" s="457">
        <f t="shared" si="3"/>
        <v>45296</v>
      </c>
      <c r="M34" s="457">
        <f t="shared" si="4"/>
        <v>45303</v>
      </c>
    </row>
    <row r="35" spans="2:13" ht="16.5" thickBot="1">
      <c r="B35" s="407">
        <v>10</v>
      </c>
      <c r="C35" s="425" t="s">
        <v>323</v>
      </c>
      <c r="D35" s="426">
        <v>32</v>
      </c>
      <c r="E35" s="406">
        <f t="shared" si="6"/>
        <v>45272</v>
      </c>
      <c r="F35" s="419">
        <f t="shared" si="5"/>
        <v>45316</v>
      </c>
      <c r="G35" s="428" t="s">
        <v>288</v>
      </c>
      <c r="H35" s="429"/>
      <c r="I35" s="458"/>
      <c r="J35" s="457">
        <f t="shared" si="1"/>
        <v>45310</v>
      </c>
      <c r="K35" s="457">
        <f t="shared" si="2"/>
        <v>45310</v>
      </c>
      <c r="L35" s="457">
        <f t="shared" si="3"/>
        <v>45303</v>
      </c>
      <c r="M35" s="457">
        <f t="shared" si="4"/>
        <v>45310</v>
      </c>
    </row>
    <row r="36" spans="2:13" ht="16.5" thickBot="1">
      <c r="B36" s="407">
        <v>17</v>
      </c>
      <c r="C36" s="425" t="s">
        <v>324</v>
      </c>
      <c r="D36" s="426">
        <v>32</v>
      </c>
      <c r="E36" s="406">
        <f t="shared" si="6"/>
        <v>45279</v>
      </c>
      <c r="F36" s="419">
        <f t="shared" si="5"/>
        <v>45323</v>
      </c>
      <c r="G36" s="428" t="s">
        <v>288</v>
      </c>
      <c r="H36" s="429"/>
      <c r="I36" s="458"/>
      <c r="J36" s="457">
        <f t="shared" si="1"/>
        <v>45317</v>
      </c>
      <c r="K36" s="457">
        <f t="shared" si="2"/>
        <v>45317</v>
      </c>
      <c r="L36" s="457">
        <f t="shared" si="3"/>
        <v>45310</v>
      </c>
      <c r="M36" s="457">
        <f t="shared" si="4"/>
        <v>45317</v>
      </c>
    </row>
    <row r="42" spans="2:13" ht="15.75" thickBot="1"/>
    <row r="43" spans="2:13" ht="48" thickBot="1">
      <c r="B43" s="399" t="s">
        <v>569</v>
      </c>
      <c r="C43" s="400" t="s">
        <v>570</v>
      </c>
      <c r="D43" s="399" t="s">
        <v>573</v>
      </c>
      <c r="E43" s="399" t="s">
        <v>1233</v>
      </c>
      <c r="F43" s="399" t="s">
        <v>1234</v>
      </c>
      <c r="G43" s="399" t="s">
        <v>1235</v>
      </c>
      <c r="H43" s="402" t="s">
        <v>575</v>
      </c>
    </row>
    <row r="44" spans="2:13" ht="16.5" thickBot="1">
      <c r="B44" s="724" t="s">
        <v>592</v>
      </c>
      <c r="C44" s="725"/>
      <c r="D44" s="725"/>
      <c r="E44" s="725"/>
      <c r="F44" s="725"/>
      <c r="G44" s="725"/>
      <c r="H44" s="725"/>
    </row>
    <row r="45" spans="2:13" ht="16.5" thickBot="1">
      <c r="B45" s="562">
        <v>1</v>
      </c>
      <c r="C45" s="424" t="s">
        <v>306</v>
      </c>
      <c r="D45" s="406" t="s">
        <v>36</v>
      </c>
      <c r="E45" s="46"/>
      <c r="F45" s="46"/>
      <c r="G45" s="46"/>
      <c r="H45" s="424"/>
    </row>
    <row r="46" spans="2:13" ht="16.5" thickBot="1">
      <c r="B46" s="562">
        <v>6</v>
      </c>
      <c r="C46" s="424" t="s">
        <v>314</v>
      </c>
      <c r="D46" s="406" t="s">
        <v>36</v>
      </c>
      <c r="E46" s="46"/>
      <c r="F46" s="46"/>
      <c r="G46" s="46"/>
      <c r="H46" s="424"/>
    </row>
    <row r="47" spans="2:13" ht="16.5" thickBot="1">
      <c r="B47" s="562">
        <v>9</v>
      </c>
      <c r="C47" s="424" t="s">
        <v>318</v>
      </c>
      <c r="D47" s="406" t="s">
        <v>36</v>
      </c>
      <c r="E47" s="46"/>
      <c r="F47" s="46"/>
      <c r="G47" s="46"/>
      <c r="H47" s="424"/>
    </row>
    <row r="48" spans="2:13" ht="16.5" thickBot="1">
      <c r="B48" s="594">
        <v>16</v>
      </c>
      <c r="C48" s="595" t="s">
        <v>319</v>
      </c>
      <c r="D48" s="406" t="s">
        <v>36</v>
      </c>
      <c r="E48" s="46"/>
      <c r="F48" s="46"/>
      <c r="G48" s="46"/>
      <c r="H48" s="424"/>
    </row>
    <row r="49" spans="2:8" ht="16.5" thickBot="1">
      <c r="B49" s="596">
        <v>2</v>
      </c>
      <c r="C49" s="597" t="s">
        <v>322</v>
      </c>
      <c r="D49" s="406">
        <v>45309</v>
      </c>
      <c r="E49" s="6" t="s">
        <v>1229</v>
      </c>
      <c r="F49" s="601">
        <v>45307</v>
      </c>
      <c r="G49" s="46" t="s">
        <v>1260</v>
      </c>
      <c r="H49" s="424"/>
    </row>
    <row r="50" spans="2:8" ht="16.5" thickBot="1">
      <c r="B50" s="562">
        <v>3</v>
      </c>
      <c r="C50" s="430" t="s">
        <v>597</v>
      </c>
      <c r="D50" s="406">
        <v>45324</v>
      </c>
      <c r="E50" s="6" t="s">
        <v>1229</v>
      </c>
      <c r="F50" s="223">
        <v>45307</v>
      </c>
      <c r="G50" s="46" t="s">
        <v>1273</v>
      </c>
      <c r="H50" s="559"/>
    </row>
    <row r="51" spans="2:8" ht="16.5" thickBot="1">
      <c r="B51" s="562">
        <v>15</v>
      </c>
      <c r="C51" s="425" t="s">
        <v>316</v>
      </c>
      <c r="D51" s="406">
        <v>45316</v>
      </c>
      <c r="E51" s="223">
        <f>WORKDAY(F51,-2)</f>
        <v>45310</v>
      </c>
      <c r="F51" s="223">
        <f>WORKDAY(F50,5,$D$35)</f>
        <v>45314</v>
      </c>
      <c r="G51" s="46"/>
      <c r="H51" s="559"/>
    </row>
    <row r="52" spans="2:8" ht="16.5" thickBot="1">
      <c r="B52" s="562">
        <v>18</v>
      </c>
      <c r="C52" s="425" t="s">
        <v>310</v>
      </c>
      <c r="D52" s="406">
        <v>45321</v>
      </c>
      <c r="E52" s="6" t="s">
        <v>1229</v>
      </c>
      <c r="F52" s="223">
        <f>WORKDAY(F51,5,$D$35)</f>
        <v>45321</v>
      </c>
      <c r="G52" t="s">
        <v>1267</v>
      </c>
      <c r="H52" s="559"/>
    </row>
    <row r="53" spans="2:8" ht="16.5" thickBot="1">
      <c r="B53" s="562">
        <v>4</v>
      </c>
      <c r="C53" s="425" t="s">
        <v>317</v>
      </c>
      <c r="D53" s="406">
        <v>45348</v>
      </c>
      <c r="E53" s="223">
        <f t="shared" ref="E53:E61" si="7">WORKDAY(F53,-2)</f>
        <v>45310</v>
      </c>
      <c r="F53" s="223">
        <f>F51</f>
        <v>45314</v>
      </c>
      <c r="G53" s="46" t="s">
        <v>1272</v>
      </c>
      <c r="H53" s="559"/>
    </row>
    <row r="54" spans="2:8" ht="16.5" thickBot="1">
      <c r="B54" s="562">
        <v>8</v>
      </c>
      <c r="C54" s="430" t="s">
        <v>321</v>
      </c>
      <c r="D54" s="406">
        <v>45328</v>
      </c>
      <c r="E54" s="223">
        <f t="shared" si="7"/>
        <v>45317</v>
      </c>
      <c r="F54" s="223">
        <v>45321</v>
      </c>
      <c r="G54" s="46"/>
      <c r="H54" s="559"/>
    </row>
    <row r="55" spans="2:8" ht="16.5" thickBot="1">
      <c r="B55" s="562">
        <v>17</v>
      </c>
      <c r="C55" s="425" t="s">
        <v>324</v>
      </c>
      <c r="D55" s="406">
        <v>45330</v>
      </c>
      <c r="E55" s="223">
        <f t="shared" si="7"/>
        <v>45317</v>
      </c>
      <c r="F55" s="223">
        <f>F54</f>
        <v>45321</v>
      </c>
      <c r="G55" s="46"/>
      <c r="H55" s="559"/>
    </row>
    <row r="56" spans="2:8" ht="16.5" thickBot="1">
      <c r="B56" s="562">
        <v>11</v>
      </c>
      <c r="C56" s="425" t="s">
        <v>309</v>
      </c>
      <c r="D56" s="406">
        <v>45337</v>
      </c>
      <c r="E56" s="223">
        <f t="shared" si="7"/>
        <v>45317</v>
      </c>
      <c r="F56" s="223">
        <f>F55</f>
        <v>45321</v>
      </c>
      <c r="G56" s="46"/>
      <c r="H56" s="559"/>
    </row>
    <row r="57" spans="2:8" ht="16.5" thickBot="1">
      <c r="B57" s="562">
        <v>12</v>
      </c>
      <c r="C57" s="425" t="s">
        <v>598</v>
      </c>
      <c r="D57" s="406">
        <v>45329</v>
      </c>
      <c r="E57" s="223">
        <f t="shared" si="7"/>
        <v>45331</v>
      </c>
      <c r="F57" s="223">
        <v>45335</v>
      </c>
      <c r="G57" s="46" t="s">
        <v>1259</v>
      </c>
      <c r="H57" s="559"/>
    </row>
    <row r="58" spans="2:8" ht="16.5" thickBot="1">
      <c r="B58" s="562">
        <v>10</v>
      </c>
      <c r="C58" s="425" t="s">
        <v>323</v>
      </c>
      <c r="D58" s="406">
        <v>45345</v>
      </c>
      <c r="E58" s="223">
        <f t="shared" si="7"/>
        <v>45331</v>
      </c>
      <c r="F58" s="223">
        <v>45335</v>
      </c>
      <c r="G58" s="46" t="s">
        <v>1268</v>
      </c>
      <c r="H58" s="559"/>
    </row>
    <row r="59" spans="2:8" ht="16.5" thickBot="1">
      <c r="B59" s="562">
        <v>13</v>
      </c>
      <c r="C59" s="425" t="s">
        <v>311</v>
      </c>
      <c r="D59" s="406">
        <v>45349</v>
      </c>
      <c r="E59" s="223">
        <f t="shared" si="7"/>
        <v>45338</v>
      </c>
      <c r="F59" s="223">
        <v>45342</v>
      </c>
      <c r="G59" s="46" t="s">
        <v>1236</v>
      </c>
      <c r="H59" s="560"/>
    </row>
    <row r="60" spans="2:8" ht="16.5" thickBot="1">
      <c r="B60" s="562">
        <v>14</v>
      </c>
      <c r="C60" s="425" t="s">
        <v>313</v>
      </c>
      <c r="D60" s="406">
        <v>45351</v>
      </c>
      <c r="E60" s="223">
        <f t="shared" si="7"/>
        <v>45338</v>
      </c>
      <c r="F60" s="223">
        <v>45342</v>
      </c>
      <c r="G60" s="46" t="s">
        <v>1236</v>
      </c>
      <c r="H60" s="560"/>
    </row>
    <row r="61" spans="2:8" ht="16.5" thickBot="1">
      <c r="B61" s="562">
        <v>5</v>
      </c>
      <c r="C61" s="425" t="s">
        <v>315</v>
      </c>
      <c r="D61" s="406">
        <v>45356</v>
      </c>
      <c r="E61" s="223">
        <f t="shared" si="7"/>
        <v>45345</v>
      </c>
      <c r="F61" s="223">
        <v>45349</v>
      </c>
      <c r="G61" s="46" t="s">
        <v>1237</v>
      </c>
      <c r="H61" s="561"/>
    </row>
    <row r="65" spans="2:8" ht="15.75" thickBot="1"/>
    <row r="66" spans="2:8" ht="16.5" thickTop="1" thickBot="1">
      <c r="D66" s="43" t="s">
        <v>1276</v>
      </c>
      <c r="E66" s="43" t="s">
        <v>1277</v>
      </c>
      <c r="F66" s="43" t="s">
        <v>827</v>
      </c>
    </row>
    <row r="67" spans="2:8" ht="16.5" thickTop="1" thickBot="1">
      <c r="B67" s="532">
        <v>2</v>
      </c>
      <c r="C67" s="734" t="s">
        <v>322</v>
      </c>
      <c r="D67" s="608">
        <v>45321</v>
      </c>
      <c r="E67" s="608">
        <v>45321</v>
      </c>
      <c r="F67" s="608"/>
      <c r="G67" s="734" t="s">
        <v>1278</v>
      </c>
      <c r="H67" s="734" t="s">
        <v>1279</v>
      </c>
    </row>
    <row r="68" spans="2:8" ht="16.5" thickTop="1" thickBot="1">
      <c r="B68" s="532">
        <v>18</v>
      </c>
      <c r="C68" s="734" t="s">
        <v>310</v>
      </c>
      <c r="D68" s="735">
        <v>45328</v>
      </c>
      <c r="E68" s="608">
        <v>45322</v>
      </c>
      <c r="F68" s="608"/>
      <c r="G68" s="734" t="s">
        <v>1280</v>
      </c>
      <c r="H68" s="734" t="s">
        <v>1281</v>
      </c>
    </row>
    <row r="69" spans="2:8" ht="16.5" thickTop="1" thickBot="1">
      <c r="B69" s="532">
        <v>8</v>
      </c>
      <c r="C69" s="734" t="s">
        <v>321</v>
      </c>
      <c r="D69" s="608">
        <v>45337</v>
      </c>
      <c r="E69" s="608">
        <v>45323</v>
      </c>
      <c r="F69" s="608" t="s">
        <v>288</v>
      </c>
      <c r="G69" s="734" t="s">
        <v>1282</v>
      </c>
      <c r="H69" s="734" t="s">
        <v>1283</v>
      </c>
    </row>
    <row r="70" spans="2:8" ht="16.5" thickTop="1" thickBot="1">
      <c r="B70" s="532">
        <v>3</v>
      </c>
      <c r="C70" s="734" t="s">
        <v>597</v>
      </c>
      <c r="D70" s="608">
        <v>45323</v>
      </c>
      <c r="E70" s="608">
        <v>45324</v>
      </c>
      <c r="F70" s="608" t="s">
        <v>293</v>
      </c>
      <c r="G70" s="734" t="s">
        <v>1284</v>
      </c>
      <c r="H70" s="734" t="s">
        <v>1285</v>
      </c>
    </row>
    <row r="71" spans="2:8" ht="16.5" thickTop="1" thickBot="1">
      <c r="B71" s="532"/>
      <c r="C71" s="734" t="s">
        <v>1287</v>
      </c>
      <c r="D71" s="734"/>
      <c r="E71" s="608">
        <v>45328</v>
      </c>
      <c r="F71" s="608" t="s">
        <v>293</v>
      </c>
      <c r="G71" s="734" t="s">
        <v>1278</v>
      </c>
      <c r="H71" s="734" t="s">
        <v>1298</v>
      </c>
    </row>
    <row r="72" spans="2:8" ht="16.5" thickTop="1" thickBot="1">
      <c r="B72" s="532">
        <v>12</v>
      </c>
      <c r="C72" s="734" t="s">
        <v>598</v>
      </c>
      <c r="D72" s="608">
        <v>45351</v>
      </c>
      <c r="E72" s="608">
        <v>45329</v>
      </c>
      <c r="F72" s="608" t="s">
        <v>293</v>
      </c>
      <c r="G72" s="734" t="s">
        <v>1280</v>
      </c>
      <c r="H72" s="734" t="s">
        <v>1286</v>
      </c>
    </row>
    <row r="73" spans="2:8" ht="16.5" thickTop="1" thickBot="1">
      <c r="B73" s="43">
        <v>17</v>
      </c>
      <c r="C73" s="619" t="s">
        <v>324</v>
      </c>
      <c r="D73" s="621">
        <v>45342</v>
      </c>
      <c r="E73" s="621">
        <v>45336</v>
      </c>
      <c r="F73" s="621" t="s">
        <v>288</v>
      </c>
      <c r="G73" s="619" t="s">
        <v>1280</v>
      </c>
      <c r="H73" s="42" t="s">
        <v>1299</v>
      </c>
    </row>
    <row r="74" spans="2:8" ht="16.5" thickTop="1" thickBot="1">
      <c r="B74" s="43">
        <v>10</v>
      </c>
      <c r="C74" s="619" t="s">
        <v>323</v>
      </c>
      <c r="D74" s="621">
        <v>45307</v>
      </c>
      <c r="E74" s="736">
        <v>45337</v>
      </c>
      <c r="F74" s="621" t="s">
        <v>293</v>
      </c>
      <c r="G74" s="619" t="s">
        <v>1282</v>
      </c>
      <c r="H74" s="609" t="s">
        <v>1288</v>
      </c>
    </row>
    <row r="75" spans="2:8" ht="16.5" thickTop="1" thickBot="1">
      <c r="B75" s="43">
        <v>11</v>
      </c>
      <c r="C75" s="620" t="s">
        <v>309</v>
      </c>
      <c r="D75" s="622">
        <v>45349</v>
      </c>
      <c r="E75" s="621">
        <v>45338</v>
      </c>
      <c r="F75" s="621" t="s">
        <v>293</v>
      </c>
      <c r="G75" s="619" t="s">
        <v>1284</v>
      </c>
      <c r="H75" s="609" t="s">
        <v>1289</v>
      </c>
    </row>
    <row r="76" spans="2:8" ht="16.5" thickTop="1" thickBot="1">
      <c r="B76" s="43">
        <v>13</v>
      </c>
      <c r="C76" s="624" t="s">
        <v>311</v>
      </c>
      <c r="D76" s="621">
        <v>45356</v>
      </c>
      <c r="E76" s="621">
        <v>45341</v>
      </c>
      <c r="F76" s="621" t="s">
        <v>288</v>
      </c>
      <c r="G76" s="42" t="s">
        <v>1290</v>
      </c>
      <c r="H76" s="42" t="s">
        <v>1307</v>
      </c>
    </row>
    <row r="77" spans="2:8" ht="16.5" thickTop="1" thickBot="1">
      <c r="B77" s="43">
        <v>14</v>
      </c>
      <c r="C77" s="624" t="s">
        <v>313</v>
      </c>
      <c r="D77" s="621">
        <v>45358</v>
      </c>
      <c r="E77" s="736">
        <v>45342</v>
      </c>
      <c r="F77" s="621" t="s">
        <v>288</v>
      </c>
      <c r="G77" s="42" t="s">
        <v>1278</v>
      </c>
      <c r="H77" s="42" t="s">
        <v>1306</v>
      </c>
    </row>
    <row r="78" spans="2:8" ht="16.5" thickTop="1" thickBot="1">
      <c r="B78" s="43">
        <v>5</v>
      </c>
      <c r="C78" s="624" t="s">
        <v>315</v>
      </c>
      <c r="D78" s="621">
        <v>45363</v>
      </c>
      <c r="E78" s="621">
        <v>45343</v>
      </c>
      <c r="F78" s="621" t="s">
        <v>288</v>
      </c>
      <c r="G78" s="42" t="s">
        <v>1280</v>
      </c>
      <c r="H78" s="42" t="s">
        <v>1291</v>
      </c>
    </row>
    <row r="79" spans="2:8" ht="16.5" thickTop="1" thickBot="1">
      <c r="B79" s="43">
        <v>4</v>
      </c>
      <c r="C79" s="619" t="s">
        <v>317</v>
      </c>
      <c r="D79" s="623">
        <v>45330</v>
      </c>
      <c r="E79" s="621">
        <v>45348</v>
      </c>
      <c r="F79" s="621" t="s">
        <v>293</v>
      </c>
      <c r="G79" s="619" t="s">
        <v>1290</v>
      </c>
      <c r="H79" s="42" t="s">
        <v>1297</v>
      </c>
    </row>
    <row r="80" spans="2:8" ht="15.75" thickTop="1"/>
    <row r="87" spans="2:8">
      <c r="B87" s="51" t="s">
        <v>1305</v>
      </c>
      <c r="C87" t="s">
        <v>1304</v>
      </c>
    </row>
    <row r="88" spans="2:8">
      <c r="C88" t="s">
        <v>1310</v>
      </c>
    </row>
    <row r="91" spans="2:8" ht="15.75" thickBot="1"/>
    <row r="92" spans="2:8" ht="16.5" thickTop="1" thickBot="1">
      <c r="D92" s="43" t="s">
        <v>1276</v>
      </c>
      <c r="E92" s="43" t="s">
        <v>1277</v>
      </c>
      <c r="F92" s="43" t="s">
        <v>827</v>
      </c>
    </row>
    <row r="93" spans="2:8" ht="16.5" thickTop="1" thickBot="1">
      <c r="B93" s="532">
        <v>2</v>
      </c>
      <c r="C93" s="734" t="s">
        <v>322</v>
      </c>
      <c r="D93" s="533">
        <v>45321</v>
      </c>
      <c r="E93" s="533">
        <v>45321</v>
      </c>
      <c r="F93" s="533"/>
      <c r="G93" s="532" t="s">
        <v>1278</v>
      </c>
      <c r="H93" s="734" t="s">
        <v>1279</v>
      </c>
    </row>
    <row r="94" spans="2:8" ht="16.5" thickTop="1" thickBot="1">
      <c r="B94" s="532">
        <v>18</v>
      </c>
      <c r="C94" s="734" t="s">
        <v>310</v>
      </c>
      <c r="D94" s="739">
        <v>45328</v>
      </c>
      <c r="E94" s="533">
        <v>45322</v>
      </c>
      <c r="F94" s="533"/>
      <c r="G94" s="532" t="s">
        <v>1280</v>
      </c>
      <c r="H94" s="734" t="s">
        <v>1281</v>
      </c>
    </row>
    <row r="95" spans="2:8" ht="16.5" thickTop="1" thickBot="1">
      <c r="B95" s="532">
        <v>8</v>
      </c>
      <c r="C95" s="734" t="s">
        <v>321</v>
      </c>
      <c r="D95" s="533">
        <v>45337</v>
      </c>
      <c r="E95" s="533">
        <v>45323</v>
      </c>
      <c r="F95" s="533" t="s">
        <v>288</v>
      </c>
      <c r="G95" s="532" t="s">
        <v>1282</v>
      </c>
      <c r="H95" s="734" t="s">
        <v>1283</v>
      </c>
    </row>
    <row r="96" spans="2:8" ht="16.5" thickTop="1" thickBot="1">
      <c r="B96" s="532">
        <v>3</v>
      </c>
      <c r="C96" s="734" t="s">
        <v>597</v>
      </c>
      <c r="D96" s="533">
        <v>45323</v>
      </c>
      <c r="E96" s="533">
        <v>45324</v>
      </c>
      <c r="F96" s="533" t="s">
        <v>293</v>
      </c>
      <c r="G96" s="532" t="s">
        <v>1284</v>
      </c>
      <c r="H96" s="734" t="s">
        <v>1285</v>
      </c>
    </row>
    <row r="97" spans="2:8" ht="16.5" thickTop="1" thickBot="1">
      <c r="B97" s="532"/>
      <c r="C97" s="734" t="s">
        <v>1287</v>
      </c>
      <c r="D97" s="532"/>
      <c r="E97" s="533">
        <v>45328</v>
      </c>
      <c r="F97" s="533" t="s">
        <v>293</v>
      </c>
      <c r="G97" s="532" t="s">
        <v>1278</v>
      </c>
      <c r="H97" s="734" t="s">
        <v>1298</v>
      </c>
    </row>
    <row r="98" spans="2:8" ht="16.5" thickTop="1" thickBot="1">
      <c r="B98" s="532">
        <v>12</v>
      </c>
      <c r="C98" s="734" t="s">
        <v>598</v>
      </c>
      <c r="D98" s="533">
        <v>45351</v>
      </c>
      <c r="E98" s="533">
        <v>45329</v>
      </c>
      <c r="F98" s="533" t="s">
        <v>293</v>
      </c>
      <c r="G98" s="532" t="s">
        <v>1280</v>
      </c>
      <c r="H98" s="734" t="s">
        <v>1286</v>
      </c>
    </row>
    <row r="99" spans="2:8" ht="16.5" thickTop="1" thickBot="1">
      <c r="B99" s="43">
        <v>17</v>
      </c>
      <c r="C99" s="619" t="s">
        <v>324</v>
      </c>
      <c r="D99" s="737">
        <v>45336</v>
      </c>
      <c r="E99" s="737">
        <v>45336</v>
      </c>
      <c r="F99" s="737"/>
      <c r="G99" s="738" t="s">
        <v>1280</v>
      </c>
      <c r="H99" s="42" t="s">
        <v>1308</v>
      </c>
    </row>
    <row r="100" spans="2:8" ht="16.5" thickTop="1" thickBot="1">
      <c r="B100" s="43">
        <v>11</v>
      </c>
      <c r="C100" s="620" t="s">
        <v>309</v>
      </c>
      <c r="D100" s="737">
        <v>45338</v>
      </c>
      <c r="E100" s="737">
        <v>45338</v>
      </c>
      <c r="F100" s="737"/>
      <c r="G100" s="738" t="s">
        <v>1284</v>
      </c>
      <c r="H100" s="609" t="s">
        <v>1308</v>
      </c>
    </row>
    <row r="101" spans="2:8" ht="16.5" thickTop="1" thickBot="1">
      <c r="B101" s="43">
        <v>10</v>
      </c>
      <c r="C101" s="619" t="s">
        <v>323</v>
      </c>
      <c r="D101" s="740">
        <v>45337</v>
      </c>
      <c r="E101" s="737">
        <v>45341</v>
      </c>
      <c r="F101" s="737"/>
      <c r="G101" s="738" t="s">
        <v>1282</v>
      </c>
      <c r="H101" s="609" t="s">
        <v>1308</v>
      </c>
    </row>
    <row r="102" spans="2:8" ht="16.5" thickTop="1" thickBot="1">
      <c r="B102" s="43">
        <v>13</v>
      </c>
      <c r="C102" s="624" t="s">
        <v>311</v>
      </c>
      <c r="D102" s="737">
        <v>45341</v>
      </c>
      <c r="E102" s="737">
        <v>45343</v>
      </c>
      <c r="F102" s="737" t="s">
        <v>288</v>
      </c>
      <c r="G102" s="43" t="s">
        <v>1290</v>
      </c>
      <c r="H102" s="42" t="s">
        <v>1307</v>
      </c>
    </row>
    <row r="103" spans="2:8" ht="16.5" thickTop="1" thickBot="1">
      <c r="B103" s="43">
        <v>14</v>
      </c>
      <c r="C103" s="624" t="s">
        <v>313</v>
      </c>
      <c r="D103" s="740">
        <v>45342</v>
      </c>
      <c r="E103" s="737">
        <v>45344</v>
      </c>
      <c r="F103" s="737" t="s">
        <v>288</v>
      </c>
      <c r="G103" s="43" t="s">
        <v>1278</v>
      </c>
      <c r="H103" s="42" t="s">
        <v>1306</v>
      </c>
    </row>
    <row r="104" spans="2:8" ht="16.5" thickTop="1" thickBot="1">
      <c r="B104" s="43">
        <v>5</v>
      </c>
      <c r="C104" s="624" t="s">
        <v>315</v>
      </c>
      <c r="D104" s="737">
        <v>45343</v>
      </c>
      <c r="E104" s="737">
        <v>45345</v>
      </c>
      <c r="F104" s="737" t="s">
        <v>288</v>
      </c>
      <c r="G104" s="43" t="s">
        <v>1280</v>
      </c>
      <c r="H104" s="42" t="s">
        <v>1309</v>
      </c>
    </row>
    <row r="105" spans="2:8" ht="16.5" thickTop="1" thickBot="1">
      <c r="B105" s="43">
        <v>4</v>
      </c>
      <c r="C105" s="619" t="s">
        <v>317</v>
      </c>
      <c r="D105" s="737">
        <v>45348</v>
      </c>
      <c r="E105" s="737">
        <v>45348</v>
      </c>
      <c r="F105" s="737" t="s">
        <v>293</v>
      </c>
      <c r="G105" s="738" t="s">
        <v>1290</v>
      </c>
      <c r="H105" s="42" t="s">
        <v>1311</v>
      </c>
    </row>
    <row r="106" spans="2:8" ht="15.75" thickTop="1"/>
  </sheetData>
  <mergeCells count="4">
    <mergeCell ref="C16:I16"/>
    <mergeCell ref="C19:I19"/>
    <mergeCell ref="J18:M18"/>
    <mergeCell ref="B44:H4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A6A4-295C-4CE6-BB18-B706E9DCDCAA}">
  <sheetPr codeName="Sheet4">
    <tabColor rgb="FF00B0F0"/>
  </sheetPr>
  <dimension ref="C4:X69"/>
  <sheetViews>
    <sheetView tabSelected="1" topLeftCell="A3" zoomScaleNormal="100" workbookViewId="0">
      <pane xSplit="3" ySplit="2" topLeftCell="D23" activePane="bottomRight" state="frozen"/>
      <selection pane="topRight"/>
      <selection pane="bottomLeft"/>
      <selection pane="bottomRight" activeCell="J53" sqref="J53"/>
    </sheetView>
  </sheetViews>
  <sheetFormatPr defaultColWidth="8.7109375" defaultRowHeight="15"/>
  <cols>
    <col min="1" max="2" width="8.7109375" bestFit="1" customWidth="1"/>
    <col min="3" max="3" width="23.42578125" customWidth="1"/>
    <col min="4" max="4" width="16.42578125" style="35" customWidth="1"/>
    <col min="5" max="8" width="19.5703125" customWidth="1"/>
    <col min="9" max="9" width="18" bestFit="1" customWidth="1"/>
    <col min="10" max="10" width="31.140625" customWidth="1"/>
    <col min="11" max="11" width="23.5703125" customWidth="1"/>
    <col min="12" max="13" width="16.42578125" bestFit="1" customWidth="1"/>
    <col min="14" max="14" width="10.42578125" customWidth="1"/>
    <col min="15" max="15" width="10.42578125" style="51" customWidth="1"/>
    <col min="16" max="16" width="16.42578125" bestFit="1" customWidth="1"/>
    <col min="17" max="17" width="22" bestFit="1" customWidth="1"/>
    <col min="18" max="18" width="21.5703125" bestFit="1" customWidth="1"/>
    <col min="19" max="19" width="18" bestFit="1" customWidth="1"/>
    <col min="20" max="20" width="12.7109375" customWidth="1"/>
    <col min="21" max="21" width="11.140625" bestFit="1" customWidth="1"/>
    <col min="22" max="23" width="17.42578125" bestFit="1" customWidth="1"/>
    <col min="24" max="24" width="88.7109375" bestFit="1" customWidth="1"/>
    <col min="25" max="25" width="8.7109375" bestFit="1" customWidth="1"/>
  </cols>
  <sheetData>
    <row r="4" spans="3:24" s="203" customFormat="1" ht="30.75" thickBot="1">
      <c r="C4" s="220" t="str">
        <f>'Agile Tracker'!A5</f>
        <v>Site ID</v>
      </c>
      <c r="D4" s="220" t="str">
        <f>'Agile Tracker'!B5</f>
        <v>Scope</v>
      </c>
      <c r="E4" s="301" t="str">
        <f>'Agile Tracker'!C5</f>
        <v>IKOM</v>
      </c>
      <c r="F4" s="302" t="str">
        <f>'Agile Tracker'!D5</f>
        <v>Matching Orders</v>
      </c>
      <c r="G4" s="302" t="str">
        <f>'Agile Tracker'!E5</f>
        <v>Internal Work Orders</v>
      </c>
      <c r="H4" s="301" t="str">
        <f>'Agile Tracker'!F5</f>
        <v>EKOM</v>
      </c>
      <c r="I4" s="301" t="str">
        <f>'Agile Tracker'!G5</f>
        <v>Site Survey Schedule</v>
      </c>
      <c r="J4" s="301" t="str">
        <f>'Agile Tracker'!H5</f>
        <v>PO/SO to be issued</v>
      </c>
      <c r="K4" s="301" t="str">
        <f>'Agile Tracker'!I5</f>
        <v>CPE ETA confirmation at Destination</v>
      </c>
      <c r="L4" s="301" t="str">
        <f>'Agile Tracker'!J5</f>
        <v>Cease Date Confirmation</v>
      </c>
      <c r="M4" s="301" t="str">
        <f>'Agile Tracker'!K5</f>
        <v>Site Survey Completion</v>
      </c>
      <c r="N4" s="301" t="str">
        <f>'Agile Tracker'!L5</f>
        <v>CE Routing</v>
      </c>
      <c r="O4" s="728" t="str">
        <f>'Agile Tracker'!M5</f>
        <v>Cease CRD</v>
      </c>
      <c r="P4" s="728"/>
      <c r="Q4" s="220" t="str">
        <f>'Agile Tracker'!O5</f>
        <v>Target RFS (D)</v>
      </c>
      <c r="R4" s="220" t="str">
        <f>'Agile Tracker'!P5</f>
        <v xml:space="preserve"> CRD</v>
      </c>
      <c r="S4" s="303" t="str">
        <f>'Agile Tracker'!Q5</f>
        <v>Work orders to be closed</v>
      </c>
      <c r="T4" s="304" t="str">
        <f>'Agile Tracker'!R5</f>
        <v>Timeline</v>
      </c>
      <c r="U4" s="305" t="str">
        <f>'Agile Tracker'!S5</f>
        <v>% completed</v>
      </c>
      <c r="V4" s="83" t="s">
        <v>827</v>
      </c>
      <c r="W4" s="83" t="s">
        <v>401</v>
      </c>
      <c r="X4" s="83" t="s">
        <v>574</v>
      </c>
    </row>
    <row r="5" spans="3:24" ht="15" customHeight="1" thickBot="1">
      <c r="C5" s="222" t="str">
        <f>'SCOOT - T3'!A7</f>
        <v>SCOOT - T3</v>
      </c>
      <c r="D5" s="219" t="str">
        <f>'SCOOT - T3'!B7</f>
        <v>Replacement of Vedge 1000 device with Cisco C8200 device to intergrate SIA network to SDWAN fabric, with client owned links</v>
      </c>
      <c r="E5" s="6" t="str">
        <f ca="1">'SCOOT - T3'!C7</f>
        <v>COMPLETED</v>
      </c>
      <c r="F5" s="6" t="str">
        <f ca="1">'SCOOT - T3'!D7</f>
        <v>NA</v>
      </c>
      <c r="G5" s="6" t="str">
        <f ca="1">'SCOOT - T3'!E7</f>
        <v>COMPLETED</v>
      </c>
      <c r="H5" s="6" t="str">
        <f ca="1">'SCOOT - T3'!F7</f>
        <v>COMPLETED</v>
      </c>
      <c r="I5" s="6" t="str">
        <f ca="1">'SCOOT - T3'!G7</f>
        <v>NA</v>
      </c>
      <c r="J5" s="6" t="str">
        <f ca="1">'SCOOT - T3'!H7</f>
        <v>COMPLETED</v>
      </c>
      <c r="K5" s="6" t="str">
        <f ca="1">'SCOOT - T3'!I7</f>
        <v>COMPLETED</v>
      </c>
      <c r="L5" s="6" t="str">
        <f ca="1">'SCOOT - T3'!J7</f>
        <v>NA</v>
      </c>
      <c r="M5" s="6" t="str">
        <f ca="1">'SCOOT - T3'!K7</f>
        <v>NA</v>
      </c>
      <c r="N5" s="6" t="str">
        <f ca="1">'SCOOT - T3'!L7</f>
        <v>NA</v>
      </c>
      <c r="O5" s="223" t="str">
        <f>'SCOOT - T3'!M7</f>
        <v>NA</v>
      </c>
      <c r="P5" s="6" t="str">
        <f>'SCOOT - T3'!N7</f>
        <v>NEEDS ATTENTION</v>
      </c>
      <c r="Q5" s="223">
        <f>'SCOOT - T3'!O7</f>
        <v>45119</v>
      </c>
      <c r="R5" s="224" t="str">
        <f>'SCOOT - T3'!P7</f>
        <v>AMENDMENT REQUIRED</v>
      </c>
      <c r="S5" s="6" t="str">
        <f ca="1">'SCOOT - T3'!Q7</f>
        <v>NEEDS ATTENTION</v>
      </c>
      <c r="T5" s="442" t="str">
        <f>'SCOOT - T3'!R7</f>
        <v>AGGRESSIVE</v>
      </c>
      <c r="U5" s="10">
        <f>'SCOOT - T3'!S7</f>
        <v>0.95652173913043481</v>
      </c>
      <c r="V5" s="46" t="s">
        <v>264</v>
      </c>
      <c r="W5" s="46" t="s">
        <v>402</v>
      </c>
      <c r="X5" s="460" t="s">
        <v>828</v>
      </c>
    </row>
    <row r="6" spans="3:24" ht="15" customHeight="1" thickBot="1">
      <c r="C6" s="222" t="str">
        <f>TSQ!A7</f>
        <v>TSQ</v>
      </c>
      <c r="D6" s="219" t="str">
        <f>TSQ!B7</f>
        <v>SDWAN Connectivity setup at TSQ DC with C8500 Device</v>
      </c>
      <c r="E6" s="6" t="str">
        <f ca="1">TSQ!C7</f>
        <v>COMPLETED</v>
      </c>
      <c r="F6" s="6" t="str">
        <f ca="1">TSQ!D7</f>
        <v>NA</v>
      </c>
      <c r="G6" s="6" t="str">
        <f ca="1">TSQ!E7</f>
        <v>COMPLETED</v>
      </c>
      <c r="H6" s="6" t="str">
        <f ca="1">TSQ!F7</f>
        <v>COMPLETED</v>
      </c>
      <c r="I6" s="6" t="str">
        <f ca="1">TSQ!G7</f>
        <v>NA</v>
      </c>
      <c r="J6" s="6" t="str">
        <f ca="1">TSQ!H7</f>
        <v>COMPLETED</v>
      </c>
      <c r="K6" s="6" t="str">
        <f ca="1">TSQ!I7</f>
        <v>COMPLETED</v>
      </c>
      <c r="L6" s="6" t="str">
        <f ca="1">TSQ!J7</f>
        <v>NA</v>
      </c>
      <c r="M6" s="6" t="str">
        <f ca="1">TSQ!K7</f>
        <v>NA</v>
      </c>
      <c r="N6" s="6" t="str">
        <f ca="1">TSQ!L7</f>
        <v>NA</v>
      </c>
      <c r="O6" s="223" t="str">
        <f>TSQ!M7</f>
        <v>NA</v>
      </c>
      <c r="P6" s="6" t="str">
        <f>TSQ!N7</f>
        <v>NEEDS ATTENTION</v>
      </c>
      <c r="Q6" s="223">
        <f>TSQ!O7</f>
        <v>45071</v>
      </c>
      <c r="R6" s="224" t="str">
        <f>TSQ!P7</f>
        <v/>
      </c>
      <c r="S6" s="6" t="str">
        <f ca="1">TSQ!Q7</f>
        <v/>
      </c>
      <c r="T6" s="443" t="str">
        <f>TSQ!R7</f>
        <v/>
      </c>
      <c r="U6" s="10">
        <f>TSQ!S7</f>
        <v>0.81304347826086965</v>
      </c>
      <c r="V6" s="46" t="s">
        <v>205</v>
      </c>
      <c r="W6" s="46" t="s">
        <v>403</v>
      </c>
      <c r="X6" s="460" t="s">
        <v>829</v>
      </c>
    </row>
    <row r="7" spans="3:24" ht="15" customHeight="1" thickBot="1">
      <c r="C7" s="222" t="str">
        <f>DCE!A7</f>
        <v>DCE DC</v>
      </c>
      <c r="D7" s="219" t="str">
        <f>DCE!B7</f>
        <v>SDWAN Connectivity setup at TSQ DC with C8500 Device</v>
      </c>
      <c r="E7" s="6" t="str">
        <f ca="1">DCE!C7</f>
        <v>COMPLETED</v>
      </c>
      <c r="F7" s="6" t="str">
        <f ca="1">DCE!D7</f>
        <v>NA</v>
      </c>
      <c r="G7" s="6" t="str">
        <f ca="1">DCE!E7</f>
        <v>COMPLETED</v>
      </c>
      <c r="H7" s="6" t="str">
        <f ca="1">DCE!F7</f>
        <v>COMPLETED</v>
      </c>
      <c r="I7" s="6" t="str">
        <f ca="1">DCE!G7</f>
        <v>NA</v>
      </c>
      <c r="J7" s="6" t="str">
        <f ca="1">DCE!H7</f>
        <v>COMPLETED</v>
      </c>
      <c r="K7" s="6" t="str">
        <f ca="1">DCE!I7</f>
        <v>COMPLETED</v>
      </c>
      <c r="L7" s="6" t="str">
        <f ca="1">DCE!J7</f>
        <v>NA</v>
      </c>
      <c r="M7" s="6" t="str">
        <f ca="1">DCE!K7</f>
        <v>NA</v>
      </c>
      <c r="N7" s="6" t="str">
        <f ca="1">DCE!L7</f>
        <v>NA</v>
      </c>
      <c r="O7" s="223" t="str">
        <f>DCE!M7</f>
        <v>NA</v>
      </c>
      <c r="P7" s="6" t="str">
        <f>DCE!N7</f>
        <v>NEEDS ATTENTION</v>
      </c>
      <c r="Q7" s="223">
        <f>DCE!O7</f>
        <v>45153</v>
      </c>
      <c r="R7" s="224" t="str">
        <f>DCE!P7</f>
        <v/>
      </c>
      <c r="S7" s="6" t="str">
        <f ca="1">DCE!Q7</f>
        <v/>
      </c>
      <c r="T7" s="443" t="str">
        <f>DCE!R7</f>
        <v/>
      </c>
      <c r="U7" s="10">
        <f>DCE!S7</f>
        <v>1</v>
      </c>
      <c r="V7" s="46" t="s">
        <v>205</v>
      </c>
      <c r="W7" s="46" t="s">
        <v>403</v>
      </c>
      <c r="X7" s="460" t="s">
        <v>830</v>
      </c>
    </row>
    <row r="8" spans="3:24" ht="15" customHeight="1" thickBot="1">
      <c r="C8" s="222" t="str">
        <f>'CHAI CHEE'!A7</f>
        <v>CHAI CHEE</v>
      </c>
      <c r="D8" s="219" t="str">
        <f>'CHAI CHEE'!B7</f>
        <v>Provisioning of Diverse Singnet Ethernet Links and Replacement of Vedge 1000 device with Cisco C8200 device to intergrate SIA network to SDWAN fabric</v>
      </c>
      <c r="E8" s="6" t="str">
        <f ca="1">'CHAI CHEE'!C7</f>
        <v>COMPLETED</v>
      </c>
      <c r="F8" s="6" t="str">
        <f ca="1">'CHAI CHEE'!D7</f>
        <v>NA</v>
      </c>
      <c r="G8" s="6" t="str">
        <f ca="1">'CHAI CHEE'!E7</f>
        <v>COMPLETED</v>
      </c>
      <c r="H8" s="6" t="str">
        <f ca="1">'CHAI CHEE'!F7</f>
        <v>COMPLETED</v>
      </c>
      <c r="I8" s="6" t="str">
        <f ca="1">'CHAI CHEE'!G7</f>
        <v>COMPLETED</v>
      </c>
      <c r="J8" s="6" t="str">
        <f ca="1">'CHAI CHEE'!H7</f>
        <v>COMPLETED</v>
      </c>
      <c r="K8" s="6" t="str">
        <f ca="1">'CHAI CHEE'!I7</f>
        <v>COMPLETED</v>
      </c>
      <c r="L8" s="6" t="str">
        <f ca="1">'CHAI CHEE'!J7</f>
        <v>COMPLETED</v>
      </c>
      <c r="M8" s="6" t="str">
        <f ca="1">'CHAI CHEE'!K7</f>
        <v>COMPLETED</v>
      </c>
      <c r="N8" s="6" t="str">
        <f ca="1">'CHAI CHEE'!L7</f>
        <v>COMPLETED</v>
      </c>
      <c r="O8" s="223">
        <f>'CHAI CHEE'!M7</f>
        <v>45240</v>
      </c>
      <c r="P8" s="6" t="str">
        <f>'CHAI CHEE'!N7</f>
        <v>NEEDS ATTENTION</v>
      </c>
      <c r="Q8" s="223">
        <f>'CHAI CHEE'!O7</f>
        <v>45216</v>
      </c>
      <c r="R8" s="224" t="str">
        <f>'CHAI CHEE'!P7</f>
        <v>AMENDMENT REQUIRED</v>
      </c>
      <c r="S8" s="6" t="str">
        <f ca="1">'CHAI CHEE'!Q7</f>
        <v/>
      </c>
      <c r="T8" s="443" t="str">
        <f>'CHAI CHEE'!R7</f>
        <v>TO ARCHIVE</v>
      </c>
      <c r="U8" s="10">
        <f>'CHAI CHEE'!S7</f>
        <v>1</v>
      </c>
      <c r="V8" s="46" t="s">
        <v>205</v>
      </c>
      <c r="W8" s="46" t="s">
        <v>403</v>
      </c>
      <c r="X8" s="460" t="s">
        <v>1162</v>
      </c>
    </row>
    <row r="9" spans="3:24" ht="15" customHeight="1" thickBot="1">
      <c r="C9" s="222" t="str">
        <f>ION!A7</f>
        <v>ION</v>
      </c>
      <c r="D9" s="219" t="str">
        <f>ION!B7</f>
        <v>Provisioning of Diverse Singnet Ethernet Links and Replacement of Vedge 1000 device with Cisco C8200 device to intergrate SIA network to SDWAN fabric</v>
      </c>
      <c r="E9" s="6" t="str">
        <f ca="1">ION!C7</f>
        <v>COMPLETED</v>
      </c>
      <c r="F9" s="6" t="str">
        <f ca="1">ION!D7</f>
        <v>NA</v>
      </c>
      <c r="G9" s="6" t="str">
        <f ca="1">ION!E7</f>
        <v>COMPLETED</v>
      </c>
      <c r="H9" s="6" t="str">
        <f ca="1">ION!F7</f>
        <v>COMPLETED</v>
      </c>
      <c r="I9" s="6" t="str">
        <f ca="1">ION!G7</f>
        <v>COMPLETED</v>
      </c>
      <c r="J9" s="6" t="str">
        <f ca="1">ION!H7</f>
        <v>COMPLETED</v>
      </c>
      <c r="K9" s="6" t="str">
        <f ca="1">ION!I7</f>
        <v>COMPLETED</v>
      </c>
      <c r="L9" s="6" t="str">
        <f ca="1">ION!J7</f>
        <v>COMPLETED</v>
      </c>
      <c r="M9" s="6" t="str">
        <f ca="1">ION!K7</f>
        <v>COMPLETED</v>
      </c>
      <c r="N9" s="6" t="str">
        <f ca="1">ION!L7</f>
        <v>COMPLETED</v>
      </c>
      <c r="O9" s="223" t="str">
        <f>ION!M7</f>
        <v/>
      </c>
      <c r="P9" s="6" t="str">
        <f>ION!N7</f>
        <v>NEEDS ATTENTION</v>
      </c>
      <c r="Q9" s="223">
        <f>ION!O7</f>
        <v>45282</v>
      </c>
      <c r="R9" s="224" t="str">
        <f>ION!P7</f>
        <v>AMENDMENT REQUIRED</v>
      </c>
      <c r="S9" s="6" t="str">
        <f ca="1">ION!Q7</f>
        <v/>
      </c>
      <c r="T9" s="443" t="str">
        <f>ION!R7</f>
        <v/>
      </c>
      <c r="U9" s="10">
        <f>ION!S7</f>
        <v>0.75</v>
      </c>
      <c r="V9" s="46" t="s">
        <v>205</v>
      </c>
      <c r="W9" s="46" t="s">
        <v>402</v>
      </c>
      <c r="X9" s="460" t="s">
        <v>831</v>
      </c>
    </row>
    <row r="10" spans="3:24" ht="15" customHeight="1" thickBot="1">
      <c r="C10" s="222" t="str">
        <f>'ALH Guard'!A7</f>
        <v>ALH GUARD</v>
      </c>
      <c r="D10" s="219" t="str">
        <f>'ALH Guard'!B7</f>
        <v>Provisioning of Diverse Singnet Ethernet Links and Replacement of Vedge 1000 device with Cisco C8200 device to intergrate SIA network to SDWAN fabric</v>
      </c>
      <c r="E10" s="6" t="str">
        <f ca="1">'ALH Guard'!C7</f>
        <v>COMPLETED</v>
      </c>
      <c r="F10" s="6" t="str">
        <f ca="1">'ALH Guard'!D7</f>
        <v>NA</v>
      </c>
      <c r="G10" s="6" t="str">
        <f ca="1">'ALH Guard'!E7</f>
        <v>COMPLETED</v>
      </c>
      <c r="H10" s="6" t="str">
        <f ca="1">'ALH Guard'!F7</f>
        <v>COMPLETED</v>
      </c>
      <c r="I10" s="6" t="str">
        <f ca="1">'ALH Guard'!G7</f>
        <v>COMPLETED</v>
      </c>
      <c r="J10" s="6" t="str">
        <f ca="1">'ALH Guard'!H7</f>
        <v>COMPLETED</v>
      </c>
      <c r="K10" s="6" t="str">
        <f ca="1">'ALH Guard'!I7</f>
        <v>COMPLETED</v>
      </c>
      <c r="L10" s="6" t="str">
        <f ca="1">'ALH Guard'!J7</f>
        <v>COMPLETED</v>
      </c>
      <c r="M10" s="6" t="str">
        <f ca="1">'ALH Guard'!K7</f>
        <v>COMPLETED</v>
      </c>
      <c r="N10" s="6" t="str">
        <f ca="1">'ALH Guard'!L7</f>
        <v>COMPLETED</v>
      </c>
      <c r="O10" s="223" t="str">
        <f>'ALH Guard'!M7</f>
        <v/>
      </c>
      <c r="P10" s="6" t="str">
        <f>'ALH Guard'!N7</f>
        <v>NEEDS ATTENTION</v>
      </c>
      <c r="Q10" s="223">
        <f>'ALH Guard'!O7</f>
        <v>45303</v>
      </c>
      <c r="R10" s="224" t="str">
        <f>'ALH Guard'!P7</f>
        <v>AMENDMENT REQUIRED</v>
      </c>
      <c r="S10" s="6" t="str">
        <f ca="1">'ALH Guard'!Q7</f>
        <v/>
      </c>
      <c r="T10" s="443" t="str">
        <f>'ALH Guard'!R7</f>
        <v/>
      </c>
      <c r="U10" s="10">
        <f>'ALH Guard'!S7</f>
        <v>0.90652173913043488</v>
      </c>
      <c r="V10" s="46" t="s">
        <v>205</v>
      </c>
      <c r="W10" s="46" t="s">
        <v>402</v>
      </c>
      <c r="X10" s="460" t="s">
        <v>832</v>
      </c>
    </row>
    <row r="11" spans="3:24" ht="15" customHeight="1" thickBot="1">
      <c r="C11" s="222" t="str">
        <f>'SMC - SIAEC'!A7</f>
        <v>SMC- SIAEC</v>
      </c>
      <c r="D11" s="219" t="str">
        <f>'SMC - SIAEC'!B7</f>
        <v>Provisioning of Diverse Singnet Ethernet Links and Replacement of Vedge 1000 device with Cisco C8200 device to integrate SIA network to SDWAN fabric</v>
      </c>
      <c r="E11" s="6" t="str">
        <f ca="1">'SMC - SIAEC'!C7</f>
        <v>COMPLETED</v>
      </c>
      <c r="F11" s="6" t="str">
        <f ca="1">'SMC - SIAEC'!D7</f>
        <v>NA</v>
      </c>
      <c r="G11" s="6" t="str">
        <f ca="1">'SMC - SIAEC'!E7</f>
        <v>COMPLETED</v>
      </c>
      <c r="H11" s="6" t="str">
        <f ca="1">'SMC - SIAEC'!F7</f>
        <v>COMPLETED</v>
      </c>
      <c r="I11" s="6" t="str">
        <f ca="1">'SMC - SIAEC'!G7</f>
        <v>COMPLETED</v>
      </c>
      <c r="J11" s="6" t="str">
        <f ca="1">'SMC - SIAEC'!H7</f>
        <v>COMPLETED</v>
      </c>
      <c r="K11" s="6" t="str">
        <f ca="1">'SMC - SIAEC'!I7</f>
        <v>COMPLETED</v>
      </c>
      <c r="L11" s="6" t="str">
        <f ca="1">'SMC - SIAEC'!J7</f>
        <v>NA</v>
      </c>
      <c r="M11" s="6" t="str">
        <f ca="1">'SMC - SIAEC'!K7</f>
        <v>COMPLETED</v>
      </c>
      <c r="N11" s="6" t="str">
        <f ca="1">'SMC - SIAEC'!L7</f>
        <v>COMPLETED</v>
      </c>
      <c r="O11" s="223" t="str">
        <f>'SMC - SIAEC'!M7</f>
        <v/>
      </c>
      <c r="P11" s="6" t="str">
        <f>'SMC - SIAEC'!N7</f>
        <v>NEEDS ATTENTION</v>
      </c>
      <c r="Q11" s="223">
        <f>'SMC - SIAEC'!O7</f>
        <v>45260</v>
      </c>
      <c r="R11" s="224" t="str">
        <f>'SMC - SIAEC'!P7</f>
        <v>AMENDMENT REQUIRED</v>
      </c>
      <c r="S11" s="6" t="str">
        <f ca="1">'SMC - SIAEC'!Q7</f>
        <v/>
      </c>
      <c r="T11" s="443" t="str">
        <f>'SMC - SIAEC'!R7</f>
        <v/>
      </c>
      <c r="U11" s="10">
        <f>'SMC - SIAEC'!S7</f>
        <v>0.97826086956521729</v>
      </c>
      <c r="V11" s="46" t="s">
        <v>388</v>
      </c>
      <c r="W11" s="46" t="s">
        <v>403</v>
      </c>
      <c r="X11" s="460" t="s">
        <v>1153</v>
      </c>
    </row>
    <row r="12" spans="3:24" ht="15" customHeight="1" thickBot="1">
      <c r="C12" s="222" t="str">
        <f>DATAPOST!A7</f>
        <v>DATAPOST</v>
      </c>
      <c r="D12" s="219" t="str">
        <f>DATAPOST!B7</f>
        <v>Provisioning of  Singnet Ethernet Links with client provided deiverse link and Replacement of Vedge 1000 device with Cisco C8200 device to intergrate SIA network to SDWAN fabric</v>
      </c>
      <c r="E12" s="6" t="str">
        <f ca="1">DATAPOST!C7</f>
        <v>COMPLETED</v>
      </c>
      <c r="F12" s="6" t="str">
        <f ca="1">DATAPOST!D7</f>
        <v>NA</v>
      </c>
      <c r="G12" s="6" t="str">
        <f ca="1">DATAPOST!E7</f>
        <v>RISK</v>
      </c>
      <c r="H12" s="6" t="str">
        <f ca="1">DATAPOST!F7</f>
        <v>COMPLETED</v>
      </c>
      <c r="I12" s="6" t="str">
        <f ca="1">DATAPOST!G7</f>
        <v>NA</v>
      </c>
      <c r="J12" s="6" t="str">
        <f ca="1">DATAPOST!H7</f>
        <v>COMPLETED</v>
      </c>
      <c r="K12" s="6" t="str">
        <f ca="1">DATAPOST!I7</f>
        <v>COMPLETED</v>
      </c>
      <c r="L12" s="6" t="str">
        <f ca="1">DATAPOST!J7</f>
        <v>NA</v>
      </c>
      <c r="M12" s="6" t="str">
        <f ca="1">DATAPOST!K7</f>
        <v>NA</v>
      </c>
      <c r="N12" s="6" t="str">
        <f ca="1">DATAPOST!L7</f>
        <v>NA</v>
      </c>
      <c r="O12" s="223" t="str">
        <f>DATAPOST!M7</f>
        <v/>
      </c>
      <c r="P12" s="6" t="str">
        <f>DATAPOST!N7</f>
        <v>NEEDS ATTENTION</v>
      </c>
      <c r="Q12" s="223">
        <f>DATAPOST!O7</f>
        <v>45327</v>
      </c>
      <c r="R12" s="224" t="str">
        <f>DATAPOST!P7</f>
        <v/>
      </c>
      <c r="S12" s="6" t="str">
        <f ca="1">DATAPOST!Q7</f>
        <v/>
      </c>
      <c r="T12" s="443" t="str">
        <f>DATAPOST!R7</f>
        <v/>
      </c>
      <c r="U12" s="10">
        <f>DATAPOST!S7</f>
        <v>0.41086956521739132</v>
      </c>
      <c r="V12" s="46" t="s">
        <v>264</v>
      </c>
      <c r="W12" s="46" t="s">
        <v>276</v>
      </c>
      <c r="X12" s="460" t="s">
        <v>1163</v>
      </c>
    </row>
    <row r="13" spans="3:24" ht="15" customHeight="1" thickBot="1">
      <c r="C13" s="222" t="str">
        <f>'Mentor Media'!A7</f>
        <v>Mentor Media</v>
      </c>
      <c r="D13" s="219" t="str">
        <f>'Mentor Media'!B7</f>
        <v>Provisioning of  Singnet Ethernet Links with client provided deiverse link and Replacement of Vedge 1000 device with Cisco C8200 device to intergrate SIA network to SDWAN fabric</v>
      </c>
      <c r="E13" s="6" t="str">
        <f ca="1">'Mentor Media'!C7</f>
        <v>COMPLETED</v>
      </c>
      <c r="F13" s="6" t="str">
        <f ca="1">'Mentor Media'!D7</f>
        <v>NA</v>
      </c>
      <c r="G13" s="6" t="str">
        <f ca="1">'Mentor Media'!E7</f>
        <v>RISK</v>
      </c>
      <c r="H13" s="6" t="str">
        <f ca="1">'Mentor Media'!F7</f>
        <v>COMPLETED</v>
      </c>
      <c r="I13" s="6" t="str">
        <f ca="1">'Mentor Media'!G7</f>
        <v>NA</v>
      </c>
      <c r="J13" s="6" t="str">
        <f ca="1">'Mentor Media'!H7</f>
        <v>COMPLETED</v>
      </c>
      <c r="K13" s="6" t="str">
        <f ca="1">'Mentor Media'!I7</f>
        <v>COMPLETED</v>
      </c>
      <c r="L13" s="6" t="str">
        <f ca="1">'Mentor Media'!J7</f>
        <v>NA</v>
      </c>
      <c r="M13" s="6" t="str">
        <f ca="1">'Mentor Media'!K7</f>
        <v>NA</v>
      </c>
      <c r="N13" s="6" t="str">
        <f ca="1">'Mentor Media'!L7</f>
        <v>NA</v>
      </c>
      <c r="O13" s="223" t="str">
        <f>'Mentor Media'!M7</f>
        <v/>
      </c>
      <c r="P13" s="6" t="str">
        <f>'Mentor Media'!N7</f>
        <v>NEEDS ATTENTION</v>
      </c>
      <c r="Q13" s="223">
        <f>'Mentor Media'!O7</f>
        <v>45334</v>
      </c>
      <c r="R13" s="224" t="str">
        <f>'Mentor Media'!P7</f>
        <v/>
      </c>
      <c r="S13" s="6" t="str">
        <f ca="1">'Mentor Media'!Q7</f>
        <v/>
      </c>
      <c r="T13" s="443" t="str">
        <f>'Mentor Media'!R7</f>
        <v/>
      </c>
      <c r="U13" s="10">
        <f>'Mentor Media'!S7</f>
        <v>0.43260869565217397</v>
      </c>
      <c r="V13" s="46" t="s">
        <v>264</v>
      </c>
      <c r="W13" s="46" t="s">
        <v>276</v>
      </c>
      <c r="X13" s="460" t="s">
        <v>1164</v>
      </c>
    </row>
    <row r="14" spans="3:24" ht="15" customHeight="1" thickBot="1">
      <c r="C14" s="222" t="str">
        <f>'Scoot T1'!A7</f>
        <v>Scoot T1</v>
      </c>
      <c r="D14" s="219" t="str">
        <f>'Scoot T1'!B7</f>
        <v>Replacement of Vedge 1000 device with Cisco C8200 device to intergrate SIA network to SDWAN fabric, with client owned links</v>
      </c>
      <c r="E14" s="6" t="str">
        <f ca="1">'Scoot T1'!C7</f>
        <v>COMPLETED</v>
      </c>
      <c r="F14" s="6" t="str">
        <f ca="1">'Scoot T1'!D7</f>
        <v>NA</v>
      </c>
      <c r="G14" s="6" t="str">
        <f ca="1">'Scoot T1'!E7</f>
        <v>COMPLETED</v>
      </c>
      <c r="H14" s="6" t="str">
        <f ca="1">'Scoot T1'!F7</f>
        <v>COMPLETED</v>
      </c>
      <c r="I14" s="6" t="str">
        <f ca="1">'Scoot T1'!G7</f>
        <v>NA</v>
      </c>
      <c r="J14" s="6" t="str">
        <f ca="1">'Scoot T1'!H7</f>
        <v>COMPLETED</v>
      </c>
      <c r="K14" s="6" t="str">
        <f ca="1">'Scoot T1'!I7</f>
        <v>COMPLETED</v>
      </c>
      <c r="L14" s="6" t="str">
        <f ca="1">'Scoot T1'!J7</f>
        <v>NA</v>
      </c>
      <c r="M14" s="6" t="str">
        <f ca="1">'Scoot T1'!K7</f>
        <v>NA</v>
      </c>
      <c r="N14" s="6" t="str">
        <f ca="1">'Scoot T1'!L7</f>
        <v>NA</v>
      </c>
      <c r="O14" s="223" t="str">
        <f>'Scoot T1'!M7</f>
        <v/>
      </c>
      <c r="P14" s="6" t="str">
        <f>'Scoot T1'!N7</f>
        <v>NEEDS ATTENTION</v>
      </c>
      <c r="Q14" s="223">
        <f>'Scoot T1'!O7</f>
        <v>45341</v>
      </c>
      <c r="R14" s="224" t="str">
        <f>'Scoot T1'!P7</f>
        <v>AMENDMENT REQUIRED</v>
      </c>
      <c r="S14" s="6" t="str">
        <f ca="1">'Scoot T1'!Q7</f>
        <v/>
      </c>
      <c r="T14" s="443" t="str">
        <f>'Scoot T1'!R7</f>
        <v/>
      </c>
      <c r="U14" s="10">
        <f>'Scoot T1'!S7</f>
        <v>0.80000000000000016</v>
      </c>
      <c r="V14" s="46" t="s">
        <v>264</v>
      </c>
      <c r="W14" s="46" t="s">
        <v>276</v>
      </c>
      <c r="X14" s="460" t="s">
        <v>833</v>
      </c>
    </row>
    <row r="15" spans="3:24" ht="15" customHeight="1" thickBot="1">
      <c r="C15" s="222" t="str">
        <f>'PTB4 - SIAEC'!A7</f>
        <v>PTB4 - SIAEC</v>
      </c>
      <c r="D15" s="219" t="str">
        <f>'PTB4 - SIAEC'!B7</f>
        <v>Provisioning of Diverse Singnet Ethernet Links and Replacement of Vedge 1000 device with Cisco C8200 device to intergrate SIA network to SDWAN fabric</v>
      </c>
      <c r="E15" s="6" t="str">
        <f ca="1">'PTB4 - SIAEC'!C7</f>
        <v>COMPLETED</v>
      </c>
      <c r="F15" s="6" t="str">
        <f ca="1">'PTB4 - SIAEC'!D7</f>
        <v>NA</v>
      </c>
      <c r="G15" s="6" t="str">
        <f ca="1">'PTB4 - SIAEC'!E7</f>
        <v>COMPLETED</v>
      </c>
      <c r="H15" s="6" t="str">
        <f ca="1">'PTB4 - SIAEC'!F7</f>
        <v>COMPLETED</v>
      </c>
      <c r="I15" s="6" t="str">
        <f ca="1">'PTB4 - SIAEC'!G7</f>
        <v>COMPLETED</v>
      </c>
      <c r="J15" s="6" t="str">
        <f ca="1">'PTB4 - SIAEC'!H7</f>
        <v>COMPLETED</v>
      </c>
      <c r="K15" s="6" t="str">
        <f ca="1">'PTB4 - SIAEC'!I7</f>
        <v>COMPLETED</v>
      </c>
      <c r="L15" s="6" t="str">
        <f ca="1">'PTB4 - SIAEC'!J7</f>
        <v>COMPLETED</v>
      </c>
      <c r="M15" s="6" t="str">
        <f ca="1">'PTB4 - SIAEC'!K7</f>
        <v>RISK</v>
      </c>
      <c r="N15" s="6" t="str">
        <f ca="1">'PTB4 - SIAEC'!L7</f>
        <v>RISK</v>
      </c>
      <c r="O15" s="223" t="str">
        <f>'PTB4 - SIAEC'!M7</f>
        <v/>
      </c>
      <c r="P15" s="6" t="str">
        <f>'PTB4 - SIAEC'!N7</f>
        <v>NEEDS ATTENTION</v>
      </c>
      <c r="Q15" s="223">
        <f>'PTB4 - SIAEC'!O7</f>
        <v>45348</v>
      </c>
      <c r="R15" s="224" t="str">
        <f>'PTB4 - SIAEC'!P7</f>
        <v>AMENDMENT REQUIRED</v>
      </c>
      <c r="S15" s="6" t="str">
        <f ca="1">'PTB4 - SIAEC'!Q7</f>
        <v/>
      </c>
      <c r="T15" s="443" t="str">
        <f>'PTB4 - SIAEC'!R7</f>
        <v/>
      </c>
      <c r="U15" s="10">
        <f>'PTB4 - SIAEC'!S7</f>
        <v>0.72500000000000009</v>
      </c>
      <c r="V15" s="46" t="s">
        <v>388</v>
      </c>
      <c r="W15" s="46" t="s">
        <v>276</v>
      </c>
      <c r="X15" s="460" t="s">
        <v>1220</v>
      </c>
    </row>
    <row r="16" spans="3:24" ht="15" customHeight="1" thickBot="1">
      <c r="C16" s="222" t="str">
        <f>'KRISSHOP @ CHANGI'!A7</f>
        <v>Krisshop @ Changi</v>
      </c>
      <c r="D16" s="219" t="str">
        <f>'KRISSHOP @ CHANGI'!B7</f>
        <v>Provisioning of Diverse Singnet Ethernet Links and Replacement of Vedge 1000 device with Cisco C8200 device to intergrate SIA network to SDWAN fabric</v>
      </c>
      <c r="E16" s="6" t="str">
        <f ca="1">'KRISSHOP @ CHANGI'!C7</f>
        <v>COMPLETED</v>
      </c>
      <c r="F16" s="6" t="str">
        <f ca="1">'KRISSHOP @ CHANGI'!D7</f>
        <v>NA</v>
      </c>
      <c r="G16" s="6" t="str">
        <f ca="1">'KRISSHOP @ CHANGI'!E7</f>
        <v>COMPLETED</v>
      </c>
      <c r="H16" s="6" t="str">
        <f ca="1">'KRISSHOP @ CHANGI'!F7</f>
        <v>COMPLETED</v>
      </c>
      <c r="I16" s="6" t="str">
        <f ca="1">'KRISSHOP @ CHANGI'!G7</f>
        <v>COMPLETED</v>
      </c>
      <c r="J16" s="6" t="str">
        <f ca="1">'KRISSHOP @ CHANGI'!H7</f>
        <v>COMPLETED</v>
      </c>
      <c r="K16" s="6" t="str">
        <f ca="1">'KRISSHOP @ CHANGI'!I7</f>
        <v>COMPLETED</v>
      </c>
      <c r="L16" s="6" t="str">
        <f ca="1">'KRISSHOP @ CHANGI'!J7</f>
        <v>COMPLETED</v>
      </c>
      <c r="M16" s="6" t="str">
        <f ca="1">'KRISSHOP @ CHANGI'!K7</f>
        <v>RISK</v>
      </c>
      <c r="N16" s="6" t="str">
        <f ca="1">'KRISSHOP @ CHANGI'!L7</f>
        <v>RISK</v>
      </c>
      <c r="O16" s="223" t="str">
        <f>'KRISSHOP @ CHANGI'!M7</f>
        <v/>
      </c>
      <c r="P16" s="6" t="str">
        <f>'KRISSHOP @ CHANGI'!N7</f>
        <v>NEEDS ATTENTION</v>
      </c>
      <c r="Q16" s="223">
        <f>'KRISSHOP @ CHANGI'!O7</f>
        <v>45355</v>
      </c>
      <c r="R16" s="224" t="str">
        <f>'KRISSHOP @ CHANGI'!P7</f>
        <v>AMENDMENT REQUIRED</v>
      </c>
      <c r="S16" s="6" t="str">
        <f ca="1">'KRISSHOP @ CHANGI'!Q7</f>
        <v/>
      </c>
      <c r="T16" s="443" t="str">
        <f>'KRISSHOP @ CHANGI'!R7</f>
        <v/>
      </c>
      <c r="U16" s="10">
        <f>'KRISSHOP @ CHANGI'!S7</f>
        <v>0.8</v>
      </c>
      <c r="V16" s="46" t="s">
        <v>388</v>
      </c>
      <c r="W16" s="46" t="s">
        <v>276</v>
      </c>
      <c r="X16" s="460" t="s">
        <v>1165</v>
      </c>
    </row>
    <row r="17" spans="3:24" ht="15" customHeight="1" thickBot="1">
      <c r="C17" s="222" t="str">
        <f>SICC1!A7</f>
        <v>SICC1</v>
      </c>
      <c r="D17" s="219" t="str">
        <f>SICC1!B7</f>
        <v>Provisioning of Diverse Singnet Ethernet Links and Replacement of Vedge 1000 device with Cisco C8200 device to intergrate SIA network to SDWAN fabric</v>
      </c>
      <c r="E17" s="6" t="str">
        <f ca="1">SICC1!C7</f>
        <v>COMPLETED</v>
      </c>
      <c r="F17" s="6" t="str">
        <f ca="1">SICC1!D7</f>
        <v>NA</v>
      </c>
      <c r="G17" s="6" t="str">
        <f ca="1">SICC1!E7</f>
        <v>COMPLETED</v>
      </c>
      <c r="H17" s="6" t="str">
        <f ca="1">SICC1!F7</f>
        <v>COMPLETED</v>
      </c>
      <c r="I17" s="6" t="str">
        <f ca="1">SICC1!G7</f>
        <v>COMPLETED</v>
      </c>
      <c r="J17" s="6" t="str">
        <f ca="1">SICC1!H7</f>
        <v>COMPLETED</v>
      </c>
      <c r="K17" s="6" t="str">
        <f ca="1">SICC1!I7</f>
        <v>COMPLETED</v>
      </c>
      <c r="L17" s="6" t="str">
        <f ca="1">SICC1!J7</f>
        <v>COMPLETED</v>
      </c>
      <c r="M17" s="6" t="str">
        <f ca="1">SICC1!K7</f>
        <v>COMPLETED</v>
      </c>
      <c r="N17" s="6" t="str">
        <f ca="1">SICC1!L7</f>
        <v>COMPLETED</v>
      </c>
      <c r="O17" s="223" t="str">
        <f>SICC1!M7</f>
        <v/>
      </c>
      <c r="P17" s="6" t="str">
        <f>SICC1!N7</f>
        <v>NEEDS ATTENTION</v>
      </c>
      <c r="Q17" s="223">
        <f>SICC1!O7</f>
        <v>45362</v>
      </c>
      <c r="R17" s="224" t="str">
        <f>SICC1!P7</f>
        <v>AMENDMENT REQUIRED</v>
      </c>
      <c r="S17" s="6" t="str">
        <f ca="1">SICC1!Q7</f>
        <v/>
      </c>
      <c r="T17" s="443" t="str">
        <f>SICC1!R7</f>
        <v/>
      </c>
      <c r="U17" s="10">
        <f>SICC1!S7</f>
        <v>0.71304347826086956</v>
      </c>
      <c r="V17" s="46" t="s">
        <v>205</v>
      </c>
      <c r="W17" s="46" t="s">
        <v>276</v>
      </c>
      <c r="X17" s="460" t="s">
        <v>1166</v>
      </c>
    </row>
    <row r="18" spans="3:24" ht="15" customHeight="1" thickBot="1">
      <c r="C18" s="222" t="str">
        <f>'EC Engine'!A7</f>
        <v>EC Engine</v>
      </c>
      <c r="D18" s="219" t="str">
        <f>'EC Engine'!B7</f>
        <v>Provisioning of Diverse Singnet Ethernet Links and Replacement of Vedge 1000 device with Cisco C8200 device to intergrate SIA network to SDWAN fabric</v>
      </c>
      <c r="E18" s="6" t="str">
        <f ca="1">'EC Engine'!C7</f>
        <v>COMPLETED</v>
      </c>
      <c r="F18" s="6" t="str">
        <f ca="1">'EC Engine'!D7</f>
        <v>NA</v>
      </c>
      <c r="G18" s="6" t="str">
        <f ca="1">'EC Engine'!E7</f>
        <v>COMPLETED</v>
      </c>
      <c r="H18" s="6" t="str">
        <f ca="1">'EC Engine'!F7</f>
        <v>COMPLETED</v>
      </c>
      <c r="I18" s="6" t="str">
        <f ca="1">'EC Engine'!G7</f>
        <v>COMPLETED</v>
      </c>
      <c r="J18" s="6" t="str">
        <f ca="1">'EC Engine'!H7</f>
        <v>COMPLETED</v>
      </c>
      <c r="K18" s="6" t="str">
        <f ca="1">'EC Engine'!I7</f>
        <v>COMPLETED</v>
      </c>
      <c r="L18" s="6" t="str">
        <f ca="1">'EC Engine'!J7</f>
        <v>COMPLETED</v>
      </c>
      <c r="M18" s="6" t="str">
        <f ca="1">'EC Engine'!K7</f>
        <v>COMPLETED</v>
      </c>
      <c r="N18" s="6" t="str">
        <f ca="1">'EC Engine'!L7</f>
        <v>COMPLETED</v>
      </c>
      <c r="O18" s="223" t="str">
        <f>'EC Engine'!M7</f>
        <v/>
      </c>
      <c r="P18" s="6" t="str">
        <f>'EC Engine'!N7</f>
        <v>NEEDS ATTENTION</v>
      </c>
      <c r="Q18" s="223">
        <f>'EC Engine'!O7</f>
        <v>45369</v>
      </c>
      <c r="R18" s="224" t="str">
        <f>'EC Engine'!P7</f>
        <v>AMENDMENT REQUIRED</v>
      </c>
      <c r="S18" s="6" t="str">
        <f ca="1">'EC Engine'!Q7</f>
        <v/>
      </c>
      <c r="T18" s="443" t="str">
        <f>'EC Engine'!R7</f>
        <v/>
      </c>
      <c r="U18" s="10">
        <f>'EC Engine'!S7</f>
        <v>0.97499999999999998</v>
      </c>
      <c r="V18" s="46" t="s">
        <v>205</v>
      </c>
      <c r="W18" s="46" t="s">
        <v>403</v>
      </c>
      <c r="X18" s="460" t="s">
        <v>1167</v>
      </c>
    </row>
    <row r="19" spans="3:24" ht="15" customHeight="1" thickBot="1">
      <c r="C19" s="222" t="str">
        <f>'KRISSHOP @ SIGNATURE'!A7</f>
        <v>KRISSHOP @ SIGNATURE</v>
      </c>
      <c r="D19" s="455" t="str">
        <f>'KRISSHOP @ SIGNATURE'!B7</f>
        <v>Provisioning of Diverse Singnet Ethernet Links and Replacement of Vedge 1000 device with Cisco C8200 device to intergrate SIA network to SDWAN fabric</v>
      </c>
      <c r="E19" s="6" t="str">
        <f ca="1">'KRISSHOP @ SIGNATURE'!C7</f>
        <v>COMPLETED</v>
      </c>
      <c r="F19" s="6" t="str">
        <f ca="1">'KRISSHOP @ SIGNATURE'!D7</f>
        <v>NA</v>
      </c>
      <c r="G19" s="6" t="str">
        <f ca="1">'KRISSHOP @ SIGNATURE'!E7</f>
        <v>COMPLETED</v>
      </c>
      <c r="H19" s="6" t="str">
        <f ca="1">'KRISSHOP @ SIGNATURE'!F7</f>
        <v>COMPLETED</v>
      </c>
      <c r="I19" s="6" t="str">
        <f ca="1">'KRISSHOP @ SIGNATURE'!G7</f>
        <v>COMPLETED</v>
      </c>
      <c r="J19" s="6" t="str">
        <f ca="1">'KRISSHOP @ SIGNATURE'!H7</f>
        <v>COMPLETED</v>
      </c>
      <c r="K19" s="6" t="str">
        <f ca="1">'KRISSHOP @ SIGNATURE'!I7</f>
        <v>COMPLETED</v>
      </c>
      <c r="L19" s="6" t="str">
        <f ca="1">'KRISSHOP @ SIGNATURE'!J7</f>
        <v>COMPLETED</v>
      </c>
      <c r="M19" s="6" t="str">
        <f ca="1">'KRISSHOP @ SIGNATURE'!K7</f>
        <v>COMPLETED</v>
      </c>
      <c r="N19" s="6" t="str">
        <f ca="1">'KRISSHOP @ SIGNATURE'!L7</f>
        <v>COMPLETED</v>
      </c>
      <c r="O19" s="223" t="str">
        <f>'KRISSHOP @ SIGNATURE'!M7</f>
        <v/>
      </c>
      <c r="P19" s="6" t="str">
        <f>'KRISSHOP @ SIGNATURE'!N7</f>
        <v>NEEDS ATTENTION</v>
      </c>
      <c r="Q19" s="223">
        <f>'KRISSHOP @ SIGNATURE'!O7</f>
        <v>45295</v>
      </c>
      <c r="R19" s="224" t="str">
        <f>'KRISSHOP @ SIGNATURE'!P7</f>
        <v>AMENDMENT REQUIRED</v>
      </c>
      <c r="S19" s="6" t="str">
        <f ca="1">'KRISSHOP @ SIGNATURE'!Q7</f>
        <v/>
      </c>
      <c r="T19" s="443" t="str">
        <f>'KRISSHOP @ SIGNATURE'!R7</f>
        <v/>
      </c>
      <c r="U19" s="10">
        <f>'KRISSHOP @ SIGNATURE'!S7</f>
        <v>0.97499999999999987</v>
      </c>
      <c r="V19" s="46" t="s">
        <v>388</v>
      </c>
      <c r="W19" s="46" t="s">
        <v>403</v>
      </c>
      <c r="X19" s="460" t="s">
        <v>1227</v>
      </c>
    </row>
    <row r="20" spans="3:24" ht="15" customHeight="1" thickBot="1">
      <c r="C20" s="222" t="str">
        <f>'LOYANG - SSC'!A7</f>
        <v>LOYANG - SSC</v>
      </c>
      <c r="D20" s="219" t="str">
        <f>'LOYANG - SSC'!B7</f>
        <v>Provisioning of Diverse Singnet Ethernet Links and Replacement of Vedge 1000 device with Cisco C8200 device to intergrate SIA network to SDWAN fabric</v>
      </c>
      <c r="E20" s="6" t="str">
        <f ca="1">'LOYANG - SSC'!C7</f>
        <v>COMPLETED</v>
      </c>
      <c r="F20" s="6" t="str">
        <f ca="1">'LOYANG - SSC'!D7</f>
        <v>NA</v>
      </c>
      <c r="G20" s="6" t="str">
        <f ca="1">'LOYANG - SSC'!E7</f>
        <v>COMPLETED</v>
      </c>
      <c r="H20" s="6" t="str">
        <f ca="1">'LOYANG - SSC'!F7</f>
        <v>COMPLETED</v>
      </c>
      <c r="I20" s="6" t="str">
        <f ca="1">'LOYANG - SSC'!G7</f>
        <v>COMPLETED</v>
      </c>
      <c r="J20" s="6" t="str">
        <f ca="1">'LOYANG - SSC'!H7</f>
        <v>COMPLETED</v>
      </c>
      <c r="K20" s="6" t="str">
        <f ca="1">'LOYANG - SSC'!I7</f>
        <v>COMPLETED</v>
      </c>
      <c r="L20" s="6" t="str">
        <f ca="1">'LOYANG - SSC'!J7</f>
        <v>COMPLETED</v>
      </c>
      <c r="M20" s="6" t="str">
        <f ca="1">'LOYANG - SSC'!K7</f>
        <v>COMPLETED</v>
      </c>
      <c r="N20" s="6" t="str">
        <f ca="1">'LOYANG - SSC'!L7</f>
        <v>COMPLETED</v>
      </c>
      <c r="O20" s="223" t="str">
        <f>'LOYANG - SSC'!M7</f>
        <v/>
      </c>
      <c r="P20" s="6" t="str">
        <f>'LOYANG - SSC'!N7</f>
        <v>NEEDS ATTENTION</v>
      </c>
      <c r="Q20" s="223">
        <f>'LOYANG - SSC'!O7</f>
        <v>45320</v>
      </c>
      <c r="R20" s="224" t="str">
        <f>'LOYANG - SSC'!P7</f>
        <v>AMENDMENT REQUIRED</v>
      </c>
      <c r="S20" s="6" t="str">
        <f ca="1">'LOYANG - SSC'!Q7</f>
        <v/>
      </c>
      <c r="T20" s="443" t="str">
        <f>'LOYANG - SSC'!R7</f>
        <v/>
      </c>
      <c r="U20" s="10">
        <f>'LOYANG - SSC'!S7</f>
        <v>0.85</v>
      </c>
      <c r="V20" s="46" t="s">
        <v>388</v>
      </c>
      <c r="W20" s="46" t="s">
        <v>276</v>
      </c>
      <c r="X20" s="460" t="s">
        <v>1168</v>
      </c>
    </row>
    <row r="21" spans="3:24" ht="15" customHeight="1" thickBot="1">
      <c r="C21" s="222" t="str">
        <f>'ALPS - SIAEC'!A7</f>
        <v>ALPS - SIAEC</v>
      </c>
      <c r="D21" s="219" t="str">
        <f>'ALPS - SIAEC'!B7</f>
        <v>Provisioning of Diverse Singnet Ethernet Links and Replacement of Vedge 1000 device with Cisco C8200 device to intergrate SIA network to SDWAN fabric</v>
      </c>
      <c r="E21" s="6" t="str">
        <f ca="1">'ALPS - SIAEC'!C7</f>
        <v>COMPLETED</v>
      </c>
      <c r="F21" s="6" t="str">
        <f ca="1">'ALPS - SIAEC'!D7</f>
        <v>NA</v>
      </c>
      <c r="G21" s="6" t="str">
        <f ca="1">'ALPS - SIAEC'!E7</f>
        <v>COMPLETED</v>
      </c>
      <c r="H21" s="6" t="str">
        <f ca="1">'ALPS - SIAEC'!F7</f>
        <v>COMPLETED</v>
      </c>
      <c r="I21" s="6" t="str">
        <f ca="1">'ALPS - SIAEC'!G7</f>
        <v>COMPLETED</v>
      </c>
      <c r="J21" s="6" t="str">
        <f ca="1">'ALPS - SIAEC'!H7</f>
        <v>COMPLETED</v>
      </c>
      <c r="K21" s="6" t="str">
        <f ca="1">'ALPS - SIAEC'!I7</f>
        <v>COMPLETED</v>
      </c>
      <c r="L21" s="6" t="str">
        <f ca="1">'ALPS - SIAEC'!J7</f>
        <v>COMPLETED</v>
      </c>
      <c r="M21" s="6" t="str">
        <f ca="1">'ALPS - SIAEC'!K7</f>
        <v>COMPLETED</v>
      </c>
      <c r="N21" s="6" t="str">
        <f ca="1">'ALPS - SIAEC'!L7</f>
        <v>COMPLETED</v>
      </c>
      <c r="O21" s="223" t="str">
        <f>'ALPS - SIAEC'!M7</f>
        <v/>
      </c>
      <c r="P21" s="6" t="str">
        <f>'ALPS - SIAEC'!N7</f>
        <v>NEEDS ATTENTION</v>
      </c>
      <c r="Q21" s="223">
        <f>'ALPS - SIAEC'!O7</f>
        <v>45320</v>
      </c>
      <c r="R21" s="224" t="str">
        <f>'ALPS - SIAEC'!P7</f>
        <v>AMENDMENT REQUIRED</v>
      </c>
      <c r="S21" s="6" t="str">
        <f ca="1">'ALPS - SIAEC'!Q7</f>
        <v/>
      </c>
      <c r="T21" s="443" t="str">
        <f>'ALPS - SIAEC'!R7</f>
        <v/>
      </c>
      <c r="U21" s="10">
        <f>'ALPS - SIAEC'!S7</f>
        <v>0.79999999999999982</v>
      </c>
      <c r="V21" s="46" t="s">
        <v>264</v>
      </c>
      <c r="W21" s="46" t="s">
        <v>276</v>
      </c>
      <c r="X21" s="460" t="s">
        <v>1169</v>
      </c>
    </row>
    <row r="22" spans="3:24" ht="15" customHeight="1" thickBot="1">
      <c r="C22" s="222" t="str">
        <f>'ESD CHANGI - SIAEC'!A7</f>
        <v>ESD CHANGI - SIAEC</v>
      </c>
      <c r="D22" s="219" t="str">
        <f>'ESD CHANGI - SIAEC'!B7</f>
        <v>Provisioning of Diverse Singnet Ethernet Links and Replacement of Vedge 1000 device with Cisco C8200 device to intergrate SIA network to SDWAN fabric</v>
      </c>
      <c r="E22" s="6" t="str">
        <f ca="1">'ESD CHANGI - SIAEC'!C7</f>
        <v>COMPLETED</v>
      </c>
      <c r="F22" s="6" t="str">
        <f ca="1">'ESD CHANGI - SIAEC'!D7</f>
        <v>NA</v>
      </c>
      <c r="G22" s="6" t="str">
        <f ca="1">'ESD CHANGI - SIAEC'!E7</f>
        <v>COMPLETED</v>
      </c>
      <c r="H22" s="6" t="str">
        <f ca="1">'ESD CHANGI - SIAEC'!F7</f>
        <v>COMPLETED</v>
      </c>
      <c r="I22" s="6" t="str">
        <f ca="1">'ESD CHANGI - SIAEC'!G7</f>
        <v>COMPLETED</v>
      </c>
      <c r="J22" s="6" t="str">
        <f ca="1">'ESD CHANGI - SIAEC'!H7</f>
        <v>COMPLETED</v>
      </c>
      <c r="K22" s="6" t="str">
        <f ca="1">'ESD CHANGI - SIAEC'!I7</f>
        <v>COMPLETED</v>
      </c>
      <c r="L22" s="6" t="str">
        <f ca="1">'ESD CHANGI - SIAEC'!J7</f>
        <v>COMPLETED</v>
      </c>
      <c r="M22" s="6" t="str">
        <f ca="1">'ESD CHANGI - SIAEC'!K7</f>
        <v>COMPLETED</v>
      </c>
      <c r="N22" s="6" t="str">
        <f ca="1">'ESD CHANGI - SIAEC'!L7</f>
        <v>COMPLETED</v>
      </c>
      <c r="O22" s="223" t="str">
        <f>'ESD CHANGI - SIAEC'!M7</f>
        <v/>
      </c>
      <c r="P22" s="6" t="str">
        <f>'ESD CHANGI - SIAEC'!N7</f>
        <v>NEEDS ATTENTION</v>
      </c>
      <c r="Q22" s="223">
        <f>'ESD CHANGI - SIAEC'!O7</f>
        <v>45309</v>
      </c>
      <c r="R22" s="224" t="str">
        <f>'ESD CHANGI - SIAEC'!P7</f>
        <v>AMENDMENT REQUIRED</v>
      </c>
      <c r="S22" s="6" t="str">
        <f ca="1">'ESD CHANGI - SIAEC'!Q7</f>
        <v/>
      </c>
      <c r="T22" s="443" t="str">
        <f>'ESD CHANGI - SIAEC'!R7</f>
        <v/>
      </c>
      <c r="U22" s="10">
        <f>'ESD CHANGI - SIAEC'!S7</f>
        <v>0.78152173913043466</v>
      </c>
      <c r="V22" s="46" t="s">
        <v>388</v>
      </c>
      <c r="W22" s="46" t="s">
        <v>276</v>
      </c>
      <c r="X22" s="460" t="s">
        <v>1170</v>
      </c>
    </row>
    <row r="23" spans="3:24" ht="15" customHeight="1" thickBot="1">
      <c r="C23" s="222" t="str">
        <f>'KRISLITE @ SIAEC'!A7</f>
        <v>KRISLITE @ SIAEC</v>
      </c>
      <c r="D23" s="219" t="str">
        <f>'KRISLITE @ SIAEC'!B7</f>
        <v>Provisioning of Diverse Singnet Ethernet Links and Replacement of Vedge 1000 device with Cisco C8200 device to intergrate SIA network to SDWAN fabric</v>
      </c>
      <c r="E23" s="6" t="str">
        <f ca="1">'KRISLITE @ SIAEC'!C7</f>
        <v>COMPLETED</v>
      </c>
      <c r="F23" s="6" t="str">
        <f ca="1">'KRISLITE @ SIAEC'!D7</f>
        <v>NA</v>
      </c>
      <c r="G23" s="6" t="str">
        <f ca="1">'KRISLITE @ SIAEC'!E7</f>
        <v>COMPLETED</v>
      </c>
      <c r="H23" s="6" t="str">
        <f ca="1">'KRISLITE @ SIAEC'!F7</f>
        <v>COMPLETED</v>
      </c>
      <c r="I23" s="6" t="str">
        <f ca="1">'KRISLITE @ SIAEC'!G7</f>
        <v>COMPLETED</v>
      </c>
      <c r="J23" s="6" t="str">
        <f ca="1">'KRISLITE @ SIAEC'!H7</f>
        <v>COMPLETED</v>
      </c>
      <c r="K23" s="6" t="str">
        <f ca="1">'KRISLITE @ SIAEC'!I7</f>
        <v>COMPLETED</v>
      </c>
      <c r="L23" s="6" t="str">
        <f ca="1">'KRISLITE @ SIAEC'!J7</f>
        <v>COMPLETED</v>
      </c>
      <c r="M23" s="6" t="str">
        <f ca="1">'KRISLITE @ SIAEC'!K7</f>
        <v>COMPLETED</v>
      </c>
      <c r="N23" s="6" t="str">
        <f ca="1">'KRISLITE @ SIAEC'!L7</f>
        <v>COMPLETED</v>
      </c>
      <c r="O23" s="223" t="str">
        <f>'KRISLITE @ SIAEC'!M7</f>
        <v/>
      </c>
      <c r="P23" s="6" t="str">
        <f>'KRISLITE @ SIAEC'!N7</f>
        <v>NEEDS ATTENTION</v>
      </c>
      <c r="Q23" s="223">
        <f>'KRISLITE @ SIAEC'!O7</f>
        <v>45316</v>
      </c>
      <c r="R23" s="224" t="str">
        <f>'KRISLITE @ SIAEC'!P7</f>
        <v>AMENDMENT REQUIRED</v>
      </c>
      <c r="S23" s="6" t="str">
        <f ca="1">'KRISLITE @ SIAEC'!Q7</f>
        <v/>
      </c>
      <c r="T23" s="443" t="str">
        <f>'KRISLITE @ SIAEC'!R7</f>
        <v/>
      </c>
      <c r="U23" s="10">
        <f>'KRISLITE @ SIAEC'!S7</f>
        <v>0.87499999999999989</v>
      </c>
      <c r="V23" s="46" t="s">
        <v>388</v>
      </c>
      <c r="W23" s="46" t="s">
        <v>276</v>
      </c>
      <c r="X23" s="460" t="s">
        <v>1171</v>
      </c>
    </row>
    <row r="24" spans="3:24" ht="15" customHeight="1" thickBot="1">
      <c r="C24" s="222" t="str">
        <f>'KRISSHOP @ SICC2'!A7</f>
        <v>KRISSHOP @ SICC2</v>
      </c>
      <c r="D24" s="219" t="str">
        <f>'KRISSHOP @ SICC2'!B7</f>
        <v>Provisioning of Diverse Singnet Ethernet Links and Replacement of Vedge 1000 device with Cisco C8200 device to intergrate SIA network to SDWAN fabric</v>
      </c>
      <c r="E24" s="6" t="str">
        <f ca="1">'KRISSHOP @ SICC2'!C7</f>
        <v>COMPLETED</v>
      </c>
      <c r="F24" s="6" t="str">
        <f ca="1">'KRISSHOP @ SICC2'!D7</f>
        <v>NA</v>
      </c>
      <c r="G24" s="6" t="str">
        <f ca="1">'KRISSHOP @ SICC2'!E7</f>
        <v>COMPLETED</v>
      </c>
      <c r="H24" s="6" t="str">
        <f ca="1">'KRISSHOP @ SICC2'!F7</f>
        <v>COMPLETED</v>
      </c>
      <c r="I24" s="6" t="str">
        <f ca="1">'KRISSHOP @ SICC2'!G7</f>
        <v>COMPLETED</v>
      </c>
      <c r="J24" s="6" t="str">
        <f ca="1">'KRISSHOP @ SICC2'!H7</f>
        <v>COMPLETED</v>
      </c>
      <c r="K24" s="6" t="str">
        <f ca="1">'KRISSHOP @ SICC2'!I7</f>
        <v>COMPLETED</v>
      </c>
      <c r="L24" s="6" t="str">
        <f ca="1">'KRISSHOP @ SICC2'!J7</f>
        <v>COMPLETED</v>
      </c>
      <c r="M24" s="6" t="str">
        <f ca="1">'KRISSHOP @ SICC2'!K7</f>
        <v>COMPLETED</v>
      </c>
      <c r="N24" s="6" t="str">
        <f ca="1">'KRISSHOP @ SICC2'!L7</f>
        <v>COMPLETED</v>
      </c>
      <c r="O24" s="223" t="str">
        <f>'KRISSHOP @ SICC2'!M7</f>
        <v/>
      </c>
      <c r="P24" s="6" t="str">
        <f>'KRISSHOP @ SICC2'!N7</f>
        <v>NEEDS ATTENTION</v>
      </c>
      <c r="Q24" s="223">
        <f>'KRISSHOP @ SICC2'!O7</f>
        <v>45323</v>
      </c>
      <c r="R24" s="224" t="str">
        <f>'KRISSHOP @ SICC2'!P7</f>
        <v>AMENDMENT REQUIRED</v>
      </c>
      <c r="S24" s="6" t="str">
        <f ca="1">'KRISSHOP @ SICC2'!Q7</f>
        <v/>
      </c>
      <c r="T24" s="443" t="str">
        <f>'KRISSHOP @ SICC2'!R7</f>
        <v/>
      </c>
      <c r="U24" s="10">
        <f>'KRISSHOP @ SICC2'!S7</f>
        <v>0.875</v>
      </c>
      <c r="V24" s="46" t="s">
        <v>262</v>
      </c>
      <c r="W24" s="46" t="s">
        <v>276</v>
      </c>
      <c r="X24" s="460" t="s">
        <v>1172</v>
      </c>
    </row>
    <row r="25" spans="3:24" ht="15.75" thickBot="1"/>
    <row r="26" spans="3:24" ht="15" customHeight="1" thickTop="1" thickBot="1">
      <c r="C26" s="489">
        <f ca="1">TODAY()</f>
        <v>45331</v>
      </c>
      <c r="D26" s="729" t="s">
        <v>834</v>
      </c>
      <c r="E26" s="729"/>
      <c r="F26" s="729"/>
      <c r="G26" s="729"/>
      <c r="H26" s="729"/>
      <c r="I26" s="729"/>
      <c r="J26" s="729"/>
      <c r="K26" s="729"/>
    </row>
    <row r="27" spans="3:24" s="398" customFormat="1" ht="31.5" thickTop="1" thickBot="1">
      <c r="C27" s="486" t="s">
        <v>100</v>
      </c>
      <c r="D27" s="487" t="s">
        <v>103</v>
      </c>
      <c r="E27" s="488" t="s">
        <v>104</v>
      </c>
      <c r="F27" s="488" t="s">
        <v>105</v>
      </c>
      <c r="G27" s="487" t="s">
        <v>106</v>
      </c>
      <c r="H27" s="487" t="s">
        <v>107</v>
      </c>
      <c r="I27" s="487" t="s">
        <v>108</v>
      </c>
      <c r="J27" s="486" t="s">
        <v>114</v>
      </c>
      <c r="K27" s="486" t="s">
        <v>574</v>
      </c>
    </row>
    <row r="28" spans="3:24" ht="16.5" thickTop="1" thickBot="1">
      <c r="C28" s="482" t="str">
        <f>'SCOOT - T3'!CS5</f>
        <v>SCOOT - T3</v>
      </c>
      <c r="D28" s="483" t="str">
        <f ca="1">'SCOOT - T3'!CT5</f>
        <v>COMPLETED</v>
      </c>
      <c r="E28" s="483" t="str">
        <f ca="1">'SCOOT - T3'!CU5</f>
        <v>COMPLETED</v>
      </c>
      <c r="F28" s="483" t="str">
        <f ca="1">'SCOOT - T3'!CV5</f>
        <v>COMPLETED</v>
      </c>
      <c r="G28" s="483" t="str">
        <f ca="1">'SCOOT - T3'!CW5</f>
        <v>COMPLETED</v>
      </c>
      <c r="H28" s="483" t="str">
        <f ca="1">'SCOOT - T3'!CX5</f>
        <v>COMPLETED</v>
      </c>
      <c r="I28" s="483" t="str">
        <f ca="1">'SCOOT - T3'!CY5</f>
        <v>COMPLETED</v>
      </c>
      <c r="J28" s="733">
        <f>'SCOOT - T3'!CZ5</f>
        <v>45328</v>
      </c>
      <c r="K28" s="732" t="s">
        <v>835</v>
      </c>
    </row>
    <row r="29" spans="3:24" ht="16.5" thickTop="1" thickBot="1">
      <c r="C29" s="482" t="str">
        <f>TSQ!CQ5</f>
        <v>TSQ</v>
      </c>
      <c r="D29" s="483" t="str">
        <f ca="1">TSQ!CR5</f>
        <v>COMPLETED</v>
      </c>
      <c r="E29" s="483" t="str">
        <f ca="1">TSQ!CS5</f>
        <v>NA</v>
      </c>
      <c r="F29" s="483" t="str">
        <f ca="1">TSQ!CT5</f>
        <v>NA</v>
      </c>
      <c r="G29" s="483" t="str">
        <f ca="1">TSQ!CU5</f>
        <v>NA</v>
      </c>
      <c r="H29" s="483" t="str">
        <f ca="1">TSQ!CV5</f>
        <v>COMPLETED</v>
      </c>
      <c r="I29" s="483" t="str">
        <f ca="1">TSQ!CW5</f>
        <v>COMPLETED</v>
      </c>
      <c r="J29" s="484">
        <f>'CRD controls'!I3</f>
        <v>45233</v>
      </c>
      <c r="K29" s="490" t="s">
        <v>835</v>
      </c>
    </row>
    <row r="30" spans="3:24" ht="16.5" thickTop="1" thickBot="1">
      <c r="C30" s="482" t="str">
        <f>DCE!CQ5</f>
        <v>DCE DC</v>
      </c>
      <c r="D30" s="483" t="str">
        <f ca="1">DCE!CR5</f>
        <v>COMPLETED</v>
      </c>
      <c r="E30" s="483" t="str">
        <f ca="1">DCE!CS5</f>
        <v>NA</v>
      </c>
      <c r="F30" s="483" t="str">
        <f ca="1">DCE!CT5</f>
        <v>NA</v>
      </c>
      <c r="G30" s="483" t="str">
        <f ca="1">DCE!CU5</f>
        <v>NA</v>
      </c>
      <c r="H30" s="483" t="str">
        <f ca="1">DCE!CV5</f>
        <v>COMPLETED</v>
      </c>
      <c r="I30" s="483" t="str">
        <f ca="1">DCE!CW5</f>
        <v>COMPLETED</v>
      </c>
      <c r="J30" s="484">
        <f>'CRD controls'!I4</f>
        <v>45233</v>
      </c>
      <c r="K30" s="490" t="s">
        <v>835</v>
      </c>
    </row>
    <row r="31" spans="3:24" ht="16.5" thickTop="1" thickBot="1">
      <c r="C31" s="482" t="str">
        <f>'CHAI CHEE'!CQ5</f>
        <v>CHAI CHEE</v>
      </c>
      <c r="D31" s="483" t="str">
        <f ca="1">'CHAI CHEE'!CR5</f>
        <v>COMPLETED</v>
      </c>
      <c r="E31" s="483" t="str">
        <f ca="1">'CHAI CHEE'!CS5</f>
        <v>COMPLETED</v>
      </c>
      <c r="F31" s="483" t="str">
        <f ca="1">'CHAI CHEE'!CT5</f>
        <v>COMPLETED</v>
      </c>
      <c r="G31" s="483" t="str">
        <f ca="1">'CHAI CHEE'!CU5</f>
        <v>COMPLETED</v>
      </c>
      <c r="H31" s="483" t="str">
        <f ca="1">'CHAI CHEE'!CV5</f>
        <v>COMPLETED</v>
      </c>
      <c r="I31" s="483" t="str">
        <f ca="1">'CHAI CHEE'!CW5</f>
        <v>COMPLETED</v>
      </c>
      <c r="J31" s="484">
        <f>'CRD controls'!I16</f>
        <v>45233</v>
      </c>
      <c r="K31" s="490" t="s">
        <v>835</v>
      </c>
    </row>
    <row r="32" spans="3:24" ht="16.5" thickTop="1" thickBot="1">
      <c r="C32" s="482" t="str">
        <f>ION!CQ5</f>
        <v>ION</v>
      </c>
      <c r="D32" s="483" t="str">
        <f ca="1">ION!CR5</f>
        <v>COMPLETED</v>
      </c>
      <c r="E32" s="483" t="str">
        <f ca="1">ION!CS5</f>
        <v>COMPLETED</v>
      </c>
      <c r="F32" s="483" t="str">
        <f ca="1">ION!CT5</f>
        <v>COMPLETED</v>
      </c>
      <c r="G32" s="483" t="str">
        <f ca="1">ION!CU5</f>
        <v>COMPLETED</v>
      </c>
      <c r="H32" s="483" t="str">
        <f ca="1">ION!CV5</f>
        <v>COMPLETED</v>
      </c>
      <c r="I32" s="483" t="str">
        <f ca="1">ION!CW5</f>
        <v>WIP</v>
      </c>
      <c r="J32" s="485">
        <f>'HL-Project Plan'!D56</f>
        <v>45337</v>
      </c>
      <c r="K32" s="491" t="s">
        <v>836</v>
      </c>
    </row>
    <row r="33" spans="3:11" ht="16.5" thickTop="1" thickBot="1">
      <c r="C33" s="482" t="str">
        <f>'ALH Guard'!CQ5</f>
        <v>ALH GUARD</v>
      </c>
      <c r="D33" s="483" t="str">
        <f ca="1">'ALH Guard'!CR5</f>
        <v>COMPLETED</v>
      </c>
      <c r="E33" s="483" t="str">
        <f ca="1">'ALH Guard'!CS5</f>
        <v>NA</v>
      </c>
      <c r="F33" s="483" t="str">
        <f ca="1">'ALH Guard'!CT5</f>
        <v>COMPLETED</v>
      </c>
      <c r="G33" s="483" t="str">
        <f ca="1">'ALH Guard'!CU5</f>
        <v>COMPLETED</v>
      </c>
      <c r="H33" s="483" t="str">
        <f ca="1">'ALH Guard'!CV5</f>
        <v>COMPLETED</v>
      </c>
      <c r="I33" s="483" t="str">
        <f ca="1">'ALH Guard'!CW5</f>
        <v>COMPLETED</v>
      </c>
      <c r="J33" s="484">
        <f>'CRD controls'!I27</f>
        <v>45334</v>
      </c>
      <c r="K33" s="490" t="s">
        <v>835</v>
      </c>
    </row>
    <row r="34" spans="3:11" ht="16.5" thickTop="1" thickBot="1">
      <c r="C34" s="482" t="str">
        <f>'SMC - SIAEC'!CQ5</f>
        <v>SMC- SIAEC</v>
      </c>
      <c r="D34" s="483" t="str">
        <f ca="1">'SMC - SIAEC'!CR5</f>
        <v>COMPLETED</v>
      </c>
      <c r="E34" s="483" t="str">
        <f ca="1">'SMC - SIAEC'!CS5</f>
        <v>NA</v>
      </c>
      <c r="F34" s="483" t="str">
        <f ca="1">'SMC - SIAEC'!CT5</f>
        <v>COMPLETED</v>
      </c>
      <c r="G34" s="483" t="str">
        <f ca="1">'SMC - SIAEC'!CU5</f>
        <v>COMPLETED</v>
      </c>
      <c r="H34" s="483" t="str">
        <f ca="1">'SMC - SIAEC'!CV5</f>
        <v>COMPLETED</v>
      </c>
      <c r="I34" s="483" t="str">
        <f ca="1">'SMC - SIAEC'!CW5</f>
        <v>COMPLETED</v>
      </c>
      <c r="J34" s="517">
        <f>'CRD controls'!I37</f>
        <v>45267</v>
      </c>
      <c r="K34" s="516" t="s">
        <v>835</v>
      </c>
    </row>
    <row r="35" spans="3:11" ht="16.5" thickTop="1" thickBot="1">
      <c r="C35" s="482" t="str">
        <f>'LOYANG - SSC'!CQ5</f>
        <v>LOYANG - SSC</v>
      </c>
      <c r="D35" s="483" t="str">
        <f ca="1">'LOYANG - SSC'!CR5</f>
        <v>COMPLETED</v>
      </c>
      <c r="E35" s="483" t="str">
        <f ca="1">'LOYANG - SSC'!CS5</f>
        <v>COMPLETED</v>
      </c>
      <c r="F35" s="483" t="str">
        <f ca="1">'LOYANG - SSC'!CT5</f>
        <v>COMPLETED</v>
      </c>
      <c r="G35" s="483" t="str">
        <f ca="1">'LOYANG - SSC'!CU5</f>
        <v>COMPLETED</v>
      </c>
      <c r="H35" s="483" t="str">
        <f ca="1">'LOYANG - SSC'!CV5</f>
        <v>COMPLETED</v>
      </c>
      <c r="I35" s="483" t="str">
        <f ca="1">'LOYANG - SSC'!CW5</f>
        <v>COMPLETED</v>
      </c>
      <c r="J35" s="733">
        <f>'HL-Project Plan'!D50</f>
        <v>45324</v>
      </c>
      <c r="K35" s="732" t="s">
        <v>835</v>
      </c>
    </row>
    <row r="36" spans="3:11" ht="16.5" thickTop="1" thickBot="1">
      <c r="C36" s="482" t="str">
        <f>DATAPOST!CQ5</f>
        <v>DATAPOST</v>
      </c>
      <c r="D36" s="483" t="str">
        <f ca="1">DATAPOST!CR5</f>
        <v>COMPLETED</v>
      </c>
      <c r="E36" s="483" t="str">
        <f ca="1">DATAPOST!CS5</f>
        <v>COMPLETED</v>
      </c>
      <c r="F36" s="483" t="str">
        <f ca="1">DATAPOST!CT5</f>
        <v>WIP</v>
      </c>
      <c r="G36" s="483" t="str">
        <f ca="1">DATAPOST!CU5</f>
        <v>WIP</v>
      </c>
      <c r="H36" s="483" t="str">
        <f ca="1">DATAPOST!CV5</f>
        <v>TO BE SCHEDULED</v>
      </c>
      <c r="I36" s="483" t="str">
        <f ca="1">DATAPOST!CW5</f>
        <v>TO BE SCHEDULED</v>
      </c>
      <c r="J36" s="485">
        <f>'CRD controls'!I48</f>
        <v>45342</v>
      </c>
      <c r="K36" s="491" t="s">
        <v>1230</v>
      </c>
    </row>
    <row r="37" spans="3:11" ht="16.5" thickTop="1" thickBot="1">
      <c r="C37" s="482" t="str">
        <f>'Mentor Media'!CQ5</f>
        <v>Mentor Media</v>
      </c>
      <c r="D37" s="483" t="str">
        <f ca="1">'Mentor Media'!CR5</f>
        <v>COMPLETED</v>
      </c>
      <c r="E37" s="483" t="str">
        <f ca="1">'Mentor Media'!CS5</f>
        <v>COMPLETED</v>
      </c>
      <c r="F37" s="483" t="str">
        <f ca="1">'Mentor Media'!CT5</f>
        <v>WIP</v>
      </c>
      <c r="G37" s="483" t="str">
        <f ca="1">'Mentor Media'!CU5</f>
        <v>WIP</v>
      </c>
      <c r="H37" s="483" t="str">
        <f ca="1">'Mentor Media'!CV5</f>
        <v>TO BE SCHEDULED</v>
      </c>
      <c r="I37" s="483" t="str">
        <f ca="1">'Mentor Media'!CW5</f>
        <v>TO BE SCHEDULED</v>
      </c>
      <c r="J37" s="485">
        <f>'CRD controls'!I53</f>
        <v>45345</v>
      </c>
      <c r="K37" s="491" t="s">
        <v>1230</v>
      </c>
    </row>
    <row r="38" spans="3:11" ht="16.5" thickTop="1" thickBot="1">
      <c r="C38" s="482" t="str">
        <f>'Scoot T1'!CQ5</f>
        <v>Scoot T1</v>
      </c>
      <c r="D38" s="483" t="str">
        <f ca="1">'Scoot T1'!CR5</f>
        <v>COMPLETED</v>
      </c>
      <c r="E38" s="483" t="str">
        <f ca="1">'Scoot T1'!CS5</f>
        <v>NA</v>
      </c>
      <c r="F38" s="483" t="str">
        <f ca="1">'Scoot T1'!CT5</f>
        <v>NA</v>
      </c>
      <c r="G38" s="483" t="str">
        <f ca="1">'Scoot T1'!CU5</f>
        <v>NA</v>
      </c>
      <c r="H38" s="483" t="str">
        <f ca="1">'Scoot T1'!CV5</f>
        <v>COMPLETED</v>
      </c>
      <c r="I38" s="483" t="str">
        <f ca="1">'Scoot T1'!CW5</f>
        <v>COMPLETED</v>
      </c>
      <c r="J38" s="733">
        <f>'HL-Project Plan'!D57</f>
        <v>45329</v>
      </c>
      <c r="K38" s="732" t="s">
        <v>835</v>
      </c>
    </row>
    <row r="39" spans="3:11" ht="16.5" thickTop="1" thickBot="1">
      <c r="C39" s="482" t="str">
        <f>'PTB4 - SIAEC'!CQ5</f>
        <v>PTB4 - SIAEC</v>
      </c>
      <c r="D39" s="483" t="str">
        <f ca="1">'PTB4 - SIAEC'!CR5</f>
        <v>COMPLETED</v>
      </c>
      <c r="E39" s="483" t="str">
        <f ca="1">'PTB4 - SIAEC'!CS5</f>
        <v>NA</v>
      </c>
      <c r="F39" s="483" t="str">
        <f ca="1">'PTB4 - SIAEC'!CT5</f>
        <v>COMPLETED</v>
      </c>
      <c r="G39" s="483" t="str">
        <f ca="1">'PTB4 - SIAEC'!CU5</f>
        <v>WIP</v>
      </c>
      <c r="H39" s="483" t="str">
        <f ca="1">'PTB4 - SIAEC'!CV5</f>
        <v>WIP</v>
      </c>
      <c r="I39" s="483" t="str">
        <f ca="1">'PTB4 - SIAEC'!CW5</f>
        <v>TO BE SCHEDULED</v>
      </c>
      <c r="J39" s="485">
        <f>'CRD controls'!I64</f>
        <v>45349</v>
      </c>
      <c r="K39" s="491" t="s">
        <v>1243</v>
      </c>
    </row>
    <row r="40" spans="3:11" ht="16.5" thickTop="1" thickBot="1">
      <c r="C40" s="482" t="str">
        <f>'KRISSHOP @ CHANGI'!CQ5</f>
        <v>Krisshop @ Changi</v>
      </c>
      <c r="D40" s="483" t="str">
        <f ca="1">'KRISSHOP @ CHANGI'!CR5</f>
        <v>COMPLETED</v>
      </c>
      <c r="E40" s="483" t="str">
        <f ca="1">'KRISSHOP @ CHANGI'!CS5</f>
        <v>COMPLETED</v>
      </c>
      <c r="F40" s="483" t="str">
        <f ca="1">'KRISSHOP @ CHANGI'!CT5</f>
        <v>COMPLETED</v>
      </c>
      <c r="G40" s="483" t="str">
        <f ca="1">'KRISSHOP @ CHANGI'!CU5</f>
        <v>COMPLETED</v>
      </c>
      <c r="H40" s="483" t="str">
        <f ca="1">'KRISSHOP @ CHANGI'!CV5</f>
        <v>COMPLETED</v>
      </c>
      <c r="I40" s="483" t="str">
        <f ca="1">'KRISSHOP @ CHANGI'!CW5</f>
        <v>COMPLETED</v>
      </c>
      <c r="J40" s="484">
        <f>'HL-Project Plan'!D52</f>
        <v>45321</v>
      </c>
      <c r="K40" s="516" t="s">
        <v>835</v>
      </c>
    </row>
    <row r="41" spans="3:11" ht="16.5" thickTop="1" thickBot="1">
      <c r="C41" s="482" t="str">
        <f>SICC1!CQ5</f>
        <v>SICC1</v>
      </c>
      <c r="D41" s="483" t="str">
        <f ca="1">SICC1!CR5</f>
        <v>COMPLETED</v>
      </c>
      <c r="E41" s="483" t="str">
        <f ca="1">SICC1!CS5</f>
        <v>COMPLETED</v>
      </c>
      <c r="F41" s="483" t="str">
        <f ca="1">SICC1!CT5</f>
        <v>COMPLETED</v>
      </c>
      <c r="G41" s="483" t="str">
        <f ca="1">SICC1!CU5</f>
        <v>COMPLETED</v>
      </c>
      <c r="H41" s="483" t="str">
        <f ca="1">SICC1!CV5</f>
        <v>TO BE SCHEDULED</v>
      </c>
      <c r="I41" s="483" t="str">
        <f ca="1">SICC1!CW5</f>
        <v>TO BE SCHEDULED</v>
      </c>
      <c r="J41" s="485">
        <f>'HL-Project Plan'!D53</f>
        <v>45348</v>
      </c>
      <c r="K41" s="491" t="s">
        <v>1156</v>
      </c>
    </row>
    <row r="42" spans="3:11" ht="16.5" thickTop="1" thickBot="1">
      <c r="C42" s="482" t="str">
        <f>'EC Engine'!CQ5</f>
        <v>EC Engine</v>
      </c>
      <c r="D42" s="483" t="str">
        <f ca="1">'EC Engine'!CR5</f>
        <v>COMPLETED</v>
      </c>
      <c r="E42" s="483" t="str">
        <f ca="1">'EC Engine'!CS5</f>
        <v>COMPLETED</v>
      </c>
      <c r="F42" s="483" t="str">
        <f ca="1">'EC Engine'!CT5</f>
        <v>COMPLETED</v>
      </c>
      <c r="G42" s="483" t="str">
        <f ca="1">'EC Engine'!CU5</f>
        <v>COMPLETED</v>
      </c>
      <c r="H42" s="483" t="str">
        <f ca="1">'EC Engine'!CV5</f>
        <v>COMPLETED</v>
      </c>
      <c r="I42" s="483" t="str">
        <f ca="1">'EC Engine'!CW5</f>
        <v>COMPLETED</v>
      </c>
      <c r="J42" s="517">
        <f>'CRD controls'!I97</f>
        <v>45274</v>
      </c>
      <c r="K42" s="516" t="s">
        <v>835</v>
      </c>
    </row>
    <row r="43" spans="3:11" ht="16.5" thickTop="1" thickBot="1">
      <c r="C43" s="482" t="str">
        <f>'KRISSHOP @ SIGNATURE'!CQ5</f>
        <v>KRISSHOP @ SIGNATURE</v>
      </c>
      <c r="D43" s="483" t="str">
        <f ca="1">'KRISSHOP @ SIGNATURE'!CR5</f>
        <v>COMPLETED</v>
      </c>
      <c r="E43" s="483" t="str">
        <f ca="1">'KRISSHOP @ SIGNATURE'!CS5</f>
        <v>COMPLETED</v>
      </c>
      <c r="F43" s="483" t="str">
        <f ca="1">'KRISSHOP @ SIGNATURE'!CT5</f>
        <v>COMPLETED</v>
      </c>
      <c r="G43" s="483" t="str">
        <f ca="1">'KRISSHOP @ SIGNATURE'!CU5</f>
        <v>COMPLETED</v>
      </c>
      <c r="H43" s="483" t="str">
        <f ca="1">'KRISSHOP @ SIGNATURE'!CV5</f>
        <v>COMPLETED</v>
      </c>
      <c r="I43" s="483" t="str">
        <f ca="1">'KRISSHOP @ SIGNATURE'!CW5</f>
        <v>COMPLETED</v>
      </c>
      <c r="J43" s="556">
        <f>'CRD controls'!I108</f>
        <v>45301</v>
      </c>
      <c r="K43" s="555" t="s">
        <v>835</v>
      </c>
    </row>
    <row r="44" spans="3:11" ht="16.5" thickTop="1" thickBot="1">
      <c r="C44" s="482" t="str">
        <f>'ALPS - SIAEC'!CQ5</f>
        <v>ALPS - SIAEC</v>
      </c>
      <c r="D44" s="483" t="str">
        <f ca="1">'ALPS - SIAEC'!CR5</f>
        <v>COMPLETED</v>
      </c>
      <c r="E44" s="483" t="str">
        <f ca="1">'ALPS - SIAEC'!CS5</f>
        <v>COMPLETED</v>
      </c>
      <c r="F44" s="483" t="str">
        <f ca="1">'ALPS - SIAEC'!CT5</f>
        <v>COMPLETED</v>
      </c>
      <c r="G44" s="483" t="str">
        <f ca="1">'ALPS - SIAEC'!CU5</f>
        <v>COMPLETED</v>
      </c>
      <c r="H44" s="483" t="str">
        <f ca="1">'ALPS - SIAEC'!CV5</f>
        <v>COMPLETED</v>
      </c>
      <c r="I44" s="483" t="str">
        <f ca="1">'ALPS - SIAEC'!CW5</f>
        <v>COMPLETED</v>
      </c>
      <c r="J44" s="484">
        <f>'HL-Project Plan'!D54</f>
        <v>45328</v>
      </c>
      <c r="K44" s="490" t="s">
        <v>835</v>
      </c>
    </row>
    <row r="45" spans="3:11" ht="16.5" thickTop="1" thickBot="1">
      <c r="C45" s="482" t="str">
        <f>'ESD CHANGI - SIAEC'!CQ5</f>
        <v>ESD CHANGI - SIAEC</v>
      </c>
      <c r="D45" s="483" t="str">
        <f ca="1">'ESD CHANGI - SIAEC'!CR5</f>
        <v>COMPLETED</v>
      </c>
      <c r="E45" s="483" t="str">
        <f ca="1">'ESD CHANGI - SIAEC'!CS5</f>
        <v>COMPLETED</v>
      </c>
      <c r="F45" s="483" t="str">
        <f ca="1">'ESD CHANGI - SIAEC'!CT5</f>
        <v>COMPLETED</v>
      </c>
      <c r="G45" s="483" t="str">
        <f ca="1">'ESD CHANGI - SIAEC'!CU5</f>
        <v>COMPLETED</v>
      </c>
      <c r="H45" s="483" t="str">
        <f ca="1">'ESD CHANGI - SIAEC'!CV5</f>
        <v>COMPLETED</v>
      </c>
      <c r="I45" s="483" t="str">
        <f ca="1">'ESD CHANGI - SIAEC'!CW5</f>
        <v>COMPLETED</v>
      </c>
      <c r="J45" s="484">
        <f>'HL-Project Plan'!D49</f>
        <v>45309</v>
      </c>
      <c r="K45" s="555" t="s">
        <v>835</v>
      </c>
    </row>
    <row r="46" spans="3:11" ht="16.5" thickTop="1" thickBot="1">
      <c r="C46" s="482" t="str">
        <f>'KRISLITE @ SIAEC'!CQ5</f>
        <v>KRISLITE @ SIAEC</v>
      </c>
      <c r="D46" s="483" t="str">
        <f ca="1">'KRISLITE @ SIAEC'!CR5</f>
        <v>COMPLETED</v>
      </c>
      <c r="E46" s="483" t="str">
        <f ca="1">'KRISLITE @ SIAEC'!CS5</f>
        <v>COMPLETED</v>
      </c>
      <c r="F46" s="483" t="str">
        <f ca="1">'KRISLITE @ SIAEC'!CT5</f>
        <v>COMPLETED</v>
      </c>
      <c r="G46" s="483" t="str">
        <f ca="1">'KRISLITE @ SIAEC'!CU5</f>
        <v>COMPLETED</v>
      </c>
      <c r="H46" s="483" t="str">
        <f ca="1">'KRISLITE @ SIAEC'!CV5</f>
        <v>WIP</v>
      </c>
      <c r="I46" s="483" t="str">
        <f ca="1">'KRISLITE @ SIAEC'!CW5</f>
        <v>WIP</v>
      </c>
      <c r="J46" s="485">
        <f>'HL-Project Plan'!D58</f>
        <v>45345</v>
      </c>
      <c r="K46" s="491" t="s">
        <v>1205</v>
      </c>
    </row>
    <row r="47" spans="3:11" ht="16.5" thickTop="1" thickBot="1">
      <c r="C47" s="482" t="str">
        <f>'KRISSHOP @ SICC2'!CQ5</f>
        <v>KRISSHOP @ SICC2</v>
      </c>
      <c r="D47" s="483" t="str">
        <f ca="1">'KRISSHOP @ SICC2'!CR5</f>
        <v>COMPLETED</v>
      </c>
      <c r="E47" s="483" t="str">
        <f ca="1">'KRISSHOP @ SICC2'!CS5</f>
        <v>COMPLETED</v>
      </c>
      <c r="F47" s="483" t="str">
        <f ca="1">'KRISSHOP @ SICC2'!CT5</f>
        <v>COMPLETED</v>
      </c>
      <c r="G47" s="483" t="str">
        <f ca="1">'KRISSHOP @ SICC2'!CU5</f>
        <v>COMPLETED</v>
      </c>
      <c r="H47" s="483" t="str">
        <f ca="1">'KRISSHOP @ SICC2'!CV5</f>
        <v>WIP</v>
      </c>
      <c r="I47" s="483" t="str">
        <f ca="1">'KRISSHOP @ SICC2'!CW5</f>
        <v>WIP</v>
      </c>
      <c r="J47" s="485">
        <f>'HL-Project Plan'!D55</f>
        <v>45330</v>
      </c>
      <c r="K47" s="491" t="s">
        <v>1158</v>
      </c>
    </row>
    <row r="48" spans="3:11" ht="15.75" thickTop="1"/>
    <row r="63" spans="3:7" ht="15.75" thickBot="1"/>
    <row r="64" spans="3:7" ht="15.75" thickBot="1">
      <c r="C64" s="46"/>
      <c r="D64" s="449" t="s">
        <v>278</v>
      </c>
      <c r="E64" s="444" t="s">
        <v>837</v>
      </c>
      <c r="F64" s="445" t="s">
        <v>276</v>
      </c>
      <c r="G64" s="448" t="s">
        <v>838</v>
      </c>
    </row>
    <row r="65" spans="3:7" ht="15.75" thickBot="1">
      <c r="C65" s="446" t="s">
        <v>103</v>
      </c>
      <c r="D65" s="41"/>
      <c r="E65" s="41">
        <f ca="1">COUNTIF($D$28:$D$47,"INITIATED")</f>
        <v>0</v>
      </c>
      <c r="F65" s="41">
        <f ca="1">COUNTIF($D$28:$D$47,"WIP")</f>
        <v>0</v>
      </c>
      <c r="G65" s="41">
        <f ca="1">COUNTIF($D$28:$D$47,"COMPLETED")</f>
        <v>20</v>
      </c>
    </row>
    <row r="66" spans="3:7" ht="15.75" thickBot="1">
      <c r="C66" s="447" t="s">
        <v>105</v>
      </c>
      <c r="D66" s="41">
        <f ca="1">COUNTIF($F$28:$F$47,"TO BE SCHEDULED")</f>
        <v>0</v>
      </c>
      <c r="E66" s="41">
        <f ca="1">COUNTIF($F$28:$F47,"INITIATED")</f>
        <v>0</v>
      </c>
      <c r="F66" s="41">
        <f ca="1">COUNTIF($F$28:$F47,"WIP")</f>
        <v>2</v>
      </c>
      <c r="G66" s="41">
        <f ca="1">COUNTIF($F$28:$F47,"COMPLETED")</f>
        <v>15</v>
      </c>
    </row>
    <row r="67" spans="3:7" ht="30.75" thickBot="1">
      <c r="C67" s="446" t="s">
        <v>106</v>
      </c>
      <c r="D67" s="41">
        <f ca="1">COUNTIF($G$28:$G$47,"TO BE SCHEDULED")</f>
        <v>0</v>
      </c>
      <c r="E67" s="41">
        <f ca="1">COUNTIF($G$28:$G48,"INITIATED")</f>
        <v>0</v>
      </c>
      <c r="F67" s="41">
        <f ca="1">COUNTIF($G$28:$G48,"WIP")</f>
        <v>3</v>
      </c>
      <c r="G67" s="41">
        <f ca="1">COUNTIF($G$28:$G48,"COMPLETED")</f>
        <v>14</v>
      </c>
    </row>
    <row r="68" spans="3:7" ht="15.75" thickBot="1">
      <c r="C68" s="446" t="s">
        <v>107</v>
      </c>
      <c r="D68" s="41">
        <f ca="1">COUNTIF($H$28:$H$47,"TO BE SCHEDULED")</f>
        <v>3</v>
      </c>
      <c r="E68" s="41">
        <f ca="1">COUNTIF($H$28:$H48,"INITIATED")</f>
        <v>0</v>
      </c>
      <c r="F68" s="41">
        <f ca="1">COUNTIF($H$28:$H48,"WIP")</f>
        <v>3</v>
      </c>
      <c r="G68" s="41">
        <f ca="1">COUNTIF($H$28:$H48,"COMPLETED")</f>
        <v>14</v>
      </c>
    </row>
    <row r="69" spans="3:7" ht="30.75" thickBot="1">
      <c r="C69" s="446" t="s">
        <v>108</v>
      </c>
      <c r="D69" s="41">
        <f ca="1">COUNTIF($I$28:$I$47,"TO BE SCHEDULED")</f>
        <v>4</v>
      </c>
      <c r="E69" s="41">
        <f ca="1">COUNTIF($I$28:$I50,"INITIATED")</f>
        <v>0</v>
      </c>
      <c r="F69" s="41">
        <f ca="1">COUNTIF($I$28:$I50,"WIP")</f>
        <v>3</v>
      </c>
      <c r="G69" s="41">
        <f ca="1">COUNTIF($I$28:$I50,"COMPLETED")</f>
        <v>13</v>
      </c>
    </row>
  </sheetData>
  <mergeCells count="2">
    <mergeCell ref="O4:P4"/>
    <mergeCell ref="D26:K26"/>
  </mergeCells>
  <conditionalFormatting sqref="E6:N7 S6:S24 U6:U24 E14:N24 E11:N11">
    <cfRule type="cellIs" dxfId="7331" priority="440" operator="equal">
      <formula>"NON-WORKING DAY"</formula>
    </cfRule>
    <cfRule type="cellIs" dxfId="7330" priority="441" operator="equal">
      <formula>"WORKING DAY"</formula>
    </cfRule>
    <cfRule type="cellIs" dxfId="7329" priority="442" operator="equal">
      <formula>"NON AGGRESSIVE"</formula>
    </cfRule>
    <cfRule type="cellIs" dxfId="7328" priority="443" operator="equal">
      <formula>"AGGRESSIVE"</formula>
    </cfRule>
    <cfRule type="cellIs" dxfId="7327" priority="444" operator="equal">
      <formula>"AMENDMENT NOT REQUIRED"</formula>
    </cfRule>
    <cfRule type="cellIs" dxfId="7326" priority="445" operator="equal">
      <formula>"AMENDMENT REQUIRED"</formula>
    </cfRule>
    <cfRule type="cellIs" dxfId="7325" priority="446" operator="equal">
      <formula>"COMPLETED"</formula>
    </cfRule>
    <cfRule type="cellIs" dxfId="7324" priority="447" operator="equal">
      <formula>"RISK"</formula>
    </cfRule>
    <cfRule type="cellIs" dxfId="7323" priority="448" operator="equal">
      <formula>"ISSUE"</formula>
    </cfRule>
    <cfRule type="cellIs" dxfId="7322" priority="449" operator="equal">
      <formula>"NEEDS ATTENTION"</formula>
    </cfRule>
    <cfRule type="cellIs" dxfId="7321" priority="450" operator="equal">
      <formula>"NA"</formula>
    </cfRule>
  </conditionalFormatting>
  <conditionalFormatting sqref="R6:R24">
    <cfRule type="cellIs" dxfId="7320" priority="428" operator="equal">
      <formula>"AMENDMENT REQUIRED"</formula>
    </cfRule>
  </conditionalFormatting>
  <conditionalFormatting sqref="E6:E24">
    <cfRule type="cellIs" dxfId="7319" priority="427" operator="equal">
      <formula>"BILLING DEFEREMENT TO BE INITIATED, IF APPLICABLE"</formula>
    </cfRule>
  </conditionalFormatting>
  <conditionalFormatting sqref="P6:P24">
    <cfRule type="cellIs" dxfId="7318" priority="415" operator="equal">
      <formula>"NEEDS POSTPONEMENT"</formula>
    </cfRule>
    <cfRule type="cellIs" dxfId="7317" priority="416" operator="equal">
      <formula>"NON-WORKING DAY"</formula>
    </cfRule>
    <cfRule type="cellIs" dxfId="7316" priority="417" operator="equal">
      <formula>"WORKING DAY"</formula>
    </cfRule>
    <cfRule type="cellIs" dxfId="7315" priority="418" operator="equal">
      <formula>"NON AGGRESSIVE"</formula>
    </cfRule>
    <cfRule type="cellIs" dxfId="7314" priority="419" operator="equal">
      <formula>"AGGRESSIVE"</formula>
    </cfRule>
    <cfRule type="cellIs" dxfId="7313" priority="420" operator="equal">
      <formula>"AMENDMENT NOT REQUIRED"</formula>
    </cfRule>
    <cfRule type="cellIs" dxfId="7312" priority="421" operator="equal">
      <formula>"AMENDMENT REQUIRED"</formula>
    </cfRule>
    <cfRule type="cellIs" dxfId="7311" priority="422" operator="equal">
      <formula>"COMPLETED"</formula>
    </cfRule>
    <cfRule type="cellIs" dxfId="7310" priority="423" operator="equal">
      <formula>"RISK"</formula>
    </cfRule>
    <cfRule type="cellIs" dxfId="7309" priority="424" operator="equal">
      <formula>"ISSUE"</formula>
    </cfRule>
    <cfRule type="cellIs" dxfId="7308" priority="425" operator="equal">
      <formula>"NEEDS ATTENTION"</formula>
    </cfRule>
    <cfRule type="cellIs" dxfId="7307" priority="426" operator="equal">
      <formula>"NA"</formula>
    </cfRule>
  </conditionalFormatting>
  <conditionalFormatting sqref="J4:J5">
    <cfRule type="expression" dxfId="7306" priority="397">
      <formula>AND($F$56=0,#REF!&lt;&gt;"NA")</formula>
    </cfRule>
  </conditionalFormatting>
  <conditionalFormatting sqref="K4:K5">
    <cfRule type="expression" dxfId="7305" priority="398">
      <formula>AND($J$56=0,#REF!&lt;&gt;"NA")</formula>
    </cfRule>
  </conditionalFormatting>
  <conditionalFormatting sqref="M4:M5">
    <cfRule type="expression" dxfId="7304" priority="400">
      <formula>AND($J$53=0,#REF!&lt;&gt;"NA")</formula>
    </cfRule>
  </conditionalFormatting>
  <conditionalFormatting sqref="W5:W24">
    <cfRule type="cellIs" dxfId="7303" priority="362" operator="equal">
      <formula>"WIP"</formula>
    </cfRule>
    <cfRule type="cellIs" dxfId="7302" priority="363" operator="equal">
      <formula>"Partially Completed"</formula>
    </cfRule>
    <cfRule type="cellIs" dxfId="7301" priority="364" operator="equal">
      <formula>"Fully Completed"</formula>
    </cfRule>
  </conditionalFormatting>
  <conditionalFormatting sqref="E5:H5 J5:M5">
    <cfRule type="cellIs" dxfId="7300" priority="351" operator="equal">
      <formula>"NON-WORKING DAY"</formula>
    </cfRule>
    <cfRule type="cellIs" dxfId="7299" priority="352" operator="equal">
      <formula>"WORKING DAY"</formula>
    </cfRule>
    <cfRule type="cellIs" dxfId="7298" priority="353" operator="equal">
      <formula>"NON AGGRESSIVE"</formula>
    </cfRule>
    <cfRule type="cellIs" dxfId="7297" priority="354" operator="equal">
      <formula>"AGGRESSIVE"</formula>
    </cfRule>
    <cfRule type="cellIs" dxfId="7296" priority="355" operator="equal">
      <formula>"AMENDMENT NOT REQUIRED"</formula>
    </cfRule>
    <cfRule type="cellIs" dxfId="7295" priority="356" operator="equal">
      <formula>"AMENDMENT REQUIRED"</formula>
    </cfRule>
    <cfRule type="cellIs" dxfId="7294" priority="357" operator="equal">
      <formula>"COMPLETED"</formula>
    </cfRule>
    <cfRule type="cellIs" dxfId="7293" priority="358" operator="equal">
      <formula>"RISK"</formula>
    </cfRule>
    <cfRule type="cellIs" dxfId="7292" priority="359" operator="equal">
      <formula>"ISSUE"</formula>
    </cfRule>
    <cfRule type="cellIs" dxfId="7291" priority="360" operator="equal">
      <formula>"NEEDS ATTENTION"</formula>
    </cfRule>
    <cfRule type="cellIs" dxfId="7290" priority="361" operator="equal">
      <formula>"NA"</formula>
    </cfRule>
  </conditionalFormatting>
  <conditionalFormatting sqref="S5">
    <cfRule type="cellIs" dxfId="7289" priority="340" operator="equal">
      <formula>"NON-WORKING DAY"</formula>
    </cfRule>
    <cfRule type="cellIs" dxfId="7288" priority="341" operator="equal">
      <formula>"WORKING DAY"</formula>
    </cfRule>
    <cfRule type="cellIs" dxfId="7287" priority="342" operator="equal">
      <formula>"NON AGGRESSIVE"</formula>
    </cfRule>
    <cfRule type="cellIs" dxfId="7286" priority="343" operator="equal">
      <formula>"AGGRESSIVE"</formula>
    </cfRule>
    <cfRule type="cellIs" dxfId="7285" priority="344" operator="equal">
      <formula>"AMENDMENT NOT REQUIRED"</formula>
    </cfRule>
    <cfRule type="cellIs" dxfId="7284" priority="345" operator="equal">
      <formula>"AMENDMENT REQUIRED"</formula>
    </cfRule>
    <cfRule type="cellIs" dxfId="7283" priority="346" operator="equal">
      <formula>"COMPLETED"</formula>
    </cfRule>
    <cfRule type="cellIs" dxfId="7282" priority="347" operator="equal">
      <formula>"RISK"</formula>
    </cfRule>
    <cfRule type="cellIs" dxfId="7281" priority="348" operator="equal">
      <formula>"ISSUE"</formula>
    </cfRule>
    <cfRule type="cellIs" dxfId="7280" priority="349" operator="equal">
      <formula>"NEEDS ATTENTION"</formula>
    </cfRule>
    <cfRule type="cellIs" dxfId="7279" priority="350" operator="equal">
      <formula>"NA"</formula>
    </cfRule>
  </conditionalFormatting>
  <conditionalFormatting sqref="R5">
    <cfRule type="cellIs" dxfId="7278" priority="339" operator="equal">
      <formula>"AMENDMENT REQUIRED"</formula>
    </cfRule>
  </conditionalFormatting>
  <conditionalFormatting sqref="E5">
    <cfRule type="cellIs" dxfId="7277" priority="338" operator="equal">
      <formula>"BILLING DEFEREMENT TO BE INITIATED, IF APPLICABLE"</formula>
    </cfRule>
  </conditionalFormatting>
  <conditionalFormatting sqref="P5">
    <cfRule type="cellIs" dxfId="7276" priority="326" operator="equal">
      <formula>"NEEDS POSTPONEMENT"</formula>
    </cfRule>
    <cfRule type="cellIs" dxfId="7275" priority="327" operator="equal">
      <formula>"NON-WORKING DAY"</formula>
    </cfRule>
    <cfRule type="cellIs" dxfId="7274" priority="328" operator="equal">
      <formula>"WORKING DAY"</formula>
    </cfRule>
    <cfRule type="cellIs" dxfId="7273" priority="329" operator="equal">
      <formula>"NON AGGRESSIVE"</formula>
    </cfRule>
    <cfRule type="cellIs" dxfId="7272" priority="330" operator="equal">
      <formula>"AGGRESSIVE"</formula>
    </cfRule>
    <cfRule type="cellIs" dxfId="7271" priority="331" operator="equal">
      <formula>"AMENDMENT NOT REQUIRED"</formula>
    </cfRule>
    <cfRule type="cellIs" dxfId="7270" priority="332" operator="equal">
      <formula>"AMENDMENT REQUIRED"</formula>
    </cfRule>
    <cfRule type="cellIs" dxfId="7269" priority="333" operator="equal">
      <formula>"COMPLETED"</formula>
    </cfRule>
    <cfRule type="cellIs" dxfId="7268" priority="334" operator="equal">
      <formula>"RISK"</formula>
    </cfRule>
    <cfRule type="cellIs" dxfId="7267" priority="335" operator="equal">
      <formula>"ISSUE"</formula>
    </cfRule>
    <cfRule type="cellIs" dxfId="7266" priority="336" operator="equal">
      <formula>"NEEDS ATTENTION"</formula>
    </cfRule>
    <cfRule type="cellIs" dxfId="7265" priority="337" operator="equal">
      <formula>"NA"</formula>
    </cfRule>
  </conditionalFormatting>
  <conditionalFormatting sqref="U5">
    <cfRule type="cellIs" dxfId="7264" priority="315" operator="equal">
      <formula>"NON-WORKING DAY"</formula>
    </cfRule>
    <cfRule type="cellIs" dxfId="7263" priority="316" operator="equal">
      <formula>"WORKING DAY"</formula>
    </cfRule>
    <cfRule type="cellIs" dxfId="7262" priority="317" operator="equal">
      <formula>"NON AGGRESSIVE"</formula>
    </cfRule>
    <cfRule type="cellIs" dxfId="7261" priority="318" operator="equal">
      <formula>"AGGRESSIVE"</formula>
    </cfRule>
    <cfRule type="cellIs" dxfId="7260" priority="319" operator="equal">
      <formula>"AMENDMENT NOT REQUIRED"</formula>
    </cfRule>
    <cfRule type="cellIs" dxfId="7259" priority="320" operator="equal">
      <formula>"AMENDMENT REQUIRED"</formula>
    </cfRule>
    <cfRule type="cellIs" dxfId="7258" priority="321" operator="equal">
      <formula>"COMPLETED"</formula>
    </cfRule>
    <cfRule type="cellIs" dxfId="7257" priority="322" operator="equal">
      <formula>"RISK"</formula>
    </cfRule>
    <cfRule type="cellIs" dxfId="7256" priority="323" operator="equal">
      <formula>"ISSUE"</formula>
    </cfRule>
    <cfRule type="cellIs" dxfId="7255" priority="324" operator="equal">
      <formula>"NEEDS ATTENTION"</formula>
    </cfRule>
    <cfRule type="cellIs" dxfId="7254" priority="325" operator="equal">
      <formula>"NA"</formula>
    </cfRule>
  </conditionalFormatting>
  <conditionalFormatting sqref="V5:V24">
    <cfRule type="cellIs" dxfId="7253" priority="294" operator="equal">
      <formula>"Order Raising"</formula>
    </cfRule>
    <cfRule type="cellIs" dxfId="7252" priority="295" operator="equal">
      <formula>"Partner"</formula>
    </cfRule>
    <cfRule type="cellIs" dxfId="7251" priority="296" operator="equal">
      <formula>"Sales"</formula>
    </cfRule>
    <cfRule type="cellIs" dxfId="7250" priority="297" operator="equal">
      <formula>"Client"</formula>
    </cfRule>
    <cfRule type="cellIs" dxfId="7249" priority="298" operator="equal">
      <formula>"TD/TM"</formula>
    </cfRule>
    <cfRule type="cellIs" dxfId="7248" priority="313" operator="equal">
      <formula>"CS"</formula>
    </cfRule>
    <cfRule type="cellIs" dxfId="7247" priority="314" operator="equal">
      <formula>"PM"</formula>
    </cfRule>
  </conditionalFormatting>
  <conditionalFormatting sqref="E27">
    <cfRule type="expression" dxfId="7246" priority="171">
      <formula>AND(#REF!=0,$E$29&lt;&gt;"NA")</formula>
    </cfRule>
  </conditionalFormatting>
  <conditionalFormatting sqref="F27">
    <cfRule type="expression" dxfId="7245" priority="172">
      <formula>AND(#REF!=0,$E$30&lt;&gt;"NA")</formula>
    </cfRule>
  </conditionalFormatting>
  <conditionalFormatting sqref="H27">
    <cfRule type="expression" dxfId="7244" priority="173">
      <formula>AND(#REF!=0,$E$32&lt;&gt;"NA")</formula>
    </cfRule>
  </conditionalFormatting>
  <conditionalFormatting sqref="D28 H28:I28">
    <cfRule type="cellIs" dxfId="7243" priority="166" operator="equal">
      <formula>"NA"</formula>
    </cfRule>
    <cfRule type="cellIs" dxfId="7242" priority="167" operator="equal">
      <formula>"INITIATED"</formula>
    </cfRule>
    <cfRule type="cellIs" dxfId="7241" priority="168" operator="equal">
      <formula>"TO BE SCHEDULED"</formula>
    </cfRule>
    <cfRule type="cellIs" dxfId="7240" priority="169" operator="equal">
      <formula>"WIP"</formula>
    </cfRule>
    <cfRule type="cellIs" dxfId="7239" priority="170" operator="equal">
      <formula>"COMPLETED"</formula>
    </cfRule>
  </conditionalFormatting>
  <conditionalFormatting sqref="I5">
    <cfRule type="cellIs" dxfId="7238" priority="155" operator="equal">
      <formula>"NON-WORKING DAY"</formula>
    </cfRule>
    <cfRule type="cellIs" dxfId="7237" priority="156" operator="equal">
      <formula>"WORKING DAY"</formula>
    </cfRule>
    <cfRule type="cellIs" dxfId="7236" priority="157" operator="equal">
      <formula>"NON AGGRESSIVE"</formula>
    </cfRule>
    <cfRule type="cellIs" dxfId="7235" priority="158" operator="equal">
      <formula>"AGGRESSIVE"</formula>
    </cfRule>
    <cfRule type="cellIs" dxfId="7234" priority="159" operator="equal">
      <formula>"AMENDMENT NOT REQUIRED"</formula>
    </cfRule>
    <cfRule type="cellIs" dxfId="7233" priority="160" operator="equal">
      <formula>"AMENDMENT REQUIRED"</formula>
    </cfRule>
    <cfRule type="cellIs" dxfId="7232" priority="161" operator="equal">
      <formula>"COMPLETED"</formula>
    </cfRule>
    <cfRule type="cellIs" dxfId="7231" priority="162" operator="equal">
      <formula>"RISK"</formula>
    </cfRule>
    <cfRule type="cellIs" dxfId="7230" priority="163" operator="equal">
      <formula>"ISSUE"</formula>
    </cfRule>
    <cfRule type="cellIs" dxfId="7229" priority="164" operator="equal">
      <formula>"NEEDS ATTENTION"</formula>
    </cfRule>
    <cfRule type="cellIs" dxfId="7228" priority="165" operator="equal">
      <formula>"NA"</formula>
    </cfRule>
  </conditionalFormatting>
  <conditionalFormatting sqref="N5">
    <cfRule type="cellIs" dxfId="7227" priority="144" operator="equal">
      <formula>"NON-WORKING DAY"</formula>
    </cfRule>
    <cfRule type="cellIs" dxfId="7226" priority="145" operator="equal">
      <formula>"WORKING DAY"</formula>
    </cfRule>
    <cfRule type="cellIs" dxfId="7225" priority="146" operator="equal">
      <formula>"NON AGGRESSIVE"</formula>
    </cfRule>
    <cfRule type="cellIs" dxfId="7224" priority="147" operator="equal">
      <formula>"AGGRESSIVE"</formula>
    </cfRule>
    <cfRule type="cellIs" dxfId="7223" priority="148" operator="equal">
      <formula>"AMENDMENT NOT REQUIRED"</formula>
    </cfRule>
    <cfRule type="cellIs" dxfId="7222" priority="149" operator="equal">
      <formula>"AMENDMENT REQUIRED"</formula>
    </cfRule>
    <cfRule type="cellIs" dxfId="7221" priority="150" operator="equal">
      <formula>"COMPLETED"</formula>
    </cfRule>
    <cfRule type="cellIs" dxfId="7220" priority="151" operator="equal">
      <formula>"RISK"</formula>
    </cfRule>
    <cfRule type="cellIs" dxfId="7219" priority="152" operator="equal">
      <formula>"ISSUE"</formula>
    </cfRule>
    <cfRule type="cellIs" dxfId="7218" priority="153" operator="equal">
      <formula>"NEEDS ATTENTION"</formula>
    </cfRule>
    <cfRule type="cellIs" dxfId="7217" priority="154" operator="equal">
      <formula>"NA"</formula>
    </cfRule>
  </conditionalFormatting>
  <conditionalFormatting sqref="D29:I29">
    <cfRule type="cellIs" dxfId="7216" priority="139" operator="equal">
      <formula>"NA"</formula>
    </cfRule>
    <cfRule type="cellIs" dxfId="7215" priority="140" operator="equal">
      <formula>"INITIATED"</formula>
    </cfRule>
    <cfRule type="cellIs" dxfId="7214" priority="141" operator="equal">
      <formula>"TO BE SCHEDULED"</formula>
    </cfRule>
    <cfRule type="cellIs" dxfId="7213" priority="142" operator="equal">
      <formula>"WIP"</formula>
    </cfRule>
    <cfRule type="cellIs" dxfId="7212" priority="143" operator="equal">
      <formula>"COMPLETED"</formula>
    </cfRule>
  </conditionalFormatting>
  <conditionalFormatting sqref="D30:I30">
    <cfRule type="cellIs" dxfId="7211" priority="134" operator="equal">
      <formula>"NA"</formula>
    </cfRule>
    <cfRule type="cellIs" dxfId="7210" priority="135" operator="equal">
      <formula>"INITIATED"</formula>
    </cfRule>
    <cfRule type="cellIs" dxfId="7209" priority="136" operator="equal">
      <formula>"TO BE SCHEDULED"</formula>
    </cfRule>
    <cfRule type="cellIs" dxfId="7208" priority="137" operator="equal">
      <formula>"WIP"</formula>
    </cfRule>
    <cfRule type="cellIs" dxfId="7207" priority="138" operator="equal">
      <formula>"COMPLETED"</formula>
    </cfRule>
  </conditionalFormatting>
  <conditionalFormatting sqref="G4:G5">
    <cfRule type="expression" dxfId="7206" priority="1674">
      <formula>AND($D$56=0,#REF!&lt;&gt;"NA")</formula>
    </cfRule>
  </conditionalFormatting>
  <conditionalFormatting sqref="E8:N8">
    <cfRule type="cellIs" dxfId="7205" priority="123" operator="equal">
      <formula>"NON-WORKING DAY"</formula>
    </cfRule>
    <cfRule type="cellIs" dxfId="7204" priority="124" operator="equal">
      <formula>"WORKING DAY"</formula>
    </cfRule>
    <cfRule type="cellIs" dxfId="7203" priority="125" operator="equal">
      <formula>"NON AGGRESSIVE"</formula>
    </cfRule>
    <cfRule type="cellIs" dxfId="7202" priority="126" operator="equal">
      <formula>"AGGRESSIVE"</formula>
    </cfRule>
    <cfRule type="cellIs" dxfId="7201" priority="127" operator="equal">
      <formula>"AMENDMENT NOT REQUIRED"</formula>
    </cfRule>
    <cfRule type="cellIs" dxfId="7200" priority="128" operator="equal">
      <formula>"AMENDMENT REQUIRED"</formula>
    </cfRule>
    <cfRule type="cellIs" dxfId="7199" priority="129" operator="equal">
      <formula>"COMPLETED"</formula>
    </cfRule>
    <cfRule type="cellIs" dxfId="7198" priority="130" operator="equal">
      <formula>"RISK"</formula>
    </cfRule>
    <cfRule type="cellIs" dxfId="7197" priority="131" operator="equal">
      <formula>"ISSUE"</formula>
    </cfRule>
    <cfRule type="cellIs" dxfId="7196" priority="132" operator="equal">
      <formula>"NEEDS ATTENTION"</formula>
    </cfRule>
    <cfRule type="cellIs" dxfId="7195" priority="133" operator="equal">
      <formula>"NA"</formula>
    </cfRule>
  </conditionalFormatting>
  <conditionalFormatting sqref="E9:N9">
    <cfRule type="cellIs" dxfId="7194" priority="112" operator="equal">
      <formula>"NON-WORKING DAY"</formula>
    </cfRule>
    <cfRule type="cellIs" dxfId="7193" priority="113" operator="equal">
      <formula>"WORKING DAY"</formula>
    </cfRule>
    <cfRule type="cellIs" dxfId="7192" priority="114" operator="equal">
      <formula>"NON AGGRESSIVE"</formula>
    </cfRule>
    <cfRule type="cellIs" dxfId="7191" priority="115" operator="equal">
      <formula>"AGGRESSIVE"</formula>
    </cfRule>
    <cfRule type="cellIs" dxfId="7190" priority="116" operator="equal">
      <formula>"AMENDMENT NOT REQUIRED"</formula>
    </cfRule>
    <cfRule type="cellIs" dxfId="7189" priority="117" operator="equal">
      <formula>"AMENDMENT REQUIRED"</formula>
    </cfRule>
    <cfRule type="cellIs" dxfId="7188" priority="118" operator="equal">
      <formula>"COMPLETED"</formula>
    </cfRule>
    <cfRule type="cellIs" dxfId="7187" priority="119" operator="equal">
      <formula>"RISK"</formula>
    </cfRule>
    <cfRule type="cellIs" dxfId="7186" priority="120" operator="equal">
      <formula>"ISSUE"</formula>
    </cfRule>
    <cfRule type="cellIs" dxfId="7185" priority="121" operator="equal">
      <formula>"NEEDS ATTENTION"</formula>
    </cfRule>
    <cfRule type="cellIs" dxfId="7184" priority="122" operator="equal">
      <formula>"NA"</formula>
    </cfRule>
  </conditionalFormatting>
  <conditionalFormatting sqref="D31:I31">
    <cfRule type="cellIs" dxfId="7183" priority="107" operator="equal">
      <formula>"NA"</formula>
    </cfRule>
    <cfRule type="cellIs" dxfId="7182" priority="108" operator="equal">
      <formula>"INITIATED"</formula>
    </cfRule>
    <cfRule type="cellIs" dxfId="7181" priority="109" operator="equal">
      <formula>"TO BE SCHEDULED"</formula>
    </cfRule>
    <cfRule type="cellIs" dxfId="7180" priority="110" operator="equal">
      <formula>"WIP"</formula>
    </cfRule>
    <cfRule type="cellIs" dxfId="7179" priority="111" operator="equal">
      <formula>"COMPLETED"</formula>
    </cfRule>
  </conditionalFormatting>
  <conditionalFormatting sqref="D32:I32">
    <cfRule type="cellIs" dxfId="7178" priority="102" operator="equal">
      <formula>"NA"</formula>
    </cfRule>
    <cfRule type="cellIs" dxfId="7177" priority="103" operator="equal">
      <formula>"INITIATED"</formula>
    </cfRule>
    <cfRule type="cellIs" dxfId="7176" priority="104" operator="equal">
      <formula>"TO BE SCHEDULED"</formula>
    </cfRule>
    <cfRule type="cellIs" dxfId="7175" priority="105" operator="equal">
      <formula>"WIP"</formula>
    </cfRule>
    <cfRule type="cellIs" dxfId="7174" priority="106" operator="equal">
      <formula>"COMPLETED"</formula>
    </cfRule>
  </conditionalFormatting>
  <conditionalFormatting sqref="E10:N11">
    <cfRule type="cellIs" dxfId="7173" priority="91" operator="equal">
      <formula>"NON-WORKING DAY"</formula>
    </cfRule>
    <cfRule type="cellIs" dxfId="7172" priority="92" operator="equal">
      <formula>"WORKING DAY"</formula>
    </cfRule>
    <cfRule type="cellIs" dxfId="7171" priority="93" operator="equal">
      <formula>"NON AGGRESSIVE"</formula>
    </cfRule>
    <cfRule type="cellIs" dxfId="7170" priority="94" operator="equal">
      <formula>"AGGRESSIVE"</formula>
    </cfRule>
    <cfRule type="cellIs" dxfId="7169" priority="95" operator="equal">
      <formula>"AMENDMENT NOT REQUIRED"</formula>
    </cfRule>
    <cfRule type="cellIs" dxfId="7168" priority="96" operator="equal">
      <formula>"AMENDMENT REQUIRED"</formula>
    </cfRule>
    <cfRule type="cellIs" dxfId="7167" priority="97" operator="equal">
      <formula>"COMPLETED"</formula>
    </cfRule>
    <cfRule type="cellIs" dxfId="7166" priority="98" operator="equal">
      <formula>"RISK"</formula>
    </cfRule>
    <cfRule type="cellIs" dxfId="7165" priority="99" operator="equal">
      <formula>"ISSUE"</formula>
    </cfRule>
    <cfRule type="cellIs" dxfId="7164" priority="100" operator="equal">
      <formula>"NEEDS ATTENTION"</formula>
    </cfRule>
    <cfRule type="cellIs" dxfId="7163" priority="101" operator="equal">
      <formula>"NA"</formula>
    </cfRule>
  </conditionalFormatting>
  <conditionalFormatting sqref="D33:I35">
    <cfRule type="cellIs" dxfId="7162" priority="86" operator="equal">
      <formula>"NA"</formula>
    </cfRule>
    <cfRule type="cellIs" dxfId="7161" priority="87" operator="equal">
      <formula>"INITIATED"</formula>
    </cfRule>
    <cfRule type="cellIs" dxfId="7160" priority="88" operator="equal">
      <formula>"TO BE SCHEDULED"</formula>
    </cfRule>
    <cfRule type="cellIs" dxfId="7159" priority="89" operator="equal">
      <formula>"WIP"</formula>
    </cfRule>
    <cfRule type="cellIs" dxfId="7158" priority="90" operator="equal">
      <formula>"COMPLETED"</formula>
    </cfRule>
  </conditionalFormatting>
  <conditionalFormatting sqref="E12:N13">
    <cfRule type="cellIs" dxfId="7157" priority="75" operator="equal">
      <formula>"NON-WORKING DAY"</formula>
    </cfRule>
    <cfRule type="cellIs" dxfId="7156" priority="76" operator="equal">
      <formula>"WORKING DAY"</formula>
    </cfRule>
    <cfRule type="cellIs" dxfId="7155" priority="77" operator="equal">
      <formula>"NON AGGRESSIVE"</formula>
    </cfRule>
    <cfRule type="cellIs" dxfId="7154" priority="78" operator="equal">
      <formula>"AGGRESSIVE"</formula>
    </cfRule>
    <cfRule type="cellIs" dxfId="7153" priority="79" operator="equal">
      <formula>"AMENDMENT NOT REQUIRED"</formula>
    </cfRule>
    <cfRule type="cellIs" dxfId="7152" priority="80" operator="equal">
      <formula>"AMENDMENT REQUIRED"</formula>
    </cfRule>
    <cfRule type="cellIs" dxfId="7151" priority="81" operator="equal">
      <formula>"COMPLETED"</formula>
    </cfRule>
    <cfRule type="cellIs" dxfId="7150" priority="82" operator="equal">
      <formula>"RISK"</formula>
    </cfRule>
    <cfRule type="cellIs" dxfId="7149" priority="83" operator="equal">
      <formula>"ISSUE"</formula>
    </cfRule>
    <cfRule type="cellIs" dxfId="7148" priority="84" operator="equal">
      <formula>"NEEDS ATTENTION"</formula>
    </cfRule>
    <cfRule type="cellIs" dxfId="7147" priority="85" operator="equal">
      <formula>"NA"</formula>
    </cfRule>
  </conditionalFormatting>
  <conditionalFormatting sqref="D36:I37">
    <cfRule type="cellIs" dxfId="7146" priority="70" operator="equal">
      <formula>"NA"</formula>
    </cfRule>
    <cfRule type="cellIs" dxfId="7145" priority="71" operator="equal">
      <formula>"INITIATED"</formula>
    </cfRule>
    <cfRule type="cellIs" dxfId="7144" priority="72" operator="equal">
      <formula>"TO BE SCHEDULED"</formula>
    </cfRule>
    <cfRule type="cellIs" dxfId="7143" priority="73" operator="equal">
      <formula>"WIP"</formula>
    </cfRule>
    <cfRule type="cellIs" dxfId="7142" priority="74" operator="equal">
      <formula>"COMPLETED"</formula>
    </cfRule>
  </conditionalFormatting>
  <conditionalFormatting sqref="D38:I38">
    <cfRule type="cellIs" dxfId="7141" priority="65" operator="equal">
      <formula>"NA"</formula>
    </cfRule>
    <cfRule type="cellIs" dxfId="7140" priority="66" operator="equal">
      <formula>"INITIATED"</formula>
    </cfRule>
    <cfRule type="cellIs" dxfId="7139" priority="67" operator="equal">
      <formula>"TO BE SCHEDULED"</formula>
    </cfRule>
    <cfRule type="cellIs" dxfId="7138" priority="68" operator="equal">
      <formula>"WIP"</formula>
    </cfRule>
    <cfRule type="cellIs" dxfId="7137" priority="69" operator="equal">
      <formula>"COMPLETED"</formula>
    </cfRule>
  </conditionalFormatting>
  <conditionalFormatting sqref="D34:I35">
    <cfRule type="cellIs" dxfId="7136" priority="49" operator="equal">
      <formula>"NA"</formula>
    </cfRule>
    <cfRule type="cellIs" dxfId="7135" priority="50" operator="equal">
      <formula>"INITIATED"</formula>
    </cfRule>
    <cfRule type="cellIs" dxfId="7134" priority="51" operator="equal">
      <formula>"TO BE SCHEDULED"</formula>
    </cfRule>
    <cfRule type="cellIs" dxfId="7133" priority="52" operator="equal">
      <formula>"WIP"</formula>
    </cfRule>
    <cfRule type="cellIs" dxfId="7132" priority="53" operator="equal">
      <formula>"COMPLETED"</formula>
    </cfRule>
  </conditionalFormatting>
  <conditionalFormatting sqref="D39:I43">
    <cfRule type="cellIs" dxfId="7131" priority="44" operator="equal">
      <formula>"NA"</formula>
    </cfRule>
    <cfRule type="cellIs" dxfId="7130" priority="45" operator="equal">
      <formula>"INITIATED"</formula>
    </cfRule>
    <cfRule type="cellIs" dxfId="7129" priority="46" operator="equal">
      <formula>"TO BE SCHEDULED"</formula>
    </cfRule>
    <cfRule type="cellIs" dxfId="7128" priority="47" operator="equal">
      <formula>"WIP"</formula>
    </cfRule>
    <cfRule type="cellIs" dxfId="7127" priority="48" operator="equal">
      <formula>"COMPLETED"</formula>
    </cfRule>
  </conditionalFormatting>
  <conditionalFormatting sqref="D35:I35">
    <cfRule type="cellIs" dxfId="7126" priority="39" operator="equal">
      <formula>"NA"</formula>
    </cfRule>
    <cfRule type="cellIs" dxfId="7125" priority="40" operator="equal">
      <formula>"INITIATED"</formula>
    </cfRule>
    <cfRule type="cellIs" dxfId="7124" priority="41" operator="equal">
      <formula>"TO BE SCHEDULED"</formula>
    </cfRule>
    <cfRule type="cellIs" dxfId="7123" priority="42" operator="equal">
      <formula>"WIP"</formula>
    </cfRule>
    <cfRule type="cellIs" dxfId="7122" priority="43" operator="equal">
      <formula>"COMPLETED"</formula>
    </cfRule>
  </conditionalFormatting>
  <conditionalFormatting sqref="D44:I44">
    <cfRule type="cellIs" dxfId="7121" priority="34" operator="equal">
      <formula>"NA"</formula>
    </cfRule>
    <cfRule type="cellIs" dxfId="7120" priority="35" operator="equal">
      <formula>"INITIATED"</formula>
    </cfRule>
    <cfRule type="cellIs" dxfId="7119" priority="36" operator="equal">
      <formula>"TO BE SCHEDULED"</formula>
    </cfRule>
    <cfRule type="cellIs" dxfId="7118" priority="37" operator="equal">
      <formula>"WIP"</formula>
    </cfRule>
    <cfRule type="cellIs" dxfId="7117" priority="38" operator="equal">
      <formula>"COMPLETED"</formula>
    </cfRule>
  </conditionalFormatting>
  <conditionalFormatting sqref="D45:I45">
    <cfRule type="cellIs" dxfId="7116" priority="29" operator="equal">
      <formula>"NA"</formula>
    </cfRule>
    <cfRule type="cellIs" dxfId="7115" priority="30" operator="equal">
      <formula>"INITIATED"</formula>
    </cfRule>
    <cfRule type="cellIs" dxfId="7114" priority="31" operator="equal">
      <formula>"TO BE SCHEDULED"</formula>
    </cfRule>
    <cfRule type="cellIs" dxfId="7113" priority="32" operator="equal">
      <formula>"WIP"</formula>
    </cfRule>
    <cfRule type="cellIs" dxfId="7112" priority="33" operator="equal">
      <formula>"COMPLETED"</formula>
    </cfRule>
  </conditionalFormatting>
  <conditionalFormatting sqref="D47:I47">
    <cfRule type="cellIs" dxfId="7111" priority="24" operator="equal">
      <formula>"NA"</formula>
    </cfRule>
    <cfRule type="cellIs" dxfId="7110" priority="25" operator="equal">
      <formula>"INITIATED"</formula>
    </cfRule>
    <cfRule type="cellIs" dxfId="7109" priority="26" operator="equal">
      <formula>"TO BE SCHEDULED"</formula>
    </cfRule>
    <cfRule type="cellIs" dxfId="7108" priority="27" operator="equal">
      <formula>"WIP"</formula>
    </cfRule>
    <cfRule type="cellIs" dxfId="7107" priority="28" operator="equal">
      <formula>"COMPLETED"</formula>
    </cfRule>
  </conditionalFormatting>
  <conditionalFormatting sqref="C66">
    <cfRule type="expression" dxfId="7106" priority="22">
      <formula>AND(#REF!=0,$E$30&lt;&gt;"NA")</formula>
    </cfRule>
  </conditionalFormatting>
  <conditionalFormatting sqref="C68">
    <cfRule type="expression" dxfId="7105" priority="23">
      <formula>AND(#REF!=0,$E$32&lt;&gt;"NA")</formula>
    </cfRule>
  </conditionalFormatting>
  <conditionalFormatting sqref="H4:H5">
    <cfRule type="expression" dxfId="7104" priority="1676">
      <formula>AND(#REF!=0,#REF!&lt;&gt;"NA")</formula>
    </cfRule>
  </conditionalFormatting>
  <conditionalFormatting sqref="E64">
    <cfRule type="cellIs" dxfId="7103" priority="16" operator="equal">
      <formula>"NA"</formula>
    </cfRule>
    <cfRule type="cellIs" dxfId="7102" priority="17" operator="equal">
      <formula>"INITIATED"</formula>
    </cfRule>
    <cfRule type="cellIs" dxfId="7101" priority="18" operator="equal">
      <formula>"TO BE SCHEDULED"</formula>
    </cfRule>
    <cfRule type="cellIs" dxfId="7100" priority="19" operator="equal">
      <formula>"WIP"</formula>
    </cfRule>
    <cfRule type="cellIs" dxfId="7099" priority="20" operator="equal">
      <formula>"COMPLETED"</formula>
    </cfRule>
  </conditionalFormatting>
  <conditionalFormatting sqref="L4:L5">
    <cfRule type="expression" dxfId="7098" priority="1686">
      <formula>AND(#REF!=0,#REF!&lt;&gt;"NA")</formula>
    </cfRule>
  </conditionalFormatting>
  <conditionalFormatting sqref="P5 N4:O4">
    <cfRule type="expression" dxfId="7097" priority="1758">
      <formula>AND($N$53=0,$Z$25&lt;&gt;"NA")</formula>
    </cfRule>
  </conditionalFormatting>
  <conditionalFormatting sqref="F4">
    <cfRule type="expression" dxfId="7096" priority="1760">
      <formula>AND($E$67=0,$Z$5&lt;&gt;"NA")</formula>
    </cfRule>
  </conditionalFormatting>
  <conditionalFormatting sqref="I4">
    <cfRule type="expression" dxfId="7095" priority="1761">
      <formula>AND($G$68=0,$Z$8&lt;&gt;"NA")</formula>
    </cfRule>
  </conditionalFormatting>
  <conditionalFormatting sqref="D46:I46">
    <cfRule type="cellIs" dxfId="7094" priority="6" operator="equal">
      <formula>"NA"</formula>
    </cfRule>
    <cfRule type="cellIs" dxfId="7093" priority="7" operator="equal">
      <formula>"INITIATED"</formula>
    </cfRule>
    <cfRule type="cellIs" dxfId="7092" priority="8" operator="equal">
      <formula>"TO BE SCHEDULED"</formula>
    </cfRule>
    <cfRule type="cellIs" dxfId="7091" priority="9" operator="equal">
      <formula>"WIP"</formula>
    </cfRule>
    <cfRule type="cellIs" dxfId="7090" priority="10" operator="equal">
      <formula>"COMPLETED"</formula>
    </cfRule>
  </conditionalFormatting>
  <conditionalFormatting sqref="E28:G28">
    <cfRule type="cellIs" dxfId="7089" priority="1" operator="equal">
      <formula>"NA"</formula>
    </cfRule>
    <cfRule type="cellIs" dxfId="7088" priority="2" operator="equal">
      <formula>"INITIATED"</formula>
    </cfRule>
    <cfRule type="cellIs" dxfId="7087" priority="3" operator="equal">
      <formula>"TO BE SCHEDULED"</formula>
    </cfRule>
    <cfRule type="cellIs" dxfId="7086" priority="4" operator="equal">
      <formula>"WIP"</formula>
    </cfRule>
    <cfRule type="cellIs" dxfId="7085" priority="5" operator="equal">
      <formula>"COMPLETED"</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376" operator="containsText" id="{130C0BC0-F46E-4BAA-8BE0-456B802DEC82}">
            <xm:f>NOT(ISERROR(SEARCH("HIGHLY AGGRESSIVE",T6)))</xm:f>
            <xm:f>"HIGHLY AGGRESSIVE"</xm:f>
            <x14:dxf>
              <font>
                <b/>
                <i val="0"/>
              </font>
              <fill>
                <patternFill>
                  <bgColor rgb="FFFF0000"/>
                </patternFill>
              </fill>
            </x14:dxf>
          </x14:cfRule>
          <x14:cfRule type="containsText" priority="377" operator="containsText" id="{9637F1F7-2914-4477-A550-F87B620802D4}">
            <xm:f>NOT(ISERROR(SEARCH("AGGRESSIVE",T6)))</xm:f>
            <xm:f>"AGGRESSIVE"</xm:f>
            <x14:dxf>
              <font>
                <b/>
                <i val="0"/>
              </font>
              <fill>
                <patternFill>
                  <bgColor rgb="FFFFC000"/>
                </patternFill>
              </fill>
            </x14:dxf>
          </x14:cfRule>
          <xm:sqref>T6:T24</xm:sqref>
        </x14:conditionalFormatting>
        <x14:conditionalFormatting xmlns:xm="http://schemas.microsoft.com/office/excel/2006/main">
          <x14:cfRule type="containsText" priority="311" operator="containsText" id="{CA3E9350-9BA0-428B-B2F6-99C78C0D3696}">
            <xm:f>NOT(ISERROR(SEARCH("HIGHLY AGGRESSIVE",T5)))</xm:f>
            <xm:f>"HIGHLY AGGRESSIVE"</xm:f>
            <x14:dxf>
              <font>
                <b/>
                <i val="0"/>
              </font>
              <fill>
                <patternFill>
                  <bgColor rgb="FFFF0000"/>
                </patternFill>
              </fill>
            </x14:dxf>
          </x14:cfRule>
          <x14:cfRule type="containsText" priority="312" operator="containsText" id="{990F690B-FB2A-4452-989B-220384A6BA43}">
            <xm:f>NOT(ISERROR(SEARCH("AGGRESSIVE",T5)))</xm:f>
            <xm:f>"AGGRESSIVE"</xm:f>
            <x14:dxf>
              <font>
                <b/>
                <i val="0"/>
              </font>
              <fill>
                <patternFill>
                  <bgColor rgb="FFFFC000"/>
                </patternFill>
              </fill>
            </x14:dxf>
          </x14:cfRule>
          <xm:sqref>T5</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657F1AC1-23C8-4959-9E83-5CD6AA953823}">
          <x14:formula1>
            <xm:f>'Agile Tracker'!$C$168:$C$170</xm:f>
          </x14:formula1>
          <xm:sqref>W5:W24</xm:sqref>
        </x14:dataValidation>
        <x14:dataValidation type="list" allowBlank="1" showInputMessage="1" showErrorMessage="1" xr:uid="{E23B24BF-A617-4301-B3DA-BAA3BD84810E}">
          <x14:formula1>
            <xm:f>'Agile Tracker'!$C$102:$C$108</xm:f>
          </x14:formula1>
          <xm:sqref>V5:V24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118C-E58F-48C0-BA92-B48F88E395FD}">
  <sheetPr codeName="Sheet6">
    <tabColor rgb="FFFF0000"/>
  </sheetPr>
  <dimension ref="E1:K173"/>
  <sheetViews>
    <sheetView topLeftCell="C1" workbookViewId="0">
      <pane xSplit="3" ySplit="2" topLeftCell="F3" activePane="bottomRight" state="frozen"/>
      <selection pane="topRight"/>
      <selection pane="bottomLeft"/>
      <selection pane="bottomRight" activeCell="O9" sqref="O9"/>
    </sheetView>
  </sheetViews>
  <sheetFormatPr defaultRowHeight="15"/>
  <cols>
    <col min="1" max="1" width="14.7109375" customWidth="1"/>
    <col min="2" max="2" width="10.42578125" bestFit="1" customWidth="1"/>
    <col min="3" max="3" width="10.42578125" customWidth="1"/>
    <col min="4" max="4" width="15" customWidth="1"/>
    <col min="5" max="5" width="23.28515625" style="51" bestFit="1" customWidth="1"/>
    <col min="6" max="6" width="17.42578125" bestFit="1" customWidth="1"/>
    <col min="7" max="7" width="20.28515625" bestFit="1" customWidth="1"/>
    <col min="8" max="8" width="15.85546875" bestFit="1" customWidth="1"/>
    <col min="9" max="9" width="11.42578125" style="1" bestFit="1" customWidth="1"/>
    <col min="10" max="10" width="22.140625" bestFit="1" customWidth="1"/>
    <col min="11" max="11" width="13.140625" style="518" bestFit="1" customWidth="1"/>
    <col min="16317" max="16317" width="9.140625" customWidth="1"/>
  </cols>
  <sheetData>
    <row r="1" spans="5:11" ht="15.75" thickBot="1">
      <c r="E1" s="466">
        <f ca="1">TODAY()</f>
        <v>45331</v>
      </c>
      <c r="F1" s="270"/>
    </row>
    <row r="2" spans="5:11" ht="15.75" thickBot="1">
      <c r="E2" s="56" t="s">
        <v>100</v>
      </c>
      <c r="F2" s="56" t="s">
        <v>599</v>
      </c>
      <c r="G2" s="56" t="s">
        <v>356</v>
      </c>
      <c r="H2" s="451" t="s">
        <v>600</v>
      </c>
      <c r="I2" s="454" t="s">
        <v>601</v>
      </c>
      <c r="J2" s="363" t="s">
        <v>404</v>
      </c>
      <c r="K2" s="363" t="s">
        <v>169</v>
      </c>
    </row>
    <row r="3" spans="5:11" ht="15.75" thickBot="1">
      <c r="E3" s="566" t="str">
        <f>TSQ!AA9</f>
        <v>TSQ</v>
      </c>
      <c r="F3" s="352" t="s">
        <v>602</v>
      </c>
      <c r="G3" s="353" t="s">
        <v>603</v>
      </c>
      <c r="H3" s="354" t="s">
        <v>413</v>
      </c>
      <c r="I3" s="26">
        <v>45233</v>
      </c>
      <c r="J3" s="46" t="s">
        <v>97</v>
      </c>
      <c r="K3" s="520"/>
    </row>
    <row r="4" spans="5:11" ht="15.75" thickBot="1">
      <c r="E4" s="566" t="s">
        <v>604</v>
      </c>
      <c r="F4" s="352" t="s">
        <v>605</v>
      </c>
      <c r="G4" s="353" t="s">
        <v>606</v>
      </c>
      <c r="H4" s="354" t="s">
        <v>413</v>
      </c>
      <c r="I4" s="26">
        <v>45233</v>
      </c>
      <c r="J4" s="46" t="s">
        <v>97</v>
      </c>
      <c r="K4" s="520"/>
    </row>
    <row r="5" spans="5:11" ht="15.75" thickBot="1">
      <c r="E5" s="565" t="s">
        <v>607</v>
      </c>
      <c r="F5" s="352" t="s">
        <v>608</v>
      </c>
      <c r="G5" s="353" t="s">
        <v>609</v>
      </c>
      <c r="H5" s="452" t="s">
        <v>413</v>
      </c>
      <c r="I5" s="549">
        <v>45337</v>
      </c>
      <c r="J5" s="46" t="s">
        <v>405</v>
      </c>
      <c r="K5" s="520"/>
    </row>
    <row r="6" spans="5:11" ht="15.75" thickBot="1">
      <c r="E6" s="565" t="s">
        <v>607</v>
      </c>
      <c r="F6" s="352" t="s">
        <v>610</v>
      </c>
      <c r="G6" s="353" t="s">
        <v>611</v>
      </c>
      <c r="H6" s="28" t="s">
        <v>413</v>
      </c>
      <c r="I6" s="26">
        <v>45194</v>
      </c>
      <c r="J6" s="46" t="s">
        <v>97</v>
      </c>
      <c r="K6" s="146"/>
    </row>
    <row r="7" spans="5:11" ht="15.75" thickBot="1">
      <c r="E7" s="565" t="s">
        <v>607</v>
      </c>
      <c r="F7" s="352" t="s">
        <v>412</v>
      </c>
      <c r="G7" s="353" t="s">
        <v>414</v>
      </c>
      <c r="H7" s="28" t="s">
        <v>413</v>
      </c>
      <c r="I7" s="26">
        <v>45194</v>
      </c>
      <c r="J7" s="46" t="s">
        <v>97</v>
      </c>
      <c r="K7" s="146"/>
    </row>
    <row r="8" spans="5:11" ht="15.75" thickBot="1">
      <c r="E8" s="565" t="s">
        <v>607</v>
      </c>
      <c r="F8" s="352" t="s">
        <v>612</v>
      </c>
      <c r="G8" s="353" t="s">
        <v>613</v>
      </c>
      <c r="H8" s="28" t="s">
        <v>413</v>
      </c>
      <c r="I8" s="26">
        <f>I5</f>
        <v>45337</v>
      </c>
      <c r="J8" s="46" t="s">
        <v>405</v>
      </c>
      <c r="K8" s="520"/>
    </row>
    <row r="9" spans="5:11" ht="15.75" thickBot="1">
      <c r="E9" s="565" t="s">
        <v>607</v>
      </c>
      <c r="F9" s="352" t="s">
        <v>614</v>
      </c>
      <c r="G9" s="353" t="s">
        <v>615</v>
      </c>
      <c r="H9" s="28" t="s">
        <v>413</v>
      </c>
      <c r="I9" s="26">
        <v>45194</v>
      </c>
      <c r="J9" s="46" t="s">
        <v>97</v>
      </c>
      <c r="K9" s="146"/>
    </row>
    <row r="10" spans="5:11" ht="15.75" thickBot="1">
      <c r="E10" s="565" t="s">
        <v>607</v>
      </c>
      <c r="F10" s="352" t="s">
        <v>418</v>
      </c>
      <c r="G10" s="353" t="s">
        <v>419</v>
      </c>
      <c r="H10" s="28" t="s">
        <v>413</v>
      </c>
      <c r="I10" s="26">
        <v>45194</v>
      </c>
      <c r="J10" s="46" t="s">
        <v>97</v>
      </c>
      <c r="K10" s="146"/>
    </row>
    <row r="11" spans="5:11" ht="15.75" thickBot="1">
      <c r="E11" s="565" t="s">
        <v>607</v>
      </c>
      <c r="F11" s="352" t="s">
        <v>616</v>
      </c>
      <c r="G11" s="353" t="s">
        <v>617</v>
      </c>
      <c r="H11" s="28" t="s">
        <v>618</v>
      </c>
      <c r="I11" s="549">
        <v>45412</v>
      </c>
      <c r="J11" s="46" t="s">
        <v>405</v>
      </c>
      <c r="K11" s="520"/>
    </row>
    <row r="12" spans="5:11" ht="15.75" thickBot="1">
      <c r="E12" s="565" t="s">
        <v>607</v>
      </c>
      <c r="F12" s="352" t="s">
        <v>1261</v>
      </c>
      <c r="G12" s="353" t="s">
        <v>619</v>
      </c>
      <c r="H12" s="28" t="s">
        <v>618</v>
      </c>
      <c r="I12" s="593">
        <v>45412</v>
      </c>
      <c r="J12" s="46" t="s">
        <v>405</v>
      </c>
      <c r="K12" s="520"/>
    </row>
    <row r="13" spans="5:11" ht="15.75" thickBot="1">
      <c r="E13" s="565" t="s">
        <v>607</v>
      </c>
      <c r="F13" s="352" t="s">
        <v>620</v>
      </c>
      <c r="G13" s="353" t="s">
        <v>621</v>
      </c>
      <c r="H13" s="28" t="s">
        <v>618</v>
      </c>
      <c r="I13" s="549">
        <v>45412</v>
      </c>
      <c r="J13" s="46" t="s">
        <v>405</v>
      </c>
      <c r="K13" s="520"/>
    </row>
    <row r="14" spans="5:11" ht="15.75" thickBot="1">
      <c r="E14" s="565" t="s">
        <v>607</v>
      </c>
      <c r="F14" s="71" t="s">
        <v>1184</v>
      </c>
      <c r="G14" s="71" t="s">
        <v>914</v>
      </c>
      <c r="H14" s="28" t="s">
        <v>618</v>
      </c>
      <c r="I14" s="549">
        <v>45412</v>
      </c>
      <c r="J14" s="46" t="s">
        <v>405</v>
      </c>
      <c r="K14" s="520"/>
    </row>
    <row r="15" spans="5:11" ht="15.75" thickBot="1">
      <c r="E15" s="565" t="s">
        <v>607</v>
      </c>
      <c r="F15" s="71" t="s">
        <v>1185</v>
      </c>
      <c r="G15" s="71" t="s">
        <v>918</v>
      </c>
      <c r="H15" s="28" t="s">
        <v>618</v>
      </c>
      <c r="I15" s="523">
        <v>45412</v>
      </c>
      <c r="J15" s="46" t="s">
        <v>405</v>
      </c>
      <c r="K15" s="520"/>
    </row>
    <row r="16" spans="5:11" ht="15.75" thickBot="1">
      <c r="E16" s="566" t="s">
        <v>306</v>
      </c>
      <c r="F16" s="352" t="s">
        <v>622</v>
      </c>
      <c r="G16" s="353" t="s">
        <v>623</v>
      </c>
      <c r="H16" s="28" t="s">
        <v>413</v>
      </c>
      <c r="I16" s="26">
        <v>45233</v>
      </c>
      <c r="J16" s="46" t="s">
        <v>97</v>
      </c>
      <c r="K16" s="520"/>
    </row>
    <row r="17" spans="5:11" ht="15.75" thickBot="1">
      <c r="E17" s="543" t="s">
        <v>306</v>
      </c>
      <c r="F17" s="352" t="s">
        <v>624</v>
      </c>
      <c r="G17" s="353" t="s">
        <v>625</v>
      </c>
      <c r="H17" s="28" t="s">
        <v>413</v>
      </c>
      <c r="I17" s="26">
        <v>45180</v>
      </c>
      <c r="J17" s="46" t="s">
        <v>97</v>
      </c>
      <c r="K17" s="146"/>
    </row>
    <row r="18" spans="5:11" ht="15.75" thickBot="1">
      <c r="E18" s="543" t="s">
        <v>306</v>
      </c>
      <c r="F18" s="352" t="s">
        <v>423</v>
      </c>
      <c r="G18" s="353" t="s">
        <v>424</v>
      </c>
      <c r="H18" s="28" t="s">
        <v>413</v>
      </c>
      <c r="I18" s="26">
        <v>45180</v>
      </c>
      <c r="J18" s="46" t="s">
        <v>97</v>
      </c>
      <c r="K18" s="146"/>
    </row>
    <row r="19" spans="5:11" ht="15.75" thickBot="1">
      <c r="E19" s="543" t="s">
        <v>306</v>
      </c>
      <c r="F19" s="352" t="s">
        <v>626</v>
      </c>
      <c r="G19" s="353" t="s">
        <v>627</v>
      </c>
      <c r="H19" s="28" t="s">
        <v>413</v>
      </c>
      <c r="I19" s="26">
        <v>45233</v>
      </c>
      <c r="J19" s="46" t="s">
        <v>97</v>
      </c>
      <c r="K19" s="520"/>
    </row>
    <row r="20" spans="5:11" ht="15.75" thickBot="1">
      <c r="E20" s="543" t="s">
        <v>306</v>
      </c>
      <c r="F20" s="352" t="s">
        <v>628</v>
      </c>
      <c r="G20" s="353" t="s">
        <v>629</v>
      </c>
      <c r="H20" s="28" t="s">
        <v>413</v>
      </c>
      <c r="I20" s="26">
        <v>45180</v>
      </c>
      <c r="J20" s="46" t="s">
        <v>97</v>
      </c>
      <c r="K20" s="146"/>
    </row>
    <row r="21" spans="5:11" ht="15.75" thickBot="1">
      <c r="E21" s="543" t="s">
        <v>306</v>
      </c>
      <c r="F21" s="352" t="s">
        <v>428</v>
      </c>
      <c r="G21" s="353" t="s">
        <v>429</v>
      </c>
      <c r="H21" s="28" t="s">
        <v>413</v>
      </c>
      <c r="I21" s="26">
        <v>45180</v>
      </c>
      <c r="J21" s="46" t="s">
        <v>97</v>
      </c>
      <c r="K21" s="146"/>
    </row>
    <row r="22" spans="5:11" ht="15.75" thickBot="1">
      <c r="E22" s="543" t="s">
        <v>306</v>
      </c>
      <c r="F22" s="352" t="s">
        <v>630</v>
      </c>
      <c r="G22" s="353" t="s">
        <v>631</v>
      </c>
      <c r="H22" s="28" t="s">
        <v>618</v>
      </c>
      <c r="I22" s="26">
        <v>45240</v>
      </c>
      <c r="J22" s="46" t="s">
        <v>97</v>
      </c>
      <c r="K22" s="520"/>
    </row>
    <row r="23" spans="5:11" ht="15.75" thickBot="1">
      <c r="E23" s="543" t="s">
        <v>306</v>
      </c>
      <c r="F23" s="352" t="s">
        <v>632</v>
      </c>
      <c r="G23" s="353" t="s">
        <v>633</v>
      </c>
      <c r="H23" s="28" t="s">
        <v>618</v>
      </c>
      <c r="I23" s="26">
        <v>45240</v>
      </c>
      <c r="J23" s="46" t="s">
        <v>97</v>
      </c>
      <c r="K23" s="520"/>
    </row>
    <row r="24" spans="5:11" ht="15.75" thickBot="1">
      <c r="E24" s="543" t="s">
        <v>306</v>
      </c>
      <c r="F24" s="352" t="s">
        <v>634</v>
      </c>
      <c r="G24" s="353" t="s">
        <v>635</v>
      </c>
      <c r="H24" s="28" t="s">
        <v>618</v>
      </c>
      <c r="I24" s="26">
        <v>45240</v>
      </c>
      <c r="J24" s="46" t="s">
        <v>97</v>
      </c>
      <c r="K24" s="520"/>
    </row>
    <row r="25" spans="5:11" ht="15.75" thickBot="1">
      <c r="E25" s="543" t="s">
        <v>306</v>
      </c>
      <c r="F25" s="352" t="s">
        <v>1193</v>
      </c>
      <c r="G25" s="353" t="s">
        <v>926</v>
      </c>
      <c r="H25" s="28" t="s">
        <v>618</v>
      </c>
      <c r="I25" s="548">
        <v>45412</v>
      </c>
      <c r="J25" s="46" t="s">
        <v>405</v>
      </c>
      <c r="K25" s="520"/>
    </row>
    <row r="26" spans="5:11" ht="15.75" thickBot="1">
      <c r="E26" s="543" t="s">
        <v>306</v>
      </c>
      <c r="F26" s="352" t="s">
        <v>1194</v>
      </c>
      <c r="G26" s="353" t="s">
        <v>924</v>
      </c>
      <c r="H26" s="28" t="s">
        <v>618</v>
      </c>
      <c r="I26" s="548">
        <v>45412</v>
      </c>
      <c r="J26" s="46" t="s">
        <v>405</v>
      </c>
      <c r="K26" s="520"/>
    </row>
    <row r="27" spans="5:11" ht="15.75" thickBot="1">
      <c r="E27" s="538" t="s">
        <v>432</v>
      </c>
      <c r="F27" s="352" t="s">
        <v>636</v>
      </c>
      <c r="G27" s="353" t="s">
        <v>637</v>
      </c>
      <c r="H27" s="28" t="s">
        <v>413</v>
      </c>
      <c r="I27" s="26">
        <v>45334</v>
      </c>
      <c r="J27" s="46" t="s">
        <v>405</v>
      </c>
      <c r="K27" s="520"/>
    </row>
    <row r="28" spans="5:11" ht="15.75" thickBot="1">
      <c r="E28" s="538" t="s">
        <v>432</v>
      </c>
      <c r="F28" s="352" t="s">
        <v>638</v>
      </c>
      <c r="G28" s="353" t="s">
        <v>639</v>
      </c>
      <c r="H28" s="28" t="s">
        <v>413</v>
      </c>
      <c r="I28" s="26">
        <v>45215</v>
      </c>
      <c r="J28" s="46" t="s">
        <v>97</v>
      </c>
      <c r="K28" s="146"/>
    </row>
    <row r="29" spans="5:11" ht="15.75" thickBot="1">
      <c r="E29" s="538" t="s">
        <v>432</v>
      </c>
      <c r="F29" s="352" t="s">
        <v>433</v>
      </c>
      <c r="G29" s="353" t="s">
        <v>434</v>
      </c>
      <c r="H29" s="28" t="s">
        <v>413</v>
      </c>
      <c r="I29" s="26">
        <v>45215</v>
      </c>
      <c r="J29" s="46" t="s">
        <v>97</v>
      </c>
      <c r="K29" s="146"/>
    </row>
    <row r="30" spans="5:11" ht="15.75" thickBot="1">
      <c r="E30" s="538" t="s">
        <v>432</v>
      </c>
      <c r="F30" s="352" t="s">
        <v>640</v>
      </c>
      <c r="G30" s="353" t="s">
        <v>641</v>
      </c>
      <c r="H30" s="28" t="s">
        <v>413</v>
      </c>
      <c r="I30" s="612">
        <v>45334</v>
      </c>
      <c r="J30" s="46" t="s">
        <v>405</v>
      </c>
      <c r="K30" s="520"/>
    </row>
    <row r="31" spans="5:11" ht="15.75" thickBot="1">
      <c r="E31" s="538" t="s">
        <v>432</v>
      </c>
      <c r="F31" s="352" t="s">
        <v>642</v>
      </c>
      <c r="G31" s="353" t="s">
        <v>643</v>
      </c>
      <c r="H31" s="28" t="s">
        <v>413</v>
      </c>
      <c r="I31" s="26">
        <v>45215</v>
      </c>
      <c r="J31" s="46" t="s">
        <v>97</v>
      </c>
      <c r="K31" s="146"/>
    </row>
    <row r="32" spans="5:11" ht="15.75" thickBot="1">
      <c r="E32" s="538" t="s">
        <v>432</v>
      </c>
      <c r="F32" s="352" t="s">
        <v>438</v>
      </c>
      <c r="G32" s="353" t="s">
        <v>439</v>
      </c>
      <c r="H32" s="28" t="s">
        <v>413</v>
      </c>
      <c r="I32" s="26">
        <v>45215</v>
      </c>
      <c r="J32" s="46" t="s">
        <v>97</v>
      </c>
      <c r="K32" s="146"/>
    </row>
    <row r="33" spans="5:11" ht="15.75" thickBot="1">
      <c r="E33" s="538" t="s">
        <v>432</v>
      </c>
      <c r="F33" s="352" t="s">
        <v>644</v>
      </c>
      <c r="G33" s="353" t="s">
        <v>645</v>
      </c>
      <c r="H33" s="28" t="s">
        <v>618</v>
      </c>
      <c r="I33" s="612">
        <v>45412</v>
      </c>
      <c r="J33" s="46" t="s">
        <v>405</v>
      </c>
      <c r="K33" s="520"/>
    </row>
    <row r="34" spans="5:11" ht="15.75" thickBot="1">
      <c r="E34" s="538" t="s">
        <v>432</v>
      </c>
      <c r="F34" s="352" t="s">
        <v>646</v>
      </c>
      <c r="G34" s="353" t="s">
        <v>647</v>
      </c>
      <c r="H34" s="28" t="s">
        <v>618</v>
      </c>
      <c r="I34" s="612">
        <v>45412</v>
      </c>
      <c r="J34" s="46" t="s">
        <v>405</v>
      </c>
      <c r="K34" s="520"/>
    </row>
    <row r="35" spans="5:11" ht="15.75" thickBot="1">
      <c r="E35" s="538" t="s">
        <v>432</v>
      </c>
      <c r="F35" s="352" t="s">
        <v>648</v>
      </c>
      <c r="G35" s="353" t="s">
        <v>649</v>
      </c>
      <c r="H35" s="28" t="s">
        <v>618</v>
      </c>
      <c r="I35" s="612">
        <v>45412</v>
      </c>
      <c r="J35" s="46" t="s">
        <v>405</v>
      </c>
      <c r="K35" s="520"/>
    </row>
    <row r="36" spans="5:11" ht="15.75" thickBot="1">
      <c r="E36" s="538" t="s">
        <v>432</v>
      </c>
      <c r="F36" s="352"/>
      <c r="G36" s="353"/>
      <c r="H36" s="28" t="s">
        <v>618</v>
      </c>
      <c r="I36" s="549"/>
      <c r="J36" s="46"/>
      <c r="K36" s="520"/>
    </row>
    <row r="37" spans="5:11" ht="15.75" thickBot="1">
      <c r="E37" s="543" t="s">
        <v>314</v>
      </c>
      <c r="F37" s="352" t="s">
        <v>650</v>
      </c>
      <c r="G37" s="353" t="s">
        <v>651</v>
      </c>
      <c r="H37" s="28" t="s">
        <v>413</v>
      </c>
      <c r="I37" s="26">
        <v>45267</v>
      </c>
      <c r="J37" s="46" t="s">
        <v>97</v>
      </c>
      <c r="K37" s="520"/>
    </row>
    <row r="38" spans="5:11" ht="15.75" thickBot="1">
      <c r="E38" s="543" t="s">
        <v>314</v>
      </c>
      <c r="F38" s="352" t="s">
        <v>652</v>
      </c>
      <c r="G38" s="353" t="s">
        <v>653</v>
      </c>
      <c r="H38" s="28" t="s">
        <v>413</v>
      </c>
      <c r="I38" s="26">
        <v>45230</v>
      </c>
      <c r="J38" s="46" t="s">
        <v>97</v>
      </c>
      <c r="K38" s="520"/>
    </row>
    <row r="39" spans="5:11" ht="15.75" thickBot="1">
      <c r="E39" s="543" t="s">
        <v>314</v>
      </c>
      <c r="F39" s="352" t="s">
        <v>444</v>
      </c>
      <c r="G39" s="353" t="s">
        <v>445</v>
      </c>
      <c r="H39" s="28" t="s">
        <v>413</v>
      </c>
      <c r="I39" s="26">
        <v>45230</v>
      </c>
      <c r="J39" s="46" t="s">
        <v>97</v>
      </c>
      <c r="K39" s="520"/>
    </row>
    <row r="40" spans="5:11" ht="15.75" thickBot="1">
      <c r="E40" s="543" t="s">
        <v>314</v>
      </c>
      <c r="F40" s="352" t="s">
        <v>654</v>
      </c>
      <c r="G40" s="353" t="s">
        <v>655</v>
      </c>
      <c r="H40" s="28" t="s">
        <v>413</v>
      </c>
      <c r="I40" s="537">
        <v>45267</v>
      </c>
      <c r="J40" s="46" t="s">
        <v>97</v>
      </c>
      <c r="K40" s="520"/>
    </row>
    <row r="41" spans="5:11" ht="15.75" thickBot="1">
      <c r="E41" s="543" t="s">
        <v>314</v>
      </c>
      <c r="F41" s="352" t="s">
        <v>656</v>
      </c>
      <c r="G41" s="353" t="s">
        <v>657</v>
      </c>
      <c r="H41" s="28" t="s">
        <v>413</v>
      </c>
      <c r="I41" s="26">
        <f>I38</f>
        <v>45230</v>
      </c>
      <c r="J41" s="46" t="s">
        <v>97</v>
      </c>
      <c r="K41" s="520"/>
    </row>
    <row r="42" spans="5:11" ht="15.75" thickBot="1">
      <c r="E42" s="543" t="s">
        <v>314</v>
      </c>
      <c r="F42" s="352" t="s">
        <v>449</v>
      </c>
      <c r="G42" s="353" t="s">
        <v>450</v>
      </c>
      <c r="H42" s="28" t="s">
        <v>413</v>
      </c>
      <c r="I42" s="26">
        <f>I39</f>
        <v>45230</v>
      </c>
      <c r="J42" s="46" t="s">
        <v>97</v>
      </c>
      <c r="K42" s="520"/>
    </row>
    <row r="43" spans="5:11" ht="15.75" thickBot="1">
      <c r="E43" s="543" t="s">
        <v>314</v>
      </c>
      <c r="F43" s="352" t="s">
        <v>658</v>
      </c>
      <c r="G43" s="353" t="s">
        <v>659</v>
      </c>
      <c r="H43" s="28" t="s">
        <v>618</v>
      </c>
      <c r="I43" s="537">
        <v>45274</v>
      </c>
      <c r="J43" s="46" t="s">
        <v>97</v>
      </c>
      <c r="K43" s="520"/>
    </row>
    <row r="44" spans="5:11" ht="15.75" thickBot="1">
      <c r="E44" s="543" t="s">
        <v>314</v>
      </c>
      <c r="F44" s="352" t="s">
        <v>660</v>
      </c>
      <c r="G44" s="353" t="s">
        <v>661</v>
      </c>
      <c r="H44" s="28" t="s">
        <v>618</v>
      </c>
      <c r="I44" s="537">
        <v>45274</v>
      </c>
      <c r="J44" s="46" t="s">
        <v>97</v>
      </c>
      <c r="K44" s="520"/>
    </row>
    <row r="45" spans="5:11" ht="15.75" thickBot="1">
      <c r="E45" s="543" t="s">
        <v>314</v>
      </c>
      <c r="F45" s="352" t="s">
        <v>662</v>
      </c>
      <c r="G45" s="353" t="s">
        <v>663</v>
      </c>
      <c r="H45" s="28" t="s">
        <v>618</v>
      </c>
      <c r="I45" s="537">
        <v>45274</v>
      </c>
      <c r="J45" s="46" t="s">
        <v>97</v>
      </c>
      <c r="K45" s="520"/>
    </row>
    <row r="46" spans="5:11" ht="15.75" thickBot="1">
      <c r="E46" s="543" t="s">
        <v>314</v>
      </c>
      <c r="F46" s="352" t="s">
        <v>1192</v>
      </c>
      <c r="G46" s="353" t="s">
        <v>941</v>
      </c>
      <c r="H46" s="28" t="s">
        <v>618</v>
      </c>
      <c r="I46" s="548">
        <v>45412</v>
      </c>
      <c r="J46" s="46" t="s">
        <v>405</v>
      </c>
      <c r="K46" s="520"/>
    </row>
    <row r="47" spans="5:11" ht="15.75" thickBot="1">
      <c r="E47" s="543" t="s">
        <v>314</v>
      </c>
      <c r="F47" s="352" t="s">
        <v>1177</v>
      </c>
      <c r="G47" s="353" t="s">
        <v>943</v>
      </c>
      <c r="H47" s="28" t="s">
        <v>618</v>
      </c>
      <c r="I47" s="548">
        <v>45412</v>
      </c>
      <c r="J47" s="46" t="s">
        <v>405</v>
      </c>
      <c r="K47" s="520"/>
    </row>
    <row r="48" spans="5:11" ht="15.75" thickBot="1">
      <c r="E48" s="538" t="s">
        <v>442</v>
      </c>
      <c r="F48" s="46" t="s">
        <v>664</v>
      </c>
      <c r="G48" s="353" t="s">
        <v>665</v>
      </c>
      <c r="H48" s="28" t="s">
        <v>413</v>
      </c>
      <c r="I48" s="519">
        <v>45342</v>
      </c>
      <c r="J48" s="46" t="s">
        <v>405</v>
      </c>
      <c r="K48" s="520"/>
    </row>
    <row r="49" spans="5:11" ht="15.75" thickBot="1">
      <c r="E49" s="538" t="s">
        <v>442</v>
      </c>
      <c r="F49" s="46" t="s">
        <v>666</v>
      </c>
      <c r="G49" s="353" t="s">
        <v>667</v>
      </c>
      <c r="H49" s="28" t="s">
        <v>413</v>
      </c>
      <c r="I49" s="26">
        <f>I48</f>
        <v>45342</v>
      </c>
      <c r="J49" s="46" t="s">
        <v>405</v>
      </c>
      <c r="K49" s="520"/>
    </row>
    <row r="50" spans="5:11" ht="15.75" thickBot="1">
      <c r="E50" s="538" t="s">
        <v>442</v>
      </c>
      <c r="F50" s="46" t="s">
        <v>1209</v>
      </c>
      <c r="G50" s="353" t="s">
        <v>869</v>
      </c>
      <c r="H50" s="28" t="s">
        <v>618</v>
      </c>
      <c r="I50" s="537">
        <v>45267</v>
      </c>
      <c r="J50" s="46" t="s">
        <v>97</v>
      </c>
      <c r="K50" s="520"/>
    </row>
    <row r="51" spans="5:11" ht="15.75" thickBot="1">
      <c r="E51" s="538" t="s">
        <v>442</v>
      </c>
      <c r="F51" s="46" t="s">
        <v>1210</v>
      </c>
      <c r="G51" s="353" t="s">
        <v>1208</v>
      </c>
      <c r="H51" s="28" t="s">
        <v>618</v>
      </c>
      <c r="I51" s="537">
        <v>45267</v>
      </c>
      <c r="J51" s="46" t="s">
        <v>97</v>
      </c>
      <c r="K51" s="520"/>
    </row>
    <row r="52" spans="5:11" ht="15.75" thickBot="1">
      <c r="E52" s="538" t="s">
        <v>442</v>
      </c>
      <c r="F52" s="46" t="s">
        <v>1211</v>
      </c>
      <c r="G52" s="539">
        <v>181426438</v>
      </c>
      <c r="H52" s="28" t="s">
        <v>618</v>
      </c>
      <c r="I52" s="537">
        <v>45267</v>
      </c>
      <c r="J52" s="46" t="s">
        <v>97</v>
      </c>
      <c r="K52" s="520"/>
    </row>
    <row r="53" spans="5:11" ht="15.75" thickBot="1">
      <c r="E53" s="538" t="s">
        <v>343</v>
      </c>
      <c r="F53" s="46" t="s">
        <v>668</v>
      </c>
      <c r="G53" s="353" t="s">
        <v>669</v>
      </c>
      <c r="H53" s="28" t="s">
        <v>413</v>
      </c>
      <c r="I53" s="522">
        <v>45345</v>
      </c>
      <c r="J53" s="46" t="s">
        <v>405</v>
      </c>
      <c r="K53" s="520"/>
    </row>
    <row r="54" spans="5:11" ht="15.75" thickBot="1">
      <c r="E54" s="538" t="s">
        <v>343</v>
      </c>
      <c r="F54" s="46" t="s">
        <v>670</v>
      </c>
      <c r="G54" s="353" t="s">
        <v>671</v>
      </c>
      <c r="H54" s="28" t="s">
        <v>413</v>
      </c>
      <c r="I54" s="26">
        <f>I53</f>
        <v>45345</v>
      </c>
      <c r="J54" s="46" t="s">
        <v>405</v>
      </c>
      <c r="K54" s="520"/>
    </row>
    <row r="55" spans="5:11" ht="15.75" thickBot="1">
      <c r="E55" s="538" t="s">
        <v>343</v>
      </c>
      <c r="F55" s="46" t="s">
        <v>1212</v>
      </c>
      <c r="G55" s="353" t="s">
        <v>936</v>
      </c>
      <c r="H55" s="28" t="s">
        <v>618</v>
      </c>
      <c r="I55" s="537">
        <v>45267</v>
      </c>
      <c r="J55" s="46" t="s">
        <v>97</v>
      </c>
      <c r="K55" s="520"/>
    </row>
    <row r="56" spans="5:11" ht="15.75" thickBot="1">
      <c r="E56" s="538" t="s">
        <v>343</v>
      </c>
      <c r="F56" s="46" t="s">
        <v>1213</v>
      </c>
      <c r="G56" s="353" t="s">
        <v>1215</v>
      </c>
      <c r="H56" s="28" t="s">
        <v>618</v>
      </c>
      <c r="I56" s="537">
        <v>45267</v>
      </c>
      <c r="J56" s="46" t="s">
        <v>97</v>
      </c>
      <c r="K56" s="520"/>
    </row>
    <row r="57" spans="5:11" ht="15.75" thickBot="1">
      <c r="E57" s="538" t="s">
        <v>343</v>
      </c>
      <c r="F57" s="46" t="s">
        <v>1214</v>
      </c>
      <c r="G57" s="539">
        <v>181426445</v>
      </c>
      <c r="H57" s="28" t="s">
        <v>618</v>
      </c>
      <c r="I57" s="537">
        <v>45267</v>
      </c>
      <c r="J57" s="46" t="s">
        <v>97</v>
      </c>
      <c r="K57" s="520"/>
    </row>
    <row r="58" spans="5:11" ht="15.75" thickBot="1">
      <c r="E58" s="224" t="s">
        <v>344</v>
      </c>
      <c r="F58" s="46" t="s">
        <v>672</v>
      </c>
      <c r="G58" s="353" t="s">
        <v>673</v>
      </c>
      <c r="H58" s="453" t="s">
        <v>674</v>
      </c>
      <c r="I58" s="26">
        <v>45021</v>
      </c>
      <c r="J58" s="46" t="s">
        <v>97</v>
      </c>
      <c r="K58" s="146"/>
    </row>
    <row r="59" spans="5:11" ht="15.75" thickBot="1">
      <c r="E59" s="224" t="s">
        <v>344</v>
      </c>
      <c r="F59" s="46" t="s">
        <v>675</v>
      </c>
      <c r="G59" s="353" t="s">
        <v>676</v>
      </c>
      <c r="H59" s="28" t="s">
        <v>413</v>
      </c>
      <c r="I59" s="26">
        <v>45342</v>
      </c>
      <c r="J59" s="46" t="s">
        <v>405</v>
      </c>
      <c r="K59" s="520"/>
    </row>
    <row r="60" spans="5:11" ht="15.75" thickBot="1">
      <c r="E60" s="224" t="s">
        <v>344</v>
      </c>
      <c r="F60" s="46" t="s">
        <v>677</v>
      </c>
      <c r="G60" s="353" t="s">
        <v>678</v>
      </c>
      <c r="H60" s="28" t="s">
        <v>413</v>
      </c>
      <c r="I60" s="26">
        <f>I59</f>
        <v>45342</v>
      </c>
      <c r="J60" s="46" t="s">
        <v>405</v>
      </c>
      <c r="K60" s="520"/>
    </row>
    <row r="61" spans="5:11" ht="15.75" thickBot="1">
      <c r="E61" s="224" t="s">
        <v>679</v>
      </c>
      <c r="F61" s="46" t="s">
        <v>680</v>
      </c>
      <c r="G61" s="353" t="s">
        <v>681</v>
      </c>
      <c r="H61" s="453" t="s">
        <v>674</v>
      </c>
      <c r="I61" s="26">
        <v>45009</v>
      </c>
      <c r="J61" s="46" t="s">
        <v>97</v>
      </c>
      <c r="K61" s="146"/>
    </row>
    <row r="62" spans="5:11" ht="15.75" thickBot="1">
      <c r="E62" s="224" t="s">
        <v>679</v>
      </c>
      <c r="F62" s="46" t="s">
        <v>682</v>
      </c>
      <c r="G62" s="353" t="s">
        <v>683</v>
      </c>
      <c r="H62" s="28" t="s">
        <v>413</v>
      </c>
      <c r="I62" s="26">
        <v>45097</v>
      </c>
      <c r="J62" s="46" t="s">
        <v>97</v>
      </c>
      <c r="K62" s="146"/>
    </row>
    <row r="63" spans="5:11" ht="15.75" thickBot="1">
      <c r="E63" s="224" t="s">
        <v>679</v>
      </c>
      <c r="F63" s="46" t="s">
        <v>684</v>
      </c>
      <c r="G63" s="353" t="s">
        <v>685</v>
      </c>
      <c r="H63" s="28" t="s">
        <v>413</v>
      </c>
      <c r="I63" s="26">
        <v>45097</v>
      </c>
      <c r="J63" s="46" t="s">
        <v>97</v>
      </c>
      <c r="K63" s="146"/>
    </row>
    <row r="64" spans="5:11" ht="15.75" thickBot="1">
      <c r="E64" s="538" t="s">
        <v>315</v>
      </c>
      <c r="F64" s="46" t="s">
        <v>686</v>
      </c>
      <c r="G64" s="353" t="s">
        <v>687</v>
      </c>
      <c r="H64" s="28" t="s">
        <v>413</v>
      </c>
      <c r="I64" s="537">
        <v>45349</v>
      </c>
      <c r="J64" s="46" t="s">
        <v>405</v>
      </c>
      <c r="K64" s="520"/>
    </row>
    <row r="65" spans="5:11" ht="15.75" thickBot="1">
      <c r="E65" s="538" t="s">
        <v>315</v>
      </c>
      <c r="F65" s="46" t="s">
        <v>688</v>
      </c>
      <c r="G65" s="353" t="s">
        <v>689</v>
      </c>
      <c r="H65" s="28" t="s">
        <v>413</v>
      </c>
      <c r="I65" s="514">
        <v>45300</v>
      </c>
      <c r="J65" s="46" t="s">
        <v>97</v>
      </c>
      <c r="K65" s="520"/>
    </row>
    <row r="66" spans="5:11" ht="15.75" thickBot="1">
      <c r="E66" s="538" t="s">
        <v>315</v>
      </c>
      <c r="F66" s="46" t="s">
        <v>453</v>
      </c>
      <c r="G66" s="353" t="s">
        <v>454</v>
      </c>
      <c r="H66" s="28" t="s">
        <v>413</v>
      </c>
      <c r="I66" s="549">
        <v>45300</v>
      </c>
      <c r="J66" s="46" t="s">
        <v>97</v>
      </c>
      <c r="K66" s="520"/>
    </row>
    <row r="67" spans="5:11" ht="15.75" thickBot="1">
      <c r="E67" s="538" t="s">
        <v>315</v>
      </c>
      <c r="F67" s="46" t="s">
        <v>690</v>
      </c>
      <c r="G67" s="353" t="s">
        <v>691</v>
      </c>
      <c r="H67" s="28" t="s">
        <v>413</v>
      </c>
      <c r="I67" s="549">
        <v>45349</v>
      </c>
      <c r="J67" s="46" t="s">
        <v>405</v>
      </c>
      <c r="K67" s="520"/>
    </row>
    <row r="68" spans="5:11" ht="15.75" thickBot="1">
      <c r="E68" s="538" t="s">
        <v>315</v>
      </c>
      <c r="F68" s="46" t="s">
        <v>692</v>
      </c>
      <c r="G68" s="353" t="s">
        <v>693</v>
      </c>
      <c r="H68" s="28" t="s">
        <v>413</v>
      </c>
      <c r="I68" s="606">
        <v>45337</v>
      </c>
      <c r="J68" s="46" t="s">
        <v>405</v>
      </c>
      <c r="K68" s="520"/>
    </row>
    <row r="69" spans="5:11" ht="15.75" thickBot="1">
      <c r="E69" s="538" t="s">
        <v>315</v>
      </c>
      <c r="F69" s="46" t="s">
        <v>458</v>
      </c>
      <c r="G69" s="353" t="s">
        <v>459</v>
      </c>
      <c r="H69" s="28" t="s">
        <v>413</v>
      </c>
      <c r="I69" s="606">
        <v>45337</v>
      </c>
      <c r="J69" s="46" t="s">
        <v>405</v>
      </c>
      <c r="K69" s="520"/>
    </row>
    <row r="70" spans="5:11" ht="15.75" thickBot="1">
      <c r="E70" s="538" t="s">
        <v>315</v>
      </c>
      <c r="F70" s="46" t="s">
        <v>694</v>
      </c>
      <c r="G70" s="353" t="s">
        <v>695</v>
      </c>
      <c r="H70" s="28" t="s">
        <v>618</v>
      </c>
      <c r="I70" s="549">
        <v>45412</v>
      </c>
      <c r="J70" s="46" t="s">
        <v>405</v>
      </c>
      <c r="K70" s="520"/>
    </row>
    <row r="71" spans="5:11" ht="15.75" thickBot="1">
      <c r="E71" s="538" t="s">
        <v>315</v>
      </c>
      <c r="F71" s="46" t="s">
        <v>696</v>
      </c>
      <c r="G71" s="353" t="s">
        <v>697</v>
      </c>
      <c r="H71" s="28" t="s">
        <v>618</v>
      </c>
      <c r="I71" s="26">
        <f>I70</f>
        <v>45412</v>
      </c>
      <c r="J71" s="46" t="s">
        <v>405</v>
      </c>
      <c r="K71" s="520"/>
    </row>
    <row r="72" spans="5:11" ht="15.75" thickBot="1">
      <c r="E72" s="538" t="s">
        <v>315</v>
      </c>
      <c r="F72" s="46" t="s">
        <v>698</v>
      </c>
      <c r="G72" s="353" t="s">
        <v>699</v>
      </c>
      <c r="H72" s="28" t="s">
        <v>618</v>
      </c>
      <c r="I72" s="26">
        <f>I71</f>
        <v>45412</v>
      </c>
      <c r="J72" s="46" t="s">
        <v>405</v>
      </c>
      <c r="K72" s="520"/>
    </row>
    <row r="73" spans="5:11" ht="15.75" thickBot="1">
      <c r="E73" s="538" t="s">
        <v>315</v>
      </c>
      <c r="F73" s="71" t="s">
        <v>1191</v>
      </c>
      <c r="G73" s="71" t="s">
        <v>946</v>
      </c>
      <c r="H73" s="28" t="s">
        <v>618</v>
      </c>
      <c r="I73" s="523">
        <v>45412</v>
      </c>
      <c r="J73" s="46" t="s">
        <v>405</v>
      </c>
      <c r="K73" s="520"/>
    </row>
    <row r="74" spans="5:11" ht="15.75" thickBot="1">
      <c r="E74" s="538" t="s">
        <v>315</v>
      </c>
      <c r="F74" s="71" t="s">
        <v>1190</v>
      </c>
      <c r="G74" s="71" t="s">
        <v>947</v>
      </c>
      <c r="H74" s="28" t="s">
        <v>618</v>
      </c>
      <c r="I74" s="523">
        <v>45412</v>
      </c>
      <c r="J74" s="46" t="s">
        <v>405</v>
      </c>
      <c r="K74" s="520"/>
    </row>
    <row r="75" spans="5:11" ht="15.75" thickBot="1">
      <c r="E75" s="538" t="s">
        <v>316</v>
      </c>
      <c r="F75" s="46" t="s">
        <v>700</v>
      </c>
      <c r="G75" s="353" t="s">
        <v>701</v>
      </c>
      <c r="H75" s="28" t="s">
        <v>413</v>
      </c>
      <c r="I75" s="26">
        <v>45316</v>
      </c>
      <c r="J75" s="46" t="s">
        <v>405</v>
      </c>
      <c r="K75" s="520"/>
    </row>
    <row r="76" spans="5:11" ht="15.75" thickBot="1">
      <c r="E76" s="538" t="s">
        <v>316</v>
      </c>
      <c r="F76" s="46" t="s">
        <v>702</v>
      </c>
      <c r="G76" s="353" t="s">
        <v>703</v>
      </c>
      <c r="H76" s="28" t="s">
        <v>413</v>
      </c>
      <c r="I76" s="26">
        <v>45261</v>
      </c>
      <c r="J76" s="46" t="s">
        <v>97</v>
      </c>
      <c r="K76" s="520"/>
    </row>
    <row r="77" spans="5:11" ht="15.75" thickBot="1">
      <c r="E77" s="538" t="s">
        <v>316</v>
      </c>
      <c r="F77" s="46" t="s">
        <v>460</v>
      </c>
      <c r="G77" s="353" t="s">
        <v>461</v>
      </c>
      <c r="H77" s="28" t="s">
        <v>413</v>
      </c>
      <c r="I77" s="26">
        <f>I76</f>
        <v>45261</v>
      </c>
      <c r="J77" s="46" t="s">
        <v>97</v>
      </c>
      <c r="K77" s="520"/>
    </row>
    <row r="78" spans="5:11" ht="15.75" thickBot="1">
      <c r="E78" s="538" t="s">
        <v>316</v>
      </c>
      <c r="F78" s="46" t="s">
        <v>704</v>
      </c>
      <c r="G78" s="353" t="s">
        <v>705</v>
      </c>
      <c r="H78" s="28" t="s">
        <v>413</v>
      </c>
      <c r="I78" s="26">
        <f>I75</f>
        <v>45316</v>
      </c>
      <c r="J78" s="46" t="s">
        <v>405</v>
      </c>
      <c r="K78" s="520"/>
    </row>
    <row r="79" spans="5:11" ht="15.75" thickBot="1">
      <c r="E79" s="538" t="s">
        <v>316</v>
      </c>
      <c r="F79" s="46" t="s">
        <v>706</v>
      </c>
      <c r="G79" s="353" t="s">
        <v>707</v>
      </c>
      <c r="H79" s="28" t="s">
        <v>413</v>
      </c>
      <c r="I79" s="26">
        <v>45261</v>
      </c>
      <c r="J79" s="46" t="s">
        <v>97</v>
      </c>
      <c r="K79" s="520"/>
    </row>
    <row r="80" spans="5:11" ht="15.75" thickBot="1">
      <c r="E80" s="538" t="s">
        <v>316</v>
      </c>
      <c r="F80" s="46" t="s">
        <v>465</v>
      </c>
      <c r="G80" s="353" t="s">
        <v>466</v>
      </c>
      <c r="H80" s="28" t="s">
        <v>413</v>
      </c>
      <c r="I80" s="26">
        <v>45261</v>
      </c>
      <c r="J80" s="46" t="s">
        <v>97</v>
      </c>
      <c r="K80" s="520"/>
    </row>
    <row r="81" spans="5:11" ht="15.75" thickBot="1">
      <c r="E81" s="538" t="s">
        <v>316</v>
      </c>
      <c r="F81" s="46" t="s">
        <v>708</v>
      </c>
      <c r="G81" s="353" t="s">
        <v>709</v>
      </c>
      <c r="H81" s="28" t="s">
        <v>618</v>
      </c>
      <c r="I81" s="549">
        <v>45323</v>
      </c>
      <c r="J81" s="46" t="s">
        <v>405</v>
      </c>
      <c r="K81" s="520"/>
    </row>
    <row r="82" spans="5:11" ht="15.75" thickBot="1">
      <c r="E82" s="538" t="s">
        <v>316</v>
      </c>
      <c r="F82" s="46" t="s">
        <v>710</v>
      </c>
      <c r="G82" s="353" t="s">
        <v>711</v>
      </c>
      <c r="H82" s="28" t="s">
        <v>618</v>
      </c>
      <c r="I82" s="26">
        <f>I81</f>
        <v>45323</v>
      </c>
      <c r="J82" s="46" t="s">
        <v>405</v>
      </c>
      <c r="K82" s="520"/>
    </row>
    <row r="83" spans="5:11" ht="15.75" thickBot="1">
      <c r="E83" s="538" t="s">
        <v>316</v>
      </c>
      <c r="F83" s="46" t="s">
        <v>712</v>
      </c>
      <c r="G83" s="353" t="s">
        <v>713</v>
      </c>
      <c r="H83" s="28" t="s">
        <v>618</v>
      </c>
      <c r="I83" s="26">
        <f>I82</f>
        <v>45323</v>
      </c>
      <c r="J83" s="46" t="s">
        <v>405</v>
      </c>
      <c r="K83" s="520"/>
    </row>
    <row r="84" spans="5:11" ht="15.75" thickBot="1">
      <c r="E84" s="538" t="s">
        <v>316</v>
      </c>
      <c r="F84" s="71" t="s">
        <v>1196</v>
      </c>
      <c r="G84" s="71" t="s">
        <v>949</v>
      </c>
      <c r="H84" s="28" t="s">
        <v>618</v>
      </c>
      <c r="I84" s="612">
        <v>45323</v>
      </c>
      <c r="J84" s="46" t="s">
        <v>405</v>
      </c>
      <c r="K84" s="520"/>
    </row>
    <row r="85" spans="5:11" ht="15.75" thickBot="1">
      <c r="E85" s="538" t="s">
        <v>316</v>
      </c>
      <c r="F85" s="71" t="s">
        <v>1197</v>
      </c>
      <c r="G85" s="71" t="s">
        <v>950</v>
      </c>
      <c r="H85" s="28" t="s">
        <v>618</v>
      </c>
      <c r="I85" s="612">
        <v>45323</v>
      </c>
      <c r="J85" s="46" t="s">
        <v>405</v>
      </c>
      <c r="K85" s="520"/>
    </row>
    <row r="86" spans="5:11" ht="15.75" thickBot="1">
      <c r="E86" s="538" t="s">
        <v>317</v>
      </c>
      <c r="F86" s="46" t="s">
        <v>714</v>
      </c>
      <c r="G86" s="353" t="s">
        <v>715</v>
      </c>
      <c r="H86" s="28" t="s">
        <v>413</v>
      </c>
      <c r="I86" s="606">
        <v>45348</v>
      </c>
      <c r="J86" s="46" t="s">
        <v>405</v>
      </c>
      <c r="K86" s="520"/>
    </row>
    <row r="87" spans="5:11" ht="15.75" thickBot="1">
      <c r="E87" s="538" t="s">
        <v>317</v>
      </c>
      <c r="F87" s="46" t="s">
        <v>716</v>
      </c>
      <c r="G87" s="353" t="s">
        <v>717</v>
      </c>
      <c r="H87" s="28" t="s">
        <v>413</v>
      </c>
      <c r="I87" s="26">
        <v>45260</v>
      </c>
      <c r="J87" s="46" t="s">
        <v>97</v>
      </c>
      <c r="K87" s="520"/>
    </row>
    <row r="88" spans="5:11" ht="15.75" thickBot="1">
      <c r="E88" s="538" t="s">
        <v>317</v>
      </c>
      <c r="F88" s="46" t="s">
        <v>469</v>
      </c>
      <c r="G88" s="353" t="s">
        <v>470</v>
      </c>
      <c r="H88" s="28" t="s">
        <v>413</v>
      </c>
      <c r="I88" s="26">
        <v>45260</v>
      </c>
      <c r="J88" s="46" t="s">
        <v>97</v>
      </c>
      <c r="K88" s="520"/>
    </row>
    <row r="89" spans="5:11" ht="15.75" thickBot="1">
      <c r="E89" s="538" t="s">
        <v>317</v>
      </c>
      <c r="F89" s="46" t="s">
        <v>718</v>
      </c>
      <c r="G89" s="353" t="s">
        <v>719</v>
      </c>
      <c r="H89" s="28" t="s">
        <v>413</v>
      </c>
      <c r="I89" s="26">
        <f>I86</f>
        <v>45348</v>
      </c>
      <c r="J89" s="46" t="s">
        <v>405</v>
      </c>
      <c r="K89" s="520"/>
    </row>
    <row r="90" spans="5:11" ht="15.75" thickBot="1">
      <c r="E90" s="538" t="s">
        <v>317</v>
      </c>
      <c r="F90" s="46" t="s">
        <v>720</v>
      </c>
      <c r="G90" s="353" t="s">
        <v>721</v>
      </c>
      <c r="H90" s="28" t="s">
        <v>413</v>
      </c>
      <c r="I90" s="26">
        <v>45273</v>
      </c>
      <c r="J90" s="46" t="s">
        <v>97</v>
      </c>
      <c r="K90" s="520"/>
    </row>
    <row r="91" spans="5:11" ht="15.75" thickBot="1">
      <c r="E91" s="538" t="s">
        <v>317</v>
      </c>
      <c r="F91" s="46" t="s">
        <v>474</v>
      </c>
      <c r="G91" s="353" t="s">
        <v>475</v>
      </c>
      <c r="H91" s="28" t="s">
        <v>413</v>
      </c>
      <c r="I91" s="514">
        <v>45273</v>
      </c>
      <c r="J91" s="46" t="s">
        <v>97</v>
      </c>
      <c r="K91" s="520"/>
    </row>
    <row r="92" spans="5:11" ht="15.75" thickBot="1">
      <c r="E92" s="538" t="s">
        <v>317</v>
      </c>
      <c r="F92" s="46" t="s">
        <v>722</v>
      </c>
      <c r="G92" s="353" t="s">
        <v>723</v>
      </c>
      <c r="H92" s="28" t="s">
        <v>618</v>
      </c>
      <c r="I92" s="549">
        <v>45412</v>
      </c>
      <c r="J92" s="46" t="s">
        <v>405</v>
      </c>
      <c r="K92" s="520"/>
    </row>
    <row r="93" spans="5:11" ht="15.75" thickBot="1">
      <c r="E93" s="538" t="s">
        <v>317</v>
      </c>
      <c r="F93" s="46" t="s">
        <v>724</v>
      </c>
      <c r="G93" s="353" t="s">
        <v>725</v>
      </c>
      <c r="H93" s="28" t="s">
        <v>618</v>
      </c>
      <c r="I93" s="549">
        <v>45412</v>
      </c>
      <c r="J93" s="46" t="s">
        <v>405</v>
      </c>
      <c r="K93" s="520"/>
    </row>
    <row r="94" spans="5:11" ht="15.75" thickBot="1">
      <c r="E94" s="538" t="s">
        <v>317</v>
      </c>
      <c r="F94" s="46" t="s">
        <v>726</v>
      </c>
      <c r="G94" s="353" t="s">
        <v>727</v>
      </c>
      <c r="H94" s="28" t="s">
        <v>618</v>
      </c>
      <c r="I94" s="549">
        <v>45412</v>
      </c>
      <c r="J94" s="46" t="s">
        <v>405</v>
      </c>
      <c r="K94" s="520"/>
    </row>
    <row r="95" spans="5:11" ht="15.75" thickBot="1">
      <c r="E95" s="538" t="s">
        <v>317</v>
      </c>
      <c r="F95" t="s">
        <v>1200</v>
      </c>
      <c r="G95" s="71" t="s">
        <v>953</v>
      </c>
      <c r="H95" s="28" t="s">
        <v>618</v>
      </c>
      <c r="I95" s="548">
        <v>45412</v>
      </c>
      <c r="J95" s="46" t="s">
        <v>405</v>
      </c>
      <c r="K95" s="520"/>
    </row>
    <row r="96" spans="5:11" ht="15.75" thickBot="1">
      <c r="E96" s="538" t="s">
        <v>317</v>
      </c>
      <c r="F96" t="s">
        <v>1201</v>
      </c>
      <c r="G96" s="71" t="s">
        <v>955</v>
      </c>
      <c r="H96" s="28" t="s">
        <v>618</v>
      </c>
      <c r="I96" s="537">
        <v>45412</v>
      </c>
      <c r="J96" s="46" t="s">
        <v>405</v>
      </c>
      <c r="K96" s="520"/>
    </row>
    <row r="97" spans="5:11" ht="15.75" thickBot="1">
      <c r="E97" s="543" t="s">
        <v>346</v>
      </c>
      <c r="F97" s="46" t="s">
        <v>728</v>
      </c>
      <c r="G97" s="353" t="s">
        <v>729</v>
      </c>
      <c r="H97" s="28" t="s">
        <v>413</v>
      </c>
      <c r="I97" s="519">
        <v>45274</v>
      </c>
      <c r="J97" s="46" t="s">
        <v>405</v>
      </c>
      <c r="K97" s="520"/>
    </row>
    <row r="98" spans="5:11" ht="15.75" thickBot="1">
      <c r="E98" s="543" t="s">
        <v>346</v>
      </c>
      <c r="F98" s="46" t="s">
        <v>730</v>
      </c>
      <c r="G98" s="353" t="s">
        <v>731</v>
      </c>
      <c r="H98" s="28" t="s">
        <v>413</v>
      </c>
      <c r="I98" s="26">
        <v>45272</v>
      </c>
      <c r="J98" s="46" t="s">
        <v>97</v>
      </c>
      <c r="K98" s="520"/>
    </row>
    <row r="99" spans="5:11" ht="15.75" thickBot="1">
      <c r="E99" s="543" t="s">
        <v>346</v>
      </c>
      <c r="F99" s="46" t="s">
        <v>478</v>
      </c>
      <c r="G99" s="353" t="s">
        <v>479</v>
      </c>
      <c r="H99" s="28" t="s">
        <v>413</v>
      </c>
      <c r="I99" s="521">
        <v>45273</v>
      </c>
      <c r="J99" s="46" t="s">
        <v>97</v>
      </c>
      <c r="K99" s="520"/>
    </row>
    <row r="100" spans="5:11" ht="15.75" thickBot="1">
      <c r="E100" s="543" t="s">
        <v>346</v>
      </c>
      <c r="F100" s="46" t="s">
        <v>732</v>
      </c>
      <c r="G100" s="353" t="s">
        <v>733</v>
      </c>
      <c r="H100" s="28" t="s">
        <v>413</v>
      </c>
      <c r="I100" s="515">
        <f>I97</f>
        <v>45274</v>
      </c>
      <c r="J100" s="46" t="s">
        <v>405</v>
      </c>
      <c r="K100" s="520"/>
    </row>
    <row r="101" spans="5:11" ht="15.75" thickBot="1">
      <c r="E101" s="543" t="s">
        <v>346</v>
      </c>
      <c r="F101" s="46" t="s">
        <v>734</v>
      </c>
      <c r="G101" s="353" t="s">
        <v>735</v>
      </c>
      <c r="H101" s="28" t="s">
        <v>413</v>
      </c>
      <c r="I101" s="26">
        <f>I98</f>
        <v>45272</v>
      </c>
      <c r="J101" s="46" t="s">
        <v>97</v>
      </c>
      <c r="K101" s="520"/>
    </row>
    <row r="102" spans="5:11" ht="15.75" thickBot="1">
      <c r="E102" s="543" t="s">
        <v>346</v>
      </c>
      <c r="F102" s="46" t="s">
        <v>483</v>
      </c>
      <c r="G102" s="353" t="s">
        <v>484</v>
      </c>
      <c r="H102" s="28" t="s">
        <v>413</v>
      </c>
      <c r="I102" s="26">
        <f>I99</f>
        <v>45273</v>
      </c>
      <c r="J102" s="46" t="s">
        <v>97</v>
      </c>
      <c r="K102" s="520"/>
    </row>
    <row r="103" spans="5:11" ht="15.75" thickBot="1">
      <c r="E103" s="543" t="s">
        <v>346</v>
      </c>
      <c r="F103" s="46" t="s">
        <v>736</v>
      </c>
      <c r="G103" s="353" t="s">
        <v>737</v>
      </c>
      <c r="H103" s="28" t="s">
        <v>618</v>
      </c>
      <c r="I103" s="26">
        <v>45280</v>
      </c>
      <c r="J103" s="46" t="s">
        <v>97</v>
      </c>
      <c r="K103" s="520"/>
    </row>
    <row r="104" spans="5:11" ht="15.75" thickBot="1">
      <c r="E104" s="543" t="s">
        <v>346</v>
      </c>
      <c r="F104" s="46" t="s">
        <v>738</v>
      </c>
      <c r="G104" s="353" t="s">
        <v>739</v>
      </c>
      <c r="H104" s="28" t="s">
        <v>618</v>
      </c>
      <c r="I104" s="537">
        <v>45280</v>
      </c>
      <c r="J104" s="46" t="s">
        <v>97</v>
      </c>
      <c r="K104" s="520"/>
    </row>
    <row r="105" spans="5:11" ht="15.75" thickBot="1">
      <c r="E105" s="543" t="s">
        <v>346</v>
      </c>
      <c r="F105" s="46" t="s">
        <v>740</v>
      </c>
      <c r="G105" s="353" t="s">
        <v>741</v>
      </c>
      <c r="H105" s="28" t="s">
        <v>618</v>
      </c>
      <c r="I105" s="537">
        <v>45280</v>
      </c>
      <c r="J105" s="46" t="s">
        <v>97</v>
      </c>
      <c r="K105" s="520"/>
    </row>
    <row r="106" spans="5:11" ht="15.75" thickBot="1">
      <c r="E106" s="543" t="s">
        <v>346</v>
      </c>
      <c r="F106" s="46" t="s">
        <v>1182</v>
      </c>
      <c r="G106" s="353" t="s">
        <v>957</v>
      </c>
      <c r="H106" s="28" t="s">
        <v>618</v>
      </c>
      <c r="I106" s="548">
        <v>45412</v>
      </c>
      <c r="J106" s="46" t="s">
        <v>405</v>
      </c>
      <c r="K106" s="520"/>
    </row>
    <row r="107" spans="5:11" ht="15.75" thickBot="1">
      <c r="E107" s="543" t="s">
        <v>346</v>
      </c>
      <c r="F107" s="46" t="s">
        <v>1183</v>
      </c>
      <c r="G107" s="353" t="s">
        <v>958</v>
      </c>
      <c r="H107" s="28" t="s">
        <v>618</v>
      </c>
      <c r="I107" s="548">
        <v>45412</v>
      </c>
      <c r="J107" s="46" t="s">
        <v>405</v>
      </c>
      <c r="K107" s="520"/>
    </row>
    <row r="108" spans="5:11" ht="15.75" thickBot="1">
      <c r="E108" s="543" t="s">
        <v>319</v>
      </c>
      <c r="F108" s="46" t="s">
        <v>742</v>
      </c>
      <c r="G108" s="353" t="s">
        <v>743</v>
      </c>
      <c r="H108" s="28" t="s">
        <v>413</v>
      </c>
      <c r="I108" s="549">
        <v>45301</v>
      </c>
      <c r="J108" s="46" t="s">
        <v>97</v>
      </c>
      <c r="K108" s="520"/>
    </row>
    <row r="109" spans="5:11" ht="15.75" thickBot="1">
      <c r="E109" s="543" t="s">
        <v>319</v>
      </c>
      <c r="F109" s="46" t="s">
        <v>744</v>
      </c>
      <c r="G109" s="353" t="s">
        <v>745</v>
      </c>
      <c r="H109" s="28" t="s">
        <v>413</v>
      </c>
      <c r="I109" s="26">
        <v>45260</v>
      </c>
      <c r="J109" s="46" t="s">
        <v>97</v>
      </c>
      <c r="K109" s="520"/>
    </row>
    <row r="110" spans="5:11" ht="15.75" thickBot="1">
      <c r="E110" s="543" t="s">
        <v>319</v>
      </c>
      <c r="F110" s="46" t="s">
        <v>487</v>
      </c>
      <c r="G110" s="353" t="s">
        <v>488</v>
      </c>
      <c r="H110" s="28" t="s">
        <v>413</v>
      </c>
      <c r="I110" s="26">
        <v>45260</v>
      </c>
      <c r="J110" s="46" t="s">
        <v>97</v>
      </c>
      <c r="K110" s="520"/>
    </row>
    <row r="111" spans="5:11" ht="15.75" thickBot="1">
      <c r="E111" s="543" t="s">
        <v>319</v>
      </c>
      <c r="F111" s="46" t="s">
        <v>746</v>
      </c>
      <c r="G111" s="353" t="s">
        <v>747</v>
      </c>
      <c r="H111" s="28" t="s">
        <v>413</v>
      </c>
      <c r="I111" s="26">
        <f>I108</f>
        <v>45301</v>
      </c>
      <c r="J111" s="46" t="s">
        <v>97</v>
      </c>
      <c r="K111" s="520"/>
    </row>
    <row r="112" spans="5:11" ht="15.75" thickBot="1">
      <c r="E112" s="543" t="s">
        <v>319</v>
      </c>
      <c r="F112" s="46" t="s">
        <v>748</v>
      </c>
      <c r="G112" s="353" t="s">
        <v>749</v>
      </c>
      <c r="H112" s="28" t="s">
        <v>413</v>
      </c>
      <c r="I112" s="26">
        <v>45260</v>
      </c>
      <c r="J112" s="46" t="s">
        <v>97</v>
      </c>
      <c r="K112" s="520"/>
    </row>
    <row r="113" spans="5:11" ht="15.75" thickBot="1">
      <c r="E113" s="543" t="s">
        <v>319</v>
      </c>
      <c r="F113" s="46" t="s">
        <v>492</v>
      </c>
      <c r="G113" s="353" t="s">
        <v>493</v>
      </c>
      <c r="H113" s="28" t="s">
        <v>413</v>
      </c>
      <c r="I113" s="26">
        <f>I110</f>
        <v>45260</v>
      </c>
      <c r="J113" s="46" t="s">
        <v>97</v>
      </c>
      <c r="K113" s="520"/>
    </row>
    <row r="114" spans="5:11" ht="15.75" thickBot="1">
      <c r="E114" s="543" t="s">
        <v>319</v>
      </c>
      <c r="F114" s="46" t="s">
        <v>750</v>
      </c>
      <c r="G114" s="353" t="s">
        <v>751</v>
      </c>
      <c r="H114" s="28" t="s">
        <v>618</v>
      </c>
      <c r="I114" s="549">
        <v>45412</v>
      </c>
      <c r="J114" s="46" t="s">
        <v>405</v>
      </c>
      <c r="K114" s="520"/>
    </row>
    <row r="115" spans="5:11" ht="15.75" thickBot="1">
      <c r="E115" s="543" t="s">
        <v>319</v>
      </c>
      <c r="F115" s="46" t="s">
        <v>752</v>
      </c>
      <c r="G115" s="353" t="s">
        <v>753</v>
      </c>
      <c r="H115" s="28" t="s">
        <v>618</v>
      </c>
      <c r="I115" s="26">
        <f>I114</f>
        <v>45412</v>
      </c>
      <c r="J115" s="46" t="s">
        <v>405</v>
      </c>
      <c r="K115" s="520"/>
    </row>
    <row r="116" spans="5:11" ht="15.75" thickBot="1">
      <c r="E116" s="543" t="s">
        <v>319</v>
      </c>
      <c r="F116" s="46" t="s">
        <v>754</v>
      </c>
      <c r="G116" s="353" t="s">
        <v>755</v>
      </c>
      <c r="H116" s="28" t="s">
        <v>618</v>
      </c>
      <c r="I116" s="26">
        <f>I115</f>
        <v>45412</v>
      </c>
      <c r="J116" s="46" t="s">
        <v>405</v>
      </c>
      <c r="K116" s="520"/>
    </row>
    <row r="117" spans="5:11" ht="15.75" thickBot="1">
      <c r="E117" s="543" t="s">
        <v>319</v>
      </c>
      <c r="F117" s="71" t="s">
        <v>1198</v>
      </c>
      <c r="G117" s="71" t="s">
        <v>961</v>
      </c>
      <c r="H117" s="28" t="s">
        <v>618</v>
      </c>
      <c r="I117" s="548">
        <v>45412</v>
      </c>
      <c r="J117" s="46" t="s">
        <v>405</v>
      </c>
      <c r="K117" s="520"/>
    </row>
    <row r="118" spans="5:11" ht="15.75" thickBot="1">
      <c r="E118" s="543" t="s">
        <v>319</v>
      </c>
      <c r="F118" s="71" t="s">
        <v>1199</v>
      </c>
      <c r="G118" s="71" t="s">
        <v>962</v>
      </c>
      <c r="H118" s="28" t="s">
        <v>618</v>
      </c>
      <c r="I118" s="548">
        <v>45412</v>
      </c>
      <c r="J118" s="46" t="s">
        <v>405</v>
      </c>
      <c r="K118" s="520"/>
    </row>
    <row r="119" spans="5:11" ht="15.75" thickBot="1">
      <c r="E119" s="538" t="s">
        <v>597</v>
      </c>
      <c r="F119" s="46" t="s">
        <v>756</v>
      </c>
      <c r="G119" s="353" t="s">
        <v>757</v>
      </c>
      <c r="H119" s="28" t="s">
        <v>413</v>
      </c>
      <c r="I119" s="26">
        <v>45345</v>
      </c>
      <c r="J119" s="46" t="s">
        <v>405</v>
      </c>
      <c r="K119" s="520"/>
    </row>
    <row r="120" spans="5:11" ht="15.75" thickBot="1">
      <c r="E120" s="538" t="s">
        <v>597</v>
      </c>
      <c r="F120" s="46" t="s">
        <v>758</v>
      </c>
      <c r="G120" s="353" t="s">
        <v>759</v>
      </c>
      <c r="H120" s="28" t="s">
        <v>413</v>
      </c>
      <c r="I120" s="26">
        <v>45239</v>
      </c>
      <c r="J120" s="46" t="s">
        <v>97</v>
      </c>
      <c r="K120" s="520"/>
    </row>
    <row r="121" spans="5:11" ht="15.75" thickBot="1">
      <c r="E121" s="538" t="s">
        <v>597</v>
      </c>
      <c r="F121" s="46" t="s">
        <v>496</v>
      </c>
      <c r="G121" s="353" t="s">
        <v>497</v>
      </c>
      <c r="H121" s="28" t="s">
        <v>413</v>
      </c>
      <c r="I121" s="26">
        <f>I120</f>
        <v>45239</v>
      </c>
      <c r="J121" s="46" t="s">
        <v>97</v>
      </c>
      <c r="K121" s="520"/>
    </row>
    <row r="122" spans="5:11" ht="15.75" thickBot="1">
      <c r="E122" s="538" t="s">
        <v>597</v>
      </c>
      <c r="F122" s="46" t="s">
        <v>760</v>
      </c>
      <c r="G122" s="353" t="s">
        <v>761</v>
      </c>
      <c r="H122" s="28" t="s">
        <v>413</v>
      </c>
      <c r="I122" s="26">
        <f>$I119</f>
        <v>45345</v>
      </c>
      <c r="J122" s="46" t="s">
        <v>405</v>
      </c>
      <c r="K122" s="520"/>
    </row>
    <row r="123" spans="5:11" ht="15.75" thickBot="1">
      <c r="E123" s="538" t="s">
        <v>597</v>
      </c>
      <c r="F123" s="46" t="s">
        <v>762</v>
      </c>
      <c r="G123" s="353" t="s">
        <v>763</v>
      </c>
      <c r="H123" s="28" t="s">
        <v>413</v>
      </c>
      <c r="I123" s="26">
        <v>45259</v>
      </c>
      <c r="J123" s="46" t="s">
        <v>97</v>
      </c>
      <c r="K123" s="520"/>
    </row>
    <row r="124" spans="5:11" ht="15.75" thickBot="1">
      <c r="E124" s="538" t="s">
        <v>597</v>
      </c>
      <c r="F124" s="46" t="s">
        <v>501</v>
      </c>
      <c r="G124" s="353" t="s">
        <v>502</v>
      </c>
      <c r="H124" s="28" t="s">
        <v>413</v>
      </c>
      <c r="I124" s="26">
        <f>I123</f>
        <v>45259</v>
      </c>
      <c r="J124" s="46" t="s">
        <v>97</v>
      </c>
      <c r="K124" s="520"/>
    </row>
    <row r="125" spans="5:11" ht="15.75" thickBot="1">
      <c r="E125" s="538" t="s">
        <v>597</v>
      </c>
      <c r="F125" s="46" t="s">
        <v>764</v>
      </c>
      <c r="G125" s="353" t="s">
        <v>765</v>
      </c>
      <c r="H125" s="28" t="s">
        <v>618</v>
      </c>
      <c r="I125" s="549">
        <v>45412</v>
      </c>
      <c r="J125" s="46" t="s">
        <v>405</v>
      </c>
      <c r="K125" s="520"/>
    </row>
    <row r="126" spans="5:11" ht="15.75" thickBot="1">
      <c r="E126" s="538" t="s">
        <v>597</v>
      </c>
      <c r="F126" s="46" t="s">
        <v>766</v>
      </c>
      <c r="G126" s="353" t="s">
        <v>767</v>
      </c>
      <c r="H126" s="28" t="s">
        <v>618</v>
      </c>
      <c r="I126" s="549">
        <v>45412</v>
      </c>
      <c r="J126" s="46" t="s">
        <v>405</v>
      </c>
      <c r="K126" s="520"/>
    </row>
    <row r="127" spans="5:11" ht="15.75" thickBot="1">
      <c r="E127" s="538" t="s">
        <v>597</v>
      </c>
      <c r="F127" s="46" t="s">
        <v>768</v>
      </c>
      <c r="G127" s="353" t="s">
        <v>769</v>
      </c>
      <c r="H127" s="28" t="s">
        <v>618</v>
      </c>
      <c r="I127" s="549">
        <v>45412</v>
      </c>
      <c r="J127" s="46" t="s">
        <v>405</v>
      </c>
      <c r="K127" s="520"/>
    </row>
    <row r="128" spans="5:11" ht="15.75" thickBot="1">
      <c r="E128" s="538" t="s">
        <v>597</v>
      </c>
      <c r="F128" t="s">
        <v>1188</v>
      </c>
      <c r="G128" s="71" t="s">
        <v>964</v>
      </c>
      <c r="H128" s="28" t="s">
        <v>618</v>
      </c>
      <c r="I128" s="523">
        <v>45412</v>
      </c>
      <c r="J128" s="46" t="s">
        <v>405</v>
      </c>
      <c r="K128" s="520"/>
    </row>
    <row r="129" spans="5:11" ht="15.75" thickBot="1">
      <c r="E129" s="538" t="s">
        <v>597</v>
      </c>
      <c r="F129" t="s">
        <v>1189</v>
      </c>
      <c r="G129" s="71" t="s">
        <v>965</v>
      </c>
      <c r="H129" s="28" t="s">
        <v>618</v>
      </c>
      <c r="I129" s="523">
        <v>45412</v>
      </c>
      <c r="J129" s="46" t="s">
        <v>405</v>
      </c>
      <c r="K129" s="520"/>
    </row>
    <row r="130" spans="5:11" ht="15.75" thickBot="1">
      <c r="E130" s="538" t="s">
        <v>321</v>
      </c>
      <c r="F130" s="46" t="s">
        <v>770</v>
      </c>
      <c r="G130" s="353" t="s">
        <v>771</v>
      </c>
      <c r="H130" s="28" t="s">
        <v>413</v>
      </c>
      <c r="I130" s="612">
        <v>45337</v>
      </c>
      <c r="J130" s="46" t="s">
        <v>405</v>
      </c>
      <c r="K130" s="520"/>
    </row>
    <row r="131" spans="5:11" ht="15.75" thickBot="1">
      <c r="E131" s="538" t="s">
        <v>321</v>
      </c>
      <c r="F131" s="46" t="s">
        <v>772</v>
      </c>
      <c r="G131" s="353" t="s">
        <v>773</v>
      </c>
      <c r="H131" s="28" t="s">
        <v>413</v>
      </c>
      <c r="I131" s="26">
        <v>45281</v>
      </c>
      <c r="J131" s="46" t="s">
        <v>97</v>
      </c>
      <c r="K131" s="520"/>
    </row>
    <row r="132" spans="5:11" ht="15.75" thickBot="1">
      <c r="E132" s="538" t="s">
        <v>321</v>
      </c>
      <c r="F132" s="46" t="s">
        <v>505</v>
      </c>
      <c r="G132" s="353" t="s">
        <v>506</v>
      </c>
      <c r="H132" s="28" t="s">
        <v>413</v>
      </c>
      <c r="I132" s="522">
        <v>45281</v>
      </c>
      <c r="J132" s="46" t="s">
        <v>97</v>
      </c>
      <c r="K132" s="520"/>
    </row>
    <row r="133" spans="5:11" ht="15.75" thickBot="1">
      <c r="E133" s="538" t="s">
        <v>321</v>
      </c>
      <c r="F133" s="46" t="s">
        <v>774</v>
      </c>
      <c r="G133" s="353" t="s">
        <v>775</v>
      </c>
      <c r="H133" s="28" t="s">
        <v>413</v>
      </c>
      <c r="I133" s="26">
        <f>$I130</f>
        <v>45337</v>
      </c>
      <c r="J133" s="46" t="s">
        <v>405</v>
      </c>
      <c r="K133" s="520"/>
    </row>
    <row r="134" spans="5:11" ht="15.75" thickBot="1">
      <c r="E134" s="538" t="s">
        <v>321</v>
      </c>
      <c r="F134" s="46" t="s">
        <v>776</v>
      </c>
      <c r="G134" s="353" t="s">
        <v>777</v>
      </c>
      <c r="H134" s="28" t="s">
        <v>413</v>
      </c>
      <c r="I134" s="522">
        <v>45281</v>
      </c>
      <c r="J134" s="46" t="s">
        <v>97</v>
      </c>
      <c r="K134" s="520"/>
    </row>
    <row r="135" spans="5:11" ht="15.75" thickBot="1">
      <c r="E135" s="538" t="s">
        <v>321</v>
      </c>
      <c r="F135" s="46" t="s">
        <v>510</v>
      </c>
      <c r="G135" s="353" t="s">
        <v>511</v>
      </c>
      <c r="H135" s="28" t="s">
        <v>413</v>
      </c>
      <c r="I135" s="522">
        <v>45281</v>
      </c>
      <c r="J135" s="46" t="s">
        <v>97</v>
      </c>
      <c r="K135" s="520"/>
    </row>
    <row r="136" spans="5:11" ht="15.75" thickBot="1">
      <c r="E136" s="538" t="s">
        <v>321</v>
      </c>
      <c r="F136" s="46" t="s">
        <v>778</v>
      </c>
      <c r="G136" s="353" t="s">
        <v>779</v>
      </c>
      <c r="H136" s="28" t="s">
        <v>618</v>
      </c>
      <c r="I136" s="549">
        <v>45412</v>
      </c>
      <c r="J136" s="46" t="s">
        <v>405</v>
      </c>
      <c r="K136" s="520"/>
    </row>
    <row r="137" spans="5:11" ht="15.75" thickBot="1">
      <c r="E137" s="538" t="s">
        <v>321</v>
      </c>
      <c r="F137" s="46" t="s">
        <v>780</v>
      </c>
      <c r="G137" s="353" t="s">
        <v>781</v>
      </c>
      <c r="H137" s="28" t="s">
        <v>618</v>
      </c>
      <c r="I137" s="549">
        <v>45412</v>
      </c>
      <c r="J137" s="46" t="s">
        <v>405</v>
      </c>
      <c r="K137" s="520"/>
    </row>
    <row r="138" spans="5:11" ht="15.75" thickBot="1">
      <c r="E138" s="538" t="s">
        <v>321</v>
      </c>
      <c r="F138" s="46" t="s">
        <v>782</v>
      </c>
      <c r="G138" s="353" t="s">
        <v>783</v>
      </c>
      <c r="H138" s="28" t="s">
        <v>618</v>
      </c>
      <c r="I138" s="549">
        <v>45412</v>
      </c>
      <c r="J138" s="46" t="s">
        <v>405</v>
      </c>
      <c r="K138" s="520"/>
    </row>
    <row r="139" spans="5:11" ht="15.75" thickBot="1">
      <c r="E139" s="538" t="s">
        <v>321</v>
      </c>
      <c r="F139" t="s">
        <v>1178</v>
      </c>
      <c r="G139" s="71" t="s">
        <v>967</v>
      </c>
      <c r="H139" s="28" t="s">
        <v>618</v>
      </c>
      <c r="I139" s="549">
        <v>45412</v>
      </c>
      <c r="J139" s="46" t="s">
        <v>405</v>
      </c>
      <c r="K139" s="520"/>
    </row>
    <row r="140" spans="5:11" ht="15.75" thickBot="1">
      <c r="E140" s="538" t="s">
        <v>321</v>
      </c>
      <c r="F140" s="71" t="s">
        <v>1181</v>
      </c>
      <c r="G140" s="71" t="s">
        <v>969</v>
      </c>
      <c r="H140" s="28" t="s">
        <v>618</v>
      </c>
      <c r="I140" s="523">
        <v>45412</v>
      </c>
      <c r="J140" s="46" t="s">
        <v>405</v>
      </c>
      <c r="K140" s="520"/>
    </row>
    <row r="141" spans="5:11" ht="15.75" thickBot="1">
      <c r="E141" s="538" t="s">
        <v>322</v>
      </c>
      <c r="F141" s="46" t="s">
        <v>784</v>
      </c>
      <c r="G141" s="353" t="s">
        <v>785</v>
      </c>
      <c r="H141" s="28" t="s">
        <v>413</v>
      </c>
      <c r="I141" s="26">
        <v>45337</v>
      </c>
      <c r="J141" s="46" t="s">
        <v>405</v>
      </c>
      <c r="K141" s="520"/>
    </row>
    <row r="142" spans="5:11" ht="15.75" thickBot="1">
      <c r="E142" s="538" t="s">
        <v>322</v>
      </c>
      <c r="F142" s="46" t="s">
        <v>786</v>
      </c>
      <c r="G142" s="353" t="s">
        <v>787</v>
      </c>
      <c r="H142" s="28" t="s">
        <v>413</v>
      </c>
      <c r="I142" s="26">
        <v>45253</v>
      </c>
      <c r="J142" s="46" t="s">
        <v>97</v>
      </c>
      <c r="K142" s="520"/>
    </row>
    <row r="143" spans="5:11" ht="15.75" thickBot="1">
      <c r="E143" s="538" t="s">
        <v>322</v>
      </c>
      <c r="F143" s="46" t="s">
        <v>514</v>
      </c>
      <c r="G143" s="353" t="s">
        <v>515</v>
      </c>
      <c r="H143" s="28" t="s">
        <v>413</v>
      </c>
      <c r="I143" s="26">
        <v>45253</v>
      </c>
      <c r="J143" s="46" t="s">
        <v>97</v>
      </c>
      <c r="K143" s="520"/>
    </row>
    <row r="144" spans="5:11" ht="15.75" thickBot="1">
      <c r="E144" s="538" t="s">
        <v>322</v>
      </c>
      <c r="F144" s="46" t="s">
        <v>788</v>
      </c>
      <c r="G144" s="353" t="s">
        <v>789</v>
      </c>
      <c r="H144" s="28" t="s">
        <v>413</v>
      </c>
      <c r="I144" s="26">
        <f>$I141</f>
        <v>45337</v>
      </c>
      <c r="J144" s="46" t="s">
        <v>405</v>
      </c>
      <c r="K144" s="520"/>
    </row>
    <row r="145" spans="5:11" ht="15.75" thickBot="1">
      <c r="E145" s="538" t="s">
        <v>322</v>
      </c>
      <c r="F145" s="46" t="s">
        <v>790</v>
      </c>
      <c r="G145" s="353" t="s">
        <v>791</v>
      </c>
      <c r="H145" s="28" t="s">
        <v>413</v>
      </c>
      <c r="I145" s="26">
        <v>45253</v>
      </c>
      <c r="J145" s="46" t="s">
        <v>97</v>
      </c>
      <c r="K145" s="520"/>
    </row>
    <row r="146" spans="5:11" ht="15.75" thickBot="1">
      <c r="E146" s="538" t="s">
        <v>322</v>
      </c>
      <c r="F146" s="46" t="s">
        <v>519</v>
      </c>
      <c r="G146" s="353" t="s">
        <v>520</v>
      </c>
      <c r="H146" s="28" t="s">
        <v>413</v>
      </c>
      <c r="I146" s="26">
        <v>45253</v>
      </c>
      <c r="J146" s="46" t="s">
        <v>97</v>
      </c>
      <c r="K146" s="520"/>
    </row>
    <row r="147" spans="5:11" ht="15.75" thickBot="1">
      <c r="E147" s="538" t="s">
        <v>322</v>
      </c>
      <c r="F147" s="46" t="s">
        <v>792</v>
      </c>
      <c r="G147" s="353" t="s">
        <v>793</v>
      </c>
      <c r="H147" s="28" t="s">
        <v>618</v>
      </c>
      <c r="I147" s="549">
        <v>45412</v>
      </c>
      <c r="J147" s="46" t="s">
        <v>405</v>
      </c>
      <c r="K147" s="520"/>
    </row>
    <row r="148" spans="5:11" ht="15.75" thickBot="1">
      <c r="E148" s="538" t="s">
        <v>322</v>
      </c>
      <c r="F148" s="46" t="s">
        <v>794</v>
      </c>
      <c r="G148" s="353" t="s">
        <v>795</v>
      </c>
      <c r="H148" s="28" t="s">
        <v>618</v>
      </c>
      <c r="I148" s="549">
        <v>45412</v>
      </c>
      <c r="J148" s="46" t="s">
        <v>405</v>
      </c>
      <c r="K148" s="520"/>
    </row>
    <row r="149" spans="5:11" ht="15.75" thickBot="1">
      <c r="E149" s="538" t="s">
        <v>322</v>
      </c>
      <c r="F149" s="46" t="s">
        <v>796</v>
      </c>
      <c r="G149" s="353" t="s">
        <v>797</v>
      </c>
      <c r="H149" s="28" t="s">
        <v>618</v>
      </c>
      <c r="I149" s="549">
        <v>45412</v>
      </c>
      <c r="J149" s="46" t="s">
        <v>405</v>
      </c>
      <c r="K149" s="520"/>
    </row>
    <row r="150" spans="5:11" ht="15.75" thickBot="1">
      <c r="E150" s="538" t="s">
        <v>322</v>
      </c>
      <c r="F150" s="71" t="s">
        <v>1195</v>
      </c>
      <c r="G150" s="71" t="s">
        <v>972</v>
      </c>
      <c r="H150" s="28" t="s">
        <v>618</v>
      </c>
      <c r="I150" s="549">
        <v>45412</v>
      </c>
      <c r="J150" s="46" t="s">
        <v>405</v>
      </c>
      <c r="K150" s="520"/>
    </row>
    <row r="151" spans="5:11" ht="15.75" thickBot="1">
      <c r="E151" s="538" t="s">
        <v>322</v>
      </c>
      <c r="F151" s="71"/>
      <c r="G151" s="125" t="s">
        <v>973</v>
      </c>
      <c r="H151" s="28" t="s">
        <v>618</v>
      </c>
      <c r="I151" s="523"/>
      <c r="J151" s="46"/>
      <c r="K151" s="520"/>
    </row>
    <row r="152" spans="5:11" ht="15.75" thickBot="1">
      <c r="E152" s="538" t="s">
        <v>323</v>
      </c>
      <c r="F152" s="46" t="s">
        <v>798</v>
      </c>
      <c r="G152" s="353" t="s">
        <v>799</v>
      </c>
      <c r="H152" s="28" t="s">
        <v>413</v>
      </c>
      <c r="I152" s="26">
        <f>$I141+7</f>
        <v>45344</v>
      </c>
      <c r="J152" s="46" t="s">
        <v>405</v>
      </c>
      <c r="K152" s="520"/>
    </row>
    <row r="153" spans="5:11" ht="15.75" thickBot="1">
      <c r="E153" s="538" t="s">
        <v>323</v>
      </c>
      <c r="F153" s="46" t="s">
        <v>800</v>
      </c>
      <c r="G153" s="353" t="s">
        <v>801</v>
      </c>
      <c r="H153" s="28" t="s">
        <v>413</v>
      </c>
      <c r="I153" s="26">
        <v>45268</v>
      </c>
      <c r="J153" s="46" t="s">
        <v>97</v>
      </c>
      <c r="K153" s="520"/>
    </row>
    <row r="154" spans="5:11" ht="15.75" thickBot="1">
      <c r="E154" s="538" t="s">
        <v>323</v>
      </c>
      <c r="F154" s="46" t="s">
        <v>523</v>
      </c>
      <c r="G154" s="353" t="s">
        <v>524</v>
      </c>
      <c r="H154" s="28" t="s">
        <v>413</v>
      </c>
      <c r="I154" s="26">
        <v>45268</v>
      </c>
      <c r="J154" s="46" t="s">
        <v>97</v>
      </c>
      <c r="K154" s="520"/>
    </row>
    <row r="155" spans="5:11" ht="15.75" thickBot="1">
      <c r="E155" s="538" t="s">
        <v>323</v>
      </c>
      <c r="F155" s="46" t="s">
        <v>802</v>
      </c>
      <c r="G155" s="353" t="s">
        <v>803</v>
      </c>
      <c r="H155" s="28" t="s">
        <v>413</v>
      </c>
      <c r="I155" s="26">
        <f>$I152</f>
        <v>45344</v>
      </c>
      <c r="J155" s="46" t="s">
        <v>405</v>
      </c>
      <c r="K155" s="520"/>
    </row>
    <row r="156" spans="5:11" ht="15.75" thickBot="1">
      <c r="E156" s="538" t="s">
        <v>323</v>
      </c>
      <c r="F156" s="46" t="s">
        <v>804</v>
      </c>
      <c r="G156" s="353" t="s">
        <v>805</v>
      </c>
      <c r="H156" s="28" t="s">
        <v>413</v>
      </c>
      <c r="I156" s="26">
        <v>45268</v>
      </c>
      <c r="J156" s="46" t="s">
        <v>97</v>
      </c>
      <c r="K156" s="520"/>
    </row>
    <row r="157" spans="5:11" ht="15.75" thickBot="1">
      <c r="E157" s="538" t="s">
        <v>323</v>
      </c>
      <c r="F157" s="46" t="s">
        <v>528</v>
      </c>
      <c r="G157" s="353" t="s">
        <v>529</v>
      </c>
      <c r="H157" s="28" t="s">
        <v>413</v>
      </c>
      <c r="I157" s="26">
        <v>45268</v>
      </c>
      <c r="J157" s="46" t="s">
        <v>97</v>
      </c>
      <c r="K157" s="520"/>
    </row>
    <row r="158" spans="5:11" ht="15.75" thickBot="1">
      <c r="E158" s="538" t="s">
        <v>323</v>
      </c>
      <c r="F158" s="46" t="s">
        <v>806</v>
      </c>
      <c r="G158" s="353" t="s">
        <v>807</v>
      </c>
      <c r="H158" s="28" t="s">
        <v>618</v>
      </c>
      <c r="I158" s="549">
        <v>45412</v>
      </c>
      <c r="J158" s="46" t="s">
        <v>405</v>
      </c>
      <c r="K158" s="520"/>
    </row>
    <row r="159" spans="5:11" ht="15.75" thickBot="1">
      <c r="E159" s="538" t="s">
        <v>323</v>
      </c>
      <c r="F159" s="46" t="s">
        <v>808</v>
      </c>
      <c r="G159" s="353" t="s">
        <v>809</v>
      </c>
      <c r="H159" s="28" t="s">
        <v>618</v>
      </c>
      <c r="I159" s="549">
        <v>45412</v>
      </c>
      <c r="J159" s="46" t="s">
        <v>405</v>
      </c>
      <c r="K159" s="520"/>
    </row>
    <row r="160" spans="5:11" ht="15.75" thickBot="1">
      <c r="E160" s="538" t="s">
        <v>323</v>
      </c>
      <c r="F160" s="46" t="s">
        <v>810</v>
      </c>
      <c r="G160" s="353" t="s">
        <v>811</v>
      </c>
      <c r="H160" s="28" t="s">
        <v>618</v>
      </c>
      <c r="I160" s="549">
        <v>45412</v>
      </c>
      <c r="J160" s="46" t="s">
        <v>405</v>
      </c>
      <c r="K160" s="520"/>
    </row>
    <row r="161" spans="5:11" ht="15.75" thickBot="1">
      <c r="E161" s="538" t="s">
        <v>323</v>
      </c>
      <c r="F161" t="s">
        <v>1186</v>
      </c>
      <c r="G161" s="71" t="s">
        <v>975</v>
      </c>
      <c r="H161" s="28" t="s">
        <v>618</v>
      </c>
      <c r="I161" s="523">
        <v>45412</v>
      </c>
      <c r="J161" s="46" t="s">
        <v>405</v>
      </c>
      <c r="K161" s="520"/>
    </row>
    <row r="162" spans="5:11" ht="15.75" thickBot="1">
      <c r="E162" s="538" t="s">
        <v>323</v>
      </c>
      <c r="F162" t="s">
        <v>1187</v>
      </c>
      <c r="G162" s="234" t="s">
        <v>976</v>
      </c>
      <c r="H162" s="540" t="s">
        <v>618</v>
      </c>
      <c r="I162" s="541">
        <v>45412</v>
      </c>
      <c r="J162" s="46" t="s">
        <v>405</v>
      </c>
      <c r="K162" s="542"/>
    </row>
    <row r="163" spans="5:11" ht="15.75" thickBot="1">
      <c r="E163" s="538" t="s">
        <v>324</v>
      </c>
      <c r="F163" s="46" t="s">
        <v>812</v>
      </c>
      <c r="G163" s="46" t="s">
        <v>813</v>
      </c>
      <c r="H163" s="46" t="s">
        <v>413</v>
      </c>
      <c r="I163" s="523">
        <f>$I152+7</f>
        <v>45351</v>
      </c>
      <c r="J163" s="46" t="s">
        <v>405</v>
      </c>
      <c r="K163" s="520"/>
    </row>
    <row r="164" spans="5:11" ht="15.75" thickBot="1">
      <c r="E164" s="538" t="s">
        <v>324</v>
      </c>
      <c r="F164" s="46" t="s">
        <v>814</v>
      </c>
      <c r="G164" s="46" t="s">
        <v>815</v>
      </c>
      <c r="H164" s="46" t="s">
        <v>413</v>
      </c>
      <c r="I164" s="523">
        <v>45274</v>
      </c>
      <c r="J164" s="46" t="s">
        <v>97</v>
      </c>
      <c r="K164" s="520"/>
    </row>
    <row r="165" spans="5:11" ht="15.75" thickBot="1">
      <c r="E165" s="538" t="s">
        <v>324</v>
      </c>
      <c r="F165" s="46" t="s">
        <v>532</v>
      </c>
      <c r="G165" s="46" t="s">
        <v>533</v>
      </c>
      <c r="H165" s="46" t="s">
        <v>413</v>
      </c>
      <c r="I165" s="523">
        <v>45274</v>
      </c>
      <c r="J165" s="46" t="s">
        <v>97</v>
      </c>
      <c r="K165" s="520"/>
    </row>
    <row r="166" spans="5:11" ht="15.75" thickBot="1">
      <c r="E166" s="538" t="s">
        <v>324</v>
      </c>
      <c r="F166" s="46" t="s">
        <v>816</v>
      </c>
      <c r="G166" s="46" t="s">
        <v>817</v>
      </c>
      <c r="H166" s="46" t="s">
        <v>413</v>
      </c>
      <c r="I166" s="523">
        <f>$I163</f>
        <v>45351</v>
      </c>
      <c r="J166" s="46" t="s">
        <v>405</v>
      </c>
      <c r="K166" s="520"/>
    </row>
    <row r="167" spans="5:11" ht="15.75" thickBot="1">
      <c r="E167" s="538" t="s">
        <v>324</v>
      </c>
      <c r="F167" s="46" t="s">
        <v>818</v>
      </c>
      <c r="G167" s="46" t="s">
        <v>819</v>
      </c>
      <c r="H167" s="46" t="s">
        <v>413</v>
      </c>
      <c r="I167" s="523">
        <v>45274</v>
      </c>
      <c r="J167" s="46" t="s">
        <v>97</v>
      </c>
      <c r="K167" s="520"/>
    </row>
    <row r="168" spans="5:11" ht="15.75" thickBot="1">
      <c r="E168" s="224" t="s">
        <v>324</v>
      </c>
      <c r="F168" s="46" t="s">
        <v>537</v>
      </c>
      <c r="G168" s="46" t="s">
        <v>820</v>
      </c>
      <c r="H168" s="46" t="s">
        <v>413</v>
      </c>
      <c r="I168" s="523">
        <v>45274</v>
      </c>
      <c r="J168" s="46" t="s">
        <v>97</v>
      </c>
      <c r="K168" s="520"/>
    </row>
    <row r="169" spans="5:11" ht="15.75" thickBot="1">
      <c r="E169" s="224" t="s">
        <v>324</v>
      </c>
      <c r="F169" s="46" t="s">
        <v>821</v>
      </c>
      <c r="G169" s="46" t="s">
        <v>822</v>
      </c>
      <c r="H169" s="46" t="s">
        <v>618</v>
      </c>
      <c r="I169" s="549">
        <v>45412</v>
      </c>
      <c r="J169" s="46" t="s">
        <v>405</v>
      </c>
      <c r="K169" s="520"/>
    </row>
    <row r="170" spans="5:11" ht="15.75" thickBot="1">
      <c r="E170" s="224" t="s">
        <v>324</v>
      </c>
      <c r="F170" s="46" t="s">
        <v>823</v>
      </c>
      <c r="G170" s="46" t="s">
        <v>824</v>
      </c>
      <c r="H170" s="46" t="s">
        <v>618</v>
      </c>
      <c r="I170" s="549">
        <v>45412</v>
      </c>
      <c r="J170" s="46" t="s">
        <v>405</v>
      </c>
      <c r="K170" s="520"/>
    </row>
    <row r="171" spans="5:11" ht="15.75" thickBot="1">
      <c r="E171" s="224" t="s">
        <v>324</v>
      </c>
      <c r="F171" s="46" t="s">
        <v>825</v>
      </c>
      <c r="G171" s="46" t="s">
        <v>826</v>
      </c>
      <c r="H171" s="46" t="s">
        <v>618</v>
      </c>
      <c r="I171" s="549">
        <v>45412</v>
      </c>
      <c r="J171" s="46" t="s">
        <v>405</v>
      </c>
      <c r="K171" s="520"/>
    </row>
    <row r="172" spans="5:11" ht="15.75" thickBot="1">
      <c r="E172" s="224" t="s">
        <v>324</v>
      </c>
      <c r="F172" s="46"/>
      <c r="G172" s="46"/>
      <c r="H172" s="46" t="s">
        <v>618</v>
      </c>
      <c r="I172" s="523"/>
      <c r="J172" s="46"/>
      <c r="K172" s="146"/>
    </row>
    <row r="173" spans="5:11" ht="15.75" thickBot="1">
      <c r="E173" s="224" t="s">
        <v>324</v>
      </c>
      <c r="F173" s="46"/>
      <c r="G173" s="46"/>
      <c r="H173" s="46" t="s">
        <v>618</v>
      </c>
      <c r="I173" s="523"/>
      <c r="J173" s="46"/>
      <c r="K173" s="146"/>
    </row>
  </sheetData>
  <autoFilter ref="E2:K173" xr:uid="{4B8E118C-E58F-48C0-BA92-B48F88E395FD}"/>
  <phoneticPr fontId="2" type="noConversion"/>
  <conditionalFormatting sqref="F1:F13 F16:F47">
    <cfRule type="cellIs" dxfId="7080" priority="180" operator="equal">
      <formula>"Work Order to be raised"</formula>
    </cfRule>
  </conditionalFormatting>
  <conditionalFormatting sqref="H1:H4">
    <cfRule type="cellIs" dxfId="7079" priority="178" operator="equal">
      <formula>"Cease"</formula>
    </cfRule>
  </conditionalFormatting>
  <conditionalFormatting sqref="F48:F52">
    <cfRule type="duplicateValues" dxfId="7078" priority="153"/>
  </conditionalFormatting>
  <conditionalFormatting sqref="F53:F57">
    <cfRule type="duplicateValues" dxfId="7077" priority="150"/>
  </conditionalFormatting>
  <conditionalFormatting sqref="F58:F63">
    <cfRule type="duplicateValues" dxfId="7076" priority="148"/>
  </conditionalFormatting>
  <conditionalFormatting sqref="F64:F72">
    <cfRule type="duplicateValues" dxfId="7075" priority="144"/>
  </conditionalFormatting>
  <conditionalFormatting sqref="F75:F83">
    <cfRule type="duplicateValues" dxfId="7074" priority="142"/>
  </conditionalFormatting>
  <conditionalFormatting sqref="F86:F94">
    <cfRule type="duplicateValues" dxfId="7073" priority="140"/>
  </conditionalFormatting>
  <conditionalFormatting sqref="F97:F107">
    <cfRule type="duplicateValues" dxfId="7072" priority="138"/>
  </conditionalFormatting>
  <conditionalFormatting sqref="F108:F116">
    <cfRule type="duplicateValues" dxfId="7071" priority="136"/>
  </conditionalFormatting>
  <conditionalFormatting sqref="F119:F127">
    <cfRule type="duplicateValues" dxfId="7070" priority="134"/>
  </conditionalFormatting>
  <conditionalFormatting sqref="F130:F138">
    <cfRule type="duplicateValues" dxfId="7069" priority="132"/>
  </conditionalFormatting>
  <conditionalFormatting sqref="F141:F149">
    <cfRule type="duplicateValues" dxfId="7068" priority="130"/>
  </conditionalFormatting>
  <conditionalFormatting sqref="F152:F160">
    <cfRule type="duplicateValues" dxfId="7067" priority="128"/>
  </conditionalFormatting>
  <conditionalFormatting sqref="F163:F171">
    <cfRule type="duplicateValues" dxfId="7066" priority="126"/>
  </conditionalFormatting>
  <conditionalFormatting sqref="I3:I173">
    <cfRule type="expression" dxfId="7065" priority="119">
      <formula>$E$1&gt;$I3</formula>
    </cfRule>
  </conditionalFormatting>
  <conditionalFormatting sqref="I11:I15">
    <cfRule type="expression" dxfId="7064" priority="94">
      <formula>$I$11&lt;$I$5+7</formula>
    </cfRule>
  </conditionalFormatting>
  <conditionalFormatting sqref="I33:I36">
    <cfRule type="expression" dxfId="7063" priority="91">
      <formula>$I$33&lt;$I$27+7</formula>
    </cfRule>
  </conditionalFormatting>
  <conditionalFormatting sqref="I43:I47">
    <cfRule type="expression" dxfId="7062" priority="90">
      <formula>$I$43:$I$45&lt;$I$37+7</formula>
    </cfRule>
  </conditionalFormatting>
  <conditionalFormatting sqref="I70:I74">
    <cfRule type="expression" dxfId="7061" priority="89">
      <formula>$I$70:$I$72&lt;$I$64+7</formula>
    </cfRule>
  </conditionalFormatting>
  <conditionalFormatting sqref="I81:I85">
    <cfRule type="expression" dxfId="7060" priority="88">
      <formula>$I$81:$I$83&lt;$I$75+7</formula>
    </cfRule>
  </conditionalFormatting>
  <conditionalFormatting sqref="I103:I107">
    <cfRule type="expression" dxfId="7059" priority="86">
      <formula>$I$103:$I$105&lt;$I$97+7</formula>
    </cfRule>
  </conditionalFormatting>
  <conditionalFormatting sqref="I114:I118">
    <cfRule type="expression" dxfId="7058" priority="85">
      <formula>$I$114:$I$116&lt;$I$108+7</formula>
    </cfRule>
  </conditionalFormatting>
  <conditionalFormatting sqref="I125:I129">
    <cfRule type="expression" dxfId="7057" priority="84">
      <formula>$I$125:$I$127&lt;$I$119+7</formula>
    </cfRule>
  </conditionalFormatting>
  <conditionalFormatting sqref="I136:I140">
    <cfRule type="expression" dxfId="7056" priority="83">
      <formula>$I$136:$I$138&lt;$I$130+7</formula>
    </cfRule>
  </conditionalFormatting>
  <conditionalFormatting sqref="I147:I151">
    <cfRule type="expression" dxfId="7055" priority="82">
      <formula>$I$147:$I$149&lt;$I$141+7</formula>
    </cfRule>
  </conditionalFormatting>
  <conditionalFormatting sqref="I158:I162">
    <cfRule type="expression" dxfId="7054" priority="81">
      <formula>$I$158:$I$160&lt;$I$152+7</formula>
    </cfRule>
  </conditionalFormatting>
  <conditionalFormatting sqref="I169:I173">
    <cfRule type="expression" dxfId="7053" priority="80">
      <formula>$I$169:$I$171&lt;$I$163+7</formula>
    </cfRule>
  </conditionalFormatting>
  <conditionalFormatting sqref="I92:I96">
    <cfRule type="expression" dxfId="7052" priority="79">
      <formula>$I$92:$I$94&lt;$I$86+7</formula>
    </cfRule>
  </conditionalFormatting>
  <conditionalFormatting sqref="I43:I47">
    <cfRule type="expression" dxfId="7051" priority="78">
      <formula>$I$70:$I$72&lt;$I$64+7</formula>
    </cfRule>
  </conditionalFormatting>
  <conditionalFormatting sqref="I125:I129">
    <cfRule type="expression" dxfId="7050" priority="77">
      <formula>$I$114:$I$116&lt;$I$108+7</formula>
    </cfRule>
  </conditionalFormatting>
  <conditionalFormatting sqref="I27">
    <cfRule type="expression" dxfId="7049" priority="76">
      <formula>$I$43:$I$45&lt;$I$37+7</formula>
    </cfRule>
  </conditionalFormatting>
  <conditionalFormatting sqref="I27">
    <cfRule type="expression" dxfId="7048" priority="75">
      <formula>$I$70:$I$72&lt;$I$64+7</formula>
    </cfRule>
  </conditionalFormatting>
  <conditionalFormatting sqref="I30">
    <cfRule type="expression" dxfId="7047" priority="74">
      <formula>$I$43:$I$45&lt;$I$37+7</formula>
    </cfRule>
  </conditionalFormatting>
  <conditionalFormatting sqref="I30">
    <cfRule type="expression" dxfId="7046" priority="73">
      <formula>$I$70:$I$72&lt;$I$64+7</formula>
    </cfRule>
  </conditionalFormatting>
  <conditionalFormatting sqref="I65:I66">
    <cfRule type="expression" dxfId="7045" priority="72">
      <formula>$I$33&lt;$I$27+7</formula>
    </cfRule>
  </conditionalFormatting>
  <conditionalFormatting sqref="I66">
    <cfRule type="expression" dxfId="7044" priority="71">
      <formula>$I$33&lt;$I$27+7</formula>
    </cfRule>
  </conditionalFormatting>
  <conditionalFormatting sqref="I68:I69">
    <cfRule type="expression" dxfId="7043" priority="70">
      <formula>$I$33&lt;$I$27+7</formula>
    </cfRule>
  </conditionalFormatting>
  <conditionalFormatting sqref="I48">
    <cfRule type="expression" dxfId="7042" priority="69">
      <formula>$I$11&lt;$I$5+7</formula>
    </cfRule>
  </conditionalFormatting>
  <conditionalFormatting sqref="I108">
    <cfRule type="expression" dxfId="7041" priority="68">
      <formula>$I$103:$I$105&lt;$I$97+7</formula>
    </cfRule>
  </conditionalFormatting>
  <conditionalFormatting sqref="I53">
    <cfRule type="expression" dxfId="7040" priority="63">
      <formula>$I$92:$I$94&lt;$I$86+7</formula>
    </cfRule>
  </conditionalFormatting>
  <conditionalFormatting sqref="G14:G15">
    <cfRule type="duplicateValues" dxfId="7039" priority="62"/>
  </conditionalFormatting>
  <conditionalFormatting sqref="G3:G13 G16:G72 G75:G83 G119:G127 G130:G138 G141:G149 G152:G160 G163:G171 G86:G94 G97:G116">
    <cfRule type="duplicateValues" dxfId="7038" priority="1825"/>
  </conditionalFormatting>
  <conditionalFormatting sqref="F3:F13 F16:F47">
    <cfRule type="duplicateValues" dxfId="7037" priority="1830"/>
  </conditionalFormatting>
  <conditionalFormatting sqref="G73:G74">
    <cfRule type="duplicateValues" dxfId="7036" priority="61"/>
  </conditionalFormatting>
  <conditionalFormatting sqref="G117:G118">
    <cfRule type="duplicateValues" dxfId="7035" priority="60"/>
  </conditionalFormatting>
  <conditionalFormatting sqref="G128:G129">
    <cfRule type="duplicateValues" dxfId="7034" priority="59"/>
  </conditionalFormatting>
  <conditionalFormatting sqref="G139:G140">
    <cfRule type="duplicateValues" dxfId="7033" priority="58"/>
  </conditionalFormatting>
  <conditionalFormatting sqref="G150 F151">
    <cfRule type="duplicateValues" dxfId="7032" priority="57"/>
  </conditionalFormatting>
  <conditionalFormatting sqref="G151">
    <cfRule type="duplicateValues" dxfId="7031" priority="56"/>
  </conditionalFormatting>
  <conditionalFormatting sqref="G161:G162">
    <cfRule type="duplicateValues" dxfId="7030" priority="55"/>
  </conditionalFormatting>
  <conditionalFormatting sqref="G84:G85">
    <cfRule type="duplicateValues" dxfId="7029" priority="54"/>
  </conditionalFormatting>
  <conditionalFormatting sqref="I84:I85">
    <cfRule type="expression" dxfId="7028" priority="53">
      <formula>$I$92:$I$94&lt;$I$86+7</formula>
    </cfRule>
  </conditionalFormatting>
  <conditionalFormatting sqref="G95:G96">
    <cfRule type="duplicateValues" dxfId="7027" priority="52"/>
  </conditionalFormatting>
  <conditionalFormatting sqref="I95:I96">
    <cfRule type="expression" dxfId="7026" priority="51">
      <formula>$I$81:$I$83&lt;$I$75+7</formula>
    </cfRule>
  </conditionalFormatting>
  <conditionalFormatting sqref="I95:I96">
    <cfRule type="expression" dxfId="7025" priority="50">
      <formula>$I$92:$I$94&lt;$I$86+7</formula>
    </cfRule>
  </conditionalFormatting>
  <conditionalFormatting sqref="I96">
    <cfRule type="expression" dxfId="7024" priority="49">
      <formula>$I$11&lt;$I$5+7</formula>
    </cfRule>
  </conditionalFormatting>
  <conditionalFormatting sqref="I25">
    <cfRule type="expression" dxfId="7023" priority="48">
      <formula>$I$11&lt;$I$5+7</formula>
    </cfRule>
  </conditionalFormatting>
  <conditionalFormatting sqref="I26">
    <cfRule type="expression" dxfId="7022" priority="47">
      <formula>$I$11&lt;$I$5+7</formula>
    </cfRule>
  </conditionalFormatting>
  <conditionalFormatting sqref="I46">
    <cfRule type="expression" dxfId="7021" priority="46">
      <formula>$I$11&lt;$I$5+7</formula>
    </cfRule>
  </conditionalFormatting>
  <conditionalFormatting sqref="I47">
    <cfRule type="expression" dxfId="7020" priority="45">
      <formula>$I$11&lt;$I$5+7</formula>
    </cfRule>
  </conditionalFormatting>
  <conditionalFormatting sqref="I84">
    <cfRule type="expression" dxfId="7019" priority="44">
      <formula>$I$11&lt;$I$5+7</formula>
    </cfRule>
  </conditionalFormatting>
  <conditionalFormatting sqref="I85">
    <cfRule type="expression" dxfId="7018" priority="43">
      <formula>$I$11&lt;$I$5+7</formula>
    </cfRule>
  </conditionalFormatting>
  <conditionalFormatting sqref="I95">
    <cfRule type="expression" dxfId="7017" priority="42">
      <formula>$I$11&lt;$I$5+7</formula>
    </cfRule>
  </conditionalFormatting>
  <conditionalFormatting sqref="I106">
    <cfRule type="expression" dxfId="7016" priority="41">
      <formula>$I$11&lt;$I$5+7</formula>
    </cfRule>
  </conditionalFormatting>
  <conditionalFormatting sqref="I107">
    <cfRule type="expression" dxfId="7015" priority="40">
      <formula>$I$11&lt;$I$5+7</formula>
    </cfRule>
  </conditionalFormatting>
  <conditionalFormatting sqref="I117">
    <cfRule type="expression" dxfId="7014" priority="39">
      <formula>$I$11&lt;$I$5+7</formula>
    </cfRule>
  </conditionalFormatting>
  <conditionalFormatting sqref="I118">
    <cfRule type="expression" dxfId="7013" priority="38">
      <formula>$I$11&lt;$I$5+7</formula>
    </cfRule>
  </conditionalFormatting>
  <conditionalFormatting sqref="I33">
    <cfRule type="expression" dxfId="7012" priority="37">
      <formula>$I$11&lt;$I$5+7</formula>
    </cfRule>
  </conditionalFormatting>
  <conditionalFormatting sqref="I34">
    <cfRule type="expression" dxfId="7011" priority="36">
      <formula>$I$11&lt;$I$5+7</formula>
    </cfRule>
  </conditionalFormatting>
  <conditionalFormatting sqref="I35">
    <cfRule type="expression" dxfId="7010" priority="35">
      <formula>$I$11&lt;$I$5+7</formula>
    </cfRule>
  </conditionalFormatting>
  <conditionalFormatting sqref="I70">
    <cfRule type="expression" dxfId="7009" priority="34">
      <formula>$I$11&lt;$I$5+7</formula>
    </cfRule>
  </conditionalFormatting>
  <conditionalFormatting sqref="I81">
    <cfRule type="expression" dxfId="7008" priority="33">
      <formula>$I$11&lt;$I$5+7</formula>
    </cfRule>
  </conditionalFormatting>
  <conditionalFormatting sqref="I92">
    <cfRule type="expression" dxfId="7007" priority="32">
      <formula>$I$11&lt;$I$5+7</formula>
    </cfRule>
  </conditionalFormatting>
  <conditionalFormatting sqref="I93">
    <cfRule type="expression" dxfId="7006" priority="31">
      <formula>$I$11&lt;$I$5+7</formula>
    </cfRule>
  </conditionalFormatting>
  <conditionalFormatting sqref="I94">
    <cfRule type="expression" dxfId="7005" priority="30">
      <formula>$I$11&lt;$I$5+7</formula>
    </cfRule>
  </conditionalFormatting>
  <conditionalFormatting sqref="I114">
    <cfRule type="expression" dxfId="7004" priority="29">
      <formula>$I$11&lt;$I$5+7</formula>
    </cfRule>
  </conditionalFormatting>
  <conditionalFormatting sqref="I125">
    <cfRule type="expression" dxfId="7003" priority="28">
      <formula>$I$11&lt;$I$5+7</formula>
    </cfRule>
  </conditionalFormatting>
  <conditionalFormatting sqref="I126">
    <cfRule type="expression" dxfId="7002" priority="27">
      <formula>$I$11&lt;$I$5+7</formula>
    </cfRule>
  </conditionalFormatting>
  <conditionalFormatting sqref="I127">
    <cfRule type="expression" dxfId="7001" priority="26">
      <formula>$I$11&lt;$I$5+7</formula>
    </cfRule>
  </conditionalFormatting>
  <conditionalFormatting sqref="I136">
    <cfRule type="expression" dxfId="7000" priority="25">
      <formula>$I$11&lt;$I$5+7</formula>
    </cfRule>
  </conditionalFormatting>
  <conditionalFormatting sqref="I137">
    <cfRule type="expression" dxfId="6999" priority="24">
      <formula>$I$11&lt;$I$5+7</formula>
    </cfRule>
  </conditionalFormatting>
  <conditionalFormatting sqref="I138">
    <cfRule type="expression" dxfId="6998" priority="23">
      <formula>$I$11&lt;$I$5+7</formula>
    </cfRule>
  </conditionalFormatting>
  <conditionalFormatting sqref="I139">
    <cfRule type="expression" dxfId="6997" priority="22">
      <formula>$I$11&lt;$I$5+7</formula>
    </cfRule>
  </conditionalFormatting>
  <conditionalFormatting sqref="I147">
    <cfRule type="expression" dxfId="6996" priority="21">
      <formula>$I$11&lt;$I$5+7</formula>
    </cfRule>
  </conditionalFormatting>
  <conditionalFormatting sqref="I148">
    <cfRule type="expression" dxfId="6995" priority="20">
      <formula>$I$11&lt;$I$5+7</formula>
    </cfRule>
  </conditionalFormatting>
  <conditionalFormatting sqref="I149">
    <cfRule type="expression" dxfId="6994" priority="19">
      <formula>$I$11&lt;$I$5+7</formula>
    </cfRule>
  </conditionalFormatting>
  <conditionalFormatting sqref="I150">
    <cfRule type="expression" dxfId="6993" priority="18">
      <formula>$I$11&lt;$I$5+7</formula>
    </cfRule>
  </conditionalFormatting>
  <conditionalFormatting sqref="I158">
    <cfRule type="expression" dxfId="6992" priority="17">
      <formula>$I$11&lt;$I$5+7</formula>
    </cfRule>
  </conditionalFormatting>
  <conditionalFormatting sqref="I159">
    <cfRule type="expression" dxfId="6991" priority="16">
      <formula>$I$11&lt;$I$5+7</formula>
    </cfRule>
  </conditionalFormatting>
  <conditionalFormatting sqref="I160">
    <cfRule type="expression" dxfId="6990" priority="15">
      <formula>$I$11&lt;$I$5+7</formula>
    </cfRule>
  </conditionalFormatting>
  <conditionalFormatting sqref="I169">
    <cfRule type="expression" dxfId="6989" priority="14">
      <formula>$I$11&lt;$I$5+7</formula>
    </cfRule>
  </conditionalFormatting>
  <conditionalFormatting sqref="I30">
    <cfRule type="expression" dxfId="6988" priority="13">
      <formula>$I$43:$I$45&lt;$I$37+7</formula>
    </cfRule>
  </conditionalFormatting>
  <conditionalFormatting sqref="I30">
    <cfRule type="expression" dxfId="6987" priority="12">
      <formula>$I$70:$I$72&lt;$I$64+7</formula>
    </cfRule>
  </conditionalFormatting>
  <conditionalFormatting sqref="I170">
    <cfRule type="expression" dxfId="6986" priority="11">
      <formula>$I$11&lt;$I$5+7</formula>
    </cfRule>
  </conditionalFormatting>
  <conditionalFormatting sqref="I171">
    <cfRule type="expression" dxfId="6985" priority="10">
      <formula>$I$11&lt;$I$5+7</formula>
    </cfRule>
  </conditionalFormatting>
  <conditionalFormatting sqref="I30">
    <cfRule type="expression" dxfId="6984" priority="9">
      <formula>$I$43:$I$45&lt;$I$37+7</formula>
    </cfRule>
  </conditionalFormatting>
  <conditionalFormatting sqref="I30">
    <cfRule type="expression" dxfId="6983" priority="8">
      <formula>$I$70:$I$72&lt;$I$64+7</formula>
    </cfRule>
  </conditionalFormatting>
  <conditionalFormatting sqref="I84">
    <cfRule type="expression" dxfId="6978" priority="7">
      <formula>$I$11&lt;$I$5+7</formula>
    </cfRule>
  </conditionalFormatting>
  <conditionalFormatting sqref="I85">
    <cfRule type="expression" dxfId="6977" priority="6">
      <formula>$I$11&lt;$I$5+7</formula>
    </cfRule>
  </conditionalFormatting>
  <conditionalFormatting sqref="I30">
    <cfRule type="expression" dxfId="6976" priority="5">
      <formula>$I$43:$I$45&lt;$I$37+7</formula>
    </cfRule>
  </conditionalFormatting>
  <conditionalFormatting sqref="I30">
    <cfRule type="expression" dxfId="6975" priority="4">
      <formula>$I$70:$I$72&lt;$I$64+7</formula>
    </cfRule>
  </conditionalFormatting>
  <conditionalFormatting sqref="I33">
    <cfRule type="expression" dxfId="6974" priority="3">
      <formula>$I$11&lt;$I$5+7</formula>
    </cfRule>
  </conditionalFormatting>
  <conditionalFormatting sqref="I34">
    <cfRule type="expression" dxfId="6973" priority="2">
      <formula>$I$11&lt;$I$5+7</formula>
    </cfRule>
  </conditionalFormatting>
  <conditionalFormatting sqref="I35">
    <cfRule type="expression" dxfId="6972" priority="1">
      <formula>$I$11&lt;$I$5+7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ellIs" priority="124" operator="equal" id="{3F7CA90D-5C5D-4BF0-92F4-3667C1785730}">
            <xm:f>'Agile Tracker'!$C$174</xm:f>
            <x14:dxf>
              <font>
                <b/>
                <i val="0"/>
              </font>
              <fill>
                <patternFill>
                  <bgColor theme="7" tint="0.39994506668294322"/>
                </patternFill>
              </fill>
            </x14:dxf>
          </x14:cfRule>
          <x14:cfRule type="cellIs" priority="125" operator="equal" id="{3BF6F627-07B8-4FF2-9103-478F9818297E}">
            <xm:f>'Agile Tracker'!$C$175</xm:f>
            <x14:dxf>
              <font>
                <b/>
                <i val="0"/>
              </font>
              <fill>
                <patternFill>
                  <bgColor theme="9" tint="0.39994506668294322"/>
                </patternFill>
              </fill>
            </x14:dxf>
          </x14:cfRule>
          <xm:sqref>J48:J57 J3:K47 J58:K171</xm:sqref>
        </x14:conditionalFormatting>
        <x14:conditionalFormatting xmlns:xm="http://schemas.microsoft.com/office/excel/2006/main">
          <x14:cfRule type="cellIs" priority="64" operator="equal" id="{661EF6EC-B6D8-4D8C-86F8-5DA9136143CC}">
            <xm:f>'Agile Tracker'!$C$174</xm:f>
            <x14:dxf>
              <font>
                <b/>
                <i val="0"/>
              </font>
              <fill>
                <patternFill>
                  <bgColor theme="7" tint="0.39994506668294322"/>
                </patternFill>
              </fill>
            </x14:dxf>
          </x14:cfRule>
          <x14:cfRule type="cellIs" priority="65" operator="equal" id="{39F66E3E-CEDC-415D-9A21-B856D0E60281}">
            <xm:f>'Agile Tracker'!$C$175</xm:f>
            <x14:dxf>
              <font>
                <b/>
                <i val="0"/>
              </font>
              <fill>
                <patternFill>
                  <bgColor theme="9" tint="0.39994506668294322"/>
                </patternFill>
              </fill>
            </x14:dxf>
          </x14:cfRule>
          <xm:sqref>K48:K57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B664C6CC-ECA6-4E83-8CEC-3C769ACB9EFD}">
          <x14:formula1>
            <xm:f>'Agile Tracker'!$C$174:$C$175</xm:f>
          </x14:formula1>
          <xm:sqref>J3:J171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F218E-51FD-4CFE-8A59-C7B1119A0DE1}">
  <sheetPr codeName="Sheet17">
    <tabColor rgb="FFFFC000"/>
  </sheetPr>
  <dimension ref="A1:DB350"/>
  <sheetViews>
    <sheetView topLeftCell="Y1" workbookViewId="0">
      <selection activeCell="AH19" sqref="AH1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5" width="10.42578125" hidden="1" customWidth="1" outlineLevel="1"/>
    <col min="16" max="16" width="21.5703125" hidden="1" customWidth="1" outlineLevel="1"/>
    <col min="17"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6.7109375" customWidth="1"/>
    <col min="33" max="33" width="17" bestFit="1" customWidth="1"/>
    <col min="34" max="34" width="22.5703125" customWidth="1"/>
    <col min="35" max="35" width="19.7109375" customWidth="1"/>
    <col min="36" max="36" width="16.85546875" customWidth="1"/>
    <col min="37" max="44" width="12.5703125" customWidth="1"/>
    <col min="45" max="45" width="16.140625" customWidth="1"/>
    <col min="46" max="46" width="12.5703125" customWidth="1"/>
    <col min="47" max="47" width="15.28515625" customWidth="1"/>
    <col min="48" max="48" width="17.28515625" customWidth="1"/>
    <col min="49" max="49" width="11.28515625" customWidth="1"/>
    <col min="50" max="50" width="9.42578125" bestFit="1" customWidth="1"/>
    <col min="52" max="52" width="12" customWidth="1" outlineLevel="1"/>
    <col min="53" max="53" width="12.28515625" customWidth="1" outlineLevel="1"/>
    <col min="54" max="54" width="17.28515625" customWidth="1" outlineLevel="1"/>
    <col min="55" max="55" width="12.5703125" customWidth="1" outlineLevel="1"/>
    <col min="56" max="56" width="12.7109375" customWidth="1" outlineLevel="1"/>
    <col min="57" max="57" width="12.5703125" customWidth="1" outlineLevel="1"/>
    <col min="58" max="58" width="9.85546875" customWidth="1" outlineLevel="1"/>
    <col min="59" max="59" width="11.42578125" customWidth="1" outlineLevel="1"/>
    <col min="60" max="61" width="10.42578125" customWidth="1" outlineLevel="1"/>
    <col min="62" max="62" width="9.28515625" customWidth="1" outlineLevel="1"/>
    <col min="63" max="63" width="9.42578125" customWidth="1" outlineLevel="1"/>
    <col min="64" max="64" width="12.5703125" customWidth="1" outlineLevel="1"/>
    <col min="65" max="65" width="10.42578125" customWidth="1" outlineLevel="1"/>
    <col min="66" max="66" width="11.85546875" customWidth="1" outlineLevel="1"/>
    <col min="67" max="67" width="13.28515625" customWidth="1" outlineLevel="1"/>
    <col min="68" max="68" width="12.7109375" customWidth="1" outlineLevel="1"/>
    <col min="69" max="69" width="9.85546875" customWidth="1" outlineLevel="1"/>
    <col min="70" max="70" width="11.140625" customWidth="1" outlineLevel="1"/>
    <col min="71" max="72" width="12.7109375" customWidth="1" outlineLevel="1"/>
    <col min="73" max="73" width="10.42578125" customWidth="1" outlineLevel="1"/>
    <col min="74" max="74" width="9.28515625" customWidth="1" outlineLevel="1"/>
    <col min="75" max="75" width="9.42578125" customWidth="1" outlineLevel="1"/>
    <col min="76" max="76" width="10.42578125" customWidth="1" outlineLevel="1"/>
    <col min="77" max="77" width="7.28515625" customWidth="1" outlineLevel="1"/>
    <col min="78" max="78" width="12.5703125" customWidth="1" outlineLevel="1"/>
    <col min="79" max="79" width="8.7109375" customWidth="1" outlineLevel="1"/>
    <col min="80" max="80" width="3.42578125" customWidth="1" outlineLevel="1"/>
    <col min="81" max="81" width="13.5703125" customWidth="1" outlineLevel="1"/>
    <col min="82" max="82" width="12.28515625" customWidth="1" outlineLevel="1"/>
    <col min="83" max="84" width="10.42578125" customWidth="1" outlineLevel="1"/>
    <col min="85" max="85" width="9.140625" customWidth="1" outlineLevel="1"/>
    <col min="86" max="86" width="8.7109375" customWidth="1" outlineLevel="1"/>
    <col min="87" max="87" width="3.42578125" customWidth="1" outlineLevel="1"/>
    <col min="88" max="88" width="10.42578125" customWidth="1" outlineLevel="1"/>
    <col min="89" max="91" width="8.7109375" customWidth="1" outlineLevel="1"/>
    <col min="92" max="92" width="10.42578125" customWidth="1" outlineLevel="1"/>
    <col min="93" max="93" width="8.42578125" customWidth="1" outlineLevel="1"/>
    <col min="94" max="94" width="8.7109375" customWidth="1" outlineLevel="1"/>
    <col min="97" max="97" width="13.5703125" customWidth="1" outlineLevel="1"/>
    <col min="98" max="98" width="31.85546875" customWidth="1" outlineLevel="1"/>
    <col min="99" max="99" width="27.5703125" customWidth="1" outlineLevel="1"/>
    <col min="100" max="100" width="20.28515625" customWidth="1" outlineLevel="1"/>
    <col min="101" max="101" width="17.7109375" customWidth="1" outlineLevel="1"/>
    <col min="102" max="103" width="31.85546875" customWidth="1" outlineLevel="1"/>
    <col min="104" max="104" width="25.28515625" customWidth="1" outlineLevel="1"/>
    <col min="105" max="105" width="5.5703125" bestFit="1" customWidth="1"/>
    <col min="106" max="106" width="9.140625" bestFit="1" customWidth="1"/>
  </cols>
  <sheetData>
    <row r="1" spans="1:106">
      <c r="M1"/>
      <c r="CS1" s="364">
        <f ca="1">TODAY()</f>
        <v>45331</v>
      </c>
      <c r="CT1" s="365"/>
      <c r="CU1" s="365"/>
      <c r="CV1" s="365"/>
      <c r="CW1" s="365"/>
      <c r="CX1" s="365"/>
      <c r="CY1" s="365"/>
      <c r="CZ1" s="365"/>
      <c r="DA1" s="365"/>
      <c r="DB1" s="365"/>
    </row>
    <row r="2" spans="1:106">
      <c r="M2"/>
      <c r="CS2" s="366" t="s">
        <v>347</v>
      </c>
      <c r="CT2" s="367"/>
      <c r="CU2" s="367"/>
      <c r="CV2" s="367"/>
      <c r="CW2" s="367"/>
      <c r="CX2" s="367"/>
      <c r="CY2" s="367"/>
      <c r="CZ2" s="365"/>
      <c r="DA2" s="365"/>
      <c r="DB2" s="365"/>
    </row>
    <row r="3" spans="1:106" ht="30">
      <c r="B3" s="64">
        <f ca="1">TODAY()</f>
        <v>45331</v>
      </c>
      <c r="M3"/>
      <c r="P3" s="55"/>
      <c r="AB3" s="61"/>
      <c r="CS3" s="432" t="s">
        <v>100</v>
      </c>
      <c r="CT3" s="432" t="s">
        <v>103</v>
      </c>
      <c r="CU3" s="432" t="s">
        <v>104</v>
      </c>
      <c r="CV3" s="432" t="s">
        <v>105</v>
      </c>
      <c r="CW3" s="432" t="s">
        <v>106</v>
      </c>
      <c r="CX3" s="432" t="s">
        <v>107</v>
      </c>
      <c r="CY3" s="432" t="s">
        <v>137</v>
      </c>
      <c r="CZ3" s="432" t="s">
        <v>114</v>
      </c>
      <c r="DA3" s="365"/>
      <c r="DB3" s="365"/>
    </row>
    <row r="4" spans="1:106" ht="15.75" thickBot="1">
      <c r="B4" s="692" t="s">
        <v>99</v>
      </c>
      <c r="C4" s="693"/>
      <c r="D4" s="693"/>
      <c r="E4" s="693"/>
      <c r="F4" s="693"/>
      <c r="G4" s="693"/>
      <c r="H4" s="693"/>
      <c r="I4" s="693"/>
      <c r="J4" s="693"/>
      <c r="K4" s="693"/>
      <c r="M4"/>
      <c r="AB4" s="20"/>
      <c r="AE4" s="61"/>
      <c r="CS4" s="370"/>
      <c r="CT4" s="371">
        <f>IF(CU12&lt;&gt;0,IF($CW37&lt;=83,(WORKDAY($CU$12,$CU28)),"NA"),"")</f>
        <v>45110</v>
      </c>
      <c r="CU4" s="371">
        <f>IF(CU12&lt;&gt;0,IF($CW38&lt;=83,(WORKDAY($CU$12,$CU29)),"NA"),"")</f>
        <v>45113</v>
      </c>
      <c r="CV4" s="371">
        <f>IF(CU12&lt;&gt;0,IF($CW39&lt;=83,(WORKDAY($CU$12,$CU30)),"NA"),"")</f>
        <v>45119</v>
      </c>
      <c r="CW4" s="371">
        <f>IF(CU12&lt;&gt;0,IF($CW40&lt;=83,(WORKDAY($CU$12,$CU31)),"NA"),"")</f>
        <v>45147</v>
      </c>
      <c r="CX4" s="371">
        <f>IF(CU12&lt;&gt;0,IF($CW41&lt;=83,(WORKDAY($CU$12,$CU32)),"NA"),"")</f>
        <v>45149</v>
      </c>
      <c r="CY4" s="371">
        <f>IF(CU12&lt;&gt;0,IF($CW42&lt;=83,(WORKDAY($CU$12,$CU33)),"NA"),"")</f>
        <v>45152</v>
      </c>
      <c r="CZ4" s="370"/>
      <c r="DA4" s="365"/>
      <c r="DB4" s="365"/>
    </row>
    <row r="5" spans="1:106"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S5" s="431" t="str">
        <f>CT12</f>
        <v>SCOOT - T3</v>
      </c>
      <c r="CT5" s="372" t="str">
        <f ca="1">IF(CU12&lt;&gt;0,IF($CU37&lt;=83,IF($CW37&lt;=83,(IF(TODAY()&lt;=WORKDAY(CT4,-1),"INITIATED","WIP")),INDEX($CT$17,MATCH(CT17,CT17:CT22,0))),"COMPLETED"),"")</f>
        <v>COMPLETED</v>
      </c>
      <c r="CU5" s="372" t="str">
        <f ca="1">IF(CU12&lt;&gt;0,IF($CU38&lt;=83,IF($CW38&lt;=83,(IF(TODAY()&lt;=WORKDAY(CU4,-2),"INITIATED","WIP")),INDEX($CT$18,MATCH(CT18,CT18:CT22,0))),"COMPLETED"),"")</f>
        <v>COMPLETED</v>
      </c>
      <c r="CV5" s="372" t="str">
        <f ca="1">IF(CU12&lt;&gt;0,IF($CU39&lt;=83,IF($CW39&lt;=83,(IF(TODAY()&lt;=WORKDAY(CV4,-8),"TO BE SCHEDULED","WIP")),INDEX($CT$19,MATCH(CT19,CT19:CT22,0))),"COMPLETED"),"")</f>
        <v>COMPLETED</v>
      </c>
      <c r="CW5" s="372" t="str">
        <f ca="1">IF(CU12&lt;&gt;0,IF($CU40&lt;=83,IF($CW40&lt;=83,(IF(TODAY()&lt;=WORKDAY(CW4,-15),"TO BE SCHEDULED","WIP")),INDEX($CT$20,MATCH(CT20,CT20:CT22,0))),"COMPLETED"),"")</f>
        <v>COMPLETED</v>
      </c>
      <c r="CX5" s="372" t="str">
        <f ca="1">IF(CU12&lt;&gt;0,IF($CU41&lt;=83,IF($CW41&lt;=83,(IF(TODAY()&lt;=WORKDAY(CX4,-12),"TO BE SCHEDULED","WIP")),INDEX($CT$21,MATCH(CT21,CT21:CT22,0))),"COMPLETED"),"")</f>
        <v>COMPLETED</v>
      </c>
      <c r="CY5" s="372" t="str">
        <f ca="1">IF(CU12&lt;&gt;0,IF($CU42&lt;=83,IF($CW42&lt;=83,(IF(TODAY()&lt;=WORKDAY(CY4,-3),"TO BE SCHEDULED","WIP")),INDEX($CT$22,MATCH(CT22,CT22:CT22,0))),"COMPLETED"),"")</f>
        <v>COMPLETED</v>
      </c>
      <c r="CZ5" s="371">
        <v>45328</v>
      </c>
      <c r="DA5" s="365"/>
      <c r="DB5" s="365"/>
    </row>
    <row r="6" spans="1:106" ht="15.75" thickBot="1">
      <c r="A6" s="71"/>
      <c r="B6" s="71"/>
      <c r="C6" s="72">
        <f>IF(AI9&lt;&gt;0,IF($G66&lt;=83,(WORKDAY($AI$9,$F21)),"NA"),"")</f>
        <v>45110</v>
      </c>
      <c r="D6" s="72" t="str">
        <f>IF(AI9&lt;&gt;0,IF($G67&lt;=83,(WORKDAY($AI$9,$F22)),"NA"),"")</f>
        <v>NA</v>
      </c>
      <c r="E6" s="72">
        <f>IF(AI9&lt;&gt;0,IF($G68&lt;=83,(WORKDAY($AI$9,$F23)),"NA"),"")</f>
        <v>45112</v>
      </c>
      <c r="F6" s="72">
        <f>IF(AI9&lt;&gt;0,IF($G69&lt;=83,(WORKDAY($AI$9,$F24)),"NA"),"")</f>
        <v>45113</v>
      </c>
      <c r="G6" s="72" t="str">
        <f>IF(AI9&lt;&gt;0,IF($G70&lt;=83,(WORKDAY($AI$9,$F25)),"NA"),"")</f>
        <v>NA</v>
      </c>
      <c r="H6" s="72">
        <f>IF(AI9&lt;&gt;0,IF($G71&lt;=83,(WORKDAY($AI$9,$F26)),"NA"),"")</f>
        <v>45117</v>
      </c>
      <c r="I6" s="72">
        <f>IF(AI9&lt;&gt;0,IF($G72&lt;=83,(WORKDAY($AI$9,$F27)),"NA"),"")</f>
        <v>45119</v>
      </c>
      <c r="J6" s="72" t="str">
        <f>IF(AI9&lt;&gt;0,IF($G73&lt;=83,(WORKDAY($AI$9,$F28)),"NA"),"")</f>
        <v>NA</v>
      </c>
      <c r="K6" s="72" t="str">
        <f>IF(AI9&lt;&gt;0,IF($G74&lt;=83,(WORKDAY($AI$9,$F29)),"NA"),"")</f>
        <v>NA</v>
      </c>
      <c r="L6" s="72" t="str">
        <f>IF(AI9&lt;&gt;0,IF($G75&lt;=83,(WORKDAY($AI$9,$F30)),"NA"),"")</f>
        <v>NA</v>
      </c>
      <c r="M6" s="691" t="str">
        <f>AQ9</f>
        <v>NA</v>
      </c>
      <c r="N6" s="691"/>
      <c r="O6" s="71"/>
      <c r="P6" s="73">
        <f>IF($AS$9&lt;&gt;0,$AS$9,"")</f>
        <v>45009</v>
      </c>
      <c r="Q6" s="72">
        <f ca="1">IF(TODAY()&lt;=$AR$9,"",$AA$26)</f>
        <v>45103</v>
      </c>
      <c r="R6" s="74"/>
      <c r="S6" s="72"/>
      <c r="AC6" t="str">
        <f>IF(AE16&gt;0,IF((AA16-AE16)&gt;0,(AA16-AE16),""),"")</f>
        <v/>
      </c>
      <c r="AE6" s="61"/>
      <c r="AJ6" s="694" t="s">
        <v>119</v>
      </c>
      <c r="AK6" s="695"/>
      <c r="AL6" s="695"/>
      <c r="AM6" s="695"/>
      <c r="AN6" s="695"/>
      <c r="AO6" s="695"/>
      <c r="AP6" s="695"/>
      <c r="AQ6" s="695"/>
      <c r="AR6" s="695"/>
      <c r="AS6" s="695"/>
      <c r="AT6" s="695"/>
      <c r="AZ6" s="210" t="s">
        <v>38</v>
      </c>
      <c r="BA6" s="211"/>
      <c r="BB6" s="211"/>
      <c r="BC6" s="211"/>
      <c r="BD6" s="211"/>
      <c r="BE6" s="211"/>
      <c r="BF6" s="211"/>
      <c r="BG6" s="211"/>
      <c r="BH6" s="211"/>
      <c r="BI6" s="211"/>
      <c r="BJ6" s="211"/>
      <c r="BK6" s="211"/>
      <c r="BL6" s="211"/>
      <c r="BM6" s="211"/>
      <c r="BN6" s="211"/>
      <c r="BO6" s="211"/>
      <c r="BP6" s="211"/>
      <c r="BQ6" s="211"/>
      <c r="BR6" s="211"/>
      <c r="BS6" s="211"/>
      <c r="BT6" s="211"/>
      <c r="BU6" s="211"/>
      <c r="BV6" s="211"/>
      <c r="BW6" s="211"/>
      <c r="BX6" s="211"/>
      <c r="BY6" s="212"/>
      <c r="CS6" s="365"/>
      <c r="CT6" s="365"/>
      <c r="CU6" s="365"/>
      <c r="CV6" s="373"/>
      <c r="CW6" s="365"/>
      <c r="CX6" s="365"/>
      <c r="CY6" s="365"/>
      <c r="CZ6" s="365"/>
      <c r="DA6" s="365"/>
      <c r="DB6" s="365"/>
    </row>
    <row r="7" spans="1:106" s="82" customFormat="1" ht="30.75" thickBot="1">
      <c r="A7" s="312" t="str">
        <f>IF(AA9&lt;&gt;0,AA9,"")</f>
        <v>SCOOT - T3</v>
      </c>
      <c r="B7" s="273" t="str">
        <f>IF($AB$9&lt;&gt;0,$AB$9,"")</f>
        <v>Replacement of Vedge 1000 device with Cisco C8200 device to intergrate SIA network to SDWAN fabric, with client owned links</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NA</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K8" ca="1">IF(AI9&lt;&gt;0,IF($E74&lt;=83,IF($G74&lt;=83,(IF(TODAY()&lt;=WORKDAY(K6,-2),"NEEDS ATTENTION","RISK")),INDEX($AA$24,MATCH(Z24:Z25,Z24,0))),"COMPLETED"),"")</f>
        <v>NA</v>
      </c>
      <c r="L7" s="273" t="str">
        <f ca="1">IF(AI9&lt;&gt;0,IF($E75&lt;=83,IF($G75&lt;=83,(IF(TODAY()&lt;=WORKDAY(L6,-2),"NEEDS ATTENTION","RISK")),INDEX($AA$25,MATCH(Z25,Z25,0))),"COMPLETED"),"")</f>
        <v>NA</v>
      </c>
      <c r="M7" s="438" t="str">
        <f>M6</f>
        <v>NA</v>
      </c>
      <c r="N7" s="273" t="str">
        <f>IF(($M$6&lt;$O$7),"NEEDS POSTPONEMENT","NEEDS ATTENTION")</f>
        <v>NEEDS ATTENTION</v>
      </c>
      <c r="O7" s="72">
        <f>$AR$9</f>
        <v>45119</v>
      </c>
      <c r="P7" s="78" t="str">
        <f>IF((P6&lt;O7),"AMENDMENT REQUIRED","")</f>
        <v>AMENDMENT REQUIRED</v>
      </c>
      <c r="Q7" s="273" t="str">
        <f ca="1">IF($AT$9&lt;&gt;0,IF($E$76&lt;84,IF(TODAY()&gt;=WORKDAY($AT$9,$F$99),"NEEDS ATTENTION",""),"COMPLETED"),"")</f>
        <v>NEEDS ATTENTION</v>
      </c>
      <c r="R7" s="79" t="str">
        <f>IF($E$76&gt;70,"TO ARCHIVE",IF($AP$9&gt;$AK$9,"AGGRESSIVE",""))</f>
        <v>AGGRESSIVE</v>
      </c>
      <c r="S7" s="313">
        <f>AA88</f>
        <v>0.95652173913043481</v>
      </c>
      <c r="AN7" s="702" t="s">
        <v>120</v>
      </c>
      <c r="AO7" s="703"/>
      <c r="AP7" s="703"/>
      <c r="AQ7" s="704"/>
      <c r="AS7" s="317" t="s">
        <v>121</v>
      </c>
      <c r="AZ7" s="34" t="s">
        <v>39</v>
      </c>
      <c r="BA7" s="225"/>
      <c r="BB7" s="34" t="s">
        <v>40</v>
      </c>
      <c r="BC7" s="214" t="s">
        <v>41</v>
      </c>
      <c r="BD7" s="661" t="s">
        <v>42</v>
      </c>
      <c r="BE7" s="649"/>
      <c r="BF7" s="649"/>
      <c r="BG7" s="650"/>
      <c r="BH7" s="60" t="s">
        <v>43</v>
      </c>
      <c r="BI7" s="662">
        <v>45094</v>
      </c>
      <c r="BJ7" s="663"/>
      <c r="BK7" s="663"/>
      <c r="BL7" s="664"/>
      <c r="BM7" s="649" t="s">
        <v>44</v>
      </c>
      <c r="BN7" s="649"/>
      <c r="BO7" s="649"/>
      <c r="BP7" s="649"/>
      <c r="BQ7" s="649"/>
      <c r="BR7" s="649"/>
      <c r="BS7" s="649"/>
      <c r="BT7" s="649"/>
      <c r="BU7" s="649"/>
      <c r="BV7" s="649"/>
      <c r="BW7" s="649"/>
      <c r="BX7" s="650"/>
      <c r="BY7" s="659" t="s">
        <v>45</v>
      </c>
      <c r="BZ7" s="203"/>
      <c r="CA7" s="203"/>
      <c r="CB7" s="680" t="s">
        <v>46</v>
      </c>
      <c r="CC7" s="680"/>
      <c r="CD7" s="82" t="s">
        <v>47</v>
      </c>
      <c r="CE7" s="203"/>
      <c r="CF7" s="203"/>
      <c r="CG7" s="203"/>
      <c r="CH7" s="203"/>
      <c r="CI7" s="203"/>
      <c r="CJ7" s="203"/>
      <c r="CK7" s="203"/>
      <c r="CL7" s="203"/>
      <c r="CM7" s="203"/>
      <c r="CN7" s="203"/>
      <c r="CO7" s="203"/>
      <c r="CP7" s="203"/>
      <c r="CS7" s="375"/>
      <c r="CT7" s="375"/>
      <c r="CU7" s="375"/>
      <c r="CV7" s="439"/>
      <c r="CW7" s="440"/>
      <c r="CX7" s="375"/>
      <c r="CY7" s="375"/>
      <c r="CZ7" s="439"/>
      <c r="DA7" s="375"/>
      <c r="DB7" s="375"/>
    </row>
    <row r="8" spans="1:106"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260</v>
      </c>
      <c r="AK8" s="83" t="s">
        <v>261</v>
      </c>
      <c r="AL8" s="83" t="s">
        <v>839</v>
      </c>
      <c r="AM8" s="85" t="s">
        <v>358</v>
      </c>
      <c r="AN8" s="86" t="s">
        <v>359</v>
      </c>
      <c r="AO8" s="86" t="s">
        <v>360</v>
      </c>
      <c r="AP8" s="86" t="s">
        <v>236</v>
      </c>
      <c r="AQ8" s="87" t="s">
        <v>361</v>
      </c>
      <c r="AR8" s="88" t="s">
        <v>114</v>
      </c>
      <c r="AS8" s="88" t="s">
        <v>123</v>
      </c>
      <c r="AT8" s="89" t="s">
        <v>124</v>
      </c>
      <c r="AZ8" s="53" t="s">
        <v>4</v>
      </c>
      <c r="BA8" s="53" t="s">
        <v>48</v>
      </c>
      <c r="BB8" s="53" t="s">
        <v>49</v>
      </c>
      <c r="BC8" s="53" t="s">
        <v>50</v>
      </c>
      <c r="BD8" s="53" t="s">
        <v>51</v>
      </c>
      <c r="BE8" s="53" t="s">
        <v>52</v>
      </c>
      <c r="BF8" s="36" t="s">
        <v>53</v>
      </c>
      <c r="BG8" s="36" t="s">
        <v>54</v>
      </c>
      <c r="BH8" s="37" t="s">
        <v>55</v>
      </c>
      <c r="BI8" s="52" t="s">
        <v>56</v>
      </c>
      <c r="BJ8" s="59" t="s">
        <v>57</v>
      </c>
      <c r="BK8" s="59" t="s">
        <v>58</v>
      </c>
      <c r="BL8" s="52" t="s">
        <v>59</v>
      </c>
      <c r="BM8" s="53" t="s">
        <v>48</v>
      </c>
      <c r="BN8" s="53" t="s">
        <v>49</v>
      </c>
      <c r="BO8" s="53" t="s">
        <v>50</v>
      </c>
      <c r="BP8" s="53" t="s">
        <v>51</v>
      </c>
      <c r="BQ8" s="53" t="s">
        <v>52</v>
      </c>
      <c r="BR8" s="37" t="s">
        <v>60</v>
      </c>
      <c r="BS8" s="37" t="s">
        <v>61</v>
      </c>
      <c r="BT8" s="37" t="s">
        <v>62</v>
      </c>
      <c r="BU8" s="52" t="s">
        <v>56</v>
      </c>
      <c r="BV8" s="59" t="s">
        <v>57</v>
      </c>
      <c r="BW8" s="59" t="s">
        <v>58</v>
      </c>
      <c r="BX8" s="52" t="s">
        <v>59</v>
      </c>
      <c r="BY8" s="660"/>
      <c r="BZ8" s="1"/>
      <c r="CA8" s="1"/>
      <c r="CB8" s="652" t="s">
        <v>63</v>
      </c>
      <c r="CC8" s="653"/>
      <c r="CD8" s="38" t="str">
        <f>CL$12</f>
        <v>Very Low</v>
      </c>
      <c r="CE8" s="38" t="str">
        <f>CL$11</f>
        <v>Low</v>
      </c>
      <c r="CF8" s="38" t="str">
        <f>CL$10</f>
        <v>Medium</v>
      </c>
      <c r="CG8" s="38" t="str">
        <f>CL$9</f>
        <v>High</v>
      </c>
      <c r="CH8" s="38" t="str">
        <f>CL$8</f>
        <v>Very High</v>
      </c>
      <c r="CI8" s="38" t="str">
        <f>CL$13</f>
        <v>NIL</v>
      </c>
      <c r="CJ8" s="39" t="s">
        <v>64</v>
      </c>
      <c r="CK8" s="39" t="s">
        <v>65</v>
      </c>
      <c r="CL8" s="39" t="s">
        <v>65</v>
      </c>
      <c r="CM8" s="1"/>
      <c r="CN8" s="1"/>
      <c r="CO8" s="1"/>
      <c r="CP8" s="1"/>
      <c r="CS8" s="365"/>
      <c r="CT8" s="365"/>
      <c r="CU8" s="365"/>
      <c r="CV8" s="365"/>
      <c r="CW8" s="365"/>
      <c r="CX8" s="365"/>
      <c r="CY8" s="365"/>
      <c r="CZ8" s="365"/>
      <c r="DA8" s="365"/>
      <c r="DB8" s="365"/>
    </row>
    <row r="9" spans="1:106" ht="106.5" thickTop="1" thickBot="1">
      <c r="M9"/>
      <c r="Z9" s="41" t="s">
        <v>362</v>
      </c>
      <c r="AA9" s="41" t="s">
        <v>334</v>
      </c>
      <c r="AB9" s="41" t="s">
        <v>840</v>
      </c>
      <c r="AC9" s="309" t="s">
        <v>841</v>
      </c>
      <c r="AD9" s="41" t="s">
        <v>363</v>
      </c>
      <c r="AE9" s="41" t="s">
        <v>842</v>
      </c>
      <c r="AF9" s="41" t="s">
        <v>866</v>
      </c>
      <c r="AG9" s="41" t="s">
        <v>1312</v>
      </c>
      <c r="AH9" s="41" t="s">
        <v>1313</v>
      </c>
      <c r="AI9" s="90">
        <v>45105</v>
      </c>
      <c r="AJ9" s="7">
        <v>0</v>
      </c>
      <c r="AK9" s="7">
        <v>32</v>
      </c>
      <c r="AL9" s="26">
        <f>IF($AI$9&gt;0,WORKDAY($AI$9,$AJ$9),"")</f>
        <v>45105</v>
      </c>
      <c r="AM9" s="271">
        <f>IF($AI$9&gt;0,WORKDAY($AI$9,$AK$9),"")</f>
        <v>45149</v>
      </c>
      <c r="AN9" s="26" t="str">
        <f>IF(E79&lt;=83,"",AA29)</f>
        <v/>
      </c>
      <c r="AO9" s="26" t="str">
        <f>IF(E80&lt;=83,"",AA28)</f>
        <v/>
      </c>
      <c r="AP9" s="26" t="str">
        <f>IF(E81&lt;=83,"",AA30)</f>
        <v/>
      </c>
      <c r="AQ9" s="26" t="str">
        <f>IF(G73=84,AD31,AA31)</f>
        <v>NA</v>
      </c>
      <c r="AR9" s="26">
        <f>IF($AI$9&lt;&gt;0,(MAX(WORKDAY($AI$9,($D$85+$D$17)),WORKDAY(MAX($AL$7,$AM$7,$AN$7),$D$17))),"")</f>
        <v>45119</v>
      </c>
      <c r="AS9" s="26">
        <f>MIN('CRD controls'!I61:I63)</f>
        <v>45009</v>
      </c>
      <c r="AT9" s="272">
        <v>45097</v>
      </c>
      <c r="AZ9" s="7">
        <v>1</v>
      </c>
      <c r="BA9" s="40"/>
      <c r="BB9" s="226"/>
      <c r="BC9" s="40" t="s">
        <v>74</v>
      </c>
      <c r="BD9" s="40"/>
      <c r="BE9" s="41"/>
      <c r="BF9" s="41" t="s">
        <v>73</v>
      </c>
      <c r="BG9" s="41" t="s">
        <v>65</v>
      </c>
      <c r="BH9" s="41" t="str">
        <f t="shared" ref="BH9:BH23" si="0">IFERROR(INDEX(CD$9:CH$13,MATCH(BF9,CC$9:CC$13,0),MATCH(BG9,CD$8:CH$8,0)),"")</f>
        <v>Critical</v>
      </c>
      <c r="BI9" s="227"/>
      <c r="BJ9" s="40"/>
      <c r="BK9" s="41"/>
      <c r="BL9" s="227"/>
      <c r="BM9" s="41"/>
      <c r="BN9" s="227"/>
      <c r="BO9" s="41" t="s">
        <v>74</v>
      </c>
      <c r="BP9" s="41"/>
      <c r="BQ9" s="41"/>
      <c r="BR9" s="41" t="s">
        <v>65</v>
      </c>
      <c r="BS9" s="41" t="s">
        <v>76</v>
      </c>
      <c r="BT9" s="41" t="str">
        <f t="shared" ref="BT9:BT23" si="1">IFERROR(INDEX(CD$9:CI$14,MATCH(BR9,CC$9:CC$14,0),MATCH(BS9,CD$8:CI$8,0)),"")</f>
        <v>Severe</v>
      </c>
      <c r="BU9" s="227"/>
      <c r="BV9" s="41"/>
      <c r="BW9" s="41"/>
      <c r="BX9" s="227"/>
      <c r="BY9" s="41" t="str">
        <f>IF($BR9&lt;&gt;0,IF($BT9="NIL","CLOSED","OPEN"),"")</f>
        <v>OPEN</v>
      </c>
      <c r="CB9" s="642" t="s">
        <v>53</v>
      </c>
      <c r="CC9" s="42" t="str">
        <f>CK$8</f>
        <v>Very High</v>
      </c>
      <c r="CD9" s="43" t="s">
        <v>69</v>
      </c>
      <c r="CE9" s="43" t="s">
        <v>70</v>
      </c>
      <c r="CF9" s="43" t="s">
        <v>70</v>
      </c>
      <c r="CG9" s="43" t="s">
        <v>71</v>
      </c>
      <c r="CH9" s="43" t="s">
        <v>71</v>
      </c>
      <c r="CI9" s="43" t="s">
        <v>72</v>
      </c>
      <c r="CJ9" s="44" t="s">
        <v>67</v>
      </c>
      <c r="CK9" s="44" t="s">
        <v>73</v>
      </c>
      <c r="CL9" s="44" t="s">
        <v>73</v>
      </c>
      <c r="CN9" s="62" t="s">
        <v>64</v>
      </c>
      <c r="CO9" s="63" t="s">
        <v>67</v>
      </c>
      <c r="CP9" s="62" t="s">
        <v>74</v>
      </c>
      <c r="CS9" s="365"/>
      <c r="CT9" s="365"/>
      <c r="CU9" s="365"/>
      <c r="CV9" s="365"/>
      <c r="CW9" s="365"/>
      <c r="CX9" s="365" t="str">
        <f>IF(CY17&gt;0,IF((CU17-CY17)&gt;0,(CU17-CY17),""),"")</f>
        <v/>
      </c>
      <c r="CY9" s="365"/>
      <c r="CZ9" s="373"/>
      <c r="DA9" s="365"/>
      <c r="DB9" s="365"/>
    </row>
    <row r="10" spans="1:106" ht="16.5" thickTop="1" thickBot="1">
      <c r="M10"/>
      <c r="Z10" s="1"/>
      <c r="AA10" s="1"/>
      <c r="AB10" s="1"/>
      <c r="AC10" s="1"/>
      <c r="AD10" s="91"/>
      <c r="AE10" s="57"/>
      <c r="AF10" s="57"/>
      <c r="AG10" s="57"/>
      <c r="AH10" s="92"/>
      <c r="AI10" s="92"/>
      <c r="AJ10" s="92"/>
      <c r="AK10" s="93"/>
      <c r="AL10" s="94"/>
      <c r="AM10" s="94"/>
      <c r="AN10" s="95"/>
      <c r="AO10" s="95"/>
      <c r="AP10" s="95"/>
      <c r="AQ10" s="95"/>
      <c r="AR10" s="95"/>
      <c r="AS10" s="95"/>
      <c r="AT10" s="95"/>
      <c r="AU10" s="95"/>
      <c r="AZ10" s="7">
        <v>2</v>
      </c>
      <c r="BA10" s="40"/>
      <c r="BB10" s="226"/>
      <c r="BC10" s="40" t="s">
        <v>74</v>
      </c>
      <c r="BD10" s="40"/>
      <c r="BE10" s="41"/>
      <c r="BF10" s="41" t="s">
        <v>65</v>
      </c>
      <c r="BG10" s="41" t="s">
        <v>73</v>
      </c>
      <c r="BH10" s="41" t="str">
        <f t="shared" si="0"/>
        <v>Critical</v>
      </c>
      <c r="BI10" s="227"/>
      <c r="BJ10" s="40"/>
      <c r="BK10" s="41"/>
      <c r="BL10" s="227"/>
      <c r="BM10" s="41"/>
      <c r="BN10" s="227"/>
      <c r="BO10" s="41" t="s">
        <v>74</v>
      </c>
      <c r="BP10" s="41"/>
      <c r="BQ10" s="41"/>
      <c r="BR10" s="41" t="s">
        <v>73</v>
      </c>
      <c r="BS10" s="41" t="s">
        <v>76</v>
      </c>
      <c r="BT10" s="41" t="str">
        <f t="shared" si="1"/>
        <v>Severe</v>
      </c>
      <c r="BU10" s="227"/>
      <c r="BV10" s="41"/>
      <c r="BW10" s="41"/>
      <c r="BX10" s="227"/>
      <c r="BY10" s="41" t="str">
        <f t="shared" ref="BY10:BY23" si="2">IF($BR10&lt;&gt;0,IF($BT10="NIL","CLOSED","OPEN"),"")</f>
        <v>OPEN</v>
      </c>
      <c r="CB10" s="643"/>
      <c r="CC10" s="42" t="str">
        <f>CK$9</f>
        <v>High</v>
      </c>
      <c r="CD10" s="43" t="s">
        <v>77</v>
      </c>
      <c r="CE10" s="43" t="s">
        <v>69</v>
      </c>
      <c r="CF10" s="43" t="s">
        <v>70</v>
      </c>
      <c r="CG10" s="43" t="s">
        <v>71</v>
      </c>
      <c r="CH10" s="43" t="s">
        <v>71</v>
      </c>
      <c r="CI10" s="43" t="s">
        <v>72</v>
      </c>
      <c r="CJ10" s="39" t="s">
        <v>74</v>
      </c>
      <c r="CK10" s="39" t="s">
        <v>76</v>
      </c>
      <c r="CL10" s="39" t="s">
        <v>76</v>
      </c>
      <c r="CN10" s="39" t="s">
        <v>65</v>
      </c>
      <c r="CO10" s="39" t="s">
        <v>65</v>
      </c>
      <c r="CP10" s="39" t="s">
        <v>65</v>
      </c>
      <c r="CS10" s="375"/>
      <c r="CT10" s="375"/>
      <c r="CU10" s="375"/>
      <c r="CV10" s="375"/>
      <c r="CW10" s="375"/>
      <c r="CX10" s="375"/>
      <c r="CY10" s="375"/>
      <c r="CZ10" s="375"/>
      <c r="DA10" s="375"/>
      <c r="DB10" s="375"/>
    </row>
    <row r="11" spans="1:106" ht="16.5" thickTop="1" thickBot="1">
      <c r="M11"/>
      <c r="Y11" s="96" t="s">
        <v>364</v>
      </c>
      <c r="Z11" s="96" t="s">
        <v>365</v>
      </c>
      <c r="AA11" s="1"/>
      <c r="AB11" s="1"/>
      <c r="AC11" s="1"/>
      <c r="AD11" s="91"/>
      <c r="AE11" s="57"/>
      <c r="AF11" s="57"/>
      <c r="AG11" s="57"/>
      <c r="AH11" s="92"/>
      <c r="AI11" s="92"/>
      <c r="AJ11" s="92"/>
      <c r="AK11" s="93"/>
      <c r="AL11" s="94"/>
      <c r="AM11" s="94"/>
      <c r="AN11" s="95"/>
      <c r="AO11" s="95"/>
      <c r="AP11" s="95"/>
      <c r="AQ11" s="95"/>
      <c r="AR11" s="95"/>
      <c r="AS11" s="95"/>
      <c r="AT11" s="95"/>
      <c r="AU11" s="95"/>
      <c r="AZ11" s="7">
        <v>3</v>
      </c>
      <c r="BA11" s="40"/>
      <c r="BB11" s="226"/>
      <c r="BC11" s="40" t="s">
        <v>74</v>
      </c>
      <c r="BD11" s="40"/>
      <c r="BE11" s="41"/>
      <c r="BF11" s="41" t="s">
        <v>73</v>
      </c>
      <c r="BG11" s="41" t="s">
        <v>76</v>
      </c>
      <c r="BH11" s="41" t="str">
        <f t="shared" si="0"/>
        <v>Severe</v>
      </c>
      <c r="BI11" s="227"/>
      <c r="BJ11" s="40"/>
      <c r="BK11" s="41"/>
      <c r="BL11" s="227"/>
      <c r="BM11" s="41"/>
      <c r="BN11" s="227"/>
      <c r="BO11" s="41" t="s">
        <v>74</v>
      </c>
      <c r="BP11" s="41"/>
      <c r="BQ11" s="41"/>
      <c r="BR11" s="41" t="s">
        <v>76</v>
      </c>
      <c r="BS11" s="41" t="s">
        <v>68</v>
      </c>
      <c r="BT11" s="41" t="str">
        <f t="shared" si="1"/>
        <v>Moderate</v>
      </c>
      <c r="BU11" s="227"/>
      <c r="BV11" s="41"/>
      <c r="BW11" s="41"/>
      <c r="BX11" s="227"/>
      <c r="BY11" s="41" t="str">
        <f t="shared" si="2"/>
        <v>OPEN</v>
      </c>
      <c r="CB11" s="643"/>
      <c r="CC11" s="42" t="str">
        <f>CK$10</f>
        <v>Medium</v>
      </c>
      <c r="CD11" s="43" t="s">
        <v>77</v>
      </c>
      <c r="CE11" s="43" t="s">
        <v>69</v>
      </c>
      <c r="CF11" s="43" t="s">
        <v>69</v>
      </c>
      <c r="CG11" s="43" t="s">
        <v>70</v>
      </c>
      <c r="CH11" s="43" t="s">
        <v>71</v>
      </c>
      <c r="CI11" s="43" t="s">
        <v>72</v>
      </c>
      <c r="CJ11" s="1"/>
      <c r="CK11" s="39" t="s">
        <v>68</v>
      </c>
      <c r="CL11" s="39" t="s">
        <v>68</v>
      </c>
      <c r="CN11" s="44" t="s">
        <v>73</v>
      </c>
      <c r="CO11" s="44" t="s">
        <v>73</v>
      </c>
      <c r="CP11" s="44" t="s">
        <v>73</v>
      </c>
      <c r="CS11" s="375"/>
      <c r="CT11" s="376" t="s">
        <v>100</v>
      </c>
      <c r="CU11" s="377" t="s">
        <v>366</v>
      </c>
      <c r="CV11" s="378" t="s">
        <v>114</v>
      </c>
      <c r="CW11" s="365"/>
      <c r="CX11" s="365"/>
      <c r="CY11" s="365"/>
      <c r="CZ11" s="365"/>
      <c r="DA11" s="365"/>
      <c r="DB11" s="365"/>
    </row>
    <row r="12" spans="1:106"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3"/>
      <c r="AM12" s="94"/>
      <c r="AN12" s="95"/>
      <c r="AO12" s="95"/>
      <c r="AP12" s="95"/>
      <c r="AQ12" s="95"/>
      <c r="AR12" s="95"/>
      <c r="AS12" s="95"/>
      <c r="AT12" s="95"/>
      <c r="AU12" s="95"/>
      <c r="AZ12" s="7">
        <v>4</v>
      </c>
      <c r="BA12" s="40"/>
      <c r="BB12" s="226"/>
      <c r="BC12" s="40" t="s">
        <v>74</v>
      </c>
      <c r="BD12" s="40"/>
      <c r="BE12" s="41"/>
      <c r="BF12" s="41" t="s">
        <v>76</v>
      </c>
      <c r="BG12" s="41" t="s">
        <v>68</v>
      </c>
      <c r="BH12" s="41" t="str">
        <f t="shared" si="0"/>
        <v>Moderate</v>
      </c>
      <c r="BI12" s="227"/>
      <c r="BJ12" s="40"/>
      <c r="BK12" s="41"/>
      <c r="BL12" s="227"/>
      <c r="BM12" s="41"/>
      <c r="BN12" s="227"/>
      <c r="BO12" s="41" t="s">
        <v>74</v>
      </c>
      <c r="BP12" s="41"/>
      <c r="BQ12" s="41"/>
      <c r="BR12" s="41" t="s">
        <v>68</v>
      </c>
      <c r="BS12" s="41" t="s">
        <v>68</v>
      </c>
      <c r="BT12" s="41" t="str">
        <f t="shared" si="1"/>
        <v>Sustainable</v>
      </c>
      <c r="BU12" s="227"/>
      <c r="BV12" s="41"/>
      <c r="BW12" s="41"/>
      <c r="BX12" s="227"/>
      <c r="BY12" s="41" t="str">
        <f t="shared" si="2"/>
        <v>OPEN</v>
      </c>
      <c r="CB12" s="643"/>
      <c r="CC12" s="42" t="str">
        <f>CK$11</f>
        <v>Low</v>
      </c>
      <c r="CD12" s="43" t="s">
        <v>77</v>
      </c>
      <c r="CE12" s="43" t="s">
        <v>77</v>
      </c>
      <c r="CF12" s="43" t="s">
        <v>69</v>
      </c>
      <c r="CG12" s="43" t="s">
        <v>70</v>
      </c>
      <c r="CH12" s="43" t="s">
        <v>71</v>
      </c>
      <c r="CI12" s="43" t="s">
        <v>72</v>
      </c>
      <c r="CJ12" s="1"/>
      <c r="CK12" s="39" t="s">
        <v>80</v>
      </c>
      <c r="CL12" s="39" t="s">
        <v>80</v>
      </c>
      <c r="CN12" s="39" t="s">
        <v>76</v>
      </c>
      <c r="CO12" s="39" t="s">
        <v>76</v>
      </c>
      <c r="CP12" s="39" t="s">
        <v>76</v>
      </c>
      <c r="CS12" s="365"/>
      <c r="CT12" s="372" t="str">
        <f>AA9</f>
        <v>SCOOT - T3</v>
      </c>
      <c r="CU12" s="379">
        <f>AI9</f>
        <v>45105</v>
      </c>
      <c r="CV12" s="380">
        <f>AR9</f>
        <v>45119</v>
      </c>
      <c r="CW12" s="365"/>
      <c r="CX12" s="365"/>
      <c r="CY12" s="365"/>
      <c r="CZ12" s="373"/>
      <c r="DA12" s="365"/>
      <c r="DB12" s="365"/>
    </row>
    <row r="13" spans="1:106" ht="31.5" thickTop="1" thickBot="1">
      <c r="M13"/>
      <c r="Z13" s="92"/>
      <c r="AA13" s="92"/>
      <c r="AB13" s="94"/>
      <c r="AC13" s="92"/>
      <c r="AD13" s="91"/>
      <c r="AE13" s="91"/>
      <c r="AF13" s="57"/>
      <c r="AG13" s="57"/>
      <c r="AH13" s="92"/>
      <c r="AI13" s="92"/>
      <c r="AJ13" s="92"/>
      <c r="AK13" s="92"/>
      <c r="AL13" s="101"/>
      <c r="AM13" s="93"/>
      <c r="AN13" s="93"/>
      <c r="AO13" s="93"/>
      <c r="AP13" s="93"/>
      <c r="AQ13" s="93"/>
      <c r="AR13" s="93"/>
      <c r="AS13" s="93"/>
      <c r="AT13" s="93"/>
      <c r="AU13" s="93"/>
      <c r="AZ13" s="7">
        <v>5</v>
      </c>
      <c r="BA13" s="40"/>
      <c r="BB13" s="226"/>
      <c r="BC13" s="40" t="s">
        <v>74</v>
      </c>
      <c r="BD13" s="40"/>
      <c r="BE13" s="41"/>
      <c r="BF13" s="41" t="s">
        <v>73</v>
      </c>
      <c r="BG13" s="41" t="s">
        <v>80</v>
      </c>
      <c r="BH13" s="219" t="str">
        <f t="shared" si="0"/>
        <v>Sustainable</v>
      </c>
      <c r="BI13" s="227"/>
      <c r="BJ13" s="40"/>
      <c r="BK13" s="41"/>
      <c r="BL13" s="227"/>
      <c r="BM13" s="41"/>
      <c r="BN13" s="227"/>
      <c r="BO13" s="41" t="s">
        <v>74</v>
      </c>
      <c r="BP13" s="41"/>
      <c r="BQ13" s="41"/>
      <c r="BR13" s="41" t="s">
        <v>72</v>
      </c>
      <c r="BS13" s="41" t="s">
        <v>72</v>
      </c>
      <c r="BT13" s="41" t="str">
        <f t="shared" si="1"/>
        <v>NIL</v>
      </c>
      <c r="BU13" s="227"/>
      <c r="BV13" s="41"/>
      <c r="BW13" s="41"/>
      <c r="BX13" s="227"/>
      <c r="BY13" s="41" t="str">
        <f t="shared" si="2"/>
        <v>CLOSED</v>
      </c>
      <c r="CB13" s="643"/>
      <c r="CC13" s="42" t="str">
        <f>CK$12</f>
        <v>Very Low</v>
      </c>
      <c r="CD13" s="43" t="s">
        <v>77</v>
      </c>
      <c r="CE13" s="43" t="s">
        <v>77</v>
      </c>
      <c r="CF13" s="43" t="s">
        <v>77</v>
      </c>
      <c r="CG13" s="43" t="s">
        <v>69</v>
      </c>
      <c r="CH13" s="43" t="s">
        <v>70</v>
      </c>
      <c r="CI13" s="43" t="s">
        <v>72</v>
      </c>
      <c r="CJ13" s="1"/>
      <c r="CK13" s="39" t="s">
        <v>72</v>
      </c>
      <c r="CL13" s="39" t="s">
        <v>72</v>
      </c>
      <c r="CN13" s="39" t="s">
        <v>68</v>
      </c>
      <c r="CO13" s="39" t="s">
        <v>68</v>
      </c>
      <c r="CP13" s="39" t="s">
        <v>68</v>
      </c>
      <c r="CS13" s="365"/>
      <c r="CT13" s="381"/>
      <c r="CU13" s="381"/>
      <c r="CV13" s="381"/>
      <c r="CW13" s="381"/>
      <c r="CX13" s="91"/>
      <c r="CY13" s="382"/>
      <c r="CZ13" s="382"/>
      <c r="DA13" s="382"/>
      <c r="DB13" s="383"/>
    </row>
    <row r="14" spans="1:106" ht="16.5" thickTop="1" thickBot="1">
      <c r="M14"/>
      <c r="X14" s="14"/>
      <c r="AB14" s="92"/>
      <c r="AC14" s="92"/>
      <c r="AD14" s="92"/>
      <c r="AE14" s="91"/>
      <c r="AF14" s="91"/>
      <c r="AG14" s="57"/>
      <c r="AH14" s="57"/>
      <c r="AI14" s="92"/>
      <c r="AJ14" s="92"/>
      <c r="AK14" s="92"/>
      <c r="AL14" s="93"/>
      <c r="AM14" s="93"/>
      <c r="AN14" s="93"/>
      <c r="AO14" s="93"/>
      <c r="AP14" s="93"/>
      <c r="AQ14" s="93"/>
      <c r="AR14" s="93"/>
      <c r="AS14" s="93"/>
      <c r="AT14" s="93"/>
      <c r="AU14" s="93"/>
      <c r="AZ14" s="7">
        <v>6</v>
      </c>
      <c r="BA14" s="40"/>
      <c r="BB14" s="226"/>
      <c r="BC14" s="40"/>
      <c r="BD14" s="40"/>
      <c r="BE14" s="41"/>
      <c r="BF14" s="41"/>
      <c r="BG14" s="41"/>
      <c r="BH14" s="41" t="str">
        <f t="shared" si="0"/>
        <v/>
      </c>
      <c r="BI14" s="227"/>
      <c r="BJ14" s="40"/>
      <c r="BK14" s="41"/>
      <c r="BL14" s="227"/>
      <c r="BM14" s="41"/>
      <c r="BN14" s="227"/>
      <c r="BO14" s="41"/>
      <c r="BP14" s="41"/>
      <c r="BQ14" s="41"/>
      <c r="BR14" s="41"/>
      <c r="BS14" s="41"/>
      <c r="BT14" s="41" t="str">
        <f t="shared" si="1"/>
        <v/>
      </c>
      <c r="BU14" s="227"/>
      <c r="BV14" s="41"/>
      <c r="BW14" s="41"/>
      <c r="BX14" s="227"/>
      <c r="BY14" s="41" t="str">
        <f t="shared" si="2"/>
        <v/>
      </c>
      <c r="CB14" s="644"/>
      <c r="CC14" s="42" t="str">
        <f>CK$13</f>
        <v>NIL</v>
      </c>
      <c r="CD14" s="43" t="s">
        <v>72</v>
      </c>
      <c r="CE14" s="43" t="s">
        <v>72</v>
      </c>
      <c r="CF14" s="43" t="s">
        <v>72</v>
      </c>
      <c r="CG14" s="43" t="s">
        <v>72</v>
      </c>
      <c r="CH14" s="43" t="s">
        <v>72</v>
      </c>
      <c r="CI14" s="43" t="s">
        <v>72</v>
      </c>
      <c r="CJ14" s="1"/>
      <c r="CN14" s="39" t="s">
        <v>80</v>
      </c>
      <c r="CO14" s="39" t="s">
        <v>80</v>
      </c>
      <c r="CP14" s="39" t="s">
        <v>80</v>
      </c>
      <c r="CS14" s="365"/>
      <c r="CT14" s="383"/>
      <c r="CU14" s="383"/>
      <c r="CV14" s="384"/>
      <c r="CW14" s="383"/>
      <c r="CX14" s="91"/>
      <c r="CY14" s="91"/>
      <c r="CZ14" s="382"/>
      <c r="DA14" s="382"/>
      <c r="DB14" s="383"/>
    </row>
    <row r="15" spans="1:106" ht="15.75" thickBot="1">
      <c r="G15" s="281"/>
      <c r="M15"/>
      <c r="X15" s="94"/>
      <c r="Z15" s="102" t="s">
        <v>48</v>
      </c>
      <c r="AA15" s="102" t="s">
        <v>125</v>
      </c>
      <c r="AB15" s="676" t="s">
        <v>10</v>
      </c>
      <c r="AC15" s="677"/>
      <c r="AD15" s="103" t="s">
        <v>126</v>
      </c>
      <c r="AE15" s="103" t="s">
        <v>127</v>
      </c>
      <c r="AJ15" s="57"/>
      <c r="AK15" s="57"/>
      <c r="AL15" s="92"/>
      <c r="AM15" s="92"/>
      <c r="AN15" s="92"/>
      <c r="AO15" s="92"/>
      <c r="AP15" s="93"/>
      <c r="AQ15" s="104"/>
      <c r="AR15" s="93"/>
      <c r="AS15" s="93"/>
      <c r="AT15" s="93"/>
      <c r="AU15" s="93"/>
      <c r="AV15" s="93"/>
      <c r="AW15" s="93"/>
      <c r="AX15" s="93"/>
      <c r="AZ15" s="7">
        <v>7</v>
      </c>
      <c r="BA15" s="40"/>
      <c r="BB15" s="226"/>
      <c r="BC15" s="40"/>
      <c r="BD15" s="40"/>
      <c r="BE15" s="41"/>
      <c r="BF15" s="41"/>
      <c r="BG15" s="41"/>
      <c r="BH15" s="41" t="str">
        <f t="shared" si="0"/>
        <v/>
      </c>
      <c r="BI15" s="227"/>
      <c r="BJ15" s="40"/>
      <c r="BK15" s="41"/>
      <c r="BL15" s="227"/>
      <c r="BM15" s="41"/>
      <c r="BN15" s="227"/>
      <c r="BO15" s="41"/>
      <c r="BP15" s="41"/>
      <c r="BQ15" s="41"/>
      <c r="BR15" s="41"/>
      <c r="BS15" s="41"/>
      <c r="BT15" s="41" t="str">
        <f t="shared" si="1"/>
        <v/>
      </c>
      <c r="BU15" s="227"/>
      <c r="BV15" s="41"/>
      <c r="BW15" s="41"/>
      <c r="BX15" s="227"/>
      <c r="BY15" s="41" t="str">
        <f t="shared" si="2"/>
        <v/>
      </c>
      <c r="CO15" s="61"/>
      <c r="CS15" s="365"/>
      <c r="CT15" s="365"/>
      <c r="CU15" s="365"/>
      <c r="CV15" s="383"/>
      <c r="CW15" s="383"/>
      <c r="CX15" s="383"/>
      <c r="CY15" s="91"/>
      <c r="CZ15" s="91"/>
      <c r="DA15" s="382"/>
      <c r="DB15" s="382"/>
    </row>
    <row r="16" spans="1:106"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2"/>
      <c r="AO16" s="92"/>
      <c r="AP16" s="93"/>
      <c r="AQ16" s="93"/>
      <c r="AR16" s="93"/>
      <c r="AS16" s="93"/>
      <c r="AT16" s="104"/>
      <c r="AU16" s="93"/>
      <c r="AV16" s="93"/>
      <c r="AW16" s="93"/>
      <c r="AX16" s="93"/>
      <c r="AZ16" s="7">
        <v>8</v>
      </c>
      <c r="BA16" s="40"/>
      <c r="BB16" s="226"/>
      <c r="BC16" s="40"/>
      <c r="BD16" s="40"/>
      <c r="BE16" s="41"/>
      <c r="BF16" s="41"/>
      <c r="BG16" s="41"/>
      <c r="BH16" s="41" t="str">
        <f t="shared" si="0"/>
        <v/>
      </c>
      <c r="BI16" s="227"/>
      <c r="BJ16" s="40"/>
      <c r="BK16" s="41"/>
      <c r="BL16" s="227"/>
      <c r="BM16" s="41"/>
      <c r="BN16" s="227"/>
      <c r="BO16" s="41"/>
      <c r="BP16" s="41"/>
      <c r="BQ16" s="41"/>
      <c r="BR16" s="41"/>
      <c r="BS16" s="41"/>
      <c r="BT16" s="41" t="str">
        <f t="shared" si="1"/>
        <v/>
      </c>
      <c r="BU16" s="227"/>
      <c r="BV16" s="41"/>
      <c r="BW16" s="41"/>
      <c r="BX16" s="227"/>
      <c r="BY16" s="41" t="str">
        <f t="shared" si="2"/>
        <v/>
      </c>
      <c r="CN16" s="62" t="s">
        <v>64</v>
      </c>
      <c r="CO16" s="63" t="s">
        <v>67</v>
      </c>
      <c r="CP16" s="62" t="s">
        <v>74</v>
      </c>
      <c r="CS16" s="365"/>
      <c r="CT16" s="385" t="s">
        <v>48</v>
      </c>
      <c r="CU16" s="385" t="s">
        <v>125</v>
      </c>
      <c r="CV16" s="688" t="s">
        <v>10</v>
      </c>
      <c r="CW16" s="689"/>
      <c r="CX16" s="386" t="s">
        <v>126</v>
      </c>
      <c r="CY16" s="386" t="s">
        <v>127</v>
      </c>
      <c r="CZ16" s="365"/>
      <c r="DA16" s="365"/>
      <c r="DB16" s="365"/>
    </row>
    <row r="17" spans="3:106"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2"/>
      <c r="AO17" s="92"/>
      <c r="AP17" s="93"/>
      <c r="AQ17" s="93"/>
      <c r="AR17" s="93"/>
      <c r="AS17" s="93"/>
      <c r="AT17" s="93"/>
      <c r="AU17" s="93"/>
      <c r="AV17" s="93"/>
      <c r="AW17" s="93"/>
      <c r="AX17" s="93"/>
      <c r="AZ17" s="7">
        <v>9</v>
      </c>
      <c r="BA17" s="40"/>
      <c r="BB17" s="226"/>
      <c r="BC17" s="40"/>
      <c r="BD17" s="40"/>
      <c r="BE17" s="41"/>
      <c r="BF17" s="41"/>
      <c r="BG17" s="41"/>
      <c r="BH17" s="41" t="str">
        <f t="shared" si="0"/>
        <v/>
      </c>
      <c r="BI17" s="227"/>
      <c r="BJ17" s="40"/>
      <c r="BK17" s="41"/>
      <c r="BL17" s="227"/>
      <c r="BM17" s="41"/>
      <c r="BN17" s="227"/>
      <c r="BO17" s="41"/>
      <c r="BP17" s="41"/>
      <c r="BQ17" s="41"/>
      <c r="BR17" s="41"/>
      <c r="BS17" s="41"/>
      <c r="BT17" s="41" t="str">
        <f t="shared" si="1"/>
        <v/>
      </c>
      <c r="BU17" s="227"/>
      <c r="BV17" s="41"/>
      <c r="BW17" s="41"/>
      <c r="BX17" s="227"/>
      <c r="BY17" s="41" t="str">
        <f t="shared" si="2"/>
        <v/>
      </c>
      <c r="CN17" s="39" t="s">
        <v>65</v>
      </c>
      <c r="CO17" s="39" t="s">
        <v>65</v>
      </c>
      <c r="CP17" s="39" t="s">
        <v>65</v>
      </c>
      <c r="CS17" s="387" t="s">
        <v>129</v>
      </c>
      <c r="CT17" s="388" t="s">
        <v>103</v>
      </c>
      <c r="CU17" s="389" t="str" cm="1">
        <f t="array" ref="CU17">IF($CU$12&lt;&gt;0,_xlfn.IFS($CU37=84,"COMPLETED",$CW37=84,"NA",$CU$12&lt;&gt;0,WORKDAY($CU$12,$CU28)),"")</f>
        <v>COMPLETED</v>
      </c>
      <c r="CV17" s="390"/>
      <c r="CW17" s="390"/>
      <c r="CX17" s="372"/>
      <c r="CY17" s="380"/>
      <c r="CZ17" s="365"/>
      <c r="DA17" s="365"/>
      <c r="DB17" s="365"/>
    </row>
    <row r="18" spans="3:106"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2"/>
      <c r="AO18" s="92"/>
      <c r="AP18" s="93"/>
      <c r="AQ18" s="93"/>
      <c r="AR18" s="93"/>
      <c r="AS18" s="93"/>
      <c r="AT18" s="93"/>
      <c r="AU18" s="93"/>
      <c r="AV18" s="93"/>
      <c r="AW18" s="93"/>
      <c r="AX18" s="93"/>
      <c r="AZ18" s="7">
        <v>10</v>
      </c>
      <c r="BA18" s="40"/>
      <c r="BB18" s="226"/>
      <c r="BC18" s="40"/>
      <c r="BD18" s="40"/>
      <c r="BE18" s="41"/>
      <c r="BF18" s="41"/>
      <c r="BG18" s="41"/>
      <c r="BH18" s="41" t="str">
        <f t="shared" si="0"/>
        <v/>
      </c>
      <c r="BI18" s="227"/>
      <c r="BJ18" s="40"/>
      <c r="BK18" s="41"/>
      <c r="BL18" s="227"/>
      <c r="BM18" s="41"/>
      <c r="BN18" s="227"/>
      <c r="BO18" s="41"/>
      <c r="BP18" s="41"/>
      <c r="BQ18" s="41"/>
      <c r="BR18" s="41"/>
      <c r="BS18" s="41"/>
      <c r="BT18" s="41" t="str">
        <f t="shared" si="1"/>
        <v/>
      </c>
      <c r="BU18" s="227"/>
      <c r="BV18" s="41"/>
      <c r="BW18" s="41"/>
      <c r="BX18" s="227"/>
      <c r="BY18" s="41" t="str">
        <f t="shared" si="2"/>
        <v/>
      </c>
      <c r="CN18" s="44" t="s">
        <v>73</v>
      </c>
      <c r="CO18" s="44" t="s">
        <v>73</v>
      </c>
      <c r="CP18" s="44" t="s">
        <v>73</v>
      </c>
      <c r="CS18" s="387"/>
      <c r="CT18" s="391" t="s">
        <v>104</v>
      </c>
      <c r="CU18" s="389" t="str" cm="1">
        <f t="array" ref="CU18">IF($CU$12&lt;&gt;0,_xlfn.IFS($CU38=84,"COMPLETED",$CW38=84,"NA",$CU$12&lt;&gt;0,WORKDAY($CU$12,$CU29)),"")</f>
        <v>COMPLETED</v>
      </c>
      <c r="CV18" s="390"/>
      <c r="CW18" s="390"/>
      <c r="CX18" s="372"/>
      <c r="CY18" s="380"/>
      <c r="CZ18" s="365"/>
      <c r="DA18" s="365"/>
      <c r="DB18" s="365"/>
    </row>
    <row r="19" spans="3:106"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2"/>
      <c r="AO19" s="92"/>
      <c r="AP19" s="93"/>
      <c r="AQ19" s="93"/>
      <c r="AR19" s="93"/>
      <c r="AS19" s="93"/>
      <c r="AT19" s="93"/>
      <c r="AU19" s="93"/>
      <c r="AV19" s="93"/>
      <c r="AW19" s="93"/>
      <c r="AX19" s="93"/>
      <c r="AZ19" s="7">
        <v>11</v>
      </c>
      <c r="BA19" s="40"/>
      <c r="BB19" s="226"/>
      <c r="BC19" s="40"/>
      <c r="BD19" s="40"/>
      <c r="BE19" s="41"/>
      <c r="BF19" s="41"/>
      <c r="BG19" s="41"/>
      <c r="BH19" s="41" t="str">
        <f t="shared" si="0"/>
        <v/>
      </c>
      <c r="BI19" s="227"/>
      <c r="BJ19" s="40"/>
      <c r="BK19" s="41"/>
      <c r="BL19" s="227"/>
      <c r="BM19" s="41"/>
      <c r="BN19" s="227"/>
      <c r="BO19" s="41"/>
      <c r="BP19" s="41"/>
      <c r="BQ19" s="41"/>
      <c r="BR19" s="41"/>
      <c r="BS19" s="41"/>
      <c r="BT19" s="41" t="str">
        <f t="shared" si="1"/>
        <v/>
      </c>
      <c r="BU19" s="227"/>
      <c r="BV19" s="41"/>
      <c r="BW19" s="41"/>
      <c r="BX19" s="227"/>
      <c r="BY19" s="41" t="str">
        <f t="shared" si="2"/>
        <v/>
      </c>
      <c r="CN19" s="39" t="s">
        <v>76</v>
      </c>
      <c r="CO19" s="39" t="s">
        <v>76</v>
      </c>
      <c r="CP19" s="39" t="s">
        <v>76</v>
      </c>
      <c r="CS19" s="387"/>
      <c r="CT19" s="391" t="s">
        <v>105</v>
      </c>
      <c r="CU19" s="389" t="str" cm="1">
        <f t="array" ref="CU19">IF($CU$12&lt;&gt;0,_xlfn.IFS($CU39=84,"COMPLETED",$CW39=84,"NA",$CU$12&lt;&gt;0,WORKDAY($CU$12,$CU30)),"")</f>
        <v>COMPLETED</v>
      </c>
      <c r="CV19" s="390"/>
      <c r="CW19" s="390"/>
      <c r="CX19" s="372"/>
      <c r="CY19" s="380"/>
      <c r="CZ19" s="365"/>
      <c r="DA19" s="365"/>
      <c r="DB19" s="365"/>
    </row>
    <row r="20" spans="3:106"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U20" s="93"/>
      <c r="AZ20" s="7">
        <v>12</v>
      </c>
      <c r="BA20" s="40"/>
      <c r="BB20" s="226"/>
      <c r="BC20" s="40"/>
      <c r="BD20" s="40"/>
      <c r="BE20" s="41"/>
      <c r="BF20" s="41"/>
      <c r="BG20" s="41"/>
      <c r="BH20" s="41" t="str">
        <f t="shared" si="0"/>
        <v/>
      </c>
      <c r="BI20" s="227"/>
      <c r="BJ20" s="40"/>
      <c r="BK20" s="41"/>
      <c r="BL20" s="227"/>
      <c r="BM20" s="41"/>
      <c r="BN20" s="227"/>
      <c r="BO20" s="41"/>
      <c r="BP20" s="41"/>
      <c r="BQ20" s="41"/>
      <c r="BR20" s="41"/>
      <c r="BS20" s="41"/>
      <c r="BT20" s="41" t="str">
        <f t="shared" si="1"/>
        <v/>
      </c>
      <c r="BU20" s="227"/>
      <c r="BV20" s="41"/>
      <c r="BW20" s="41"/>
      <c r="BX20" s="227"/>
      <c r="BY20" s="41" t="str">
        <f t="shared" si="2"/>
        <v/>
      </c>
      <c r="CN20" s="39" t="s">
        <v>68</v>
      </c>
      <c r="CO20" s="39" t="s">
        <v>68</v>
      </c>
      <c r="CP20" s="39" t="s">
        <v>68</v>
      </c>
      <c r="CS20" s="387"/>
      <c r="CT20" s="388" t="s">
        <v>106</v>
      </c>
      <c r="CU20" s="389" t="str" cm="1">
        <f t="array" ref="CU20">IF($CU$12&lt;&gt;0,_xlfn.IFS($CU40=84,"COMPLETED",$CW40=84,"NA",$CU$12&lt;&gt;0,WORKDAY($CU$12,$CU31)),"")</f>
        <v>COMPLETED</v>
      </c>
      <c r="CV20" s="390"/>
      <c r="CW20" s="390"/>
      <c r="CX20" s="372"/>
      <c r="CY20" s="380"/>
      <c r="CZ20" s="365"/>
      <c r="DA20" s="365"/>
      <c r="DB20" s="365"/>
    </row>
    <row r="21" spans="3:106"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Z21" s="7">
        <v>13</v>
      </c>
      <c r="BA21" s="40"/>
      <c r="BB21" s="226"/>
      <c r="BC21" s="40"/>
      <c r="BD21" s="40"/>
      <c r="BE21" s="41"/>
      <c r="BF21" s="41"/>
      <c r="BG21" s="41"/>
      <c r="BH21" s="41" t="str">
        <f t="shared" si="0"/>
        <v/>
      </c>
      <c r="BI21" s="227"/>
      <c r="BJ21" s="40"/>
      <c r="BK21" s="41"/>
      <c r="BL21" s="227"/>
      <c r="BM21" s="41"/>
      <c r="BN21" s="227"/>
      <c r="BO21" s="41"/>
      <c r="BP21" s="41"/>
      <c r="BQ21" s="41"/>
      <c r="BR21" s="41"/>
      <c r="BS21" s="41"/>
      <c r="BT21" s="41" t="str">
        <f t="shared" si="1"/>
        <v/>
      </c>
      <c r="BU21" s="227"/>
      <c r="BV21" s="41"/>
      <c r="BW21" s="41"/>
      <c r="BX21" s="227"/>
      <c r="BY21" s="41" t="str">
        <f t="shared" si="2"/>
        <v/>
      </c>
      <c r="CN21" s="39" t="s">
        <v>80</v>
      </c>
      <c r="CO21" s="39" t="s">
        <v>80</v>
      </c>
      <c r="CP21" s="39" t="s">
        <v>80</v>
      </c>
      <c r="CS21" s="387"/>
      <c r="CT21" s="388" t="s">
        <v>107</v>
      </c>
      <c r="CU21" s="389" t="str" cm="1">
        <f t="array" ref="CU21">IF($CU$12&lt;&gt;0,_xlfn.IFS($CU41=84,"COMPLETED",$CW41=84,"NA",$CU$12&lt;&gt;0,WORKDAY($CU$12,$CU32)),"")</f>
        <v>COMPLETED</v>
      </c>
      <c r="CV21" s="390"/>
      <c r="CW21" s="390"/>
      <c r="CX21" s="253"/>
      <c r="CY21" s="253"/>
      <c r="CZ21" s="365"/>
      <c r="DA21" s="365"/>
      <c r="DB21" s="365"/>
    </row>
    <row r="22" spans="3:106"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Z22" s="7">
        <v>14</v>
      </c>
      <c r="BA22" s="40"/>
      <c r="BB22" s="226"/>
      <c r="BC22" s="40"/>
      <c r="BD22" s="40"/>
      <c r="BE22" s="41"/>
      <c r="BF22" s="41"/>
      <c r="BG22" s="41"/>
      <c r="BH22" s="41" t="str">
        <f t="shared" si="0"/>
        <v/>
      </c>
      <c r="BI22" s="227"/>
      <c r="BJ22" s="40"/>
      <c r="BK22" s="41"/>
      <c r="BL22" s="227"/>
      <c r="BM22" s="41"/>
      <c r="BN22" s="227"/>
      <c r="BO22" s="41"/>
      <c r="BP22" s="41"/>
      <c r="BQ22" s="41"/>
      <c r="BR22" s="41"/>
      <c r="BS22" s="41"/>
      <c r="BT22" s="41" t="str">
        <f t="shared" si="1"/>
        <v/>
      </c>
      <c r="BU22" s="227"/>
      <c r="BV22" s="41"/>
      <c r="BW22" s="41"/>
      <c r="BX22" s="227"/>
      <c r="BY22" s="41" t="str">
        <f t="shared" si="2"/>
        <v/>
      </c>
      <c r="CN22" s="39" t="s">
        <v>72</v>
      </c>
      <c r="CO22" s="39" t="s">
        <v>72</v>
      </c>
      <c r="CP22" s="39" t="s">
        <v>72</v>
      </c>
      <c r="CS22" s="387"/>
      <c r="CT22" s="388" t="s">
        <v>137</v>
      </c>
      <c r="CU22" s="389" t="str" cm="1">
        <f t="array" ref="CU22">IF($CU$12&lt;&gt;0,_xlfn.IFS($CU42=84,"COMPLETED",$CW42=84,"NA",$CU$12&lt;&gt;0,WORKDAY($CU$12,$CU33)),"")</f>
        <v>COMPLETED</v>
      </c>
      <c r="CV22" s="390"/>
      <c r="CW22" s="255"/>
      <c r="CX22" s="372"/>
      <c r="CY22" s="380"/>
      <c r="CZ22" s="365"/>
      <c r="DA22" s="365"/>
      <c r="DB22" s="365"/>
    </row>
    <row r="23" spans="3:106"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Z23" s="7">
        <v>15</v>
      </c>
      <c r="BA23" s="40"/>
      <c r="BB23" s="226"/>
      <c r="BC23" s="40"/>
      <c r="BD23" s="40"/>
      <c r="BE23" s="41"/>
      <c r="BF23" s="41"/>
      <c r="BG23" s="41"/>
      <c r="BH23" s="41" t="str">
        <f t="shared" si="0"/>
        <v/>
      </c>
      <c r="BI23" s="227"/>
      <c r="BJ23" s="40"/>
      <c r="BK23" s="41"/>
      <c r="BL23" s="227"/>
      <c r="BM23" s="41"/>
      <c r="BN23" s="227"/>
      <c r="BO23" s="41"/>
      <c r="BP23" s="41"/>
      <c r="BQ23" s="41"/>
      <c r="BR23" s="41"/>
      <c r="BS23" s="41"/>
      <c r="BT23" s="41" t="str">
        <f t="shared" si="1"/>
        <v/>
      </c>
      <c r="BU23" s="227"/>
      <c r="BV23" s="41"/>
      <c r="BW23" s="41"/>
      <c r="BX23" s="227"/>
      <c r="BY23" s="41" t="str">
        <f t="shared" si="2"/>
        <v/>
      </c>
      <c r="CS23" s="365"/>
      <c r="CT23" s="365"/>
      <c r="CU23" s="365"/>
      <c r="CV23" s="365"/>
      <c r="CW23" s="365"/>
      <c r="CX23" s="365"/>
      <c r="CY23" s="365"/>
      <c r="CZ23" s="365"/>
      <c r="DA23" s="365"/>
      <c r="DB23" s="365"/>
    </row>
    <row r="24" spans="3:106"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S24" s="365"/>
      <c r="CT24" s="365"/>
      <c r="CU24" s="365"/>
      <c r="CV24" s="365"/>
      <c r="CW24" s="365"/>
      <c r="CX24" s="365"/>
      <c r="CY24" s="365"/>
      <c r="CZ24" s="365"/>
      <c r="DA24" s="365"/>
      <c r="DB24" s="365"/>
    </row>
    <row r="25" spans="3:106"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S25" s="365"/>
      <c r="CT25" s="365"/>
      <c r="CU25" s="365"/>
      <c r="CV25" s="365"/>
      <c r="CW25" s="365"/>
      <c r="CX25" s="365"/>
      <c r="CY25" s="365"/>
      <c r="CZ25" s="365"/>
      <c r="DA25" s="365"/>
      <c r="DB25" s="365"/>
    </row>
    <row r="26" spans="3:106" ht="17.100000000000001" customHeight="1" thickBot="1">
      <c r="C26" s="128" t="s">
        <v>143</v>
      </c>
      <c r="D26" s="71" t="s">
        <v>139</v>
      </c>
      <c r="E26" s="106" t="s">
        <v>182</v>
      </c>
      <c r="F26" s="76">
        <v>8</v>
      </c>
      <c r="G26" s="129">
        <f>F26-F23</f>
        <v>3</v>
      </c>
      <c r="M26"/>
      <c r="S26" s="94"/>
      <c r="T26" s="94"/>
      <c r="U26" s="94"/>
      <c r="V26" s="94"/>
      <c r="W26" s="94"/>
      <c r="X26" s="698"/>
      <c r="Y26" s="701"/>
      <c r="Z26" s="130" t="s">
        <v>144</v>
      </c>
      <c r="AA26" s="107">
        <f>IF($AT$9&lt;&gt;0,IF($E76=84,"COMPLETED",WORKDAY($AT$9,$F31)),"")</f>
        <v>45103</v>
      </c>
      <c r="AB26" s="108"/>
      <c r="AC26" s="28"/>
      <c r="AD26" s="6" t="str">
        <f>IF($E76=84,"PROJECT CAN BE MOVED TO COMPLETED SHEET","")</f>
        <v/>
      </c>
      <c r="AE26" s="6"/>
      <c r="CS26" s="392" t="s">
        <v>369</v>
      </c>
      <c r="CT26" s="365"/>
      <c r="CU26" s="365"/>
      <c r="CV26" s="365"/>
      <c r="CW26" s="365"/>
      <c r="CX26" s="365"/>
      <c r="CY26" s="365"/>
      <c r="CZ26" s="365"/>
      <c r="DA26" s="365"/>
      <c r="DB26" s="365"/>
    </row>
    <row r="27" spans="3:106"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Z27" s="645" t="s">
        <v>92</v>
      </c>
      <c r="BA27" s="645"/>
      <c r="BB27" s="34" t="s">
        <v>43</v>
      </c>
      <c r="BC27" s="654">
        <f>IF($BI$7&gt;0,$BI$7,"")</f>
        <v>45094</v>
      </c>
      <c r="BD27" s="655"/>
      <c r="BE27" s="655"/>
      <c r="BF27" s="656"/>
      <c r="BG27" s="56" t="s">
        <v>93</v>
      </c>
      <c r="BH27" s="56" t="s">
        <v>94</v>
      </c>
      <c r="BI27" s="56" t="s">
        <v>74</v>
      </c>
      <c r="CS27" s="385" t="s">
        <v>5</v>
      </c>
      <c r="CT27" s="393" t="s">
        <v>48</v>
      </c>
      <c r="CU27" s="397" t="s">
        <v>133</v>
      </c>
      <c r="CV27" s="396"/>
      <c r="CW27" s="365"/>
    </row>
    <row r="28" spans="3:106" ht="17.100000000000001" customHeight="1" thickBot="1">
      <c r="C28" s="128" t="s">
        <v>151</v>
      </c>
      <c r="D28" s="71"/>
      <c r="E28" s="106" t="s">
        <v>110</v>
      </c>
      <c r="F28" s="76">
        <v>8</v>
      </c>
      <c r="G28" s="129">
        <f>F28</f>
        <v>8</v>
      </c>
      <c r="M28"/>
      <c r="S28" s="94"/>
      <c r="T28" s="94"/>
      <c r="U28" s="94"/>
      <c r="V28" s="94"/>
      <c r="W28" s="94"/>
      <c r="X28" s="94"/>
      <c r="Y28" s="673" t="s">
        <v>152</v>
      </c>
      <c r="Z28" s="134" t="s">
        <v>153</v>
      </c>
      <c r="AA28" s="135"/>
      <c r="AB28" s="46"/>
      <c r="AC28" s="46"/>
      <c r="AD28" s="6" t="str">
        <f>IF($G80=70,IF($E80=84,"CONFIRMED",""),"NA")</f>
        <v>NA</v>
      </c>
      <c r="AE28" s="46" t="s">
        <v>154</v>
      </c>
      <c r="AZ28" s="641" t="s">
        <v>63</v>
      </c>
      <c r="BA28" s="641"/>
      <c r="BB28" s="7" t="str">
        <f>CL$12</f>
        <v>Very Low</v>
      </c>
      <c r="BC28" s="7" t="str">
        <f>CL$11</f>
        <v>Low</v>
      </c>
      <c r="BD28" s="7" t="str">
        <f>CL$10</f>
        <v>Medium</v>
      </c>
      <c r="BE28" s="7" t="str">
        <f>CL$9</f>
        <v>High</v>
      </c>
      <c r="BF28" s="7" t="str">
        <f>CL$8</f>
        <v>Very High</v>
      </c>
      <c r="BG28" s="646" t="str">
        <f>IF(COUNTIF(BC9:BC23,CJ8)=0,"",COUNTIF(BC9:BC23,CJ8))</f>
        <v/>
      </c>
      <c r="BH28" s="646" t="str">
        <f>IF(COUNTIF(BC9:BC23,CJ9)=0,"",COUNTIF(BC9:BC23,CJ9))</f>
        <v/>
      </c>
      <c r="BI28" s="646">
        <f>IF(COUNTIF(BC9:BC23,CJ10)=0,"",COUNTIF(BC9:BC23,CJ10))</f>
        <v>5</v>
      </c>
      <c r="BK28" s="45"/>
      <c r="CS28" s="253" t="s">
        <v>135</v>
      </c>
      <c r="CT28" s="368" t="s">
        <v>103</v>
      </c>
      <c r="CU28" s="253">
        <v>3</v>
      </c>
      <c r="CV28" s="396"/>
      <c r="CW28" s="365"/>
    </row>
    <row r="29" spans="3:106"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Z29" s="640" t="s">
        <v>53</v>
      </c>
      <c r="BA29" s="46" t="str">
        <f>CK$8</f>
        <v>Very High</v>
      </c>
      <c r="BB29" s="47" t="str">
        <f>IF(COUNTIFS($BF$9:$BF$23,$CK8,$BG$9:$BG$23,$CL$12)=0,"",COUNTIFS($BF$9:$BF$23,$CK8,$BG$9:$BG$23,$CL$12))</f>
        <v/>
      </c>
      <c r="BC29" s="48" t="str">
        <f>IF(COUNTIFS($BF$9:$BF$23,$CK8,$BG$9:$BG$23,$CL$11)=0,"",COUNTIFS($BF$9:$BF$23,$CK8,$BG$9:$BG$23,$CL$11))</f>
        <v/>
      </c>
      <c r="BD29" s="48" t="str">
        <f>IF(COUNTIFS($BF$9:$BF$23,$CK8,$BG$9:$BG$23,$CL$10)=0,"",COUNTIFS($BF$9:$BF$23,$CK8,$BG$9:$BG$23,$CL$10))</f>
        <v/>
      </c>
      <c r="BE29" s="49">
        <f>IF(COUNTIFS($BF$9:$BF$23,$CK8,$BG$9:$BG$23,$CL$9)=0,"",COUNTIFS($BF$9:$BF$23,$CK8,$BG$9:$BG$23,$CL$9))</f>
        <v>1</v>
      </c>
      <c r="BF29" s="49" t="str">
        <f>IF(COUNTIFS($BF$9:$BF$23,$CK8,$BG$9:$BG$23,$CL$8)=0,"",COUNTIFS($BF$9:$BF$23,$CK8,$BG$9:$BG$23,$CL$8))</f>
        <v/>
      </c>
      <c r="BG29" s="647"/>
      <c r="BH29" s="647"/>
      <c r="BI29" s="647"/>
      <c r="CS29" s="253" t="s">
        <v>138</v>
      </c>
      <c r="CT29" s="369" t="s">
        <v>104</v>
      </c>
      <c r="CU29" s="253">
        <v>6</v>
      </c>
      <c r="CV29" s="396"/>
      <c r="CW29" s="365"/>
    </row>
    <row r="30" spans="3:106"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Z30" s="640"/>
      <c r="BA30" s="46" t="str">
        <f>CK$9</f>
        <v>High</v>
      </c>
      <c r="BB30" s="47">
        <f t="shared" ref="BB30:BB33" si="3">IF(COUNTIFS($BF$9:$BF$23,$CK9,$BG$9:$BG$23,$CL$12)=0,"",COUNTIFS($BF$9:$BF$23,$CK9,$BG$9:$BG$23,$CL$12))</f>
        <v>1</v>
      </c>
      <c r="BC30" s="48" t="str">
        <f t="shared" ref="BC30:BC33" si="4">IF(COUNTIFS($BF$9:$BF$23,$CK9,$BG$9:$BG$23,$CL$11)=0,"",COUNTIFS($BF$9:$BF$23,$CK9,$BG$9:$BG$23,$CL$11))</f>
        <v/>
      </c>
      <c r="BD30" s="48">
        <f t="shared" ref="BD30:BD33" si="5">IF(COUNTIFS($BF$9:$BF$23,$CK9,$BG$9:$BG$23,$CL$10)=0,"",COUNTIFS($BF$9:$BF$23,$CK9,$BG$9:$BG$23,$CL$10))</f>
        <v>1</v>
      </c>
      <c r="BE30" s="49" t="str">
        <f t="shared" ref="BE30:BE33" si="6">IF(COUNTIFS($BF$9:$BF$23,$CK9,$BG$9:$BG$23,$CL$9)=0,"",COUNTIFS($BF$9:$BF$23,$CK9,$BG$9:$BG$23,$CL$9))</f>
        <v/>
      </c>
      <c r="BF30" s="49">
        <f t="shared" ref="BF30:BF33" si="7">IF(COUNTIFS($BF$9:$BF$23,$CK9,$BG$9:$BG$23,$CL$8)=0,"",COUNTIFS($BF$9:$BF$23,$CK9,$BG$9:$BG$23,$CL$8))</f>
        <v>1</v>
      </c>
      <c r="BG30" s="647"/>
      <c r="BH30" s="647"/>
      <c r="BI30" s="647"/>
      <c r="CS30" s="253" t="s">
        <v>139</v>
      </c>
      <c r="CT30" s="369" t="s">
        <v>105</v>
      </c>
      <c r="CU30" s="253">
        <v>10</v>
      </c>
      <c r="CV30" s="396"/>
      <c r="CW30" s="365"/>
    </row>
    <row r="31" spans="3:106" ht="17.100000000000001" customHeight="1" thickBot="1">
      <c r="C31" s="136" t="s">
        <v>161</v>
      </c>
      <c r="D31" s="137"/>
      <c r="E31" s="130" t="s">
        <v>144</v>
      </c>
      <c r="F31" s="139">
        <v>4</v>
      </c>
      <c r="G31" s="162"/>
      <c r="M31"/>
      <c r="S31" s="94"/>
      <c r="T31" s="94"/>
      <c r="U31" s="94"/>
      <c r="V31" s="94"/>
      <c r="W31" s="94"/>
      <c r="Y31" s="675"/>
      <c r="Z31" s="134" t="s">
        <v>110</v>
      </c>
      <c r="AA31" s="135"/>
      <c r="AB31" s="46"/>
      <c r="AC31" s="46"/>
      <c r="AD31" s="6" t="str">
        <f>IF($G73=70,IF($E73=84,"COMPLETED",""),"NA")</f>
        <v>NA</v>
      </c>
      <c r="AE31" s="46" t="s">
        <v>162</v>
      </c>
      <c r="AZ31" s="640"/>
      <c r="BA31" s="46" t="str">
        <f>CK$10</f>
        <v>Medium</v>
      </c>
      <c r="BB31" s="50" t="str">
        <f t="shared" si="3"/>
        <v/>
      </c>
      <c r="BC31" s="47">
        <f t="shared" si="4"/>
        <v>1</v>
      </c>
      <c r="BD31" s="47" t="str">
        <f t="shared" si="5"/>
        <v/>
      </c>
      <c r="BE31" s="48" t="str">
        <f t="shared" si="6"/>
        <v/>
      </c>
      <c r="BF31" s="49" t="str">
        <f t="shared" si="7"/>
        <v/>
      </c>
      <c r="BG31" s="647"/>
      <c r="BH31" s="647"/>
      <c r="BI31" s="647"/>
      <c r="CS31" s="253" t="s">
        <v>140</v>
      </c>
      <c r="CT31" s="368" t="s">
        <v>106</v>
      </c>
      <c r="CU31" s="253">
        <v>30</v>
      </c>
      <c r="CV31" s="396"/>
      <c r="CW31" s="365"/>
    </row>
    <row r="32" spans="3:106" ht="15.75" thickBot="1">
      <c r="M32"/>
      <c r="S32" s="94"/>
      <c r="T32" s="94"/>
      <c r="U32" s="94"/>
      <c r="V32" s="94"/>
      <c r="W32" s="94"/>
      <c r="AZ32" s="640"/>
      <c r="BA32" s="46" t="str">
        <f>CK$11</f>
        <v>Low</v>
      </c>
      <c r="BB32" s="50" t="str">
        <f t="shared" si="3"/>
        <v/>
      </c>
      <c r="BC32" s="50" t="str">
        <f t="shared" si="4"/>
        <v/>
      </c>
      <c r="BD32" s="47" t="str">
        <f t="shared" si="5"/>
        <v/>
      </c>
      <c r="BE32" s="48" t="str">
        <f t="shared" si="6"/>
        <v/>
      </c>
      <c r="BF32" s="49" t="str">
        <f t="shared" si="7"/>
        <v/>
      </c>
      <c r="BG32" s="647"/>
      <c r="BH32" s="647"/>
      <c r="BI32" s="647"/>
      <c r="CS32" s="253" t="s">
        <v>141</v>
      </c>
      <c r="CT32" s="368" t="s">
        <v>107</v>
      </c>
      <c r="CU32" s="253">
        <v>32</v>
      </c>
      <c r="CV32" s="396"/>
      <c r="CW32" s="365"/>
    </row>
    <row r="33" spans="3:106"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Z33" s="640"/>
      <c r="BA33" s="46" t="str">
        <f>CK$12</f>
        <v>Very Low</v>
      </c>
      <c r="BB33" s="50" t="str">
        <f t="shared" si="3"/>
        <v/>
      </c>
      <c r="BC33" s="50" t="str">
        <f t="shared" si="4"/>
        <v/>
      </c>
      <c r="BD33" s="50" t="str">
        <f t="shared" si="5"/>
        <v/>
      </c>
      <c r="BE33" s="47" t="str">
        <f t="shared" si="6"/>
        <v/>
      </c>
      <c r="BF33" s="48" t="str">
        <f t="shared" si="7"/>
        <v/>
      </c>
      <c r="BG33" s="648"/>
      <c r="BH33" s="648"/>
      <c r="BI33" s="648"/>
      <c r="BJ33"/>
      <c r="BK33"/>
      <c r="BL33"/>
      <c r="BM33"/>
      <c r="BN33"/>
      <c r="BO33"/>
      <c r="BP33"/>
      <c r="BQ33"/>
      <c r="BR33"/>
      <c r="BS33"/>
      <c r="BT33"/>
      <c r="BU33"/>
      <c r="BV33"/>
      <c r="BW33"/>
      <c r="BX33"/>
      <c r="BY33"/>
      <c r="BZ33"/>
      <c r="CA33"/>
      <c r="CB33"/>
      <c r="CC33"/>
      <c r="CD33"/>
      <c r="CE33"/>
      <c r="CF33"/>
      <c r="CG33"/>
      <c r="CH33"/>
      <c r="CI33"/>
      <c r="CJ33"/>
      <c r="CK33"/>
      <c r="CL33"/>
      <c r="CM33"/>
      <c r="CN33"/>
      <c r="CO33"/>
      <c r="CP33"/>
      <c r="CS33" s="253" t="s">
        <v>143</v>
      </c>
      <c r="CT33" s="368" t="s">
        <v>108</v>
      </c>
      <c r="CU33" s="253">
        <v>33</v>
      </c>
      <c r="CV33" s="396"/>
      <c r="CW33" s="365"/>
    </row>
    <row r="34" spans="3:106" ht="15.75" thickBot="1">
      <c r="C34" s="144" t="s">
        <v>170</v>
      </c>
      <c r="D34" s="145">
        <f>IF($AA16="NA",0,G21)</f>
        <v>3</v>
      </c>
      <c r="E34" s="145">
        <v>0</v>
      </c>
      <c r="F34" s="145">
        <f>E49</f>
        <v>3</v>
      </c>
      <c r="G34" s="145">
        <f>D50</f>
        <v>4</v>
      </c>
      <c r="H34" s="284">
        <f>E50</f>
        <v>7</v>
      </c>
      <c r="M34"/>
      <c r="S34" s="94"/>
      <c r="T34" s="94"/>
      <c r="U34" s="94"/>
      <c r="V34" s="94"/>
      <c r="W34" s="94"/>
      <c r="Z34" s="146" t="s">
        <v>171</v>
      </c>
      <c r="AA34" s="26" t="str">
        <f>IF($AI$9&lt;&gt;0,IF($E112=84,"COMPLETED",WORKDAY($AI$9,1)),"")</f>
        <v>COMPLETED</v>
      </c>
      <c r="AB34" s="46"/>
      <c r="AC34" s="6"/>
      <c r="AD34" s="6" t="s">
        <v>172</v>
      </c>
      <c r="AE34" s="26"/>
      <c r="AF34" s="26"/>
      <c r="BD34" s="213"/>
      <c r="BE34" s="213"/>
      <c r="BF34" s="213"/>
      <c r="BL34" s="51"/>
      <c r="BM34" s="51"/>
      <c r="BN34" s="51"/>
      <c r="BO34" s="51"/>
      <c r="BP34" s="51"/>
      <c r="BQ34" s="51"/>
      <c r="BR34" s="51"/>
      <c r="CS34" s="365"/>
      <c r="CT34" s="365"/>
      <c r="CU34" s="365"/>
      <c r="CV34" s="365"/>
      <c r="CW34" s="365"/>
      <c r="CX34" s="365"/>
      <c r="CY34" s="365"/>
      <c r="CZ34" s="365"/>
      <c r="DA34" s="365"/>
      <c r="DB34" s="365"/>
    </row>
    <row r="35" spans="3:106" ht="15.75" thickBot="1">
      <c r="C35" s="147" t="s">
        <v>173</v>
      </c>
      <c r="D35" s="145">
        <f t="shared" ref="D35:D43" si="8">IF($AA17="NA",0,G22)</f>
        <v>0</v>
      </c>
      <c r="E35" s="76">
        <v>0</v>
      </c>
      <c r="F35" s="76">
        <f>E53</f>
        <v>0</v>
      </c>
      <c r="G35" s="76">
        <f>D54</f>
        <v>10</v>
      </c>
      <c r="H35" s="277">
        <f>E54</f>
        <v>10</v>
      </c>
      <c r="M35"/>
      <c r="T35" s="94"/>
      <c r="U35" s="94"/>
      <c r="V35" s="94"/>
      <c r="W35" s="94"/>
      <c r="Z35" s="146" t="s">
        <v>174</v>
      </c>
      <c r="AA35" s="26" t="str">
        <f>IF($AI$9&lt;&gt;0,IF($E113=84,"COMPLETED",WORKDAY($AI$9,1)),"")</f>
        <v>COMPLETED</v>
      </c>
      <c r="AB35" s="46"/>
      <c r="AC35" s="6"/>
      <c r="AD35" s="6" t="s">
        <v>175</v>
      </c>
      <c r="AE35" s="26"/>
      <c r="AF35" s="26"/>
      <c r="AZ35" s="645" t="s">
        <v>95</v>
      </c>
      <c r="BA35" s="645"/>
      <c r="BB35" s="34" t="s">
        <v>43</v>
      </c>
      <c r="BC35" s="658">
        <f>IF($BI$7&gt;0,$BI$7,"")</f>
        <v>45094</v>
      </c>
      <c r="BD35" s="658"/>
      <c r="BE35" s="658"/>
      <c r="BF35" s="658"/>
      <c r="BG35" s="657" t="s">
        <v>93</v>
      </c>
      <c r="BH35" s="657"/>
      <c r="BI35" s="657" t="s">
        <v>94</v>
      </c>
      <c r="BJ35" s="657"/>
      <c r="BK35" s="657" t="s">
        <v>96</v>
      </c>
      <c r="BL35" s="657"/>
      <c r="CT35" s="51"/>
    </row>
    <row r="36" spans="3:106" ht="15.75" thickBot="1">
      <c r="C36" s="147" t="s">
        <v>176</v>
      </c>
      <c r="D36" s="145">
        <f t="shared" si="8"/>
        <v>5</v>
      </c>
      <c r="E36" s="76">
        <v>0</v>
      </c>
      <c r="F36" s="76">
        <f>E58</f>
        <v>5</v>
      </c>
      <c r="G36" s="76">
        <f>D59</f>
        <v>5</v>
      </c>
      <c r="H36" s="277">
        <f>E59</f>
        <v>10</v>
      </c>
      <c r="M36"/>
      <c r="T36" s="94"/>
      <c r="U36" s="94"/>
      <c r="V36" s="94"/>
      <c r="W36" s="94"/>
      <c r="Z36" s="146" t="s">
        <v>177</v>
      </c>
      <c r="AA36" s="107" t="str" cm="1">
        <f t="array" ref="AA36">IF($AI9&lt;&gt;0,_xlfn.IFS($E114=84,"COMPLETED",$G114=84,"NA",$AI$9&lt;&gt;0,WORKDAY($AI$9,1)),"")</f>
        <v>COMPLETED</v>
      </c>
      <c r="AB36" s="46"/>
      <c r="AC36" s="6"/>
      <c r="AD36" s="6" t="s">
        <v>175</v>
      </c>
      <c r="AE36" s="26"/>
      <c r="AF36" s="26"/>
      <c r="AR36" s="14"/>
      <c r="AS36" s="14"/>
      <c r="AZ36" s="641" t="s">
        <v>63</v>
      </c>
      <c r="BA36" s="641"/>
      <c r="BB36" s="7" t="str">
        <f>CL$12</f>
        <v>Very Low</v>
      </c>
      <c r="BC36" s="7" t="str">
        <f>CL$11</f>
        <v>Low</v>
      </c>
      <c r="BD36" s="7" t="str">
        <f>CL$10</f>
        <v>Medium</v>
      </c>
      <c r="BE36" s="7" t="str">
        <f>CL$9</f>
        <v>High</v>
      </c>
      <c r="BF36" s="7" t="str">
        <f>CL$8</f>
        <v>Very High</v>
      </c>
      <c r="BG36" s="56" t="s">
        <v>97</v>
      </c>
      <c r="BH36" s="56" t="s">
        <v>98</v>
      </c>
      <c r="BI36" s="56" t="s">
        <v>97</v>
      </c>
      <c r="BJ36" s="56" t="s">
        <v>98</v>
      </c>
      <c r="BK36" s="56" t="s">
        <v>97</v>
      </c>
      <c r="BL36" s="56" t="s">
        <v>98</v>
      </c>
      <c r="CS36" s="394" t="s">
        <v>371</v>
      </c>
      <c r="CT36" s="395"/>
      <c r="CU36" s="395"/>
      <c r="CV36" s="395"/>
      <c r="CW36" s="395"/>
    </row>
    <row r="37" spans="3:106" ht="15.75" thickBot="1">
      <c r="C37" s="148" t="s">
        <v>178</v>
      </c>
      <c r="D37" s="145">
        <f t="shared" si="8"/>
        <v>3</v>
      </c>
      <c r="E37" s="76">
        <f>E49</f>
        <v>3</v>
      </c>
      <c r="F37" s="76">
        <f>I49</f>
        <v>6</v>
      </c>
      <c r="G37" s="76">
        <f>H50</f>
        <v>7</v>
      </c>
      <c r="H37" s="277">
        <f>I50</f>
        <v>10</v>
      </c>
      <c r="M37"/>
      <c r="Z37" s="146" t="s">
        <v>179</v>
      </c>
      <c r="AA37" s="107" t="str" cm="1">
        <f t="array" ref="AA37">IF($AI9&lt;&gt;0,_xlfn.IFS($E115=84,"COMPLETED",$G115=84,"NA",$AI$9&lt;&gt;0,WORKDAY($AI$9,1)),"")</f>
        <v>COMPLETED</v>
      </c>
      <c r="AB37" s="46"/>
      <c r="AC37" s="6"/>
      <c r="AD37" s="6" t="s">
        <v>175</v>
      </c>
      <c r="AE37" s="26"/>
      <c r="AF37" s="26"/>
      <c r="AR37" s="149"/>
      <c r="AS37" s="149"/>
      <c r="AZ37" s="640" t="s">
        <v>53</v>
      </c>
      <c r="BA37" s="46" t="str">
        <f>CK$8</f>
        <v>Very High</v>
      </c>
      <c r="BB37" s="47" t="str">
        <f>IF(COUNTIFS($BR$9:$BR$23,$CK8,$BS$9:$BS$23,$CL$12)=0,"",COUNTIFS($BR$9:$BR$23,$CK8,$BS$9:$BS$23,$CL$12))</f>
        <v/>
      </c>
      <c r="BC37" s="48" t="str">
        <f>IF(COUNTIFS($BR$9:$BR$23,$CK8,$BS$9:$BS$23,$CL$11)=0,"",COUNTIFS($BR$9:$BR$23,$CK8,$BS$9:$BS$23,$CL$11))</f>
        <v/>
      </c>
      <c r="BD37" s="48">
        <f>IF(COUNTIFS($BR$9:$BR$23,$CK8,$BS$9:$BS$23,$CL$10)=0,"",COUNTIFS($BR$9:$BR$23,$CK8,$BS$9:$BS$23,$CL$10))</f>
        <v>1</v>
      </c>
      <c r="BE37" s="49" t="str">
        <f>IF(COUNTIFS($BR$9:$BR$23,$CK8,$BS$9:$BS$23,$CL$9)=0,"",COUNTIFS($BR$9:$BR$23,$CK8,$BS$9:$BS$23,$CL$9))</f>
        <v/>
      </c>
      <c r="BF37" s="49" t="str">
        <f>IF(COUNTIFS($BR$9:$BR$23,$CK8,$BS$9:$BS$23,$CL$8)=0,"",COUNTIFS($BR$9:$BR$23,$CK8,$BS$9:$BS$23,$CL$8))</f>
        <v/>
      </c>
      <c r="BG37" s="639" t="str">
        <f ca="1">IF(BI7=TODAY(),IF(COUNTIFS($BC9:$BC23,$CJ$8,$BY$9:$BY$23,"CLOSED")=0,"",COUNTIFS($BC9:$BC23,$CJ$8,$BY$9:$BY$23,"CLOSED")),"")</f>
        <v/>
      </c>
      <c r="BH37" s="639" t="str">
        <f ca="1">IF(BI7=TODAY(),COUNTIFS($BC9:$BC23,$CJ$8,$BY9:$BY23,"OPEN"),"")</f>
        <v/>
      </c>
      <c r="BI37" s="639" t="str">
        <f ca="1">IF(BI7=TODAY(),IF(COUNTIFS($BC9:$BC23,$CJ$9,$BY$9:$BY$23,"CLOSED")=0,"",COUNTIFS($BC9:$BC23,$CJ$9,$BY$9:$BY$23,"CLOSED")),"")</f>
        <v/>
      </c>
      <c r="BJ37" s="639" t="str">
        <f ca="1">IF(BI7=TODAY(),COUNTIFS($BC9:$BC23,$CJ$9,$BY9:$BY23,"OPEN"),"")</f>
        <v/>
      </c>
      <c r="BK37" s="639" t="str">
        <f ca="1">IF(BI7=TODAY(),IF(COUNTIFS($BC9:$BC23,$CJ$10,$BY$9:$BY$23,"CLOSED")=0,"",COUNTIFS($BC9:$BC23,$CJ$10,$BY$9:$BY$23,"CLOSED")),"")</f>
        <v/>
      </c>
      <c r="BL37" s="639" t="str">
        <f ca="1">IF(BI7=TODAY(),COUNTIFS($BC9:$BC23,$CJ$10,$BY9:$BY23,"OPEN"),"")</f>
        <v/>
      </c>
      <c r="BM37" s="1"/>
      <c r="BN37" s="1"/>
      <c r="BO37" s="1"/>
      <c r="BP37" s="1"/>
      <c r="BQ37" s="1"/>
      <c r="BR37" s="1"/>
      <c r="CS37" s="388" t="s">
        <v>103</v>
      </c>
      <c r="CT37" s="255" t="b">
        <v>1</v>
      </c>
      <c r="CU37" s="253">
        <f t="shared" ref="CU37:CU42" si="9">_xlfn.UNICODE($CT37)</f>
        <v>84</v>
      </c>
      <c r="CV37" s="255" t="b">
        <v>0</v>
      </c>
      <c r="CW37" s="253">
        <f t="shared" ref="CW37:CW42" si="10">_xlfn.UNICODE($CV37)</f>
        <v>70</v>
      </c>
    </row>
    <row r="38" spans="3:106" ht="15.75" thickBot="1">
      <c r="C38" s="148" t="s">
        <v>180</v>
      </c>
      <c r="D38" s="145">
        <f t="shared" si="8"/>
        <v>0</v>
      </c>
      <c r="E38" s="76">
        <f>E58</f>
        <v>5</v>
      </c>
      <c r="F38" s="76">
        <f>I54</f>
        <v>5</v>
      </c>
      <c r="G38" s="76">
        <f>H55</f>
        <v>10</v>
      </c>
      <c r="H38" s="277">
        <f>I55</f>
        <v>10</v>
      </c>
      <c r="M38"/>
      <c r="Z38" s="146" t="s">
        <v>181</v>
      </c>
      <c r="AA38" s="26" t="str">
        <f>IF($AT$9&lt;&gt;0,IF($E116=84,"COMPLETED",WORKDAY($AT$9,1)),"")</f>
        <v>COMPLETED</v>
      </c>
      <c r="AB38" s="46"/>
      <c r="AC38" s="6"/>
      <c r="AD38" s="6" t="s">
        <v>172</v>
      </c>
      <c r="AE38" s="26"/>
      <c r="AF38" s="26"/>
      <c r="AQ38" s="149"/>
      <c r="AR38" s="149"/>
      <c r="AS38" s="149"/>
      <c r="AZ38" s="640"/>
      <c r="BA38" s="46" t="str">
        <f>CK$9</f>
        <v>High</v>
      </c>
      <c r="BB38" s="47" t="str">
        <f t="shared" ref="BB38:BB41" si="11">IF(COUNTIFS($BR$9:$BR$23,$CK9,$BS$9:$BS$23,$CL$12)=0,"",COUNTIFS($BR$9:$BR$23,$CK9,$BS$9:$BS$23,$CL$12))</f>
        <v/>
      </c>
      <c r="BC38" s="48" t="str">
        <f t="shared" ref="BC38:BC41" si="12">IF(COUNTIFS($BR$9:$BR$23,$CK9,$BS$9:$BS$23,$CL$11)=0,"",COUNTIFS($BR$9:$BR$23,$CK9,$BS$9:$BS$23,$CL$11))</f>
        <v/>
      </c>
      <c r="BD38" s="48">
        <f t="shared" ref="BD38:BD41" si="13">IF(COUNTIFS($BR$9:$BR$23,$CK9,$BS$9:$BS$23,$CL$10)=0,"",COUNTIFS($BR$9:$BR$23,$CK9,$BS$9:$BS$23,$CL$10))</f>
        <v>1</v>
      </c>
      <c r="BE38" s="49" t="str">
        <f t="shared" ref="BE38:BE41" si="14">IF(COUNTIFS($BR$9:$BR$23,$CK9,$BS$9:$BS$23,$CL$9)=0,"",COUNTIFS($BR$9:$BR$23,$CK9,$BS$9:$BS$23,$CL$9))</f>
        <v/>
      </c>
      <c r="BF38" s="49" t="str">
        <f t="shared" ref="BF38:BF41" si="15">IF(COUNTIFS($BR$9:$BR$23,$CK9,$BS$9:$BS$23,$CL$8)=0,"",COUNTIFS($BR$9:$BR$23,$CK9,$BS$9:$BS$23,$CL$8))</f>
        <v/>
      </c>
      <c r="BG38" s="639"/>
      <c r="BH38" s="639"/>
      <c r="BI38" s="639"/>
      <c r="BJ38" s="639"/>
      <c r="BK38" s="639"/>
      <c r="BL38" s="639"/>
      <c r="BM38" s="1"/>
      <c r="BN38" s="1"/>
      <c r="BO38" s="1"/>
      <c r="BP38" s="1"/>
      <c r="BQ38" s="1"/>
      <c r="BR38" s="1"/>
      <c r="CS38" s="391" t="s">
        <v>104</v>
      </c>
      <c r="CT38" s="255" t="b">
        <v>1</v>
      </c>
      <c r="CU38" s="253">
        <f t="shared" si="9"/>
        <v>84</v>
      </c>
      <c r="CV38" s="255" t="b">
        <v>0</v>
      </c>
      <c r="CW38" s="253">
        <f t="shared" si="10"/>
        <v>70</v>
      </c>
    </row>
    <row r="39" spans="3:106" ht="15.75" thickBot="1">
      <c r="C39" s="148" t="s">
        <v>182</v>
      </c>
      <c r="D39" s="145">
        <f t="shared" si="8"/>
        <v>3</v>
      </c>
      <c r="E39" s="76">
        <f>E58</f>
        <v>5</v>
      </c>
      <c r="F39" s="76">
        <f>I58</f>
        <v>8</v>
      </c>
      <c r="G39" s="76">
        <f>H59</f>
        <v>5</v>
      </c>
      <c r="H39" s="277">
        <f>I59</f>
        <v>8</v>
      </c>
      <c r="M39"/>
      <c r="AQ39" s="149"/>
      <c r="AR39" s="149"/>
      <c r="AS39" s="149"/>
      <c r="AZ39" s="640"/>
      <c r="BA39" s="46" t="str">
        <f>CK$10</f>
        <v>Medium</v>
      </c>
      <c r="BB39" s="50" t="str">
        <f t="shared" si="11"/>
        <v/>
      </c>
      <c r="BC39" s="47">
        <f t="shared" si="12"/>
        <v>1</v>
      </c>
      <c r="BD39" s="47" t="str">
        <f t="shared" si="13"/>
        <v/>
      </c>
      <c r="BE39" s="48" t="str">
        <f t="shared" si="14"/>
        <v/>
      </c>
      <c r="BF39" s="49" t="str">
        <f t="shared" si="15"/>
        <v/>
      </c>
      <c r="BG39" s="639"/>
      <c r="BH39" s="639"/>
      <c r="BI39" s="639"/>
      <c r="BJ39" s="639"/>
      <c r="BK39" s="639"/>
      <c r="BL39" s="639"/>
      <c r="BM39" s="1"/>
      <c r="BN39" s="1"/>
      <c r="BO39" s="1"/>
      <c r="BP39" s="1"/>
      <c r="BQ39" s="1"/>
      <c r="BR39" s="1"/>
      <c r="CS39" s="391" t="s">
        <v>105</v>
      </c>
      <c r="CT39" s="255" t="b">
        <v>1</v>
      </c>
      <c r="CU39" s="253">
        <f t="shared" si="9"/>
        <v>84</v>
      </c>
      <c r="CV39" s="255" t="b">
        <v>0</v>
      </c>
      <c r="CW39" s="253">
        <f t="shared" si="10"/>
        <v>70</v>
      </c>
    </row>
    <row r="40" spans="3:106" ht="15.75" thickBot="1">
      <c r="C40" s="148" t="s">
        <v>183</v>
      </c>
      <c r="D40" s="145">
        <f t="shared" si="8"/>
        <v>2</v>
      </c>
      <c r="E40" s="76">
        <f>I58</f>
        <v>8</v>
      </c>
      <c r="F40" s="76">
        <f>M58</f>
        <v>10</v>
      </c>
      <c r="G40" s="76">
        <f>L59</f>
        <v>8</v>
      </c>
      <c r="H40" s="277">
        <f>M59</f>
        <v>10</v>
      </c>
      <c r="M40"/>
      <c r="AB40" s="61"/>
      <c r="AC40" s="61"/>
      <c r="AQ40" s="149"/>
      <c r="AR40" s="149"/>
      <c r="AS40" s="149"/>
      <c r="AZ40" s="640"/>
      <c r="BA40" s="46" t="str">
        <f>CK$11</f>
        <v>Low</v>
      </c>
      <c r="BB40" s="50" t="str">
        <f t="shared" si="11"/>
        <v/>
      </c>
      <c r="BC40" s="50">
        <f t="shared" si="12"/>
        <v>1</v>
      </c>
      <c r="BD40" s="47" t="str">
        <f t="shared" si="13"/>
        <v/>
      </c>
      <c r="BE40" s="48" t="str">
        <f t="shared" si="14"/>
        <v/>
      </c>
      <c r="BF40" s="49" t="str">
        <f t="shared" si="15"/>
        <v/>
      </c>
      <c r="BG40" s="639"/>
      <c r="BH40" s="639"/>
      <c r="BI40" s="639"/>
      <c r="BJ40" s="639"/>
      <c r="BK40" s="639"/>
      <c r="BL40" s="639"/>
      <c r="BM40" s="1"/>
      <c r="BN40" s="1"/>
      <c r="BO40" s="1"/>
      <c r="BP40" s="1"/>
      <c r="BQ40" s="1"/>
      <c r="BR40" s="1"/>
      <c r="CS40" s="388" t="s">
        <v>106</v>
      </c>
      <c r="CT40" s="255" t="b">
        <v>1</v>
      </c>
      <c r="CU40" s="253">
        <f t="shared" si="9"/>
        <v>84</v>
      </c>
      <c r="CV40" s="255" t="b">
        <v>0</v>
      </c>
      <c r="CW40" s="253">
        <f t="shared" si="10"/>
        <v>70</v>
      </c>
    </row>
    <row r="41" spans="3:106" ht="15.75" thickBot="1">
      <c r="C41" s="148" t="s">
        <v>110</v>
      </c>
      <c r="D41" s="145">
        <f t="shared" si="8"/>
        <v>0</v>
      </c>
      <c r="E41" s="76">
        <v>0</v>
      </c>
      <c r="F41" s="76">
        <f>E62</f>
        <v>0</v>
      </c>
      <c r="G41" s="76">
        <f>D63</f>
        <v>10</v>
      </c>
      <c r="H41" s="277">
        <f>E63</f>
        <v>10</v>
      </c>
      <c r="J41" s="51"/>
      <c r="K41" s="51"/>
      <c r="L41" s="51"/>
      <c r="M41" s="51"/>
      <c r="N41" s="51"/>
      <c r="O41" s="51"/>
      <c r="P41" s="51"/>
      <c r="Q41" s="51"/>
      <c r="R41" s="51"/>
      <c r="AQ41" s="149"/>
      <c r="AR41" s="149"/>
      <c r="AS41" s="149"/>
      <c r="AZ41" s="640"/>
      <c r="BA41" s="46" t="str">
        <f>CK$12</f>
        <v>Very Low</v>
      </c>
      <c r="BB41" s="50" t="str">
        <f t="shared" si="11"/>
        <v/>
      </c>
      <c r="BC41" s="50" t="str">
        <f t="shared" si="12"/>
        <v/>
      </c>
      <c r="BD41" s="50" t="str">
        <f t="shared" si="13"/>
        <v/>
      </c>
      <c r="BE41" s="47" t="str">
        <f t="shared" si="14"/>
        <v/>
      </c>
      <c r="BF41" s="48" t="str">
        <f t="shared" si="15"/>
        <v/>
      </c>
      <c r="BG41" s="639"/>
      <c r="BH41" s="639"/>
      <c r="BI41" s="639"/>
      <c r="BJ41" s="639"/>
      <c r="BK41" s="639"/>
      <c r="BL41" s="639"/>
      <c r="BM41" s="1"/>
      <c r="BN41" s="1"/>
      <c r="BO41" s="1"/>
      <c r="BP41" s="1"/>
      <c r="BQ41" s="1"/>
      <c r="BR41" s="1"/>
      <c r="CS41" s="388" t="s">
        <v>107</v>
      </c>
      <c r="CT41" s="255" t="b">
        <v>1</v>
      </c>
      <c r="CU41" s="253">
        <f t="shared" si="9"/>
        <v>84</v>
      </c>
      <c r="CV41" s="255" t="b">
        <v>0</v>
      </c>
      <c r="CW41" s="253">
        <f t="shared" si="10"/>
        <v>70</v>
      </c>
    </row>
    <row r="42" spans="3:106" ht="15.75" thickBot="1">
      <c r="C42" s="148" t="s">
        <v>111</v>
      </c>
      <c r="D42" s="145">
        <f t="shared" si="8"/>
        <v>0</v>
      </c>
      <c r="E42" s="76">
        <f>I54</f>
        <v>5</v>
      </c>
      <c r="F42" s="76">
        <f>M54</f>
        <v>5</v>
      </c>
      <c r="G42" s="76">
        <f>L55</f>
        <v>10</v>
      </c>
      <c r="H42" s="277">
        <f>M55</f>
        <v>10</v>
      </c>
      <c r="J42" s="51"/>
      <c r="K42" s="51"/>
      <c r="L42" s="51"/>
      <c r="M42" s="51"/>
      <c r="N42" s="51"/>
      <c r="O42" s="51"/>
      <c r="P42" s="51"/>
      <c r="Q42" s="51"/>
      <c r="R42" s="51"/>
      <c r="Z42" s="150" t="s">
        <v>129</v>
      </c>
      <c r="AA42" s="668" t="s">
        <v>10</v>
      </c>
      <c r="AB42" s="669"/>
      <c r="AC42" s="151" t="s">
        <v>8</v>
      </c>
      <c r="AD42" s="150" t="s">
        <v>169</v>
      </c>
      <c r="AE42" s="14"/>
      <c r="AF42" s="14"/>
      <c r="AQ42" s="149"/>
      <c r="AR42" s="149"/>
      <c r="AS42" s="149"/>
      <c r="CS42" s="388" t="s">
        <v>137</v>
      </c>
      <c r="CT42" s="255" t="b">
        <v>1</v>
      </c>
      <c r="CU42" s="253">
        <f t="shared" si="9"/>
        <v>84</v>
      </c>
      <c r="CV42" s="255" t="b">
        <v>0</v>
      </c>
      <c r="CW42" s="253">
        <f t="shared" si="10"/>
        <v>70</v>
      </c>
    </row>
    <row r="43" spans="3:106" ht="16.5" thickBot="1">
      <c r="C43" s="148" t="s">
        <v>112</v>
      </c>
      <c r="D43" s="145">
        <f t="shared" si="8"/>
        <v>0</v>
      </c>
      <c r="E43" s="76">
        <f>M54</f>
        <v>5</v>
      </c>
      <c r="F43" s="76">
        <f>Q54</f>
        <v>5</v>
      </c>
      <c r="G43" s="76">
        <f>P55</f>
        <v>10</v>
      </c>
      <c r="H43" s="277">
        <f>Q55</f>
        <v>10</v>
      </c>
      <c r="J43" s="51"/>
      <c r="K43" s="51"/>
      <c r="L43" s="51"/>
      <c r="M43" s="51"/>
      <c r="N43" s="51"/>
      <c r="O43" s="51"/>
      <c r="P43" s="51"/>
      <c r="Q43" s="51"/>
      <c r="R43" s="51"/>
      <c r="Z43" s="152" t="s">
        <v>103</v>
      </c>
      <c r="AA43" s="153"/>
      <c r="AB43" s="153"/>
      <c r="AC43" s="153"/>
      <c r="AD43" s="154"/>
      <c r="AE43" s="155"/>
      <c r="AF43" s="156"/>
      <c r="AQ43" s="149"/>
      <c r="AR43" s="149"/>
      <c r="AS43" s="149"/>
      <c r="AZ43" s="232" t="s">
        <v>148</v>
      </c>
      <c r="BA43" s="679" t="s">
        <v>149</v>
      </c>
      <c r="BB43" s="679"/>
      <c r="BC43" s="670" t="s">
        <v>150</v>
      </c>
      <c r="BD43" s="670"/>
    </row>
    <row r="44" spans="3:106"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Z44" s="71" t="s">
        <v>74</v>
      </c>
      <c r="BA44" s="233">
        <v>0.5</v>
      </c>
      <c r="BB44" s="71">
        <f>BI28</f>
        <v>5</v>
      </c>
      <c r="BC44" s="233">
        <v>0.5</v>
      </c>
      <c r="BD44" s="71" t="str">
        <f ca="1">BK37</f>
        <v/>
      </c>
    </row>
    <row r="45" spans="3:106" ht="15.75" thickBot="1">
      <c r="J45" s="51"/>
      <c r="K45" s="51"/>
      <c r="L45" s="51"/>
      <c r="M45" s="51"/>
      <c r="N45" s="51"/>
      <c r="O45" s="51"/>
      <c r="P45" s="51"/>
      <c r="Q45" s="51"/>
      <c r="R45" s="51"/>
      <c r="Z45" s="157" t="s">
        <v>374</v>
      </c>
      <c r="AA45" s="158"/>
      <c r="AB45" s="158"/>
      <c r="AC45" s="159" t="s">
        <v>373</v>
      </c>
      <c r="AD45" s="26"/>
      <c r="AE45" s="95"/>
      <c r="AZ45" s="71" t="s">
        <v>94</v>
      </c>
      <c r="BA45" s="233">
        <v>0.3</v>
      </c>
      <c r="BB45" s="71" t="str">
        <f>BH28</f>
        <v/>
      </c>
      <c r="BC45" s="233">
        <v>0.3</v>
      </c>
      <c r="BD45" s="71" t="str">
        <f ca="1">BI37</f>
        <v/>
      </c>
    </row>
    <row r="46" spans="3:106" ht="15.75" thickBot="1">
      <c r="J46" s="51"/>
      <c r="K46" s="51"/>
      <c r="L46" s="51"/>
      <c r="M46" s="51"/>
      <c r="N46" s="51"/>
      <c r="O46" s="51"/>
      <c r="P46" s="51"/>
      <c r="Q46" s="51"/>
      <c r="R46" s="51"/>
      <c r="Z46" s="157" t="s">
        <v>375</v>
      </c>
      <c r="AA46" s="158"/>
      <c r="AB46" s="158"/>
      <c r="AC46" s="159" t="s">
        <v>373</v>
      </c>
      <c r="AD46" s="26"/>
      <c r="AE46" s="95"/>
      <c r="AZ46" s="71" t="s">
        <v>93</v>
      </c>
      <c r="BA46" s="233">
        <v>0.2</v>
      </c>
      <c r="BB46" s="71" t="str">
        <f>BG28</f>
        <v/>
      </c>
      <c r="BC46" s="233">
        <v>0.2</v>
      </c>
      <c r="BD46" s="71" t="str">
        <f ca="1">BG37</f>
        <v/>
      </c>
    </row>
    <row r="47" spans="3:106" ht="16.5" thickBot="1">
      <c r="M47"/>
      <c r="Y47" s="14"/>
      <c r="Z47" s="152" t="s">
        <v>376</v>
      </c>
      <c r="AA47" s="153"/>
      <c r="AB47" s="153"/>
      <c r="AC47" s="153"/>
      <c r="AD47" s="154"/>
      <c r="AE47" s="95"/>
      <c r="BB47" s="234">
        <f>SUMPRODUCT(BA44:BA46,BB44:BB46)</f>
        <v>2.5</v>
      </c>
      <c r="BD47" s="71">
        <f ca="1">SUMPRODUCT(BC44:BC46,BD44:BD46)</f>
        <v>0</v>
      </c>
    </row>
    <row r="48" spans="3:106" ht="15.75" thickBot="1">
      <c r="D48" s="6">
        <f>D50-D49</f>
        <v>4</v>
      </c>
      <c r="H48" s="208">
        <f>H50-H49</f>
        <v>4</v>
      </c>
      <c r="J48" s="93"/>
      <c r="M48"/>
      <c r="S48" s="58">
        <f>MAX(I49,Q54,E62,M58,M54,I54,I58,E58,E53,E49)</f>
        <v>10</v>
      </c>
      <c r="Y48" s="14"/>
      <c r="Z48" s="157" t="s">
        <v>377</v>
      </c>
      <c r="AA48" s="158"/>
      <c r="AB48" s="158"/>
      <c r="AC48" s="159" t="s">
        <v>378</v>
      </c>
      <c r="AD48" s="26"/>
      <c r="AE48" s="95"/>
      <c r="AZ48" s="231" t="s">
        <v>163</v>
      </c>
      <c r="BB48" s="670">
        <f ca="1">BB47-BD47</f>
        <v>2.5</v>
      </c>
      <c r="BC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c r="AD55" s="26"/>
      <c r="AE55" s="156"/>
      <c r="AF55" s="156"/>
    </row>
    <row r="56" spans="3:33" ht="15.75" thickBot="1">
      <c r="F56" s="82"/>
      <c r="J56" s="93"/>
      <c r="M56"/>
      <c r="S56" s="163"/>
      <c r="T56" s="143"/>
      <c r="U56" s="143"/>
      <c r="V56" s="143"/>
      <c r="W56" s="143"/>
      <c r="X56" s="164"/>
      <c r="Y56" s="14"/>
      <c r="Z56" s="146" t="s">
        <v>387</v>
      </c>
      <c r="AA56" s="158"/>
      <c r="AB56" s="158"/>
      <c r="AC56" s="46"/>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c r="AD60" s="26"/>
    </row>
    <row r="61" spans="3:33" ht="15.75" thickBot="1">
      <c r="D61" s="6">
        <f>D63-D62</f>
        <v>10</v>
      </c>
      <c r="J61" s="93"/>
      <c r="M61"/>
      <c r="S61" s="163"/>
      <c r="T61" s="164"/>
      <c r="U61" s="164"/>
      <c r="V61" s="164"/>
      <c r="W61" s="164"/>
      <c r="X61" s="164"/>
      <c r="Z61" s="146" t="s">
        <v>393</v>
      </c>
      <c r="AA61" s="289"/>
      <c r="AB61" s="289"/>
      <c r="AC61" s="46"/>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c r="AD62" s="26"/>
    </row>
    <row r="63" spans="3:33" ht="15.75" thickBot="1">
      <c r="C63" s="136">
        <f>D41</f>
        <v>0</v>
      </c>
      <c r="D63" s="139">
        <f>E63-C63</f>
        <v>10</v>
      </c>
      <c r="E63" s="162">
        <f>S48</f>
        <v>10</v>
      </c>
      <c r="M63"/>
      <c r="S63" s="163"/>
      <c r="T63" s="164"/>
      <c r="U63" s="164"/>
      <c r="V63" s="164"/>
      <c r="W63" s="164"/>
      <c r="X63" s="164"/>
      <c r="Z63" s="146" t="s">
        <v>395</v>
      </c>
      <c r="AA63" s="289"/>
      <c r="AB63" s="46"/>
      <c r="AC63" s="46"/>
      <c r="AD63" s="26"/>
    </row>
    <row r="64" spans="3:33" ht="16.5" thickBot="1">
      <c r="M64"/>
      <c r="S64" s="171"/>
      <c r="T64" s="164"/>
      <c r="U64" s="164"/>
      <c r="V64" s="164"/>
      <c r="W64" s="164"/>
      <c r="X64" s="164"/>
      <c r="Z64" s="152" t="s">
        <v>110</v>
      </c>
      <c r="AA64" s="153"/>
      <c r="AB64" s="153"/>
      <c r="AC64" s="154"/>
      <c r="AD64" s="154"/>
      <c r="AE64" s="95"/>
      <c r="AG64" s="93"/>
    </row>
    <row r="65" spans="3:38"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8"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8"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8"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8"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8"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8"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8"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8"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8"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8" ht="15.75" thickBot="1">
      <c r="C75" s="177" t="s">
        <v>112</v>
      </c>
      <c r="D75" s="71" t="b">
        <v>0</v>
      </c>
      <c r="E75" s="76">
        <f t="shared" si="16"/>
        <v>70</v>
      </c>
      <c r="F75" s="71" t="b">
        <v>1</v>
      </c>
      <c r="G75" s="76">
        <f t="shared" si="17"/>
        <v>84</v>
      </c>
      <c r="M75" s="182"/>
      <c r="Z75" s="157" t="s">
        <v>229</v>
      </c>
      <c r="AA75" s="158"/>
      <c r="AB75" s="158"/>
      <c r="AC75" s="159" t="s">
        <v>175</v>
      </c>
      <c r="AD75" s="26"/>
      <c r="AH75" s="183"/>
      <c r="AL75" s="35"/>
    </row>
    <row r="76" spans="3:38" ht="15.75" thickBot="1">
      <c r="C76" s="184" t="s">
        <v>116</v>
      </c>
      <c r="D76" s="71" t="b">
        <v>0</v>
      </c>
      <c r="E76" s="76">
        <f t="shared" si="16"/>
        <v>70</v>
      </c>
      <c r="M76" s="182"/>
      <c r="Z76" s="157" t="s">
        <v>231</v>
      </c>
      <c r="AA76" s="158"/>
      <c r="AB76" s="158"/>
      <c r="AC76" s="159" t="s">
        <v>175</v>
      </c>
      <c r="AD76" s="26"/>
      <c r="AH76" s="183"/>
      <c r="AJ76" s="185"/>
      <c r="AL76" s="35"/>
    </row>
    <row r="77" spans="3:38" ht="15.75" thickBot="1">
      <c r="M77" s="182"/>
      <c r="Z77" s="157" t="s">
        <v>233</v>
      </c>
      <c r="AA77" s="158"/>
      <c r="AB77" s="158"/>
      <c r="AC77" s="159" t="s">
        <v>175</v>
      </c>
      <c r="AD77" s="26"/>
      <c r="AH77" s="183"/>
    </row>
    <row r="78" spans="3:38" ht="14.45" customHeight="1" thickBot="1">
      <c r="C78" s="186" t="s">
        <v>230</v>
      </c>
      <c r="D78" s="187"/>
      <c r="E78" s="187"/>
      <c r="F78" s="187"/>
      <c r="G78" s="187"/>
      <c r="M78" s="182"/>
      <c r="Z78" s="157" t="s">
        <v>399</v>
      </c>
      <c r="AA78" s="158"/>
      <c r="AB78" s="158"/>
      <c r="AC78" s="159" t="s">
        <v>218</v>
      </c>
      <c r="AD78" s="26"/>
      <c r="AH78" s="270"/>
      <c r="AJ78" s="185"/>
    </row>
    <row r="79" spans="3:38" ht="14.45" customHeight="1" thickBot="1">
      <c r="C79" s="148" t="s">
        <v>232</v>
      </c>
      <c r="D79" s="71" t="b">
        <v>0</v>
      </c>
      <c r="E79" s="76">
        <f>_xlfn.UNICODE($D79)</f>
        <v>70</v>
      </c>
      <c r="F79" s="76" t="b">
        <v>1</v>
      </c>
      <c r="G79" s="178">
        <f>_xlfn.UNICODE($F79)</f>
        <v>84</v>
      </c>
      <c r="H79" s="208">
        <f>IF($E79=84,5,0)</f>
        <v>0</v>
      </c>
      <c r="I79" s="208">
        <f>IF($G79=84,5,0)</f>
        <v>5</v>
      </c>
      <c r="J79" s="646">
        <f>SUM(H79:H81)</f>
        <v>0</v>
      </c>
      <c r="K79" s="646">
        <f>SUM(I79:I81)</f>
        <v>15</v>
      </c>
      <c r="L79" s="182"/>
      <c r="M79" s="182"/>
      <c r="Y79" s="35"/>
      <c r="Z79" s="157" t="s">
        <v>237</v>
      </c>
      <c r="AA79" s="158"/>
      <c r="AB79" s="158"/>
      <c r="AC79" s="159" t="s">
        <v>175</v>
      </c>
      <c r="AD79" s="26"/>
      <c r="AH79" s="270"/>
      <c r="AI79" s="14"/>
    </row>
    <row r="80" spans="3:38" ht="15.75" thickBot="1">
      <c r="C80" s="148" t="s">
        <v>234</v>
      </c>
      <c r="D80" s="71" t="b">
        <v>0</v>
      </c>
      <c r="E80" s="76">
        <f>_xlfn.UNICODE($D80)</f>
        <v>70</v>
      </c>
      <c r="F80" s="76" t="b">
        <v>1</v>
      </c>
      <c r="G80" s="178">
        <f>_xlfn.UNICODE($F80)</f>
        <v>84</v>
      </c>
      <c r="H80" s="208">
        <f>IF($E80=84,5,0)</f>
        <v>0</v>
      </c>
      <c r="I80" s="208">
        <f>IF($G80=84,5,0)</f>
        <v>5</v>
      </c>
      <c r="J80" s="647"/>
      <c r="K80" s="647"/>
      <c r="L80" s="182"/>
      <c r="M80" s="182"/>
      <c r="Y80" s="35"/>
      <c r="Z80" s="157" t="s">
        <v>238</v>
      </c>
      <c r="AA80" s="158"/>
      <c r="AB80" s="158"/>
      <c r="AC80" s="159" t="s">
        <v>175</v>
      </c>
      <c r="AD80" s="26"/>
      <c r="AH80" s="183"/>
    </row>
    <row r="81" spans="1:36" ht="16.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154"/>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154"/>
      <c r="AH83" s="183"/>
      <c r="AI83" s="14"/>
    </row>
    <row r="84" spans="1:36" ht="14.45" customHeight="1" thickBot="1">
      <c r="C84" s="118" t="s">
        <v>240</v>
      </c>
      <c r="M84" s="182"/>
      <c r="Z84" s="157" t="s">
        <v>252</v>
      </c>
      <c r="AA84" s="158"/>
      <c r="AB84" s="158"/>
      <c r="AC84" s="159" t="s">
        <v>172</v>
      </c>
      <c r="AD84" s="154"/>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154"/>
      <c r="AH85" s="270"/>
      <c r="AJ85" s="185"/>
    </row>
    <row r="86" spans="1:36" ht="16.5" thickBot="1">
      <c r="C86" s="190" t="s">
        <v>243</v>
      </c>
      <c r="D86" s="192">
        <f>H99^0.5</f>
        <v>1.9148542155126762</v>
      </c>
      <c r="M86" s="182"/>
      <c r="Z86" s="157" t="s">
        <v>254</v>
      </c>
      <c r="AA86" s="158"/>
      <c r="AB86" s="158"/>
      <c r="AC86" s="159" t="s">
        <v>175</v>
      </c>
      <c r="AD86" s="154"/>
    </row>
    <row r="87" spans="1:36" ht="15" customHeight="1" thickBot="1">
      <c r="M87" s="182"/>
      <c r="Z87" s="150" t="s">
        <v>255</v>
      </c>
      <c r="AA87" s="10">
        <f>AA88</f>
        <v>0.95652173913043481</v>
      </c>
      <c r="AB87" s="150" t="s">
        <v>256</v>
      </c>
      <c r="AC87" s="10">
        <f>(1-AA87)</f>
        <v>4.3478260869565188E-2</v>
      </c>
    </row>
    <row r="88" spans="1:36" ht="15.75" thickBot="1">
      <c r="C88" s="119" t="s">
        <v>48</v>
      </c>
      <c r="D88" s="140" t="s">
        <v>246</v>
      </c>
      <c r="E88" s="140" t="s">
        <v>247</v>
      </c>
      <c r="F88" s="140" t="s">
        <v>248</v>
      </c>
      <c r="G88" s="193" t="s">
        <v>249</v>
      </c>
      <c r="H88" s="291" t="s">
        <v>250</v>
      </c>
      <c r="M88" s="182"/>
      <c r="Z88" s="195" t="s">
        <v>257</v>
      </c>
      <c r="AA88" s="196">
        <f>H170</f>
        <v>0.95652173913043481</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1</v>
      </c>
      <c r="E114" s="6">
        <f t="shared" si="21"/>
        <v>84</v>
      </c>
      <c r="F114" s="6" t="b">
        <v>0</v>
      </c>
      <c r="G114" s="179">
        <f>_xlfn.UNICODE($F114)</f>
        <v>70</v>
      </c>
      <c r="M114" s="182"/>
    </row>
    <row r="115" spans="1:13" ht="15.75" thickBot="1">
      <c r="C115" s="205" t="s">
        <v>179</v>
      </c>
      <c r="D115" s="46" t="b">
        <v>1</v>
      </c>
      <c r="E115" s="6">
        <f t="shared" si="21"/>
        <v>84</v>
      </c>
      <c r="F115" s="6" t="b">
        <v>0</v>
      </c>
      <c r="G115" s="179">
        <f>_xlfn.UNICODE($F115)</f>
        <v>70</v>
      </c>
      <c r="M115" s="182"/>
    </row>
    <row r="116" spans="1:13" ht="15.75" thickBot="1">
      <c r="C116" s="205" t="s">
        <v>181</v>
      </c>
      <c r="D116" s="46" t="b">
        <v>1</v>
      </c>
      <c r="E116" s="6">
        <f t="shared" si="21"/>
        <v>84</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34.782608695652179</v>
      </c>
      <c r="K123" s="685">
        <f>SUM(I123:I150)</f>
        <v>10.869565217391305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1</v>
      </c>
      <c r="E141" s="6">
        <f t="shared" si="22"/>
        <v>84</v>
      </c>
      <c r="F141" s="46" t="b">
        <v>0</v>
      </c>
      <c r="G141" s="6"/>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0</v>
      </c>
      <c r="G144" s="6">
        <f>_xlfn.UNICODE($F144)</f>
        <v>70</v>
      </c>
      <c r="H144" s="297">
        <f t="shared" ref="H144:H150" si="32">IF($E144=84,$H$122,0)</f>
        <v>0</v>
      </c>
      <c r="I144" s="297">
        <f t="shared" ref="I144:I145" si="33">IF($G144=84,$H$122,0)</f>
        <v>0</v>
      </c>
      <c r="J144" s="686"/>
      <c r="K144" s="686"/>
      <c r="L144" s="182"/>
      <c r="M144" s="182"/>
    </row>
    <row r="145" spans="3:13" ht="15.75" thickBot="1">
      <c r="C145" s="157" t="s">
        <v>396</v>
      </c>
      <c r="D145" s="46" t="b">
        <v>0</v>
      </c>
      <c r="E145" s="6">
        <f t="shared" si="22"/>
        <v>70</v>
      </c>
      <c r="F145" s="46" t="b">
        <v>0</v>
      </c>
      <c r="G145" s="6">
        <f>_xlfn.UNICODE($F145)</f>
        <v>70</v>
      </c>
      <c r="H145" s="297">
        <f t="shared" si="32"/>
        <v>0</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1</v>
      </c>
      <c r="G153" s="6">
        <f>_xlfn.UNICODE($F153)</f>
        <v>84</v>
      </c>
      <c r="H153" s="208">
        <f>IF($E153=84,$H$152,0)</f>
        <v>0</v>
      </c>
      <c r="I153" s="208">
        <f>IF($G153=84,$H$152,0)</f>
        <v>2.5</v>
      </c>
      <c r="J153" s="685">
        <f>SUM(H153:H160)</f>
        <v>12.5</v>
      </c>
      <c r="K153" s="685">
        <f>SUM(I153:I160)</f>
        <v>7.5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10</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1</v>
      </c>
      <c r="E165" s="6">
        <f t="shared" si="41"/>
        <v>84</v>
      </c>
      <c r="F165" s="6"/>
      <c r="G165" s="6"/>
      <c r="H165" s="208">
        <f t="shared" si="42"/>
        <v>2.5</v>
      </c>
      <c r="I165" s="208">
        <f t="shared" si="43"/>
        <v>0</v>
      </c>
      <c r="J165" s="687"/>
      <c r="K165" s="687"/>
      <c r="M165" s="182"/>
    </row>
    <row r="166" spans="3:13" ht="15.75" thickBot="1">
      <c r="G166" s="298" t="s">
        <v>271</v>
      </c>
      <c r="H166" s="299">
        <f>J123+K123</f>
        <v>45.652173913043484</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10</v>
      </c>
      <c r="M169"/>
    </row>
    <row r="170" spans="3:13" ht="15.75" thickBot="1">
      <c r="C170" s="308" t="s">
        <v>403</v>
      </c>
      <c r="H170" s="300">
        <f>SUM(H166:H169)/100</f>
        <v>0.95652173913043481</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J162:J165"/>
    <mergeCell ref="K162:K165"/>
    <mergeCell ref="M5:N5"/>
    <mergeCell ref="M6:N6"/>
    <mergeCell ref="J79:J81"/>
    <mergeCell ref="K79:K81"/>
    <mergeCell ref="D102:D103"/>
    <mergeCell ref="J123:J150"/>
    <mergeCell ref="K123:K150"/>
    <mergeCell ref="J153:J160"/>
    <mergeCell ref="K153:K160"/>
    <mergeCell ref="BK37:BK41"/>
    <mergeCell ref="BL37:BL41"/>
    <mergeCell ref="AA42:AB42"/>
    <mergeCell ref="BA43:BB43"/>
    <mergeCell ref="BC43:BD43"/>
    <mergeCell ref="BI37:BI41"/>
    <mergeCell ref="BJ37:BJ41"/>
    <mergeCell ref="BB48:BC48"/>
    <mergeCell ref="AZ36:BA36"/>
    <mergeCell ref="AZ37:AZ41"/>
    <mergeCell ref="BG37:BG41"/>
    <mergeCell ref="BH37:BH41"/>
    <mergeCell ref="BK35:BL35"/>
    <mergeCell ref="CV16:CW16"/>
    <mergeCell ref="AB27:AC27"/>
    <mergeCell ref="AZ27:BA27"/>
    <mergeCell ref="BC27:BF27"/>
    <mergeCell ref="AB33:AC33"/>
    <mergeCell ref="AZ35:BA35"/>
    <mergeCell ref="BC35:BF35"/>
    <mergeCell ref="BG35:BH35"/>
    <mergeCell ref="BI35:BJ35"/>
    <mergeCell ref="Y28:Y31"/>
    <mergeCell ref="AZ28:BA28"/>
    <mergeCell ref="BG28:BG33"/>
    <mergeCell ref="BH28:BH33"/>
    <mergeCell ref="BI28:BI33"/>
    <mergeCell ref="AZ29:AZ33"/>
    <mergeCell ref="BY7:BY8"/>
    <mergeCell ref="CB7:CC7"/>
    <mergeCell ref="CB8:CC8"/>
    <mergeCell ref="CB9:CB14"/>
    <mergeCell ref="AB15:AC15"/>
    <mergeCell ref="BD7:BG7"/>
    <mergeCell ref="BI7:BL7"/>
    <mergeCell ref="BM7:BX7"/>
    <mergeCell ref="X16:X26"/>
    <mergeCell ref="Y16:Y26"/>
    <mergeCell ref="B4:K4"/>
    <mergeCell ref="AJ6:AT6"/>
    <mergeCell ref="AN7:AQ7"/>
  </mergeCells>
  <conditionalFormatting sqref="L57">
    <cfRule type="cellIs" dxfId="6971" priority="295" operator="equal">
      <formula>0</formula>
    </cfRule>
  </conditionalFormatting>
  <conditionalFormatting sqref="H53">
    <cfRule type="cellIs" dxfId="6970" priority="294" operator="equal">
      <formula>0</formula>
    </cfRule>
  </conditionalFormatting>
  <conditionalFormatting sqref="L53">
    <cfRule type="cellIs" dxfId="6969" priority="293" operator="equal">
      <formula>0</formula>
    </cfRule>
  </conditionalFormatting>
  <conditionalFormatting sqref="H48">
    <cfRule type="cellIs" dxfId="6968" priority="292" operator="equal">
      <formula>0</formula>
    </cfRule>
  </conditionalFormatting>
  <conditionalFormatting sqref="H57">
    <cfRule type="cellIs" dxfId="6967" priority="291" operator="equal">
      <formula>0</formula>
    </cfRule>
  </conditionalFormatting>
  <conditionalFormatting sqref="D48">
    <cfRule type="cellIs" dxfId="6966" priority="290" operator="equal">
      <formula>0</formula>
    </cfRule>
  </conditionalFormatting>
  <conditionalFormatting sqref="D52">
    <cfRule type="cellIs" dxfId="6965" priority="289" operator="equal">
      <formula>0</formula>
    </cfRule>
  </conditionalFormatting>
  <conditionalFormatting sqref="D57">
    <cfRule type="cellIs" dxfId="6964" priority="288" operator="equal">
      <formula>0</formula>
    </cfRule>
  </conditionalFormatting>
  <conditionalFormatting sqref="D61">
    <cfRule type="cellIs" dxfId="6963" priority="287" operator="equal">
      <formula>0</formula>
    </cfRule>
  </conditionalFormatting>
  <conditionalFormatting sqref="P53">
    <cfRule type="cellIs" dxfId="6962" priority="286" operator="equal">
      <formula>0</formula>
    </cfRule>
  </conditionalFormatting>
  <conditionalFormatting sqref="K54">
    <cfRule type="expression" dxfId="6961" priority="285">
      <formula>$L$53=0</formula>
    </cfRule>
  </conditionalFormatting>
  <conditionalFormatting sqref="G49">
    <cfRule type="expression" dxfId="6960" priority="284">
      <formula>$H$48=0</formula>
    </cfRule>
  </conditionalFormatting>
  <conditionalFormatting sqref="C49">
    <cfRule type="expression" dxfId="6959" priority="283">
      <formula>$D$48=0</formula>
    </cfRule>
  </conditionalFormatting>
  <conditionalFormatting sqref="C53">
    <cfRule type="expression" dxfId="6958" priority="282">
      <formula>$D$52=0</formula>
    </cfRule>
  </conditionalFormatting>
  <conditionalFormatting sqref="C58">
    <cfRule type="expression" dxfId="6957" priority="281">
      <formula>$D$57=0</formula>
    </cfRule>
  </conditionalFormatting>
  <conditionalFormatting sqref="C62">
    <cfRule type="expression" dxfId="6956" priority="280">
      <formula>$D$61=0</formula>
    </cfRule>
  </conditionalFormatting>
  <conditionalFormatting sqref="O54">
    <cfRule type="expression" dxfId="6955" priority="279">
      <formula>$P$53=0</formula>
    </cfRule>
  </conditionalFormatting>
  <conditionalFormatting sqref="G58">
    <cfRule type="expression" dxfId="6954" priority="278">
      <formula>$H$57=0</formula>
    </cfRule>
  </conditionalFormatting>
  <conditionalFormatting sqref="G54">
    <cfRule type="expression" dxfId="6953" priority="277">
      <formula>$H$53=0</formula>
    </cfRule>
  </conditionalFormatting>
  <conditionalFormatting sqref="Y48">
    <cfRule type="cellIs" dxfId="6952" priority="276" operator="equal">
      <formula>"CRITICAL"</formula>
    </cfRule>
  </conditionalFormatting>
  <conditionalFormatting sqref="Y50">
    <cfRule type="cellIs" dxfId="6951" priority="275" operator="equal">
      <formula>"CRITICAL"</formula>
    </cfRule>
  </conditionalFormatting>
  <conditionalFormatting sqref="Y53">
    <cfRule type="cellIs" dxfId="6950" priority="274" operator="equal">
      <formula>"CRITICAL"</formula>
    </cfRule>
  </conditionalFormatting>
  <conditionalFormatting sqref="Y28">
    <cfRule type="cellIs" dxfId="6949" priority="273" operator="equal">
      <formula>"CRITICAL"</formula>
    </cfRule>
  </conditionalFormatting>
  <conditionalFormatting sqref="Y59">
    <cfRule type="cellIs" dxfId="6948" priority="272" operator="equal">
      <formula>"CRITICAL"</formula>
    </cfRule>
  </conditionalFormatting>
  <conditionalFormatting sqref="Y60">
    <cfRule type="cellIs" dxfId="6947" priority="271" operator="equal">
      <formula>"CRITICAL"</formula>
    </cfRule>
  </conditionalFormatting>
  <conditionalFormatting sqref="C7:L7">
    <cfRule type="cellIs" dxfId="6946" priority="260" operator="equal">
      <formula>"NON-WORKING DAY"</formula>
    </cfRule>
    <cfRule type="cellIs" dxfId="6945" priority="261" operator="equal">
      <formula>"WORKING DAY"</formula>
    </cfRule>
    <cfRule type="cellIs" dxfId="6944" priority="262" operator="equal">
      <formula>"NON AGGRESSIVE"</formula>
    </cfRule>
    <cfRule type="cellIs" dxfId="6943" priority="263" operator="equal">
      <formula>"AGGRESSIVE"</formula>
    </cfRule>
    <cfRule type="cellIs" dxfId="6942" priority="264" operator="equal">
      <formula>"AMENDMENT NOT REQUIRED"</formula>
    </cfRule>
    <cfRule type="cellIs" dxfId="6941" priority="265" operator="equal">
      <formula>"AMENDMENT REQUIRED"</formula>
    </cfRule>
    <cfRule type="cellIs" dxfId="6940" priority="266" operator="equal">
      <formula>"COMPLETED"</formula>
    </cfRule>
    <cfRule type="cellIs" dxfId="6939" priority="267" operator="equal">
      <formula>"RISK"</formula>
    </cfRule>
    <cfRule type="cellIs" dxfId="6938" priority="268" operator="equal">
      <formula>"ISSUE"</formula>
    </cfRule>
    <cfRule type="cellIs" dxfId="6937" priority="269" operator="equal">
      <formula>"NEEDS ATTENTION"</formula>
    </cfRule>
    <cfRule type="cellIs" dxfId="6936" priority="270" operator="equal">
      <formula>"NA"</formula>
    </cfRule>
  </conditionalFormatting>
  <conditionalFormatting sqref="AD26">
    <cfRule type="cellIs" dxfId="6935" priority="259" operator="equal">
      <formula>"PROJECT CAN BE MOVED TO COMPLETED SHEET"</formula>
    </cfRule>
  </conditionalFormatting>
  <conditionalFormatting sqref="Q7">
    <cfRule type="cellIs" dxfId="6934" priority="248" operator="equal">
      <formula>"NON-WORKING DAY"</formula>
    </cfRule>
    <cfRule type="cellIs" dxfId="6933" priority="249" operator="equal">
      <formula>"WORKING DAY"</formula>
    </cfRule>
    <cfRule type="cellIs" dxfId="6932" priority="250" operator="equal">
      <formula>"NON AGGRESSIVE"</formula>
    </cfRule>
    <cfRule type="cellIs" dxfId="6931" priority="251" operator="equal">
      <formula>"AGGRESSIVE"</formula>
    </cfRule>
    <cfRule type="cellIs" dxfId="6930" priority="252" operator="equal">
      <formula>"AMENDMENT NOT REQUIRED"</formula>
    </cfRule>
    <cfRule type="cellIs" dxfId="6929" priority="253" operator="equal">
      <formula>"AMENDMENT REQUIRED"</formula>
    </cfRule>
    <cfRule type="cellIs" dxfId="6928" priority="254" operator="equal">
      <formula>"COMPLETED"</formula>
    </cfRule>
    <cfRule type="cellIs" dxfId="6927" priority="255" operator="equal">
      <formula>"RISK"</formula>
    </cfRule>
    <cfRule type="cellIs" dxfId="6926" priority="256" operator="equal">
      <formula>"ISSUE"</formula>
    </cfRule>
    <cfRule type="cellIs" dxfId="6925" priority="257" operator="equal">
      <formula>"NEEDS ATTENTION"</formula>
    </cfRule>
    <cfRule type="cellIs" dxfId="6924" priority="258" operator="equal">
      <formula>"NA"</formula>
    </cfRule>
  </conditionalFormatting>
  <conditionalFormatting sqref="P7">
    <cfRule type="cellIs" dxfId="6923" priority="247" operator="equal">
      <formula>"AMENDMENT REQUIRED"</formula>
    </cfRule>
  </conditionalFormatting>
  <conditionalFormatting sqref="C7">
    <cfRule type="cellIs" dxfId="6922" priority="246" operator="equal">
      <formula>"BILLING DEFEREMENT TO BE INITIATED, IF APPLICABLE"</formula>
    </cfRule>
  </conditionalFormatting>
  <conditionalFormatting sqref="C102:C106">
    <cfRule type="containsText" dxfId="6921" priority="191" operator="containsText" text="TD/TM">
      <formula>NOT(ISERROR(SEARCH("TD/TM",C102)))</formula>
    </cfRule>
    <cfRule type="containsText" dxfId="6920" priority="194" operator="containsText" text="Order Raising">
      <formula>NOT(ISERROR(SEARCH("Order Raising",C102)))</formula>
    </cfRule>
    <cfRule type="containsText" dxfId="6919" priority="195" operator="containsText" text="Partner">
      <formula>NOT(ISERROR(SEARCH("Partner",C102)))</formula>
    </cfRule>
    <cfRule type="containsText" dxfId="6918" priority="244" operator="containsText" text="Sales">
      <formula>NOT(ISERROR(SEARCH("Sales",C102)))</formula>
    </cfRule>
    <cfRule type="containsText" dxfId="6917" priority="245" operator="containsText" text="Client">
      <formula>NOT(ISERROR(SEARCH("Client",C102)))</formula>
    </cfRule>
  </conditionalFormatting>
  <conditionalFormatting sqref="C103">
    <cfRule type="containsText" dxfId="6916" priority="242" operator="containsText" text="Singtel">
      <formula>NOT(ISERROR(SEARCH("Singtel",C103)))</formula>
    </cfRule>
    <cfRule type="containsText" dxfId="6915" priority="243" operator="containsText" text="Schenker">
      <formula>NOT(ISERROR(SEARCH("Schenker",C103)))</formula>
    </cfRule>
  </conditionalFormatting>
  <conditionalFormatting sqref="N7">
    <cfRule type="cellIs" dxfId="6914" priority="230" operator="equal">
      <formula>"NEEDS POSTPONEMENT"</formula>
    </cfRule>
    <cfRule type="cellIs" dxfId="6913" priority="231" operator="equal">
      <formula>"NON-WORKING DAY"</formula>
    </cfRule>
    <cfRule type="cellIs" dxfId="6912" priority="232" operator="equal">
      <formula>"WORKING DAY"</formula>
    </cfRule>
    <cfRule type="cellIs" dxfId="6911" priority="233" operator="equal">
      <formula>"NON AGGRESSIVE"</formula>
    </cfRule>
    <cfRule type="cellIs" dxfId="6910" priority="234" operator="equal">
      <formula>"AGGRESSIVE"</formula>
    </cfRule>
    <cfRule type="cellIs" dxfId="6909" priority="235" operator="equal">
      <formula>"AMENDMENT NOT REQUIRED"</formula>
    </cfRule>
    <cfRule type="cellIs" dxfId="6908" priority="236" operator="equal">
      <formula>"AMENDMENT REQUIRED"</formula>
    </cfRule>
    <cfRule type="cellIs" dxfId="6907" priority="237" operator="equal">
      <formula>"COMPLETED"</formula>
    </cfRule>
    <cfRule type="cellIs" dxfId="6906" priority="238" operator="equal">
      <formula>"RISK"</formula>
    </cfRule>
    <cfRule type="cellIs" dxfId="6905" priority="239" operator="equal">
      <formula>"ISSUE"</formula>
    </cfRule>
    <cfRule type="cellIs" dxfId="6904" priority="240" operator="equal">
      <formula>"NEEDS ATTENTION"</formula>
    </cfRule>
    <cfRule type="cellIs" dxfId="6903" priority="241" operator="equal">
      <formula>"NA"</formula>
    </cfRule>
  </conditionalFormatting>
  <conditionalFormatting sqref="S7">
    <cfRule type="cellIs" dxfId="6902" priority="217" operator="equal">
      <formula>"NON-WORKING DAY"</formula>
    </cfRule>
    <cfRule type="cellIs" dxfId="6901" priority="218" operator="equal">
      <formula>"WORKING DAY"</formula>
    </cfRule>
    <cfRule type="cellIs" dxfId="6900" priority="219" operator="equal">
      <formula>"NON AGGRESSIVE"</formula>
    </cfRule>
    <cfRule type="cellIs" dxfId="6899" priority="220" operator="equal">
      <formula>"AGGRESSIVE"</formula>
    </cfRule>
    <cfRule type="cellIs" dxfId="6898" priority="221" operator="equal">
      <formula>"AMENDMENT NOT REQUIRED"</formula>
    </cfRule>
    <cfRule type="cellIs" dxfId="6897" priority="222" operator="equal">
      <formula>"AMENDMENT REQUIRED"</formula>
    </cfRule>
    <cfRule type="cellIs" dxfId="6896" priority="223" operator="equal">
      <formula>"COMPLETED"</formula>
    </cfRule>
    <cfRule type="cellIs" dxfId="6895" priority="224" operator="equal">
      <formula>"RISK"</formula>
    </cfRule>
    <cfRule type="cellIs" dxfId="6894" priority="225" operator="equal">
      <formula>"ISSUE"</formula>
    </cfRule>
    <cfRule type="cellIs" dxfId="6893" priority="226" operator="equal">
      <formula>"NEEDS ATTENTION"</formula>
    </cfRule>
    <cfRule type="cellIs" dxfId="6892" priority="227" operator="equal">
      <formula>"NA"</formula>
    </cfRule>
  </conditionalFormatting>
  <conditionalFormatting sqref="AA38">
    <cfRule type="cellIs" dxfId="6891" priority="215" stopIfTrue="1" operator="equal">
      <formula>"COMPLETED"</formula>
    </cfRule>
    <cfRule type="expression" dxfId="6890" priority="216">
      <formula>$B$3&gt;$AA$38</formula>
    </cfRule>
  </conditionalFormatting>
  <conditionalFormatting sqref="AA16:AA25">
    <cfRule type="expression" dxfId="6889" priority="211">
      <formula>$B$3&gt;$AA$16</formula>
    </cfRule>
    <cfRule type="cellIs" dxfId="6888" priority="212" stopIfTrue="1" operator="equal">
      <formula>"COMPLETED"</formula>
    </cfRule>
  </conditionalFormatting>
  <conditionalFormatting sqref="AA16:AA25">
    <cfRule type="cellIs" dxfId="6887" priority="213" stopIfTrue="1" operator="equal">
      <formula>"NA"</formula>
    </cfRule>
  </conditionalFormatting>
  <conditionalFormatting sqref="AA26">
    <cfRule type="cellIs" dxfId="6886" priority="209" stopIfTrue="1" operator="equal">
      <formula>"COMPLETED"</formula>
    </cfRule>
    <cfRule type="expression" dxfId="6885" priority="210">
      <formula>$B$3&gt;$AA$26</formula>
    </cfRule>
  </conditionalFormatting>
  <conditionalFormatting sqref="AA26">
    <cfRule type="cellIs" dxfId="6884" priority="208" stopIfTrue="1" operator="equal">
      <formula>"NA"</formula>
    </cfRule>
  </conditionalFormatting>
  <conditionalFormatting sqref="C35 Z17 D5 C90">
    <cfRule type="expression" dxfId="6883" priority="298">
      <formula>AND($D$52=0,$AA$17&lt;&gt;"NA")</formula>
    </cfRule>
  </conditionalFormatting>
  <conditionalFormatting sqref="C36 Z18 C91 E5">
    <cfRule type="expression" dxfId="6882" priority="299">
      <formula>AND($D$57=0,$AA$18&lt;&gt;"NA")</formula>
    </cfRule>
  </conditionalFormatting>
  <conditionalFormatting sqref="C37 C92 F5">
    <cfRule type="expression" dxfId="6881" priority="300">
      <formula>AND($H$48=0,#REF!&lt;&gt;"NA")</formula>
    </cfRule>
  </conditionalFormatting>
  <conditionalFormatting sqref="C38 Z20 C93 G5">
    <cfRule type="expression" dxfId="6880" priority="301">
      <formula>AND($H$53=0,$AA$20&lt;&gt;"NA")</formula>
    </cfRule>
  </conditionalFormatting>
  <conditionalFormatting sqref="C39 C94 H5">
    <cfRule type="expression" dxfId="6879" priority="302">
      <formula>AND($H$57=0,#REF!&lt;&gt;"NA")</formula>
    </cfRule>
  </conditionalFormatting>
  <conditionalFormatting sqref="C95 C40 C72 I5">
    <cfRule type="expression" dxfId="6878" priority="303">
      <formula>AND($L$57=0,#REF!&lt;&gt;"NA")</formula>
    </cfRule>
  </conditionalFormatting>
  <conditionalFormatting sqref="C41 C96 J5">
    <cfRule type="expression" dxfId="6877" priority="304">
      <formula>AND($D$61=0,#REF!&lt;&gt;"NA")</formula>
    </cfRule>
  </conditionalFormatting>
  <conditionalFormatting sqref="C42 C97 K5">
    <cfRule type="expression" dxfId="6876" priority="305">
      <formula>AND($L$53=0,#REF!&lt;&gt;"NA")</formula>
    </cfRule>
  </conditionalFormatting>
  <conditionalFormatting sqref="C43 Z25 C98 L5:M5">
    <cfRule type="expression" dxfId="6875" priority="306">
      <formula>AND($P$53=0,$AA$25&lt;&gt;"NA")</formula>
    </cfRule>
  </conditionalFormatting>
  <conditionalFormatting sqref="AD44">
    <cfRule type="expression" dxfId="6874" priority="207">
      <formula>OR($E123=84,$G123=84)</formula>
    </cfRule>
  </conditionalFormatting>
  <conditionalFormatting sqref="AD45:AD46">
    <cfRule type="expression" dxfId="6873" priority="206">
      <formula>OR($E124=84,$G124=84)</formula>
    </cfRule>
  </conditionalFormatting>
  <conditionalFormatting sqref="AD52 AD75:AD79">
    <cfRule type="expression" dxfId="6872" priority="205">
      <formula>OR($E133=84,$G133=84)</formula>
    </cfRule>
  </conditionalFormatting>
  <conditionalFormatting sqref="Z24">
    <cfRule type="expression" dxfId="6871" priority="204">
      <formula>AND($L$53=0,$AA$24&lt;&gt;"NA")</formula>
    </cfRule>
  </conditionalFormatting>
  <conditionalFormatting sqref="K58">
    <cfRule type="expression" dxfId="6870" priority="203">
      <formula>$H$57=0</formula>
    </cfRule>
  </conditionalFormatting>
  <conditionalFormatting sqref="AA34">
    <cfRule type="cellIs" dxfId="6869" priority="296" operator="equal">
      <formula>"COMPLETED"</formula>
    </cfRule>
    <cfRule type="expression" dxfId="6868" priority="297">
      <formula>$B$3&gt;$AA$34</formula>
    </cfRule>
  </conditionalFormatting>
  <conditionalFormatting sqref="AA35">
    <cfRule type="cellIs" dxfId="6867" priority="201" operator="equal">
      <formula>"COMPLETED"</formula>
    </cfRule>
    <cfRule type="expression" dxfId="6866" priority="202">
      <formula>$B$3&gt;$AA$35</formula>
    </cfRule>
  </conditionalFormatting>
  <conditionalFormatting sqref="AA36">
    <cfRule type="expression" dxfId="6865" priority="199">
      <formula>$B$3&gt;$AA$36</formula>
    </cfRule>
    <cfRule type="cellIs" dxfId="6864" priority="200" operator="equal">
      <formula>"COMPLETED"</formula>
    </cfRule>
    <cfRule type="cellIs" dxfId="6863" priority="214" operator="equal">
      <formula>"NA"</formula>
    </cfRule>
  </conditionalFormatting>
  <conditionalFormatting sqref="AA37">
    <cfRule type="expression" dxfId="6862" priority="196">
      <formula>$B$3&gt;$AA$37</formula>
    </cfRule>
    <cfRule type="cellIs" dxfId="6861" priority="197" operator="equal">
      <formula>"NA"</formula>
    </cfRule>
    <cfRule type="cellIs" dxfId="6860" priority="198" operator="equal">
      <formula>"COMPLETED"</formula>
    </cfRule>
  </conditionalFormatting>
  <conditionalFormatting sqref="C106">
    <cfRule type="containsText" dxfId="6859" priority="192" operator="containsText" text="Singtel">
      <formula>NOT(ISERROR(SEARCH("Singtel",C106)))</formula>
    </cfRule>
    <cfRule type="containsText" dxfId="6858" priority="193" operator="containsText" text="Schenker">
      <formula>NOT(ISERROR(SEARCH("Schenker",C106)))</formula>
    </cfRule>
  </conditionalFormatting>
  <conditionalFormatting sqref="AD74:AG74">
    <cfRule type="expression" dxfId="6857" priority="190">
      <formula>OR($E153=84,$G153=84)</formula>
    </cfRule>
  </conditionalFormatting>
  <conditionalFormatting sqref="BH9:BI23 BL9:BL23">
    <cfRule type="cellIs" dxfId="6856" priority="178" operator="equal">
      <formula>"Critical"</formula>
    </cfRule>
    <cfRule type="cellIs" dxfId="6855" priority="179" operator="equal">
      <formula>"Sustainable"</formula>
    </cfRule>
    <cfRule type="cellIs" dxfId="6854" priority="180" operator="equal">
      <formula>"Severe"</formula>
    </cfRule>
    <cfRule type="cellIs" dxfId="6853" priority="181" operator="equal">
      <formula>"Moderate"</formula>
    </cfRule>
  </conditionalFormatting>
  <conditionalFormatting sqref="CD9:CI14">
    <cfRule type="cellIs" dxfId="6852" priority="186" operator="equal">
      <formula>"Critical"</formula>
    </cfRule>
    <cfRule type="cellIs" dxfId="6851" priority="187" operator="equal">
      <formula>"Sustainable"</formula>
    </cfRule>
    <cfRule type="cellIs" dxfId="6850" priority="188" operator="equal">
      <formula>"Severe"</formula>
    </cfRule>
    <cfRule type="cellIs" dxfId="6849" priority="189" operator="equal">
      <formula>"Moderate"</formula>
    </cfRule>
  </conditionalFormatting>
  <conditionalFormatting sqref="BV9:BW23">
    <cfRule type="cellIs" dxfId="6848" priority="182" operator="equal">
      <formula>"Critical"</formula>
    </cfRule>
    <cfRule type="cellIs" dxfId="6847" priority="183" operator="equal">
      <formula>"Sustainable"</formula>
    </cfRule>
    <cfRule type="cellIs" dxfId="6846" priority="184" operator="equal">
      <formula>"Severe"</formula>
    </cfRule>
    <cfRule type="cellIs" dxfId="6845" priority="185" operator="equal">
      <formula>"Moderate"</formula>
    </cfRule>
  </conditionalFormatting>
  <conditionalFormatting sqref="CD9:CI14">
    <cfRule type="cellIs" dxfId="6844" priority="177" operator="equal">
      <formula>"NIL"</formula>
    </cfRule>
  </conditionalFormatting>
  <conditionalFormatting sqref="CD14:CI14">
    <cfRule type="cellIs" dxfId="6843" priority="173" operator="equal">
      <formula>"Critical"</formula>
    </cfRule>
    <cfRule type="cellIs" dxfId="6842" priority="174" operator="equal">
      <formula>"Sustainable"</formula>
    </cfRule>
    <cfRule type="cellIs" dxfId="6841" priority="175" operator="equal">
      <formula>"Severe"</formula>
    </cfRule>
    <cfRule type="cellIs" dxfId="6840" priority="176" operator="equal">
      <formula>"Moderate"</formula>
    </cfRule>
  </conditionalFormatting>
  <conditionalFormatting sqref="CD14:CI14">
    <cfRule type="cellIs" dxfId="6839" priority="172" operator="equal">
      <formula>"NIL"</formula>
    </cfRule>
  </conditionalFormatting>
  <conditionalFormatting sqref="CI9:CI13">
    <cfRule type="cellIs" dxfId="6838" priority="168" operator="equal">
      <formula>"Critical"</formula>
    </cfRule>
    <cfRule type="cellIs" dxfId="6837" priority="169" operator="equal">
      <formula>"Sustainable"</formula>
    </cfRule>
    <cfRule type="cellIs" dxfId="6836" priority="170" operator="equal">
      <formula>"Severe"</formula>
    </cfRule>
    <cfRule type="cellIs" dxfId="6835" priority="171" operator="equal">
      <formula>"Moderate"</formula>
    </cfRule>
  </conditionalFormatting>
  <conditionalFormatting sqref="CI9:CI13">
    <cfRule type="cellIs" dxfId="6834" priority="167" operator="equal">
      <formula>"NIL"</formula>
    </cfRule>
  </conditionalFormatting>
  <conditionalFormatting sqref="BV9:BW23">
    <cfRule type="cellIs" dxfId="6833" priority="166" operator="equal">
      <formula>"NIL"</formula>
    </cfRule>
  </conditionalFormatting>
  <conditionalFormatting sqref="BY9:BY23">
    <cfRule type="cellIs" dxfId="6832" priority="165" operator="equal">
      <formula>"CLOSED"</formula>
    </cfRule>
  </conditionalFormatting>
  <conditionalFormatting sqref="BG37">
    <cfRule type="cellIs" dxfId="6831" priority="164" operator="between">
      <formula>1</formula>
      <formula>100</formula>
    </cfRule>
  </conditionalFormatting>
  <conditionalFormatting sqref="BH37">
    <cfRule type="cellIs" dxfId="6830" priority="163" operator="between">
      <formula>1</formula>
      <formula>100</formula>
    </cfRule>
  </conditionalFormatting>
  <conditionalFormatting sqref="BT9:BT23">
    <cfRule type="cellIs" dxfId="6829" priority="159" operator="equal">
      <formula>"Critical"</formula>
    </cfRule>
    <cfRule type="cellIs" dxfId="6828" priority="160" operator="equal">
      <formula>"Sustainable"</formula>
    </cfRule>
    <cfRule type="cellIs" dxfId="6827" priority="161" operator="equal">
      <formula>"Severe"</formula>
    </cfRule>
    <cfRule type="cellIs" dxfId="6826" priority="162" operator="equal">
      <formula>"Moderate"</formula>
    </cfRule>
  </conditionalFormatting>
  <conditionalFormatting sqref="BT9:BT23">
    <cfRule type="cellIs" dxfId="6825" priority="158" operator="equal">
      <formula>"NIL"</formula>
    </cfRule>
  </conditionalFormatting>
  <conditionalFormatting sqref="BI37">
    <cfRule type="cellIs" dxfId="6824" priority="157" operator="between">
      <formula>1</formula>
      <formula>100</formula>
    </cfRule>
  </conditionalFormatting>
  <conditionalFormatting sqref="BK37">
    <cfRule type="cellIs" dxfId="6823" priority="156" operator="between">
      <formula>1</formula>
      <formula>100</formula>
    </cfRule>
  </conditionalFormatting>
  <conditionalFormatting sqref="BH37:BH41">
    <cfRule type="cellIs" dxfId="6822" priority="155" operator="equal">
      <formula>0</formula>
    </cfRule>
  </conditionalFormatting>
  <conditionalFormatting sqref="BJ37">
    <cfRule type="cellIs" dxfId="6821" priority="154" operator="between">
      <formula>1</formula>
      <formula>100</formula>
    </cfRule>
  </conditionalFormatting>
  <conditionalFormatting sqref="BJ37:BJ41">
    <cfRule type="cellIs" dxfId="6820" priority="153" operator="equal">
      <formula>0</formula>
    </cfRule>
  </conditionalFormatting>
  <conditionalFormatting sqref="BL37:BR37">
    <cfRule type="cellIs" dxfId="6819" priority="152" operator="between">
      <formula>1</formula>
      <formula>100</formula>
    </cfRule>
  </conditionalFormatting>
  <conditionalFormatting sqref="BL37:BR41">
    <cfRule type="cellIs" dxfId="6818" priority="151" operator="equal">
      <formula>0</formula>
    </cfRule>
  </conditionalFormatting>
  <conditionalFormatting sqref="BN9:BN23">
    <cfRule type="cellIs" dxfId="6817" priority="147" operator="equal">
      <formula>"Critical"</formula>
    </cfRule>
    <cfRule type="cellIs" dxfId="6816" priority="148" operator="equal">
      <formula>"Sustainable"</formula>
    </cfRule>
    <cfRule type="cellIs" dxfId="6815" priority="149" operator="equal">
      <formula>"Severe"</formula>
    </cfRule>
    <cfRule type="cellIs" dxfId="6814" priority="150" operator="equal">
      <formula>"Moderate"</formula>
    </cfRule>
  </conditionalFormatting>
  <conditionalFormatting sqref="BU9:BU23">
    <cfRule type="cellIs" dxfId="6813" priority="143" operator="equal">
      <formula>"Critical"</formula>
    </cfRule>
    <cfRule type="cellIs" dxfId="6812" priority="144" operator="equal">
      <formula>"Sustainable"</formula>
    </cfRule>
    <cfRule type="cellIs" dxfId="6811" priority="145" operator="equal">
      <formula>"Severe"</formula>
    </cfRule>
    <cfRule type="cellIs" dxfId="6810" priority="146" operator="equal">
      <formula>"Moderate"</formula>
    </cfRule>
  </conditionalFormatting>
  <conditionalFormatting sqref="BX9:BX23">
    <cfRule type="cellIs" dxfId="6809" priority="139" operator="equal">
      <formula>"Critical"</formula>
    </cfRule>
    <cfRule type="cellIs" dxfId="6808" priority="140" operator="equal">
      <formula>"Sustainable"</formula>
    </cfRule>
    <cfRule type="cellIs" dxfId="6807" priority="141" operator="equal">
      <formula>"Severe"</formula>
    </cfRule>
    <cfRule type="cellIs" dxfId="6806" priority="142" operator="equal">
      <formula>"Moderate"</formula>
    </cfRule>
  </conditionalFormatting>
  <conditionalFormatting sqref="BB29:BF30 BE31:BF32 BF33">
    <cfRule type="cellIs" dxfId="6805" priority="131" operator="equal">
      <formula>"Critical"</formula>
    </cfRule>
    <cfRule type="cellIs" dxfId="6804" priority="132" operator="equal">
      <formula>"Sustainable"</formula>
    </cfRule>
    <cfRule type="cellIs" dxfId="6803" priority="133" operator="equal">
      <formula>"Severe"</formula>
    </cfRule>
    <cfRule type="cellIs" dxfId="6802" priority="134" operator="equal">
      <formula>"Moderate"</formula>
    </cfRule>
  </conditionalFormatting>
  <conditionalFormatting sqref="BB29:BF30 BE31:BF32 BF33">
    <cfRule type="cellIs" dxfId="6801" priority="135" operator="equal">
      <formula>"Critical"</formula>
    </cfRule>
    <cfRule type="cellIs" dxfId="6800" priority="136" operator="equal">
      <formula>"Sustainable"</formula>
    </cfRule>
    <cfRule type="cellIs" dxfId="6799" priority="137" operator="equal">
      <formula>"Severe"</formula>
    </cfRule>
    <cfRule type="cellIs" dxfId="6798" priority="138" operator="equal">
      <formula>"Moderate"</formula>
    </cfRule>
  </conditionalFormatting>
  <conditionalFormatting sqref="BB31:BB33">
    <cfRule type="cellIs" dxfId="6797" priority="127" operator="equal">
      <formula>"Critical"</formula>
    </cfRule>
    <cfRule type="cellIs" dxfId="6796" priority="128" operator="equal">
      <formula>"Sustainable"</formula>
    </cfRule>
    <cfRule type="cellIs" dxfId="6795" priority="129" operator="equal">
      <formula>"Severe"</formula>
    </cfRule>
    <cfRule type="cellIs" dxfId="6794" priority="130" operator="equal">
      <formula>"Moderate"</formula>
    </cfRule>
  </conditionalFormatting>
  <conditionalFormatting sqref="BB31:BB33">
    <cfRule type="cellIs" dxfId="6793" priority="123" operator="equal">
      <formula>"Critical"</formula>
    </cfRule>
    <cfRule type="cellIs" dxfId="6792" priority="124" operator="equal">
      <formula>"Sustainable"</formula>
    </cfRule>
    <cfRule type="cellIs" dxfId="6791" priority="125" operator="equal">
      <formula>"Severe"</formula>
    </cfRule>
    <cfRule type="cellIs" dxfId="6790" priority="126" operator="equal">
      <formula>"Moderate"</formula>
    </cfRule>
  </conditionalFormatting>
  <conditionalFormatting sqref="BC32:BC33">
    <cfRule type="cellIs" dxfId="6789" priority="119" operator="equal">
      <formula>"Critical"</formula>
    </cfRule>
    <cfRule type="cellIs" dxfId="6788" priority="120" operator="equal">
      <formula>"Sustainable"</formula>
    </cfRule>
    <cfRule type="cellIs" dxfId="6787" priority="121" operator="equal">
      <formula>"Severe"</formula>
    </cfRule>
    <cfRule type="cellIs" dxfId="6786" priority="122" operator="equal">
      <formula>"Moderate"</formula>
    </cfRule>
  </conditionalFormatting>
  <conditionalFormatting sqref="BC32:BC33">
    <cfRule type="cellIs" dxfId="6785" priority="115" operator="equal">
      <formula>"Critical"</formula>
    </cfRule>
    <cfRule type="cellIs" dxfId="6784" priority="116" operator="equal">
      <formula>"Sustainable"</formula>
    </cfRule>
    <cfRule type="cellIs" dxfId="6783" priority="117" operator="equal">
      <formula>"Severe"</formula>
    </cfRule>
    <cfRule type="cellIs" dxfId="6782" priority="118" operator="equal">
      <formula>"Moderate"</formula>
    </cfRule>
  </conditionalFormatting>
  <conditionalFormatting sqref="BD33">
    <cfRule type="cellIs" dxfId="6781" priority="111" operator="equal">
      <formula>"Critical"</formula>
    </cfRule>
    <cfRule type="cellIs" dxfId="6780" priority="112" operator="equal">
      <formula>"Sustainable"</formula>
    </cfRule>
    <cfRule type="cellIs" dxfId="6779" priority="113" operator="equal">
      <formula>"Severe"</formula>
    </cfRule>
    <cfRule type="cellIs" dxfId="6778" priority="114" operator="equal">
      <formula>"Moderate"</formula>
    </cfRule>
  </conditionalFormatting>
  <conditionalFormatting sqref="BD33">
    <cfRule type="cellIs" dxfId="6777" priority="107" operator="equal">
      <formula>"Critical"</formula>
    </cfRule>
    <cfRule type="cellIs" dxfId="6776" priority="108" operator="equal">
      <formula>"Sustainable"</formula>
    </cfRule>
    <cfRule type="cellIs" dxfId="6775" priority="109" operator="equal">
      <formula>"Severe"</formula>
    </cfRule>
    <cfRule type="cellIs" dxfId="6774" priority="110" operator="equal">
      <formula>"Moderate"</formula>
    </cfRule>
  </conditionalFormatting>
  <conditionalFormatting sqref="BC31:BD31">
    <cfRule type="cellIs" dxfId="6773" priority="103" operator="equal">
      <formula>"Critical"</formula>
    </cfRule>
    <cfRule type="cellIs" dxfId="6772" priority="104" operator="equal">
      <formula>"Sustainable"</formula>
    </cfRule>
    <cfRule type="cellIs" dxfId="6771" priority="105" operator="equal">
      <formula>"Severe"</formula>
    </cfRule>
    <cfRule type="cellIs" dxfId="6770" priority="106" operator="equal">
      <formula>"Moderate"</formula>
    </cfRule>
  </conditionalFormatting>
  <conditionalFormatting sqref="BC31:BD31">
    <cfRule type="cellIs" dxfId="6769" priority="99" operator="equal">
      <formula>"Critical"</formula>
    </cfRule>
    <cfRule type="cellIs" dxfId="6768" priority="100" operator="equal">
      <formula>"Sustainable"</formula>
    </cfRule>
    <cfRule type="cellIs" dxfId="6767" priority="101" operator="equal">
      <formula>"Severe"</formula>
    </cfRule>
    <cfRule type="cellIs" dxfId="6766" priority="102" operator="equal">
      <formula>"Moderate"</formula>
    </cfRule>
  </conditionalFormatting>
  <conditionalFormatting sqref="BD32">
    <cfRule type="cellIs" dxfId="6765" priority="95" operator="equal">
      <formula>"Critical"</formula>
    </cfRule>
    <cfRule type="cellIs" dxfId="6764" priority="96" operator="equal">
      <formula>"Sustainable"</formula>
    </cfRule>
    <cfRule type="cellIs" dxfId="6763" priority="97" operator="equal">
      <formula>"Severe"</formula>
    </cfRule>
    <cfRule type="cellIs" dxfId="6762" priority="98" operator="equal">
      <formula>"Moderate"</formula>
    </cfRule>
  </conditionalFormatting>
  <conditionalFormatting sqref="BD32">
    <cfRule type="cellIs" dxfId="6761" priority="91" operator="equal">
      <formula>"Critical"</formula>
    </cfRule>
    <cfRule type="cellIs" dxfId="6760" priority="92" operator="equal">
      <formula>"Sustainable"</formula>
    </cfRule>
    <cfRule type="cellIs" dxfId="6759" priority="93" operator="equal">
      <formula>"Severe"</formula>
    </cfRule>
    <cfRule type="cellIs" dxfId="6758" priority="94" operator="equal">
      <formula>"Moderate"</formula>
    </cfRule>
  </conditionalFormatting>
  <conditionalFormatting sqref="BE33">
    <cfRule type="cellIs" dxfId="6757" priority="87" operator="equal">
      <formula>"Critical"</formula>
    </cfRule>
    <cfRule type="cellIs" dxfId="6756" priority="88" operator="equal">
      <formula>"Sustainable"</formula>
    </cfRule>
    <cfRule type="cellIs" dxfId="6755" priority="89" operator="equal">
      <formula>"Severe"</formula>
    </cfRule>
    <cfRule type="cellIs" dxfId="6754" priority="90" operator="equal">
      <formula>"Moderate"</formula>
    </cfRule>
  </conditionalFormatting>
  <conditionalFormatting sqref="BE33">
    <cfRule type="cellIs" dxfId="6753" priority="83" operator="equal">
      <formula>"Critical"</formula>
    </cfRule>
    <cfRule type="cellIs" dxfId="6752" priority="84" operator="equal">
      <formula>"Sustainable"</formula>
    </cfRule>
    <cfRule type="cellIs" dxfId="6751" priority="85" operator="equal">
      <formula>"Severe"</formula>
    </cfRule>
    <cfRule type="cellIs" dxfId="6750" priority="86" operator="equal">
      <formula>"Moderate"</formula>
    </cfRule>
  </conditionalFormatting>
  <conditionalFormatting sqref="BB37:BF38 BE39:BF40 BF41">
    <cfRule type="cellIs" dxfId="6749" priority="75" operator="equal">
      <formula>"Critical"</formula>
    </cfRule>
    <cfRule type="cellIs" dxfId="6748" priority="76" operator="equal">
      <formula>"Sustainable"</formula>
    </cfRule>
    <cfRule type="cellIs" dxfId="6747" priority="77" operator="equal">
      <formula>"Severe"</formula>
    </cfRule>
    <cfRule type="cellIs" dxfId="6746" priority="78" operator="equal">
      <formula>"Moderate"</formula>
    </cfRule>
  </conditionalFormatting>
  <conditionalFormatting sqref="BB37:BF38 BE39:BF40 BF41">
    <cfRule type="cellIs" dxfId="6745" priority="79" operator="equal">
      <formula>"Critical"</formula>
    </cfRule>
    <cfRule type="cellIs" dxfId="6744" priority="80" operator="equal">
      <formula>"Sustainable"</formula>
    </cfRule>
    <cfRule type="cellIs" dxfId="6743" priority="81" operator="equal">
      <formula>"Severe"</formula>
    </cfRule>
    <cfRule type="cellIs" dxfId="6742" priority="82" operator="equal">
      <formula>"Moderate"</formula>
    </cfRule>
  </conditionalFormatting>
  <conditionalFormatting sqref="BB39:BB41">
    <cfRule type="cellIs" dxfId="6741" priority="71" operator="equal">
      <formula>"Critical"</formula>
    </cfRule>
    <cfRule type="cellIs" dxfId="6740" priority="72" operator="equal">
      <formula>"Sustainable"</formula>
    </cfRule>
    <cfRule type="cellIs" dxfId="6739" priority="73" operator="equal">
      <formula>"Severe"</formula>
    </cfRule>
    <cfRule type="cellIs" dxfId="6738" priority="74" operator="equal">
      <formula>"Moderate"</formula>
    </cfRule>
  </conditionalFormatting>
  <conditionalFormatting sqref="BB39:BB41">
    <cfRule type="cellIs" dxfId="6737" priority="67" operator="equal">
      <formula>"Critical"</formula>
    </cfRule>
    <cfRule type="cellIs" dxfId="6736" priority="68" operator="equal">
      <formula>"Sustainable"</formula>
    </cfRule>
    <cfRule type="cellIs" dxfId="6735" priority="69" operator="equal">
      <formula>"Severe"</formula>
    </cfRule>
    <cfRule type="cellIs" dxfId="6734" priority="70" operator="equal">
      <formula>"Moderate"</formula>
    </cfRule>
  </conditionalFormatting>
  <conditionalFormatting sqref="BC40:BC41">
    <cfRule type="cellIs" dxfId="6733" priority="63" operator="equal">
      <formula>"Critical"</formula>
    </cfRule>
    <cfRule type="cellIs" dxfId="6732" priority="64" operator="equal">
      <formula>"Sustainable"</formula>
    </cfRule>
    <cfRule type="cellIs" dxfId="6731" priority="65" operator="equal">
      <formula>"Severe"</formula>
    </cfRule>
    <cfRule type="cellIs" dxfId="6730" priority="66" operator="equal">
      <formula>"Moderate"</formula>
    </cfRule>
  </conditionalFormatting>
  <conditionalFormatting sqref="BC40:BC41">
    <cfRule type="cellIs" dxfId="6729" priority="59" operator="equal">
      <formula>"Critical"</formula>
    </cfRule>
    <cfRule type="cellIs" dxfId="6728" priority="60" operator="equal">
      <formula>"Sustainable"</formula>
    </cfRule>
    <cfRule type="cellIs" dxfId="6727" priority="61" operator="equal">
      <formula>"Severe"</formula>
    </cfRule>
    <cfRule type="cellIs" dxfId="6726" priority="62" operator="equal">
      <formula>"Moderate"</formula>
    </cfRule>
  </conditionalFormatting>
  <conditionalFormatting sqref="BD41">
    <cfRule type="cellIs" dxfId="6725" priority="55" operator="equal">
      <formula>"Critical"</formula>
    </cfRule>
    <cfRule type="cellIs" dxfId="6724" priority="56" operator="equal">
      <formula>"Sustainable"</formula>
    </cfRule>
    <cfRule type="cellIs" dxfId="6723" priority="57" operator="equal">
      <formula>"Severe"</formula>
    </cfRule>
    <cfRule type="cellIs" dxfId="6722" priority="58" operator="equal">
      <formula>"Moderate"</formula>
    </cfRule>
  </conditionalFormatting>
  <conditionalFormatting sqref="BD41">
    <cfRule type="cellIs" dxfId="6721" priority="51" operator="equal">
      <formula>"Critical"</formula>
    </cfRule>
    <cfRule type="cellIs" dxfId="6720" priority="52" operator="equal">
      <formula>"Sustainable"</formula>
    </cfRule>
    <cfRule type="cellIs" dxfId="6719" priority="53" operator="equal">
      <formula>"Severe"</formula>
    </cfRule>
    <cfRule type="cellIs" dxfId="6718" priority="54" operator="equal">
      <formula>"Moderate"</formula>
    </cfRule>
  </conditionalFormatting>
  <conditionalFormatting sqref="BC39:BD39">
    <cfRule type="cellIs" dxfId="6717" priority="47" operator="equal">
      <formula>"Critical"</formula>
    </cfRule>
    <cfRule type="cellIs" dxfId="6716" priority="48" operator="equal">
      <formula>"Sustainable"</formula>
    </cfRule>
    <cfRule type="cellIs" dxfId="6715" priority="49" operator="equal">
      <formula>"Severe"</formula>
    </cfRule>
    <cfRule type="cellIs" dxfId="6714" priority="50" operator="equal">
      <formula>"Moderate"</formula>
    </cfRule>
  </conditionalFormatting>
  <conditionalFormatting sqref="BC39:BD39">
    <cfRule type="cellIs" dxfId="6713" priority="43" operator="equal">
      <formula>"Critical"</formula>
    </cfRule>
    <cfRule type="cellIs" dxfId="6712" priority="44" operator="equal">
      <formula>"Sustainable"</formula>
    </cfRule>
    <cfRule type="cellIs" dxfId="6711" priority="45" operator="equal">
      <formula>"Severe"</formula>
    </cfRule>
    <cfRule type="cellIs" dxfId="6710" priority="46" operator="equal">
      <formula>"Moderate"</formula>
    </cfRule>
  </conditionalFormatting>
  <conditionalFormatting sqref="BD40">
    <cfRule type="cellIs" dxfId="6709" priority="39" operator="equal">
      <formula>"Critical"</formula>
    </cfRule>
    <cfRule type="cellIs" dxfId="6708" priority="40" operator="equal">
      <formula>"Sustainable"</formula>
    </cfRule>
    <cfRule type="cellIs" dxfId="6707" priority="41" operator="equal">
      <formula>"Severe"</formula>
    </cfRule>
    <cfRule type="cellIs" dxfId="6706" priority="42" operator="equal">
      <formula>"Moderate"</formula>
    </cfRule>
  </conditionalFormatting>
  <conditionalFormatting sqref="BD40">
    <cfRule type="cellIs" dxfId="6705" priority="35" operator="equal">
      <formula>"Critical"</formula>
    </cfRule>
    <cfRule type="cellIs" dxfId="6704" priority="36" operator="equal">
      <formula>"Sustainable"</formula>
    </cfRule>
    <cfRule type="cellIs" dxfId="6703" priority="37" operator="equal">
      <formula>"Severe"</formula>
    </cfRule>
    <cfRule type="cellIs" dxfId="6702" priority="38" operator="equal">
      <formula>"Moderate"</formula>
    </cfRule>
  </conditionalFormatting>
  <conditionalFormatting sqref="BE41">
    <cfRule type="cellIs" dxfId="6701" priority="31" operator="equal">
      <formula>"Critical"</formula>
    </cfRule>
    <cfRule type="cellIs" dxfId="6700" priority="32" operator="equal">
      <formula>"Sustainable"</formula>
    </cfRule>
    <cfRule type="cellIs" dxfId="6699" priority="33" operator="equal">
      <formula>"Severe"</formula>
    </cfRule>
    <cfRule type="cellIs" dxfId="6698" priority="34" operator="equal">
      <formula>"Moderate"</formula>
    </cfRule>
  </conditionalFormatting>
  <conditionalFormatting sqref="BE41">
    <cfRule type="cellIs" dxfId="6697" priority="27" operator="equal">
      <formula>"Critical"</formula>
    </cfRule>
    <cfRule type="cellIs" dxfId="6696" priority="28" operator="equal">
      <formula>"Sustainable"</formula>
    </cfRule>
    <cfRule type="cellIs" dxfId="6695" priority="29" operator="equal">
      <formula>"Severe"</formula>
    </cfRule>
    <cfRule type="cellIs" dxfId="6694" priority="30" operator="equal">
      <formula>"Moderate"</formula>
    </cfRule>
  </conditionalFormatting>
  <conditionalFormatting sqref="AD80">
    <cfRule type="expression" dxfId="6693" priority="307">
      <formula>OR($E162=84,$G162=84)</formula>
    </cfRule>
  </conditionalFormatting>
  <conditionalFormatting sqref="AD48:AD49 AD51">
    <cfRule type="expression" dxfId="6692" priority="26">
      <formula>OR($E127=84,$G127=84)</formula>
    </cfRule>
  </conditionalFormatting>
  <conditionalFormatting sqref="AD50">
    <cfRule type="expression" dxfId="6691" priority="25">
      <formula>OR($E129=84,$G129=84)</formula>
    </cfRule>
  </conditionalFormatting>
  <conditionalFormatting sqref="AD54:AD58">
    <cfRule type="expression" dxfId="6690" priority="24">
      <formula>OR($E133=84,$G133=84)</formula>
    </cfRule>
  </conditionalFormatting>
  <conditionalFormatting sqref="AD60:AD63">
    <cfRule type="expression" dxfId="6689" priority="23">
      <formula>OR($E139=84,$G139=84)</formula>
    </cfRule>
  </conditionalFormatting>
  <conditionalFormatting sqref="AD65:AD66">
    <cfRule type="expression" dxfId="6688" priority="22">
      <formula>OR($E144=84,$G144=84)</formula>
    </cfRule>
  </conditionalFormatting>
  <conditionalFormatting sqref="AD68:AD71">
    <cfRule type="expression" dxfId="6687" priority="21">
      <formula>OR($E147=84,$G147=84)</formula>
    </cfRule>
  </conditionalFormatting>
  <conditionalFormatting sqref="R7">
    <cfRule type="cellIs" dxfId="6686" priority="7" operator="equal">
      <formula>"TO ARCHIVE"</formula>
    </cfRule>
  </conditionalFormatting>
  <conditionalFormatting sqref="CU17:CU22">
    <cfRule type="cellIs" dxfId="6685" priority="15" stopIfTrue="1" operator="equal">
      <formula>"NA"</formula>
    </cfRule>
  </conditionalFormatting>
  <conditionalFormatting sqref="CT5:CY5">
    <cfRule type="cellIs" dxfId="6684" priority="10" operator="equal">
      <formula>"NA"</formula>
    </cfRule>
    <cfRule type="cellIs" dxfId="6683" priority="11" operator="equal">
      <formula>"INITIATED"</formula>
    </cfRule>
    <cfRule type="cellIs" dxfId="6682" priority="12" operator="equal">
      <formula>"TO BE SCHEDULED"</formula>
    </cfRule>
    <cfRule type="cellIs" dxfId="6681" priority="13" operator="equal">
      <formula>"WIP"</formula>
    </cfRule>
    <cfRule type="cellIs" dxfId="6680" priority="14" operator="equal">
      <formula>"COMPLETED"</formula>
    </cfRule>
  </conditionalFormatting>
  <conditionalFormatting sqref="CU17:CU22">
    <cfRule type="expression" dxfId="6679" priority="16">
      <formula>$C$1&gt;$E$17</formula>
    </cfRule>
    <cfRule type="cellIs" dxfId="6678" priority="17" stopIfTrue="1" operator="equal">
      <formula>"COMPLETED"</formula>
    </cfRule>
  </conditionalFormatting>
  <conditionalFormatting sqref="CT18 CU3 CT29 CS38">
    <cfRule type="expression" dxfId="6677" priority="18">
      <formula>AND(#REF!=0,$E$18&lt;&gt;"NA")</formula>
    </cfRule>
  </conditionalFormatting>
  <conditionalFormatting sqref="CT19 CV3 CT30 CS39">
    <cfRule type="expression" dxfId="6676" priority="19">
      <formula>AND(#REF!=0,$E$19&lt;&gt;"NA")</formula>
    </cfRule>
  </conditionalFormatting>
  <conditionalFormatting sqref="CT21 CX3 CT32 CS41">
    <cfRule type="expression" dxfId="6675" priority="20">
      <formula>AND(#REF!=0,$E$21&lt;&gt;"NA")</formula>
    </cfRule>
  </conditionalFormatting>
  <conditionalFormatting sqref="C174:C175">
    <cfRule type="cellIs" dxfId="6674" priority="8" operator="equal">
      <formula>$C$174</formula>
    </cfRule>
    <cfRule type="cellIs" dxfId="6673" priority="9" operator="equal">
      <formula>$C$175</formula>
    </cfRule>
  </conditionalFormatting>
  <conditionalFormatting sqref="E22">
    <cfRule type="expression" dxfId="6672" priority="3">
      <formula>AND($D$52=0,$AA$17&lt;&gt;"NA")</formula>
    </cfRule>
  </conditionalFormatting>
  <conditionalFormatting sqref="E23">
    <cfRule type="expression" dxfId="6671" priority="4">
      <formula>AND($D$57=0,$AA$18&lt;&gt;"NA")</formula>
    </cfRule>
  </conditionalFormatting>
  <conditionalFormatting sqref="E25">
    <cfRule type="expression" dxfId="6670" priority="5">
      <formula>AND($H$53=0,$AA$20&lt;&gt;"NA")</formula>
    </cfRule>
  </conditionalFormatting>
  <conditionalFormatting sqref="E30">
    <cfRule type="expression" dxfId="6669" priority="6">
      <formula>AND($P$53=0,$AA$25&lt;&gt;"NA")</formula>
    </cfRule>
  </conditionalFormatting>
  <conditionalFormatting sqref="E29">
    <cfRule type="expression" dxfId="6668" priority="2">
      <formula>AND($L$53=0,$AA$24&lt;&gt;"NA")</formula>
    </cfRule>
  </conditionalFormatting>
  <conditionalFormatting sqref="CZ5">
    <cfRule type="expression" dxfId="6667" priority="1">
      <formula>IF($CU$42=84," SITE COMPLETED",CV12)</formula>
    </cfRule>
  </conditionalFormatting>
  <dataValidations count="7">
    <dataValidation type="list" allowBlank="1" showInputMessage="1" showErrorMessage="1" sqref="AK9" xr:uid="{A3F7DAC6-907D-4C49-900C-E9ACF4ECB267}">
      <formula1>$E$102:$E$103</formula1>
    </dataValidation>
    <dataValidation type="list" allowBlank="1" showInputMessage="1" showErrorMessage="1" sqref="CW12" xr:uid="{9A83479B-E469-45C8-890E-41EB98A599F1}">
      <formula1>#REF!</formula1>
    </dataValidation>
    <dataValidation type="list" allowBlank="1" showInputMessage="1" showErrorMessage="1" sqref="AJ9" xr:uid="{14DDF749-1E89-4F27-9087-557E918F05F3}">
      <formula1>$D$102</formula1>
    </dataValidation>
    <dataValidation type="list" allowBlank="1" showInputMessage="1" showErrorMessage="1" sqref="BC9:BC23 BO9:BO23" xr:uid="{5601A208-F06E-4A8B-994C-1C6C520F60FD}">
      <formula1>$CJ$8:$CJ$10</formula1>
    </dataValidation>
    <dataValidation type="list" allowBlank="1" showInputMessage="1" showErrorMessage="1" sqref="BF9:BG23" xr:uid="{CAB07AA1-3A09-459D-A2A5-EA9FD967AD7D}">
      <formula1>OFFSET($CN$9,1,MATCH($BC9,$CN$9:$CP$9,0)-1,COUNTA(OFFSET($CN$9,1,MATCH($BC9,$CN$9:$CP$9,0)-1,5,1)),1)</formula1>
    </dataValidation>
    <dataValidation type="list" allowBlank="1" showInputMessage="1" showErrorMessage="1" sqref="BS9:BS23" xr:uid="{C661B54B-DE3A-480A-94DF-28C470E1ED4A}">
      <formula1>OFFSET($CN$16,1,MATCH($BO9,$CN$16:$CP$16,0)-1,COUNTA(OFFSET($CN$16,1,MATCH($BO9,$CN$16:$CP$16,0)-1,6,1)),1)</formula1>
    </dataValidation>
    <dataValidation type="list" showInputMessage="1" showErrorMessage="1" sqref="BR9:BR23" xr:uid="{4D509F73-3EA1-460C-AD8F-22FE57B92D9B}">
      <formula1>OFFSET($CN$16,1,MATCH($BO9,$CN$16:$CP$16,0)-1,COUNTA(OFFSET($CN$16,1,MATCH($BO9,$CN$16:$CP$16,0)-1,6,1)),1)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2225"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2226"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2227"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2228"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2229"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2230"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2231"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2232"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2233"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2234"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2235"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2236"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2237"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2238"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2239"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2240"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2241"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2242"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2243"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2244"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2245"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2246"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2247"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2248"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2249"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2250"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2251"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2252"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2253"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2254"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2255"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2256"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2257"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2258"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2259"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2260"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2261"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2262"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2263"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2264"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2265"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2266"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2267"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2268"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2269"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2270"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2271"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2272"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2273"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2274"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2275"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2276"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2277"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2278"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2279"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2280"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2281"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2282"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2283"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2284"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2285"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2286"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2287"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2288"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2289"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2290"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2291"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2292"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2293"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2294"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2295"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2296"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2297"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2298"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2299"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2300"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2301"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2302"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2303"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2304"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2305"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2306"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2307"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2308"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2309"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2310"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2311"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2312" r:id="rId90" name="Check Box 88">
              <controlPr defaultSize="0" autoFill="0" autoLine="0" autoPict="0">
                <anchor moveWithCells="1">
                  <from>
                    <xdr:col>99</xdr:col>
                    <xdr:colOff>47625</xdr:colOff>
                    <xdr:row>15</xdr:row>
                    <xdr:rowOff>209550</xdr:rowOff>
                  </from>
                  <to>
                    <xdr:col>99</xdr:col>
                    <xdr:colOff>1123950</xdr:colOff>
                    <xdr:row>17</xdr:row>
                    <xdr:rowOff>47625</xdr:rowOff>
                  </to>
                </anchor>
              </controlPr>
            </control>
          </mc:Choice>
        </mc:AlternateContent>
        <mc:AlternateContent xmlns:mc="http://schemas.openxmlformats.org/markup-compatibility/2006">
          <mc:Choice Requires="x14">
            <control shapeId="52313" r:id="rId91" name="Check Box 89">
              <controlPr defaultSize="0" autoFill="0" autoLine="0" autoPict="0">
                <anchor moveWithCells="1">
                  <from>
                    <xdr:col>100</xdr:col>
                    <xdr:colOff>47625</xdr:colOff>
                    <xdr:row>15</xdr:row>
                    <xdr:rowOff>209550</xdr:rowOff>
                  </from>
                  <to>
                    <xdr:col>100</xdr:col>
                    <xdr:colOff>714375</xdr:colOff>
                    <xdr:row>17</xdr:row>
                    <xdr:rowOff>38100</xdr:rowOff>
                  </to>
                </anchor>
              </controlPr>
            </control>
          </mc:Choice>
        </mc:AlternateContent>
        <mc:AlternateContent xmlns:mc="http://schemas.openxmlformats.org/markup-compatibility/2006">
          <mc:Choice Requires="x14">
            <control shapeId="52314" r:id="rId92" name="Check Box 90">
              <controlPr defaultSize="0" autoFill="0" autoLine="0" autoPict="0">
                <anchor moveWithCells="1">
                  <from>
                    <xdr:col>99</xdr:col>
                    <xdr:colOff>47625</xdr:colOff>
                    <xdr:row>16</xdr:row>
                    <xdr:rowOff>209550</xdr:rowOff>
                  </from>
                  <to>
                    <xdr:col>99</xdr:col>
                    <xdr:colOff>1123950</xdr:colOff>
                    <xdr:row>18</xdr:row>
                    <xdr:rowOff>47625</xdr:rowOff>
                  </to>
                </anchor>
              </controlPr>
            </control>
          </mc:Choice>
        </mc:AlternateContent>
        <mc:AlternateContent xmlns:mc="http://schemas.openxmlformats.org/markup-compatibility/2006">
          <mc:Choice Requires="x14">
            <control shapeId="52315" r:id="rId93" name="Check Box 91">
              <controlPr defaultSize="0" autoFill="0" autoLine="0" autoPict="0">
                <anchor moveWithCells="1">
                  <from>
                    <xdr:col>100</xdr:col>
                    <xdr:colOff>47625</xdr:colOff>
                    <xdr:row>16</xdr:row>
                    <xdr:rowOff>209550</xdr:rowOff>
                  </from>
                  <to>
                    <xdr:col>100</xdr:col>
                    <xdr:colOff>714375</xdr:colOff>
                    <xdr:row>18</xdr:row>
                    <xdr:rowOff>38100</xdr:rowOff>
                  </to>
                </anchor>
              </controlPr>
            </control>
          </mc:Choice>
        </mc:AlternateContent>
        <mc:AlternateContent xmlns:mc="http://schemas.openxmlformats.org/markup-compatibility/2006">
          <mc:Choice Requires="x14">
            <control shapeId="52316" r:id="rId94" name="Check Box 92">
              <controlPr defaultSize="0" autoFill="0" autoLine="0" autoPict="0">
                <anchor moveWithCells="1">
                  <from>
                    <xdr:col>99</xdr:col>
                    <xdr:colOff>47625</xdr:colOff>
                    <xdr:row>17</xdr:row>
                    <xdr:rowOff>209550</xdr:rowOff>
                  </from>
                  <to>
                    <xdr:col>99</xdr:col>
                    <xdr:colOff>1123950</xdr:colOff>
                    <xdr:row>19</xdr:row>
                    <xdr:rowOff>47625</xdr:rowOff>
                  </to>
                </anchor>
              </controlPr>
            </control>
          </mc:Choice>
        </mc:AlternateContent>
        <mc:AlternateContent xmlns:mc="http://schemas.openxmlformats.org/markup-compatibility/2006">
          <mc:Choice Requires="x14">
            <control shapeId="52317" r:id="rId95" name="Check Box 93">
              <controlPr defaultSize="0" autoFill="0" autoLine="0" autoPict="0">
                <anchor moveWithCells="1">
                  <from>
                    <xdr:col>100</xdr:col>
                    <xdr:colOff>47625</xdr:colOff>
                    <xdr:row>17</xdr:row>
                    <xdr:rowOff>209550</xdr:rowOff>
                  </from>
                  <to>
                    <xdr:col>100</xdr:col>
                    <xdr:colOff>714375</xdr:colOff>
                    <xdr:row>19</xdr:row>
                    <xdr:rowOff>38100</xdr:rowOff>
                  </to>
                </anchor>
              </controlPr>
            </control>
          </mc:Choice>
        </mc:AlternateContent>
        <mc:AlternateContent xmlns:mc="http://schemas.openxmlformats.org/markup-compatibility/2006">
          <mc:Choice Requires="x14">
            <control shapeId="52318" r:id="rId96" name="Check Box 94">
              <controlPr defaultSize="0" autoFill="0" autoLine="0" autoPict="0">
                <anchor moveWithCells="1">
                  <from>
                    <xdr:col>100</xdr:col>
                    <xdr:colOff>47625</xdr:colOff>
                    <xdr:row>18</xdr:row>
                    <xdr:rowOff>209550</xdr:rowOff>
                  </from>
                  <to>
                    <xdr:col>100</xdr:col>
                    <xdr:colOff>714375</xdr:colOff>
                    <xdr:row>20</xdr:row>
                    <xdr:rowOff>38100</xdr:rowOff>
                  </to>
                </anchor>
              </controlPr>
            </control>
          </mc:Choice>
        </mc:AlternateContent>
        <mc:AlternateContent xmlns:mc="http://schemas.openxmlformats.org/markup-compatibility/2006">
          <mc:Choice Requires="x14">
            <control shapeId="52319" r:id="rId97" name="Check Box 95">
              <controlPr defaultSize="0" autoFill="0" autoLine="0" autoPict="0">
                <anchor moveWithCells="1">
                  <from>
                    <xdr:col>99</xdr:col>
                    <xdr:colOff>47625</xdr:colOff>
                    <xdr:row>18</xdr:row>
                    <xdr:rowOff>209550</xdr:rowOff>
                  </from>
                  <to>
                    <xdr:col>99</xdr:col>
                    <xdr:colOff>1123950</xdr:colOff>
                    <xdr:row>20</xdr:row>
                    <xdr:rowOff>47625</xdr:rowOff>
                  </to>
                </anchor>
              </controlPr>
            </control>
          </mc:Choice>
        </mc:AlternateContent>
        <mc:AlternateContent xmlns:mc="http://schemas.openxmlformats.org/markup-compatibility/2006">
          <mc:Choice Requires="x14">
            <control shapeId="52320" r:id="rId98" name="Check Box 96">
              <controlPr defaultSize="0" autoFill="0" autoLine="0" autoPict="0">
                <anchor moveWithCells="1">
                  <from>
                    <xdr:col>100</xdr:col>
                    <xdr:colOff>47625</xdr:colOff>
                    <xdr:row>18</xdr:row>
                    <xdr:rowOff>209550</xdr:rowOff>
                  </from>
                  <to>
                    <xdr:col>100</xdr:col>
                    <xdr:colOff>714375</xdr:colOff>
                    <xdr:row>20</xdr:row>
                    <xdr:rowOff>38100</xdr:rowOff>
                  </to>
                </anchor>
              </controlPr>
            </control>
          </mc:Choice>
        </mc:AlternateContent>
        <mc:AlternateContent xmlns:mc="http://schemas.openxmlformats.org/markup-compatibility/2006">
          <mc:Choice Requires="x14">
            <control shapeId="52321" r:id="rId99" name="Check Box 97">
              <controlPr defaultSize="0" autoFill="0" autoLine="0" autoPict="0">
                <anchor moveWithCells="1">
                  <from>
                    <xdr:col>100</xdr:col>
                    <xdr:colOff>47625</xdr:colOff>
                    <xdr:row>19</xdr:row>
                    <xdr:rowOff>209550</xdr:rowOff>
                  </from>
                  <to>
                    <xdr:col>100</xdr:col>
                    <xdr:colOff>714375</xdr:colOff>
                    <xdr:row>21</xdr:row>
                    <xdr:rowOff>38100</xdr:rowOff>
                  </to>
                </anchor>
              </controlPr>
            </control>
          </mc:Choice>
        </mc:AlternateContent>
        <mc:AlternateContent xmlns:mc="http://schemas.openxmlformats.org/markup-compatibility/2006">
          <mc:Choice Requires="x14">
            <control shapeId="52322" r:id="rId100" name="Check Box 98">
              <controlPr defaultSize="0" autoFill="0" autoLine="0" autoPict="0">
                <anchor moveWithCells="1">
                  <from>
                    <xdr:col>99</xdr:col>
                    <xdr:colOff>47625</xdr:colOff>
                    <xdr:row>19</xdr:row>
                    <xdr:rowOff>209550</xdr:rowOff>
                  </from>
                  <to>
                    <xdr:col>99</xdr:col>
                    <xdr:colOff>1123950</xdr:colOff>
                    <xdr:row>21</xdr:row>
                    <xdr:rowOff>47625</xdr:rowOff>
                  </to>
                </anchor>
              </controlPr>
            </control>
          </mc:Choice>
        </mc:AlternateContent>
        <mc:AlternateContent xmlns:mc="http://schemas.openxmlformats.org/markup-compatibility/2006">
          <mc:Choice Requires="x14">
            <control shapeId="52323" r:id="rId101" name="Check Box 99">
              <controlPr defaultSize="0" autoFill="0" autoLine="0" autoPict="0">
                <anchor moveWithCells="1">
                  <from>
                    <xdr:col>100</xdr:col>
                    <xdr:colOff>47625</xdr:colOff>
                    <xdr:row>19</xdr:row>
                    <xdr:rowOff>209550</xdr:rowOff>
                  </from>
                  <to>
                    <xdr:col>100</xdr:col>
                    <xdr:colOff>714375</xdr:colOff>
                    <xdr:row>21</xdr:row>
                    <xdr:rowOff>38100</xdr:rowOff>
                  </to>
                </anchor>
              </controlPr>
            </control>
          </mc:Choice>
        </mc:AlternateContent>
        <mc:AlternateContent xmlns:mc="http://schemas.openxmlformats.org/markup-compatibility/2006">
          <mc:Choice Requires="x14">
            <control shapeId="52324" r:id="rId102" name="Check Box 100">
              <controlPr defaultSize="0" autoFill="0" autoLine="0" autoPict="0">
                <anchor moveWithCells="1">
                  <from>
                    <xdr:col>100</xdr:col>
                    <xdr:colOff>47625</xdr:colOff>
                    <xdr:row>20</xdr:row>
                    <xdr:rowOff>209550</xdr:rowOff>
                  </from>
                  <to>
                    <xdr:col>100</xdr:col>
                    <xdr:colOff>714375</xdr:colOff>
                    <xdr:row>22</xdr:row>
                    <xdr:rowOff>38100</xdr:rowOff>
                  </to>
                </anchor>
              </controlPr>
            </control>
          </mc:Choice>
        </mc:AlternateContent>
        <mc:AlternateContent xmlns:mc="http://schemas.openxmlformats.org/markup-compatibility/2006">
          <mc:Choice Requires="x14">
            <control shapeId="52325" r:id="rId103" name="Check Box 101">
              <controlPr defaultSize="0" autoFill="0" autoLine="0" autoPict="0">
                <anchor moveWithCells="1">
                  <from>
                    <xdr:col>99</xdr:col>
                    <xdr:colOff>47625</xdr:colOff>
                    <xdr:row>20</xdr:row>
                    <xdr:rowOff>209550</xdr:rowOff>
                  </from>
                  <to>
                    <xdr:col>99</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29" operator="containsText" id="{582E006C-ABA3-4058-88D9-7740269225D1}">
            <xm:f>NOT(ISERROR(SEARCH("AGGRESSIVE",R7)))</xm:f>
            <xm:f>"AGGRESSIVE"</xm:f>
            <x14:dxf>
              <font>
                <b/>
                <i val="0"/>
              </font>
              <fill>
                <patternFill>
                  <bgColor rgb="FFFFC000"/>
                </patternFill>
              </fill>
            </x14:dxf>
          </x14:cfRule>
          <xm:sqref>R7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54460-44B9-4F83-836C-6F87362D3D8A}">
  <sheetPr codeName="Sheet18">
    <tabColor rgb="FFFFC000"/>
  </sheetPr>
  <dimension ref="A1:CZ350"/>
  <sheetViews>
    <sheetView topLeftCell="X1" workbookViewId="0">
      <selection activeCell="AH9" sqref="AH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27" customWidth="1"/>
    <col min="30" max="30" width="33.7109375" customWidth="1"/>
    <col min="31" max="31" width="17" bestFit="1" customWidth="1"/>
    <col min="32" max="32" width="14.85546875" bestFit="1" customWidth="1"/>
    <col min="33" max="33" width="17" bestFit="1" customWidth="1"/>
    <col min="34" max="34" width="19.5703125" bestFit="1" customWidth="1"/>
    <col min="35" max="35" width="19.7109375" customWidth="1"/>
    <col min="36" max="36" width="16.85546875" customWidth="1"/>
    <col min="37" max="42" width="12.5703125" customWidth="1"/>
    <col min="43" max="43" width="16.42578125" customWidth="1"/>
    <col min="44" max="44" width="12.5703125" customWidth="1"/>
    <col min="45" max="45" width="15.28515625" customWidth="1"/>
    <col min="46" max="46" width="17.28515625" customWidth="1"/>
    <col min="47" max="47" width="11.28515625" customWidth="1"/>
    <col min="48" max="48" width="9.42578125" bestFit="1" customWidth="1"/>
    <col min="50" max="50" width="12" customWidth="1" outlineLevel="1"/>
    <col min="51" max="51" width="12.28515625" customWidth="1" outlineLevel="1"/>
    <col min="52" max="52" width="17.28515625" customWidth="1" outlineLevel="1"/>
    <col min="53" max="53" width="12.5703125" customWidth="1" outlineLevel="1"/>
    <col min="54" max="54" width="12.7109375" customWidth="1" outlineLevel="1"/>
    <col min="55" max="55" width="12.5703125" customWidth="1" outlineLevel="1"/>
    <col min="56" max="56" width="9.85546875" customWidth="1" outlineLevel="1"/>
    <col min="57" max="57" width="11.42578125" customWidth="1" outlineLevel="1"/>
    <col min="58" max="59" width="10.42578125" customWidth="1" outlineLevel="1"/>
    <col min="60" max="60" width="9.28515625" customWidth="1" outlineLevel="1"/>
    <col min="61" max="61" width="9.42578125" customWidth="1" outlineLevel="1"/>
    <col min="62" max="62" width="12.5703125" customWidth="1" outlineLevel="1"/>
    <col min="63" max="63" width="10.42578125" customWidth="1" outlineLevel="1"/>
    <col min="64" max="64" width="11.85546875" customWidth="1" outlineLevel="1"/>
    <col min="65" max="65" width="13.28515625" customWidth="1" outlineLevel="1"/>
    <col min="66" max="66" width="12.7109375" customWidth="1" outlineLevel="1"/>
    <col min="67" max="67" width="9.85546875" customWidth="1" outlineLevel="1"/>
    <col min="68" max="68" width="11.140625" customWidth="1" outlineLevel="1"/>
    <col min="69" max="70" width="12.7109375" customWidth="1" outlineLevel="1"/>
    <col min="71" max="71" width="10.42578125" customWidth="1" outlineLevel="1"/>
    <col min="72" max="72" width="9.28515625" customWidth="1" outlineLevel="1"/>
    <col min="73" max="73" width="9.42578125" customWidth="1" outlineLevel="1"/>
    <col min="74" max="74" width="10.42578125" customWidth="1" outlineLevel="1"/>
    <col min="75" max="75" width="7.28515625" customWidth="1" outlineLevel="1"/>
    <col min="76" max="76" width="12.5703125" customWidth="1" outlineLevel="1"/>
    <col min="77" max="77" width="8.7109375" customWidth="1" outlineLevel="1"/>
    <col min="78" max="78" width="3.42578125" customWidth="1" outlineLevel="1"/>
    <col min="79" max="79" width="13.5703125" customWidth="1" outlineLevel="1"/>
    <col min="80" max="80" width="12.28515625" customWidth="1" outlineLevel="1"/>
    <col min="81" max="82" width="10.42578125" customWidth="1" outlineLevel="1"/>
    <col min="83" max="83" width="9.140625" customWidth="1" outlineLevel="1"/>
    <col min="84" max="84" width="8.7109375" customWidth="1" outlineLevel="1"/>
    <col min="85" max="85" width="3.42578125" customWidth="1" outlineLevel="1"/>
    <col min="86" max="86" width="10.42578125" customWidth="1" outlineLevel="1"/>
    <col min="87" max="89" width="8.7109375" customWidth="1" outlineLevel="1"/>
    <col min="90" max="90" width="10.42578125" customWidth="1" outlineLevel="1"/>
    <col min="91" max="91" width="8.42578125" customWidth="1" outlineLevel="1"/>
    <col min="92" max="92" width="8.7109375" customWidth="1" outlineLevel="1"/>
    <col min="95" max="95" width="13.5703125" hidden="1" customWidth="1" outlineLevel="1"/>
    <col min="96" max="96" width="31.85546875" hidden="1" customWidth="1" outlineLevel="1"/>
    <col min="97" max="97" width="27.5703125" hidden="1" customWidth="1" outlineLevel="1"/>
    <col min="98" max="98" width="20.28515625" hidden="1" customWidth="1" outlineLevel="1"/>
    <col min="99" max="99" width="17.7109375" hidden="1" customWidth="1" outlineLevel="1"/>
    <col min="100" max="101" width="31.85546875" hidden="1" customWidth="1" outlineLevel="1"/>
    <col min="102" max="102" width="9.5703125" hidden="1" customWidth="1" outlineLevel="1"/>
    <col min="103" max="103" width="5.5703125" bestFit="1" customWidth="1" collapsed="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45062</v>
      </c>
      <c r="CS4" s="371" t="str">
        <f>IF(CS12&lt;&gt;0,IF($CU38&lt;=83,(WORKDAY($CS$12,$CS29)),"NA"),"")</f>
        <v>NA</v>
      </c>
      <c r="CT4" s="371" t="str">
        <f>IF(CS12&lt;&gt;0,IF($CU39&lt;=83,(WORKDAY($CS$12,$CS30)),"NA"),"")</f>
        <v>NA</v>
      </c>
      <c r="CU4" s="371" t="str">
        <f>IF(CS12&lt;&gt;0,IF($CU40&lt;=83,(WORKDAY($CS$12,$CS31)),"NA"),"")</f>
        <v>NA</v>
      </c>
      <c r="CV4" s="371">
        <f>IF(CS12&lt;&gt;0,IF($CU41&lt;=83,(WORKDAY($CS$12,$CS32)),"NA"),"")</f>
        <v>45103</v>
      </c>
      <c r="CW4" s="371">
        <f>IF(CS12&lt;&gt;0,IF($CU42&lt;=83,(WORKDAY($CS$12,$CS33)),"NA"),"")</f>
        <v>45104</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TSQ</v>
      </c>
      <c r="CR5" s="372" t="str">
        <f ca="1">IF(CS12&lt;&gt;0,IF($CS37&lt;=83,IF($CU37&lt;=83,(IF(TODAY()&lt;=WORKDAY(CR4,-1),"INITIATED","WIP")),INDEX($CR$17,MATCH(CR17,CR17:CR22,0))),"COMPLETED"),"")</f>
        <v>COMPLETED</v>
      </c>
      <c r="CS5" s="372" t="str">
        <f ca="1">IF(CS12&lt;&gt;0,IF($CS38&lt;=83,IF($CU38&lt;=83,(IF(TODAY()&lt;=WORKDAY(CS4,-2),"INITIATED","WIP")),INDEX($CS$18,MATCH(CR18,CR18:CR22,0))),"COMPLETED"),"")</f>
        <v>NA</v>
      </c>
      <c r="CT5" s="372" t="str">
        <f ca="1">IF(CS12&lt;&gt;0,IF($CS39&lt;=83,IF($CU39&lt;=83,(IF(TODAY()&lt;=WORKDAY(CT4,-8),"TO BE SCHEDULED","WIP")),INDEX($CS$19,MATCH(CR19,CR19:CR22,0))),"COMPLETED"),"")</f>
        <v>NA</v>
      </c>
      <c r="CU5" s="372" t="str">
        <f ca="1">IF(CS12&lt;&gt;0,IF($CS40&lt;=83,IF($CU40&lt;=83,(IF(TODAY()&lt;=WORKDAY(CU4,-15),"TO BE SCHEDULED","WIP")),INDEX($CS$20,MATCH(CR20,CR20:CR22,0))),"COMPLETED"),"")</f>
        <v>NA</v>
      </c>
      <c r="CV5" s="372" t="str">
        <f ca="1">IF(CS12&lt;&gt;0,IF($CS41&lt;=83,IF($CU41&lt;=83,(IF(TODAY()&lt;=WORKDAY(CV4,-12),"TO BE SCHEDULED","WIP")),INDEX($CR$21,MATCH(CR21,CR21:CR22,0))),"COMPLETED"),"")</f>
        <v>COMPLETED</v>
      </c>
      <c r="CW5" s="372" t="str">
        <f ca="1">IF(CS12&lt;&gt;0,IF($CS42&lt;=83,IF($CU42&lt;=83,(IF(TODAY()&lt;=WORKDAY(CW4,-3),"TO BE SCHEDULED","WIP")),INDEX($CR$22,MATCH(CR22,CR22:CR22,0))),"COMPLETED"),"")</f>
        <v>COMPLETED</v>
      </c>
      <c r="CX5" s="371">
        <f>CT12</f>
        <v>45071</v>
      </c>
      <c r="CY5" s="365"/>
      <c r="CZ5" s="365"/>
    </row>
    <row r="6" spans="1:104" ht="15.75" thickBot="1">
      <c r="A6" s="71"/>
      <c r="B6" s="71"/>
      <c r="C6" s="72">
        <f>IF(AI9&lt;&gt;0,IF($G66&lt;=83,(WORKDAY($AI$9,$F21)),"NA"),"")</f>
        <v>45062</v>
      </c>
      <c r="D6" s="72" t="str">
        <f>IF(AI9&lt;&gt;0,IF($G67&lt;=83,(WORKDAY($AI$9,$F22)),"NA"),"")</f>
        <v>NA</v>
      </c>
      <c r="E6" s="72">
        <f>IF(AI9&lt;&gt;0,IF($G68&lt;=83,(WORKDAY($AI$9,$F23)),"NA"),"")</f>
        <v>45064</v>
      </c>
      <c r="F6" s="72">
        <f>IF(AI9&lt;&gt;0,IF($G69&lt;=83,(WORKDAY($AI$9,$F24)),"NA"),"")</f>
        <v>45065</v>
      </c>
      <c r="G6" s="72" t="str">
        <f>IF(AI9&lt;&gt;0,IF($G70&lt;=83,(WORKDAY($AI$9,$F25)),"NA"),"")</f>
        <v>NA</v>
      </c>
      <c r="H6" s="72">
        <f>IF(AI9&lt;&gt;0,IF($G71&lt;=83,(WORKDAY($AI$9,$F26)),"NA"),"")</f>
        <v>45069</v>
      </c>
      <c r="I6" s="72">
        <f>IF(AI9&lt;&gt;0,IF($G72&lt;=83,(WORKDAY($AI$9,$F27)),"NA"),"")</f>
        <v>45071</v>
      </c>
      <c r="J6" s="72" t="str">
        <f>IF(AI9&lt;&gt;0,IF($G73&lt;=83,(WORKDAY($AI$9,$F28)),"NA"),"")</f>
        <v>NA</v>
      </c>
      <c r="K6" s="72" t="str">
        <f>IF(AI9&lt;&gt;0,IF($G74&lt;=83,(WORKDAY($AI$9,$F29)),"NA"),"")</f>
        <v>NA</v>
      </c>
      <c r="L6" s="437" t="str">
        <f>IF(AI9&lt;&gt;0,IF($G75&lt;=83,(WORKDAY($AI$9,$F30)),"NA"),"")</f>
        <v>NA</v>
      </c>
      <c r="M6" s="691" t="str">
        <f>$AO$9</f>
        <v>NA</v>
      </c>
      <c r="N6" s="691"/>
      <c r="O6" s="125"/>
      <c r="P6" s="73">
        <f>IF($AQ$9&lt;&gt;0,$AQ$9,"")</f>
        <v>45233</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ht="30.75" thickBot="1">
      <c r="A7" s="75" t="str">
        <f>IF(AA9&lt;&gt;0,AA9,"")</f>
        <v>TSQ</v>
      </c>
      <c r="B7" s="76" t="str">
        <f>IF($AB$9&lt;&gt;0,$AB$9,"")</f>
        <v>SDWAN Connectivity setup at TSQ DC with C8500 Device</v>
      </c>
      <c r="C7" s="76" t="str">
        <f ca="1">IF(AI9&lt;&gt;0,IF($E66&lt;=83,IF($G66&lt;=83,(IF(TODAY()&lt;=WORKDAY(C6,-2),"NEEDS ATTENTION","ISSUE")),INDEX($AA$16,MATCH(Z16,Z16:Z25,0))),"COMPLETED"),"")</f>
        <v>COMPLETED</v>
      </c>
      <c r="D7" s="76" t="str">
        <f ca="1">IF(AI9&lt;&gt;0,IF($E67&lt;=83,IF($G67&lt;=83,(IF(TODAY()&lt;=WORKDAY(D6,-2),"NEEDS ATTENTION","RISK")),INDEX($AA$17,MATCH(Z17,Z17:Z25,0))),"COMPLETED"),"")</f>
        <v>NA</v>
      </c>
      <c r="E7" s="76" t="str">
        <f ca="1">IF(AI9&lt;&gt;0,IF($E68&lt;=83,IF($G68&lt;=83,(IF(TODAY()&lt;=WORKDAY(E6,-2),"NEEDS ATTENTION","RISK")),INDEX($AA$18,MATCH(Z18,Z18:Z25,0))),"COMPLETED"),"")</f>
        <v>COMPLETED</v>
      </c>
      <c r="F7" s="277" t="str">
        <f ca="1">IF(AI9&lt;&gt;0,IF($E69&lt;=83,IF($G69&lt;=83,(IF(TODAY()&lt;=WORKDAY(F6,-2),"NEEDS ATTENTION","ISSUE")),INDEX($AA$19,MATCH(Z19,Z19:Z25,0))),"COMPLETED"),"")</f>
        <v>COMPLETED</v>
      </c>
      <c r="G7" s="277" t="str">
        <f ca="1">IF(AI9&lt;&gt;0,IF($E70&lt;=83,IF($G70&lt;=83,(IF(TODAY()&lt;=WORKDAY(G6,-2),"NEEDS ATTENTION","RISK")),INDEX($AA$20,MATCH(Z20,Z20:Z25,0))),"COMPLETED"),"")</f>
        <v>NA</v>
      </c>
      <c r="H7" s="76" t="str">
        <f ca="1">IF(AI9&lt;&gt;0,IF($E71&lt;=83,IF($G71&lt;=83,(IF(TODAY()&lt;=WORKDAY(H6,-2),"NEEDS ATTENTION","ISSUE")),INDEX($AA$21,MATCH(Z21,Z21:Z25,0))),"COMPLETED"),"")</f>
        <v>COMPLETED</v>
      </c>
      <c r="I7" s="76" t="str">
        <f ca="1">IF(AI9&lt;&gt;0,IF($E72&lt;=83,IF($G72&lt;=83,(IF(TODAY()&lt;=WORKDAY(I6,-2),"NEEDS ATTENTION","ISSUE")),INDEX($AA$22,MATCH(Z22,Z22:Z25,0))),"COMPLETED"),"")</f>
        <v>COMPLETED</v>
      </c>
      <c r="J7" s="76" t="str">
        <f ca="1">IF(AI9&lt;&gt;0,IF($E73&lt;=83,IF($G73&lt;=83,(IF(TODAY()&lt;=WORKDAY(J6,-2),"NEEDS ATTENTION","ISSUE")),INDEX($AA$23,MATCH(Z23,Z23:Z25,0))),"COMPLETED"),"")</f>
        <v>NA</v>
      </c>
      <c r="K7" s="76" t="str" cm="1">
        <f t="array" aca="1" ref="K7:K8" ca="1">IF(AI9&lt;&gt;0,IF($E74&lt;=83,IF($G74&lt;=83,(IF(TODAY()&lt;=WORKDAY(K6,-2),"NEEDS ATTENTION","RISK")),INDEX($AA$24,MATCH(Z24:Z25,Z24,0))),"COMPLETED"),"")</f>
        <v>NA</v>
      </c>
      <c r="L7" s="76" t="str">
        <f ca="1">IF(AI9&lt;&gt;0,IF($E75&lt;=83,IF($G75&lt;=83,(IF(TODAY()&lt;=WORKDAY(L6,-2),"NEEDS ATTENTION","RISK")),INDEX($AA$25,MATCH(Z25,Z25,0))),"COMPLETED"),"")</f>
        <v>NA</v>
      </c>
      <c r="M7" s="77" t="str">
        <f>M6</f>
        <v>NA</v>
      </c>
      <c r="N7" s="76" t="str">
        <f>IF(($M$6&lt;$O$7),"NEEDS POSTPONEMENT","NEEDS ATTENTION")</f>
        <v>NEEDS ATTENTION</v>
      </c>
      <c r="O7" s="77">
        <f>$AP$9</f>
        <v>45071</v>
      </c>
      <c r="P7" s="78" t="str">
        <f>IF((P6&lt;O7),"AMENDMENT REQUIRED","")</f>
        <v/>
      </c>
      <c r="Q7" s="76" t="str">
        <f ca="1">IF($AR$9&lt;&gt;0,IF($E$76&lt;84,IF(TODAY()&gt;=WORKDAY($AR$9,$F$99),"NEEDS ATTENTION",""),"COMPLETED"),"")</f>
        <v/>
      </c>
      <c r="R7" s="434" t="str">
        <f>IF($E$76&gt;70,"TO ARCHIVE",IF($AP$9&gt;$AK$9,"AGGRESSIVE",""))</f>
        <v/>
      </c>
      <c r="S7" s="80">
        <f>AA88</f>
        <v>0.81304347826086965</v>
      </c>
      <c r="AL7" s="702" t="s">
        <v>120</v>
      </c>
      <c r="AM7" s="703"/>
      <c r="AN7" s="703"/>
      <c r="AO7" s="704"/>
      <c r="AQ7" s="81"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35"/>
      <c r="BY7" s="35"/>
      <c r="BZ7" s="651" t="s">
        <v>46</v>
      </c>
      <c r="CA7" s="651"/>
      <c r="CB7" t="s">
        <v>47</v>
      </c>
      <c r="CC7" s="35"/>
      <c r="CD7" s="35"/>
      <c r="CE7" s="35"/>
      <c r="CF7" s="35"/>
      <c r="CG7" s="35"/>
      <c r="CH7" s="35"/>
      <c r="CI7" s="35"/>
      <c r="CJ7" s="35"/>
      <c r="CK7" s="35"/>
      <c r="CL7" s="35"/>
      <c r="CM7" s="35"/>
      <c r="CN7" s="35"/>
      <c r="CQ7" s="365"/>
      <c r="CR7" s="365"/>
      <c r="CS7" s="365"/>
      <c r="CT7" s="373"/>
      <c r="CU7" s="374"/>
      <c r="CV7" s="365"/>
      <c r="CW7" s="365"/>
      <c r="CX7" s="373"/>
      <c r="CY7" s="365"/>
      <c r="CZ7" s="365"/>
    </row>
    <row r="8" spans="1:104"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s="1" customFormat="1" ht="61.5" thickTop="1" thickBot="1">
      <c r="H9" s="278"/>
      <c r="I9" s="278"/>
      <c r="Z9" s="41" t="s">
        <v>362</v>
      </c>
      <c r="AA9" s="41" t="s">
        <v>336</v>
      </c>
      <c r="AB9" s="41" t="s">
        <v>843</v>
      </c>
      <c r="AC9" s="218" t="s">
        <v>844</v>
      </c>
      <c r="AD9" s="41" t="s">
        <v>363</v>
      </c>
      <c r="AE9" s="41" t="s">
        <v>845</v>
      </c>
      <c r="AF9" s="273" t="s">
        <v>413</v>
      </c>
      <c r="AG9" s="273" t="s">
        <v>602</v>
      </c>
      <c r="AH9" s="273" t="s">
        <v>603</v>
      </c>
      <c r="AI9" s="90">
        <v>45057</v>
      </c>
      <c r="AJ9" s="7">
        <v>32</v>
      </c>
      <c r="AK9" s="271">
        <f>IF($AI$9&gt;0,WORKDAY($AI$9,$AJ$9),"")</f>
        <v>45103</v>
      </c>
      <c r="AL9" s="26" t="str">
        <f>IF(E79&lt;=83,"",AA29)</f>
        <v/>
      </c>
      <c r="AM9" s="26" t="str">
        <f>IF(E80&lt;=83,"",AA28)</f>
        <v/>
      </c>
      <c r="AN9" s="26">
        <f>IF(E81&lt;=83,"",AA30)</f>
        <v>45183</v>
      </c>
      <c r="AO9" s="271" t="str">
        <f>IF(G73=84,AD31,AA31)</f>
        <v>NA</v>
      </c>
      <c r="AP9" s="26">
        <f>IF($AI$9&lt;&gt;0,(MAX(WORKDAY($AI$9,($D$85+$D$17)),WORKDAY(MAX($AL$7,$AM$7,$AN$7),$D$17))),"")</f>
        <v>45071</v>
      </c>
      <c r="AQ9" s="26">
        <f>MIN('CRD controls'!I3)</f>
        <v>45233</v>
      </c>
      <c r="AR9" s="272"/>
      <c r="AX9" s="7">
        <v>1</v>
      </c>
      <c r="AY9" s="41"/>
      <c r="AZ9" s="227"/>
      <c r="BA9" s="41" t="s">
        <v>74</v>
      </c>
      <c r="BB9" s="41"/>
      <c r="BC9" s="41"/>
      <c r="BD9" s="41" t="s">
        <v>73</v>
      </c>
      <c r="BE9" s="41" t="s">
        <v>65</v>
      </c>
      <c r="BF9" s="41" t="str">
        <f t="shared" ref="BF9:BF23" si="0">IFERROR(INDEX(CB$9:CF$13,MATCH(BD9,CA$9:CA$13,0),MATCH(BE9,CB$8:CF$8,0)),"")</f>
        <v>Critical</v>
      </c>
      <c r="BG9" s="227"/>
      <c r="BH9" s="41"/>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38" t="str">
        <f>CI$8</f>
        <v>Very High</v>
      </c>
      <c r="CB9" s="38" t="s">
        <v>69</v>
      </c>
      <c r="CC9" s="38" t="s">
        <v>70</v>
      </c>
      <c r="CD9" s="38" t="s">
        <v>70</v>
      </c>
      <c r="CE9" s="38" t="s">
        <v>71</v>
      </c>
      <c r="CF9" s="38" t="s">
        <v>71</v>
      </c>
      <c r="CG9" s="38" t="s">
        <v>72</v>
      </c>
      <c r="CH9" s="44" t="s">
        <v>67</v>
      </c>
      <c r="CI9" s="44" t="s">
        <v>73</v>
      </c>
      <c r="CJ9" s="44" t="s">
        <v>73</v>
      </c>
      <c r="CL9" s="62" t="s">
        <v>64</v>
      </c>
      <c r="CM9" s="63" t="s">
        <v>67</v>
      </c>
      <c r="CN9" s="62" t="s">
        <v>74</v>
      </c>
      <c r="CQ9" s="381"/>
      <c r="CR9" s="381"/>
      <c r="CS9" s="381"/>
      <c r="CT9" s="381"/>
      <c r="CU9" s="381"/>
      <c r="CV9" s="381" t="str">
        <f>IF(CW17&gt;0,IF((CS17-CW17)&gt;0,(CS17-CW17),""),"")</f>
        <v/>
      </c>
      <c r="CW9" s="381"/>
      <c r="CX9" s="441"/>
      <c r="CY9" s="381"/>
      <c r="CZ9" s="381"/>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TSQ</v>
      </c>
      <c r="CS12" s="379">
        <f>AI9</f>
        <v>45057</v>
      </c>
      <c r="CT12" s="380">
        <f>AP9</f>
        <v>45071</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NA</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NA</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c r="AB28" s="46"/>
      <c r="AC28" s="46"/>
      <c r="AD28" s="6" t="str">
        <f>IF($G80=70,IF($E80=84,"CONFIRMED",""),"NA")</f>
        <v>NA</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v>45183</v>
      </c>
      <c r="AB30" s="46"/>
      <c r="AC30" s="46"/>
      <c r="AD30" s="6" t="str">
        <f>IF($G81=70,IF($E81=84,"COMPLETED",""),"NA")</f>
        <v>COMPLETED</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110</v>
      </c>
      <c r="AA31" s="135"/>
      <c r="AB31" s="46"/>
      <c r="AC31" s="46"/>
      <c r="AD31" s="6" t="str">
        <f>IF($G73=70,IF($E73=84,"COMPLETED",""),"NA")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4</v>
      </c>
      <c r="H34" s="435">
        <f>E50</f>
        <v>7</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10</v>
      </c>
      <c r="H35" s="436">
        <f>E54</f>
        <v>10</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5</v>
      </c>
      <c r="H36" s="436">
        <f>E59</f>
        <v>10</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7</v>
      </c>
      <c r="H37" s="436">
        <f>I50</f>
        <v>10</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0</v>
      </c>
      <c r="E38" s="76">
        <f>E58</f>
        <v>5</v>
      </c>
      <c r="F38" s="76">
        <f>I54</f>
        <v>5</v>
      </c>
      <c r="G38" s="76">
        <f>H55</f>
        <v>10</v>
      </c>
      <c r="H38" s="436">
        <f>I55</f>
        <v>10</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5</v>
      </c>
      <c r="H39" s="436">
        <f>I59</f>
        <v>8</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0</v>
      </c>
      <c r="CS39" s="253">
        <f t="shared" si="9"/>
        <v>70</v>
      </c>
      <c r="CT39" s="255" t="b">
        <v>1</v>
      </c>
      <c r="CU39" s="253">
        <f t="shared" si="10"/>
        <v>84</v>
      </c>
    </row>
    <row r="40" spans="3:104" ht="15.75" thickBot="1">
      <c r="C40" s="148" t="s">
        <v>183</v>
      </c>
      <c r="D40" s="145">
        <f t="shared" si="8"/>
        <v>2</v>
      </c>
      <c r="E40" s="76">
        <f>I58</f>
        <v>8</v>
      </c>
      <c r="F40" s="76">
        <f>M58</f>
        <v>10</v>
      </c>
      <c r="G40" s="76">
        <f>L59</f>
        <v>8</v>
      </c>
      <c r="H40" s="436">
        <f>M59</f>
        <v>10</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1</v>
      </c>
      <c r="CU40" s="253">
        <f t="shared" si="10"/>
        <v>84</v>
      </c>
    </row>
    <row r="41" spans="3:104" ht="15.75" thickBot="1">
      <c r="C41" s="148" t="s">
        <v>110</v>
      </c>
      <c r="D41" s="145">
        <f t="shared" si="8"/>
        <v>0</v>
      </c>
      <c r="E41" s="76">
        <v>0</v>
      </c>
      <c r="F41" s="76">
        <f>E62</f>
        <v>0</v>
      </c>
      <c r="G41" s="76">
        <f>D63</f>
        <v>10</v>
      </c>
      <c r="H41" s="436">
        <f>E63</f>
        <v>10</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0</v>
      </c>
      <c r="E42" s="76">
        <f>I54</f>
        <v>5</v>
      </c>
      <c r="F42" s="76">
        <f>M54</f>
        <v>5</v>
      </c>
      <c r="G42" s="76">
        <f>L55</f>
        <v>10</v>
      </c>
      <c r="H42" s="436">
        <f>M55</f>
        <v>10</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0</v>
      </c>
      <c r="E43" s="76">
        <f>M54</f>
        <v>5</v>
      </c>
      <c r="F43" s="76">
        <f>Q54</f>
        <v>5</v>
      </c>
      <c r="G43" s="76">
        <f>P55</f>
        <v>10</v>
      </c>
      <c r="H43" s="436">
        <f>Q55</f>
        <v>10</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4</v>
      </c>
      <c r="H48" s="208">
        <f>H50-H49</f>
        <v>4</v>
      </c>
      <c r="J48" s="93"/>
      <c r="M48"/>
      <c r="S48" s="58">
        <f>MAX(I49,Q54,E62,M58,M54,I54,I58,E58,E53,E49)</f>
        <v>10</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c r="AD55" s="26"/>
      <c r="AE55" s="156"/>
      <c r="AF55" s="156"/>
    </row>
    <row r="56" spans="3:33" ht="15.75" thickBot="1">
      <c r="F56" s="82"/>
      <c r="J56" s="93"/>
      <c r="M56"/>
      <c r="S56" s="163"/>
      <c r="T56" s="143"/>
      <c r="U56" s="143"/>
      <c r="V56" s="143"/>
      <c r="W56" s="143"/>
      <c r="X56" s="164"/>
      <c r="Y56" s="14"/>
      <c r="Z56" s="146" t="s">
        <v>387</v>
      </c>
      <c r="AA56" s="158"/>
      <c r="AB56" s="158"/>
      <c r="AC56" s="46"/>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c r="AD60" s="26"/>
    </row>
    <row r="61" spans="3:33" ht="15.75" thickBot="1">
      <c r="D61" s="6">
        <f>D63-D62</f>
        <v>10</v>
      </c>
      <c r="J61" s="93"/>
      <c r="M61"/>
      <c r="S61" s="163"/>
      <c r="T61" s="164"/>
      <c r="U61" s="164"/>
      <c r="V61" s="164"/>
      <c r="W61" s="164"/>
      <c r="X61" s="164"/>
      <c r="Z61" s="146" t="s">
        <v>393</v>
      </c>
      <c r="AA61" s="289"/>
      <c r="AB61" s="289"/>
      <c r="AC61" s="46"/>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c r="AD62" s="26"/>
    </row>
    <row r="63" spans="3:33" ht="15.75" thickBot="1">
      <c r="C63" s="136">
        <f>D41</f>
        <v>0</v>
      </c>
      <c r="D63" s="139">
        <f>E63-C63</f>
        <v>10</v>
      </c>
      <c r="E63" s="162">
        <f>S48</f>
        <v>10</v>
      </c>
      <c r="M63"/>
      <c r="S63" s="163"/>
      <c r="T63" s="164"/>
      <c r="U63" s="164"/>
      <c r="V63" s="164"/>
      <c r="W63" s="164"/>
      <c r="X63" s="164"/>
      <c r="Z63" s="146" t="s">
        <v>395</v>
      </c>
      <c r="AA63" s="289"/>
      <c r="AB63" s="46"/>
      <c r="AC63" s="46"/>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6" ht="15.75" thickBot="1">
      <c r="C75" s="177" t="s">
        <v>112</v>
      </c>
      <c r="D75" s="71" t="b">
        <v>0</v>
      </c>
      <c r="E75" s="76">
        <f t="shared" si="16"/>
        <v>70</v>
      </c>
      <c r="F75" s="71" t="b">
        <v>1</v>
      </c>
      <c r="G75" s="76">
        <f t="shared" si="17"/>
        <v>84</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1</v>
      </c>
      <c r="G79" s="178">
        <f>_xlfn.UNICODE($F79)</f>
        <v>84</v>
      </c>
      <c r="H79" s="208">
        <f>IF($E79=84,5,0)</f>
        <v>0</v>
      </c>
      <c r="I79" s="208">
        <f>IF($G79=84,5,0)</f>
        <v>5</v>
      </c>
      <c r="J79" s="646">
        <f>SUM(H79:H81)</f>
        <v>5</v>
      </c>
      <c r="K79" s="646">
        <f>SUM(I79:I81)</f>
        <v>10</v>
      </c>
      <c r="L79" s="182"/>
      <c r="M79" s="182"/>
      <c r="Y79" s="35"/>
      <c r="Z79" s="157" t="s">
        <v>237</v>
      </c>
      <c r="AA79" s="158"/>
      <c r="AB79" s="158"/>
      <c r="AC79" s="159" t="s">
        <v>175</v>
      </c>
      <c r="AD79" s="26"/>
      <c r="AH79" s="270"/>
      <c r="AI79" s="14"/>
    </row>
    <row r="80" spans="3:36" ht="15.75" thickBot="1">
      <c r="C80" s="148" t="s">
        <v>234</v>
      </c>
      <c r="D80" s="71" t="b">
        <v>0</v>
      </c>
      <c r="E80" s="76">
        <f>_xlfn.UNICODE($D80)</f>
        <v>70</v>
      </c>
      <c r="F80" s="76" t="b">
        <v>1</v>
      </c>
      <c r="G80" s="178">
        <f>_xlfn.UNICODE($F80)</f>
        <v>84</v>
      </c>
      <c r="H80" s="208">
        <f>IF($E80=84,5,0)</f>
        <v>0</v>
      </c>
      <c r="I80" s="208">
        <f>IF($G80=84,5,0)</f>
        <v>5</v>
      </c>
      <c r="J80" s="647"/>
      <c r="K80" s="647"/>
      <c r="L80" s="182"/>
      <c r="M80" s="182"/>
      <c r="Y80" s="35"/>
      <c r="Z80" s="157" t="s">
        <v>238</v>
      </c>
      <c r="AA80" s="158"/>
      <c r="AB80" s="158"/>
      <c r="AC80" s="159" t="s">
        <v>175</v>
      </c>
      <c r="AD80" s="26"/>
      <c r="AH80" s="183"/>
    </row>
    <row r="81" spans="1:36" ht="16.5" thickBot="1">
      <c r="C81" s="148" t="s">
        <v>236</v>
      </c>
      <c r="D81" s="71" t="b">
        <v>1</v>
      </c>
      <c r="E81" s="76">
        <f>_xlfn.UNICODE($D81)</f>
        <v>84</v>
      </c>
      <c r="F81" s="76" t="b">
        <v>0</v>
      </c>
      <c r="G81" s="178">
        <f>_xlfn.UNICODE($F81)</f>
        <v>70</v>
      </c>
      <c r="H81" s="208">
        <f>IF($E81=84,5,0)</f>
        <v>5</v>
      </c>
      <c r="I81" s="208">
        <f>IF($G81=84,5,0)</f>
        <v>0</v>
      </c>
      <c r="J81" s="648"/>
      <c r="K81" s="648"/>
      <c r="L81" s="182"/>
      <c r="M81" s="182"/>
      <c r="Z81" s="157" t="s">
        <v>244</v>
      </c>
      <c r="AA81" s="158"/>
      <c r="AB81" s="158"/>
      <c r="AC81" s="159" t="s">
        <v>175</v>
      </c>
      <c r="AD81" s="154"/>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154"/>
      <c r="AH83" s="183"/>
      <c r="AI83" s="14"/>
    </row>
    <row r="84" spans="1:36" ht="14.45" customHeight="1" thickBot="1">
      <c r="C84" s="118" t="s">
        <v>240</v>
      </c>
      <c r="M84" s="182"/>
      <c r="Z84" s="157" t="s">
        <v>252</v>
      </c>
      <c r="AA84" s="158"/>
      <c r="AB84" s="158"/>
      <c r="AC84" s="159" t="s">
        <v>172</v>
      </c>
      <c r="AD84" s="154"/>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154"/>
      <c r="AH85" s="270"/>
      <c r="AJ85" s="185"/>
    </row>
    <row r="86" spans="1:36" ht="16.5" thickBot="1">
      <c r="C86" s="190" t="s">
        <v>243</v>
      </c>
      <c r="D86" s="192">
        <f>H99^0.5</f>
        <v>1.9148542155126762</v>
      </c>
      <c r="M86" s="182"/>
      <c r="Z86" s="157" t="s">
        <v>254</v>
      </c>
      <c r="AA86" s="158"/>
      <c r="AB86" s="158"/>
      <c r="AC86" s="159" t="s">
        <v>175</v>
      </c>
      <c r="AD86" s="154"/>
    </row>
    <row r="87" spans="1:36" ht="15" customHeight="1" thickBot="1">
      <c r="M87" s="182"/>
      <c r="Z87" s="150" t="s">
        <v>255</v>
      </c>
      <c r="AA87" s="10">
        <f>AA88</f>
        <v>0.81304347826086965</v>
      </c>
      <c r="AB87" s="150" t="s">
        <v>256</v>
      </c>
      <c r="AC87" s="10">
        <f>(1-AA87)</f>
        <v>0.18695652173913035</v>
      </c>
    </row>
    <row r="88" spans="1:36" ht="15.75" thickBot="1">
      <c r="C88" s="119" t="s">
        <v>48</v>
      </c>
      <c r="D88" s="140" t="s">
        <v>246</v>
      </c>
      <c r="E88" s="140" t="s">
        <v>247</v>
      </c>
      <c r="F88" s="140" t="s">
        <v>248</v>
      </c>
      <c r="G88" s="193" t="s">
        <v>249</v>
      </c>
      <c r="H88" s="291" t="s">
        <v>250</v>
      </c>
      <c r="M88" s="182"/>
      <c r="Z88" s="195" t="s">
        <v>257</v>
      </c>
      <c r="AA88" s="196">
        <f>H170</f>
        <v>0.81304347826086965</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36.956521739130437</v>
      </c>
      <c r="K123" s="685">
        <f>SUM(I123:I150)</f>
        <v>4.3478260869565215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0</v>
      </c>
      <c r="E128" s="6">
        <f t="shared" si="22"/>
        <v>70</v>
      </c>
      <c r="F128" s="46"/>
      <c r="G128" s="6"/>
      <c r="H128" s="297">
        <f t="shared" si="25"/>
        <v>0</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0</v>
      </c>
      <c r="E141" s="6">
        <f t="shared" si="22"/>
        <v>70</v>
      </c>
      <c r="F141" s="46" t="b">
        <v>1</v>
      </c>
      <c r="G141" s="6"/>
      <c r="H141" s="297">
        <f t="shared" si="30"/>
        <v>0</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0</v>
      </c>
      <c r="G144" s="6">
        <f>_xlfn.UNICODE($F144)</f>
        <v>70</v>
      </c>
      <c r="H144" s="297">
        <f t="shared" ref="H144:H150" si="32">IF($E144=84,$H$122,0)</f>
        <v>0</v>
      </c>
      <c r="I144" s="297">
        <f t="shared" ref="I144:I145" si="33">IF($G144=84,$H$122,0)</f>
        <v>0</v>
      </c>
      <c r="J144" s="686"/>
      <c r="K144" s="686"/>
      <c r="L144" s="182"/>
      <c r="M144" s="182"/>
    </row>
    <row r="145" spans="3:13" ht="15.75" thickBot="1">
      <c r="C145" s="157" t="s">
        <v>396</v>
      </c>
      <c r="D145" s="46" t="b">
        <v>0</v>
      </c>
      <c r="E145" s="6">
        <f t="shared" si="22"/>
        <v>70</v>
      </c>
      <c r="F145" s="46" t="b">
        <v>0</v>
      </c>
      <c r="G145" s="6">
        <f>_xlfn.UNICODE($F145)</f>
        <v>70</v>
      </c>
      <c r="H145" s="297">
        <f t="shared" si="32"/>
        <v>0</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1</v>
      </c>
      <c r="G153" s="6">
        <f>_xlfn.UNICODE($F153)</f>
        <v>84</v>
      </c>
      <c r="H153" s="208">
        <f>IF($E153=84,$H$152,0)</f>
        <v>0</v>
      </c>
      <c r="I153" s="208">
        <f>IF($G153=84,$H$152,0)</f>
        <v>2.5</v>
      </c>
      <c r="J153" s="685">
        <f>SUM(H153:H160)</f>
        <v>12.5</v>
      </c>
      <c r="K153" s="685">
        <f>SUM(I153:I160)</f>
        <v>7.5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41.304347826086961</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0</v>
      </c>
      <c r="M169"/>
    </row>
    <row r="170" spans="3:13" ht="15.75" thickBot="1">
      <c r="C170" s="308" t="s">
        <v>403</v>
      </c>
      <c r="H170" s="300">
        <f>SUM(H166:H169)/100</f>
        <v>0.81304347826086965</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6665" priority="322" operator="equal">
      <formula>0</formula>
    </cfRule>
  </conditionalFormatting>
  <conditionalFormatting sqref="H53">
    <cfRule type="cellIs" dxfId="6664" priority="321" operator="equal">
      <formula>0</formula>
    </cfRule>
  </conditionalFormatting>
  <conditionalFormatting sqref="L53">
    <cfRule type="cellIs" dxfId="6663" priority="320" operator="equal">
      <formula>0</formula>
    </cfRule>
  </conditionalFormatting>
  <conditionalFormatting sqref="H48">
    <cfRule type="cellIs" dxfId="6662" priority="319" operator="equal">
      <formula>0</formula>
    </cfRule>
  </conditionalFormatting>
  <conditionalFormatting sqref="H57">
    <cfRule type="cellIs" dxfId="6661" priority="318" operator="equal">
      <formula>0</formula>
    </cfRule>
  </conditionalFormatting>
  <conditionalFormatting sqref="D48">
    <cfRule type="cellIs" dxfId="6660" priority="317" operator="equal">
      <formula>0</formula>
    </cfRule>
  </conditionalFormatting>
  <conditionalFormatting sqref="D52">
    <cfRule type="cellIs" dxfId="6659" priority="316" operator="equal">
      <formula>0</formula>
    </cfRule>
  </conditionalFormatting>
  <conditionalFormatting sqref="D57">
    <cfRule type="cellIs" dxfId="6658" priority="315" operator="equal">
      <formula>0</formula>
    </cfRule>
  </conditionalFormatting>
  <conditionalFormatting sqref="D61">
    <cfRule type="cellIs" dxfId="6657" priority="314" operator="equal">
      <formula>0</formula>
    </cfRule>
  </conditionalFormatting>
  <conditionalFormatting sqref="P53">
    <cfRule type="cellIs" dxfId="6656" priority="313" operator="equal">
      <formula>0</formula>
    </cfRule>
  </conditionalFormatting>
  <conditionalFormatting sqref="K54">
    <cfRule type="expression" dxfId="6655" priority="312">
      <formula>$L$53=0</formula>
    </cfRule>
  </conditionalFormatting>
  <conditionalFormatting sqref="G49">
    <cfRule type="expression" dxfId="6654" priority="311">
      <formula>$H$48=0</formula>
    </cfRule>
  </conditionalFormatting>
  <conditionalFormatting sqref="C49">
    <cfRule type="expression" dxfId="6653" priority="310">
      <formula>$D$48=0</formula>
    </cfRule>
  </conditionalFormatting>
  <conditionalFormatting sqref="C53">
    <cfRule type="expression" dxfId="6652" priority="309">
      <formula>$D$52=0</formula>
    </cfRule>
  </conditionalFormatting>
  <conditionalFormatting sqref="C58">
    <cfRule type="expression" dxfId="6651" priority="308">
      <formula>$D$57=0</formula>
    </cfRule>
  </conditionalFormatting>
  <conditionalFormatting sqref="C62">
    <cfRule type="expression" dxfId="6650" priority="307">
      <formula>$D$61=0</formula>
    </cfRule>
  </conditionalFormatting>
  <conditionalFormatting sqref="O54">
    <cfRule type="expression" dxfId="6649" priority="306">
      <formula>$P$53=0</formula>
    </cfRule>
  </conditionalFormatting>
  <conditionalFormatting sqref="G58">
    <cfRule type="expression" dxfId="6648" priority="305">
      <formula>$H$57=0</formula>
    </cfRule>
  </conditionalFormatting>
  <conditionalFormatting sqref="G54">
    <cfRule type="expression" dxfId="6647" priority="304">
      <formula>$H$53=0</formula>
    </cfRule>
  </conditionalFormatting>
  <conditionalFormatting sqref="Y48">
    <cfRule type="cellIs" dxfId="6646" priority="303" operator="equal">
      <formula>"CRITICAL"</formula>
    </cfRule>
  </conditionalFormatting>
  <conditionalFormatting sqref="Y50">
    <cfRule type="cellIs" dxfId="6645" priority="302" operator="equal">
      <formula>"CRITICAL"</formula>
    </cfRule>
  </conditionalFormatting>
  <conditionalFormatting sqref="Y53">
    <cfRule type="cellIs" dxfId="6644" priority="301" operator="equal">
      <formula>"CRITICAL"</formula>
    </cfRule>
  </conditionalFormatting>
  <conditionalFormatting sqref="Y28">
    <cfRule type="cellIs" dxfId="6643" priority="300" operator="equal">
      <formula>"CRITICAL"</formula>
    </cfRule>
  </conditionalFormatting>
  <conditionalFormatting sqref="Y59">
    <cfRule type="cellIs" dxfId="6642" priority="299" operator="equal">
      <formula>"CRITICAL"</formula>
    </cfRule>
  </conditionalFormatting>
  <conditionalFormatting sqref="Y60">
    <cfRule type="cellIs" dxfId="6641" priority="298" operator="equal">
      <formula>"CRITICAL"</formula>
    </cfRule>
  </conditionalFormatting>
  <conditionalFormatting sqref="C7:L7">
    <cfRule type="cellIs" dxfId="6640" priority="287" operator="equal">
      <formula>"NON-WORKING DAY"</formula>
    </cfRule>
    <cfRule type="cellIs" dxfId="6639" priority="288" operator="equal">
      <formula>"WORKING DAY"</formula>
    </cfRule>
    <cfRule type="cellIs" dxfId="6638" priority="289" operator="equal">
      <formula>"NON AGGRESSIVE"</formula>
    </cfRule>
    <cfRule type="cellIs" dxfId="6637" priority="290" operator="equal">
      <formula>"AGGRESSIVE"</formula>
    </cfRule>
    <cfRule type="cellIs" dxfId="6636" priority="291" operator="equal">
      <formula>"AMENDMENT NOT REQUIRED"</formula>
    </cfRule>
    <cfRule type="cellIs" dxfId="6635" priority="292" operator="equal">
      <formula>"AMENDMENT REQUIRED"</formula>
    </cfRule>
    <cfRule type="cellIs" dxfId="6634" priority="293" operator="equal">
      <formula>"COMPLETED"</formula>
    </cfRule>
    <cfRule type="cellIs" dxfId="6633" priority="294" operator="equal">
      <formula>"RISK"</formula>
    </cfRule>
    <cfRule type="cellIs" dxfId="6632" priority="295" operator="equal">
      <formula>"ISSUE"</formula>
    </cfRule>
    <cfRule type="cellIs" dxfId="6631" priority="296" operator="equal">
      <formula>"NEEDS ATTENTION"</formula>
    </cfRule>
    <cfRule type="cellIs" dxfId="6630" priority="297" operator="equal">
      <formula>"NA"</formula>
    </cfRule>
  </conditionalFormatting>
  <conditionalFormatting sqref="AD26">
    <cfRule type="cellIs" dxfId="6629" priority="286" operator="equal">
      <formula>"PROJECT CAN BE MOVED TO COMPLETED SHEET"</formula>
    </cfRule>
  </conditionalFormatting>
  <conditionalFormatting sqref="Q7">
    <cfRule type="cellIs" dxfId="6628" priority="275" operator="equal">
      <formula>"NON-WORKING DAY"</formula>
    </cfRule>
    <cfRule type="cellIs" dxfId="6627" priority="276" operator="equal">
      <formula>"WORKING DAY"</formula>
    </cfRule>
    <cfRule type="cellIs" dxfId="6626" priority="277" operator="equal">
      <formula>"NON AGGRESSIVE"</formula>
    </cfRule>
    <cfRule type="cellIs" dxfId="6625" priority="278" operator="equal">
      <formula>"AGGRESSIVE"</formula>
    </cfRule>
    <cfRule type="cellIs" dxfId="6624" priority="279" operator="equal">
      <formula>"AMENDMENT NOT REQUIRED"</formula>
    </cfRule>
    <cfRule type="cellIs" dxfId="6623" priority="280" operator="equal">
      <formula>"AMENDMENT REQUIRED"</formula>
    </cfRule>
    <cfRule type="cellIs" dxfId="6622" priority="281" operator="equal">
      <formula>"COMPLETED"</formula>
    </cfRule>
    <cfRule type="cellIs" dxfId="6621" priority="282" operator="equal">
      <formula>"RISK"</formula>
    </cfRule>
    <cfRule type="cellIs" dxfId="6620" priority="283" operator="equal">
      <formula>"ISSUE"</formula>
    </cfRule>
    <cfRule type="cellIs" dxfId="6619" priority="284" operator="equal">
      <formula>"NEEDS ATTENTION"</formula>
    </cfRule>
    <cfRule type="cellIs" dxfId="6618" priority="285" operator="equal">
      <formula>"NA"</formula>
    </cfRule>
  </conditionalFormatting>
  <conditionalFormatting sqref="P7">
    <cfRule type="cellIs" dxfId="6617" priority="274" operator="equal">
      <formula>"AMENDMENT REQUIRED"</formula>
    </cfRule>
  </conditionalFormatting>
  <conditionalFormatting sqref="C7">
    <cfRule type="cellIs" dxfId="6616" priority="273" operator="equal">
      <formula>"BILLING DEFEREMENT TO BE INITIATED, IF APPLICABLE"</formula>
    </cfRule>
  </conditionalFormatting>
  <conditionalFormatting sqref="C102:C106">
    <cfRule type="containsText" dxfId="6615" priority="220" operator="containsText" text="TD/TM">
      <formula>NOT(ISERROR(SEARCH("TD/TM",C102)))</formula>
    </cfRule>
    <cfRule type="containsText" dxfId="6614" priority="223" operator="containsText" text="Order Raising">
      <formula>NOT(ISERROR(SEARCH("Order Raising",C102)))</formula>
    </cfRule>
    <cfRule type="containsText" dxfId="6613" priority="224" operator="containsText" text="Partner">
      <formula>NOT(ISERROR(SEARCH("Partner",C102)))</formula>
    </cfRule>
    <cfRule type="containsText" dxfId="6612" priority="271" operator="containsText" text="Sales">
      <formula>NOT(ISERROR(SEARCH("Sales",C102)))</formula>
    </cfRule>
    <cfRule type="containsText" dxfId="6611" priority="272" operator="containsText" text="Client">
      <formula>NOT(ISERROR(SEARCH("Client",C102)))</formula>
    </cfRule>
  </conditionalFormatting>
  <conditionalFormatting sqref="C103">
    <cfRule type="containsText" dxfId="6610" priority="269" operator="containsText" text="Singtel">
      <formula>NOT(ISERROR(SEARCH("Singtel",C103)))</formula>
    </cfRule>
    <cfRule type="containsText" dxfId="6609" priority="270" operator="containsText" text="Schenker">
      <formula>NOT(ISERROR(SEARCH("Schenker",C103)))</formula>
    </cfRule>
  </conditionalFormatting>
  <conditionalFormatting sqref="M7:N7">
    <cfRule type="cellIs" dxfId="6608" priority="257" operator="equal">
      <formula>"NEEDS POSTPONEMENT"</formula>
    </cfRule>
    <cfRule type="cellIs" dxfId="6607" priority="258" operator="equal">
      <formula>"NON-WORKING DAY"</formula>
    </cfRule>
    <cfRule type="cellIs" dxfId="6606" priority="259" operator="equal">
      <formula>"WORKING DAY"</formula>
    </cfRule>
    <cfRule type="cellIs" dxfId="6605" priority="260" operator="equal">
      <formula>"NON AGGRESSIVE"</formula>
    </cfRule>
    <cfRule type="cellIs" dxfId="6604" priority="261" operator="equal">
      <formula>"AGGRESSIVE"</formula>
    </cfRule>
    <cfRule type="cellIs" dxfId="6603" priority="262" operator="equal">
      <formula>"AMENDMENT NOT REQUIRED"</formula>
    </cfRule>
    <cfRule type="cellIs" dxfId="6602" priority="263" operator="equal">
      <formula>"AMENDMENT REQUIRED"</formula>
    </cfRule>
    <cfRule type="cellIs" dxfId="6601" priority="264" operator="equal">
      <formula>"COMPLETED"</formula>
    </cfRule>
    <cfRule type="cellIs" dxfId="6600" priority="265" operator="equal">
      <formula>"RISK"</formula>
    </cfRule>
    <cfRule type="cellIs" dxfId="6599" priority="266" operator="equal">
      <formula>"ISSUE"</formula>
    </cfRule>
    <cfRule type="cellIs" dxfId="6598" priority="267" operator="equal">
      <formula>"NEEDS ATTENTION"</formula>
    </cfRule>
    <cfRule type="cellIs" dxfId="6597" priority="268" operator="equal">
      <formula>"NA"</formula>
    </cfRule>
  </conditionalFormatting>
  <conditionalFormatting sqref="S7">
    <cfRule type="cellIs" dxfId="6596" priority="245" operator="equal">
      <formula>"NON-WORKING DAY"</formula>
    </cfRule>
    <cfRule type="cellIs" dxfId="6595" priority="246" operator="equal">
      <formula>"WORKING DAY"</formula>
    </cfRule>
    <cfRule type="cellIs" dxfId="6594" priority="247" operator="equal">
      <formula>"NON AGGRESSIVE"</formula>
    </cfRule>
    <cfRule type="cellIs" dxfId="6593" priority="248" operator="equal">
      <formula>"AGGRESSIVE"</formula>
    </cfRule>
    <cfRule type="cellIs" dxfId="6592" priority="249" operator="equal">
      <formula>"AMENDMENT NOT REQUIRED"</formula>
    </cfRule>
    <cfRule type="cellIs" dxfId="6591" priority="250" operator="equal">
      <formula>"AMENDMENT REQUIRED"</formula>
    </cfRule>
    <cfRule type="cellIs" dxfId="6590" priority="251" operator="equal">
      <formula>"COMPLETED"</formula>
    </cfRule>
    <cfRule type="cellIs" dxfId="6589" priority="252" operator="equal">
      <formula>"RISK"</formula>
    </cfRule>
    <cfRule type="cellIs" dxfId="6588" priority="253" operator="equal">
      <formula>"ISSUE"</formula>
    </cfRule>
    <cfRule type="cellIs" dxfId="6587" priority="254" operator="equal">
      <formula>"NEEDS ATTENTION"</formula>
    </cfRule>
    <cfRule type="cellIs" dxfId="6586" priority="255" operator="equal">
      <formula>"NA"</formula>
    </cfRule>
  </conditionalFormatting>
  <conditionalFormatting sqref="AA38">
    <cfRule type="cellIs" dxfId="6585" priority="243" stopIfTrue="1" operator="equal">
      <formula>"COMPLETED"</formula>
    </cfRule>
    <cfRule type="expression" dxfId="6584" priority="244">
      <formula>$B$3&gt;$AA$38</formula>
    </cfRule>
  </conditionalFormatting>
  <conditionalFormatting sqref="AA26">
    <cfRule type="cellIs" dxfId="6583" priority="238" stopIfTrue="1" operator="equal">
      <formula>"COMPLETED"</formula>
    </cfRule>
    <cfRule type="expression" dxfId="6582" priority="239">
      <formula>$B$3&gt;$AA$26</formula>
    </cfRule>
  </conditionalFormatting>
  <conditionalFormatting sqref="AA26">
    <cfRule type="cellIs" dxfId="6581" priority="237" stopIfTrue="1" operator="equal">
      <formula>"NA"</formula>
    </cfRule>
  </conditionalFormatting>
  <conditionalFormatting sqref="C35 Z17 D5 C90">
    <cfRule type="expression" dxfId="6580" priority="325">
      <formula>AND($D$52=0,$AA$17&lt;&gt;"NA")</formula>
    </cfRule>
  </conditionalFormatting>
  <conditionalFormatting sqref="C36 Z18 C91 E5">
    <cfRule type="expression" dxfId="6579" priority="326">
      <formula>AND($D$57=0,$AA$18&lt;&gt;"NA")</formula>
    </cfRule>
  </conditionalFormatting>
  <conditionalFormatting sqref="C37 C92 F5">
    <cfRule type="expression" dxfId="6578" priority="327">
      <formula>AND($H$48=0,#REF!&lt;&gt;"NA")</formula>
    </cfRule>
  </conditionalFormatting>
  <conditionalFormatting sqref="C38 Z20 C93 G5">
    <cfRule type="expression" dxfId="6577" priority="328">
      <formula>AND($H$53=0,$AA$20&lt;&gt;"NA")</formula>
    </cfRule>
  </conditionalFormatting>
  <conditionalFormatting sqref="C39 C94 H5">
    <cfRule type="expression" dxfId="6576" priority="329">
      <formula>AND($H$57=0,#REF!&lt;&gt;"NA")</formula>
    </cfRule>
  </conditionalFormatting>
  <conditionalFormatting sqref="C95 C40 C72 I5">
    <cfRule type="expression" dxfId="6575" priority="330">
      <formula>AND($L$57=0,#REF!&lt;&gt;"NA")</formula>
    </cfRule>
  </conditionalFormatting>
  <conditionalFormatting sqref="C41 C96 J5">
    <cfRule type="expression" dxfId="6574" priority="331">
      <formula>AND($D$61=0,#REF!&lt;&gt;"NA")</formula>
    </cfRule>
  </conditionalFormatting>
  <conditionalFormatting sqref="C42 C97 K5">
    <cfRule type="expression" dxfId="6573" priority="332">
      <formula>AND($L$53=0,#REF!&lt;&gt;"NA")</formula>
    </cfRule>
  </conditionalFormatting>
  <conditionalFormatting sqref="C43 Z25 C98 L5:M5">
    <cfRule type="expression" dxfId="6572" priority="333">
      <formula>AND($P$53=0,$AA$25&lt;&gt;"NA")</formula>
    </cfRule>
  </conditionalFormatting>
  <conditionalFormatting sqref="AD44">
    <cfRule type="expression" dxfId="6571" priority="236">
      <formula>OR($E123=84,$G123=84)</formula>
    </cfRule>
  </conditionalFormatting>
  <conditionalFormatting sqref="AD45:AD46">
    <cfRule type="expression" dxfId="6570" priority="235">
      <formula>OR($E124=84,$G124=84)</formula>
    </cfRule>
  </conditionalFormatting>
  <conditionalFormatting sqref="AD52 AD75:AD79">
    <cfRule type="expression" dxfId="6569" priority="234">
      <formula>OR($E133=84,$G133=84)</formula>
    </cfRule>
  </conditionalFormatting>
  <conditionalFormatting sqref="Z24">
    <cfRule type="expression" dxfId="6568" priority="233">
      <formula>AND($L$53=0,$AA$24&lt;&gt;"NA")</formula>
    </cfRule>
  </conditionalFormatting>
  <conditionalFormatting sqref="K58">
    <cfRule type="expression" dxfId="6567" priority="232">
      <formula>$H$57=0</formula>
    </cfRule>
  </conditionalFormatting>
  <conditionalFormatting sqref="AA34">
    <cfRule type="cellIs" dxfId="6566" priority="323" operator="equal">
      <formula>"COMPLETED"</formula>
    </cfRule>
    <cfRule type="expression" dxfId="6565" priority="324">
      <formula>$B$3&gt;$AA$34</formula>
    </cfRule>
  </conditionalFormatting>
  <conditionalFormatting sqref="AA35">
    <cfRule type="cellIs" dxfId="6564" priority="230" operator="equal">
      <formula>"COMPLETED"</formula>
    </cfRule>
    <cfRule type="expression" dxfId="6563" priority="231">
      <formula>$B$3&gt;$AA$35</formula>
    </cfRule>
  </conditionalFormatting>
  <conditionalFormatting sqref="AA36">
    <cfRule type="expression" dxfId="6562" priority="228">
      <formula>$B$3&gt;$AA$36</formula>
    </cfRule>
    <cfRule type="cellIs" dxfId="6561" priority="229" operator="equal">
      <formula>"COMPLETED"</formula>
    </cfRule>
    <cfRule type="cellIs" dxfId="6560" priority="242" operator="equal">
      <formula>"NA"</formula>
    </cfRule>
  </conditionalFormatting>
  <conditionalFormatting sqref="AA37">
    <cfRule type="expression" dxfId="6559" priority="225">
      <formula>$B$3&gt;$AA$37</formula>
    </cfRule>
    <cfRule type="cellIs" dxfId="6558" priority="226" operator="equal">
      <formula>"NA"</formula>
    </cfRule>
    <cfRule type="cellIs" dxfId="6557" priority="227" operator="equal">
      <formula>"COMPLETED"</formula>
    </cfRule>
  </conditionalFormatting>
  <conditionalFormatting sqref="C106">
    <cfRule type="containsText" dxfId="6556" priority="221" operator="containsText" text="Singtel">
      <formula>NOT(ISERROR(SEARCH("Singtel",C106)))</formula>
    </cfRule>
    <cfRule type="containsText" dxfId="6555" priority="222" operator="containsText" text="Schenker">
      <formula>NOT(ISERROR(SEARCH("Schenker",C106)))</formula>
    </cfRule>
  </conditionalFormatting>
  <conditionalFormatting sqref="AD74:AG74">
    <cfRule type="expression" dxfId="6554" priority="219">
      <formula>OR($E153=84,$G153=84)</formula>
    </cfRule>
  </conditionalFormatting>
  <conditionalFormatting sqref="BF9:BG23 BJ9:BJ23">
    <cfRule type="cellIs" dxfId="6553" priority="207" operator="equal">
      <formula>"Critical"</formula>
    </cfRule>
    <cfRule type="cellIs" dxfId="6552" priority="208" operator="equal">
      <formula>"Sustainable"</formula>
    </cfRule>
    <cfRule type="cellIs" dxfId="6551" priority="209" operator="equal">
      <formula>"Severe"</formula>
    </cfRule>
    <cfRule type="cellIs" dxfId="6550" priority="210" operator="equal">
      <formula>"Moderate"</formula>
    </cfRule>
  </conditionalFormatting>
  <conditionalFormatting sqref="CB9:CG14">
    <cfRule type="cellIs" dxfId="6549" priority="215" operator="equal">
      <formula>"Critical"</formula>
    </cfRule>
    <cfRule type="cellIs" dxfId="6548" priority="216" operator="equal">
      <formula>"Sustainable"</formula>
    </cfRule>
    <cfRule type="cellIs" dxfId="6547" priority="217" operator="equal">
      <formula>"Severe"</formula>
    </cfRule>
    <cfRule type="cellIs" dxfId="6546" priority="218" operator="equal">
      <formula>"Moderate"</formula>
    </cfRule>
  </conditionalFormatting>
  <conditionalFormatting sqref="BT9:BU23">
    <cfRule type="cellIs" dxfId="6545" priority="211" operator="equal">
      <formula>"Critical"</formula>
    </cfRule>
    <cfRule type="cellIs" dxfId="6544" priority="212" operator="equal">
      <formula>"Sustainable"</formula>
    </cfRule>
    <cfRule type="cellIs" dxfId="6543" priority="213" operator="equal">
      <formula>"Severe"</formula>
    </cfRule>
    <cfRule type="cellIs" dxfId="6542" priority="214" operator="equal">
      <formula>"Moderate"</formula>
    </cfRule>
  </conditionalFormatting>
  <conditionalFormatting sqref="CB9:CG14">
    <cfRule type="cellIs" dxfId="6541" priority="206" operator="equal">
      <formula>"NIL"</formula>
    </cfRule>
  </conditionalFormatting>
  <conditionalFormatting sqref="CB14:CG14">
    <cfRule type="cellIs" dxfId="6540" priority="202" operator="equal">
      <formula>"Critical"</formula>
    </cfRule>
    <cfRule type="cellIs" dxfId="6539" priority="203" operator="equal">
      <formula>"Sustainable"</formula>
    </cfRule>
    <cfRule type="cellIs" dxfId="6538" priority="204" operator="equal">
      <formula>"Severe"</formula>
    </cfRule>
    <cfRule type="cellIs" dxfId="6537" priority="205" operator="equal">
      <formula>"Moderate"</formula>
    </cfRule>
  </conditionalFormatting>
  <conditionalFormatting sqref="CB14:CG14">
    <cfRule type="cellIs" dxfId="6536" priority="201" operator="equal">
      <formula>"NIL"</formula>
    </cfRule>
  </conditionalFormatting>
  <conditionalFormatting sqref="CG9:CG13">
    <cfRule type="cellIs" dxfId="6535" priority="197" operator="equal">
      <formula>"Critical"</formula>
    </cfRule>
    <cfRule type="cellIs" dxfId="6534" priority="198" operator="equal">
      <formula>"Sustainable"</formula>
    </cfRule>
    <cfRule type="cellIs" dxfId="6533" priority="199" operator="equal">
      <formula>"Severe"</formula>
    </cfRule>
    <cfRule type="cellIs" dxfId="6532" priority="200" operator="equal">
      <formula>"Moderate"</formula>
    </cfRule>
  </conditionalFormatting>
  <conditionalFormatting sqref="CG9:CG13">
    <cfRule type="cellIs" dxfId="6531" priority="196" operator="equal">
      <formula>"NIL"</formula>
    </cfRule>
  </conditionalFormatting>
  <conditionalFormatting sqref="BT9:BU23">
    <cfRule type="cellIs" dxfId="6530" priority="195" operator="equal">
      <formula>"NIL"</formula>
    </cfRule>
  </conditionalFormatting>
  <conditionalFormatting sqref="BW9:BW23">
    <cfRule type="cellIs" dxfId="6529" priority="194" operator="equal">
      <formula>"CLOSED"</formula>
    </cfRule>
  </conditionalFormatting>
  <conditionalFormatting sqref="BE37">
    <cfRule type="cellIs" dxfId="6528" priority="193" operator="between">
      <formula>1</formula>
      <formula>100</formula>
    </cfRule>
  </conditionalFormatting>
  <conditionalFormatting sqref="BF37">
    <cfRule type="cellIs" dxfId="6527" priority="192" operator="between">
      <formula>1</formula>
      <formula>100</formula>
    </cfRule>
  </conditionalFormatting>
  <conditionalFormatting sqref="BR9:BR23">
    <cfRule type="cellIs" dxfId="6526" priority="188" operator="equal">
      <formula>"Critical"</formula>
    </cfRule>
    <cfRule type="cellIs" dxfId="6525" priority="189" operator="equal">
      <formula>"Sustainable"</formula>
    </cfRule>
    <cfRule type="cellIs" dxfId="6524" priority="190" operator="equal">
      <formula>"Severe"</formula>
    </cfRule>
    <cfRule type="cellIs" dxfId="6523" priority="191" operator="equal">
      <formula>"Moderate"</formula>
    </cfRule>
  </conditionalFormatting>
  <conditionalFormatting sqref="BR9:BR23">
    <cfRule type="cellIs" dxfId="6522" priority="187" operator="equal">
      <formula>"NIL"</formula>
    </cfRule>
  </conditionalFormatting>
  <conditionalFormatting sqref="BG37">
    <cfRule type="cellIs" dxfId="6521" priority="186" operator="between">
      <formula>1</formula>
      <formula>100</formula>
    </cfRule>
  </conditionalFormatting>
  <conditionalFormatting sqref="BI37">
    <cfRule type="cellIs" dxfId="6520" priority="185" operator="between">
      <formula>1</formula>
      <formula>100</formula>
    </cfRule>
  </conditionalFormatting>
  <conditionalFormatting sqref="BF37:BF41">
    <cfRule type="cellIs" dxfId="6519" priority="184" operator="equal">
      <formula>0</formula>
    </cfRule>
  </conditionalFormatting>
  <conditionalFormatting sqref="BH37">
    <cfRule type="cellIs" dxfId="6518" priority="183" operator="between">
      <formula>1</formula>
      <formula>100</formula>
    </cfRule>
  </conditionalFormatting>
  <conditionalFormatting sqref="BH37:BH41">
    <cfRule type="cellIs" dxfId="6517" priority="182" operator="equal">
      <formula>0</formula>
    </cfRule>
  </conditionalFormatting>
  <conditionalFormatting sqref="BJ37:BP37">
    <cfRule type="cellIs" dxfId="6516" priority="181" operator="between">
      <formula>1</formula>
      <formula>100</formula>
    </cfRule>
  </conditionalFormatting>
  <conditionalFormatting sqref="BJ37:BP41">
    <cfRule type="cellIs" dxfId="6515" priority="180" operator="equal">
      <formula>0</formula>
    </cfRule>
  </conditionalFormatting>
  <conditionalFormatting sqref="BL9:BL23">
    <cfRule type="cellIs" dxfId="6514" priority="176" operator="equal">
      <formula>"Critical"</formula>
    </cfRule>
    <cfRule type="cellIs" dxfId="6513" priority="177" operator="equal">
      <formula>"Sustainable"</formula>
    </cfRule>
    <cfRule type="cellIs" dxfId="6512" priority="178" operator="equal">
      <formula>"Severe"</formula>
    </cfRule>
    <cfRule type="cellIs" dxfId="6511" priority="179" operator="equal">
      <formula>"Moderate"</formula>
    </cfRule>
  </conditionalFormatting>
  <conditionalFormatting sqref="BS9:BS23">
    <cfRule type="cellIs" dxfId="6510" priority="172" operator="equal">
      <formula>"Critical"</formula>
    </cfRule>
    <cfRule type="cellIs" dxfId="6509" priority="173" operator="equal">
      <formula>"Sustainable"</formula>
    </cfRule>
    <cfRule type="cellIs" dxfId="6508" priority="174" operator="equal">
      <formula>"Severe"</formula>
    </cfRule>
    <cfRule type="cellIs" dxfId="6507" priority="175" operator="equal">
      <formula>"Moderate"</formula>
    </cfRule>
  </conditionalFormatting>
  <conditionalFormatting sqref="BV9:BV23">
    <cfRule type="cellIs" dxfId="6506" priority="168" operator="equal">
      <formula>"Critical"</formula>
    </cfRule>
    <cfRule type="cellIs" dxfId="6505" priority="169" operator="equal">
      <formula>"Sustainable"</formula>
    </cfRule>
    <cfRule type="cellIs" dxfId="6504" priority="170" operator="equal">
      <formula>"Severe"</formula>
    </cfRule>
    <cfRule type="cellIs" dxfId="6503" priority="171" operator="equal">
      <formula>"Moderate"</formula>
    </cfRule>
  </conditionalFormatting>
  <conditionalFormatting sqref="AZ29:BD30 BC31:BD32 BD33">
    <cfRule type="cellIs" dxfId="6502" priority="160" operator="equal">
      <formula>"Critical"</formula>
    </cfRule>
    <cfRule type="cellIs" dxfId="6501" priority="161" operator="equal">
      <formula>"Sustainable"</formula>
    </cfRule>
    <cfRule type="cellIs" dxfId="6500" priority="162" operator="equal">
      <formula>"Severe"</formula>
    </cfRule>
    <cfRule type="cellIs" dxfId="6499" priority="163" operator="equal">
      <formula>"Moderate"</formula>
    </cfRule>
  </conditionalFormatting>
  <conditionalFormatting sqref="AZ29:BD30 BC31:BD32 BD33">
    <cfRule type="cellIs" dxfId="6498" priority="164" operator="equal">
      <formula>"Critical"</formula>
    </cfRule>
    <cfRule type="cellIs" dxfId="6497" priority="165" operator="equal">
      <formula>"Sustainable"</formula>
    </cfRule>
    <cfRule type="cellIs" dxfId="6496" priority="166" operator="equal">
      <formula>"Severe"</formula>
    </cfRule>
    <cfRule type="cellIs" dxfId="6495" priority="167" operator="equal">
      <formula>"Moderate"</formula>
    </cfRule>
  </conditionalFormatting>
  <conditionalFormatting sqref="AZ31:AZ33">
    <cfRule type="cellIs" dxfId="6494" priority="156" operator="equal">
      <formula>"Critical"</formula>
    </cfRule>
    <cfRule type="cellIs" dxfId="6493" priority="157" operator="equal">
      <formula>"Sustainable"</formula>
    </cfRule>
    <cfRule type="cellIs" dxfId="6492" priority="158" operator="equal">
      <formula>"Severe"</formula>
    </cfRule>
    <cfRule type="cellIs" dxfId="6491" priority="159" operator="equal">
      <formula>"Moderate"</formula>
    </cfRule>
  </conditionalFormatting>
  <conditionalFormatting sqref="AZ31:AZ33">
    <cfRule type="cellIs" dxfId="6490" priority="152" operator="equal">
      <formula>"Critical"</formula>
    </cfRule>
    <cfRule type="cellIs" dxfId="6489" priority="153" operator="equal">
      <formula>"Sustainable"</formula>
    </cfRule>
    <cfRule type="cellIs" dxfId="6488" priority="154" operator="equal">
      <formula>"Severe"</formula>
    </cfRule>
    <cfRule type="cellIs" dxfId="6487" priority="155" operator="equal">
      <formula>"Moderate"</formula>
    </cfRule>
  </conditionalFormatting>
  <conditionalFormatting sqref="BA32:BA33">
    <cfRule type="cellIs" dxfId="6486" priority="148" operator="equal">
      <formula>"Critical"</formula>
    </cfRule>
    <cfRule type="cellIs" dxfId="6485" priority="149" operator="equal">
      <formula>"Sustainable"</formula>
    </cfRule>
    <cfRule type="cellIs" dxfId="6484" priority="150" operator="equal">
      <formula>"Severe"</formula>
    </cfRule>
    <cfRule type="cellIs" dxfId="6483" priority="151" operator="equal">
      <formula>"Moderate"</formula>
    </cfRule>
  </conditionalFormatting>
  <conditionalFormatting sqref="BA32:BA33">
    <cfRule type="cellIs" dxfId="6482" priority="144" operator="equal">
      <formula>"Critical"</formula>
    </cfRule>
    <cfRule type="cellIs" dxfId="6481" priority="145" operator="equal">
      <formula>"Sustainable"</formula>
    </cfRule>
    <cfRule type="cellIs" dxfId="6480" priority="146" operator="equal">
      <formula>"Severe"</formula>
    </cfRule>
    <cfRule type="cellIs" dxfId="6479" priority="147" operator="equal">
      <formula>"Moderate"</formula>
    </cfRule>
  </conditionalFormatting>
  <conditionalFormatting sqref="BB33">
    <cfRule type="cellIs" dxfId="6478" priority="140" operator="equal">
      <formula>"Critical"</formula>
    </cfRule>
    <cfRule type="cellIs" dxfId="6477" priority="141" operator="equal">
      <formula>"Sustainable"</formula>
    </cfRule>
    <cfRule type="cellIs" dxfId="6476" priority="142" operator="equal">
      <formula>"Severe"</formula>
    </cfRule>
    <cfRule type="cellIs" dxfId="6475" priority="143" operator="equal">
      <formula>"Moderate"</formula>
    </cfRule>
  </conditionalFormatting>
  <conditionalFormatting sqref="BB33">
    <cfRule type="cellIs" dxfId="6474" priority="136" operator="equal">
      <formula>"Critical"</formula>
    </cfRule>
    <cfRule type="cellIs" dxfId="6473" priority="137" operator="equal">
      <formula>"Sustainable"</formula>
    </cfRule>
    <cfRule type="cellIs" dxfId="6472" priority="138" operator="equal">
      <formula>"Severe"</formula>
    </cfRule>
    <cfRule type="cellIs" dxfId="6471" priority="139" operator="equal">
      <formula>"Moderate"</formula>
    </cfRule>
  </conditionalFormatting>
  <conditionalFormatting sqref="BA31:BB31">
    <cfRule type="cellIs" dxfId="6470" priority="132" operator="equal">
      <formula>"Critical"</formula>
    </cfRule>
    <cfRule type="cellIs" dxfId="6469" priority="133" operator="equal">
      <formula>"Sustainable"</formula>
    </cfRule>
    <cfRule type="cellIs" dxfId="6468" priority="134" operator="equal">
      <formula>"Severe"</formula>
    </cfRule>
    <cfRule type="cellIs" dxfId="6467" priority="135" operator="equal">
      <formula>"Moderate"</formula>
    </cfRule>
  </conditionalFormatting>
  <conditionalFormatting sqref="BA31:BB31">
    <cfRule type="cellIs" dxfId="6466" priority="128" operator="equal">
      <formula>"Critical"</formula>
    </cfRule>
    <cfRule type="cellIs" dxfId="6465" priority="129" operator="equal">
      <formula>"Sustainable"</formula>
    </cfRule>
    <cfRule type="cellIs" dxfId="6464" priority="130" operator="equal">
      <formula>"Severe"</formula>
    </cfRule>
    <cfRule type="cellIs" dxfId="6463" priority="131" operator="equal">
      <formula>"Moderate"</formula>
    </cfRule>
  </conditionalFormatting>
  <conditionalFormatting sqref="BB32">
    <cfRule type="cellIs" dxfId="6462" priority="124" operator="equal">
      <formula>"Critical"</formula>
    </cfRule>
    <cfRule type="cellIs" dxfId="6461" priority="125" operator="equal">
      <formula>"Sustainable"</formula>
    </cfRule>
    <cfRule type="cellIs" dxfId="6460" priority="126" operator="equal">
      <formula>"Severe"</formula>
    </cfRule>
    <cfRule type="cellIs" dxfId="6459" priority="127" operator="equal">
      <formula>"Moderate"</formula>
    </cfRule>
  </conditionalFormatting>
  <conditionalFormatting sqref="BB32">
    <cfRule type="cellIs" dxfId="6458" priority="120" operator="equal">
      <formula>"Critical"</formula>
    </cfRule>
    <cfRule type="cellIs" dxfId="6457" priority="121" operator="equal">
      <formula>"Sustainable"</formula>
    </cfRule>
    <cfRule type="cellIs" dxfId="6456" priority="122" operator="equal">
      <formula>"Severe"</formula>
    </cfRule>
    <cfRule type="cellIs" dxfId="6455" priority="123" operator="equal">
      <formula>"Moderate"</formula>
    </cfRule>
  </conditionalFormatting>
  <conditionalFormatting sqref="BC33">
    <cfRule type="cellIs" dxfId="6454" priority="116" operator="equal">
      <formula>"Critical"</formula>
    </cfRule>
    <cfRule type="cellIs" dxfId="6453" priority="117" operator="equal">
      <formula>"Sustainable"</formula>
    </cfRule>
    <cfRule type="cellIs" dxfId="6452" priority="118" operator="equal">
      <formula>"Severe"</formula>
    </cfRule>
    <cfRule type="cellIs" dxfId="6451" priority="119" operator="equal">
      <formula>"Moderate"</formula>
    </cfRule>
  </conditionalFormatting>
  <conditionalFormatting sqref="BC33">
    <cfRule type="cellIs" dxfId="6450" priority="112" operator="equal">
      <formula>"Critical"</formula>
    </cfRule>
    <cfRule type="cellIs" dxfId="6449" priority="113" operator="equal">
      <formula>"Sustainable"</formula>
    </cfRule>
    <cfRule type="cellIs" dxfId="6448" priority="114" operator="equal">
      <formula>"Severe"</formula>
    </cfRule>
    <cfRule type="cellIs" dxfId="6447" priority="115" operator="equal">
      <formula>"Moderate"</formula>
    </cfRule>
  </conditionalFormatting>
  <conditionalFormatting sqref="AZ37:BD38 BC39:BD40 BD41">
    <cfRule type="cellIs" dxfId="6446" priority="104" operator="equal">
      <formula>"Critical"</formula>
    </cfRule>
    <cfRule type="cellIs" dxfId="6445" priority="105" operator="equal">
      <formula>"Sustainable"</formula>
    </cfRule>
    <cfRule type="cellIs" dxfId="6444" priority="106" operator="equal">
      <formula>"Severe"</formula>
    </cfRule>
    <cfRule type="cellIs" dxfId="6443" priority="107" operator="equal">
      <formula>"Moderate"</formula>
    </cfRule>
  </conditionalFormatting>
  <conditionalFormatting sqref="AZ37:BD38 BC39:BD40 BD41">
    <cfRule type="cellIs" dxfId="6442" priority="108" operator="equal">
      <formula>"Critical"</formula>
    </cfRule>
    <cfRule type="cellIs" dxfId="6441" priority="109" operator="equal">
      <formula>"Sustainable"</formula>
    </cfRule>
    <cfRule type="cellIs" dxfId="6440" priority="110" operator="equal">
      <formula>"Severe"</formula>
    </cfRule>
    <cfRule type="cellIs" dxfId="6439" priority="111" operator="equal">
      <formula>"Moderate"</formula>
    </cfRule>
  </conditionalFormatting>
  <conditionalFormatting sqref="AZ39:AZ41">
    <cfRule type="cellIs" dxfId="6438" priority="100" operator="equal">
      <formula>"Critical"</formula>
    </cfRule>
    <cfRule type="cellIs" dxfId="6437" priority="101" operator="equal">
      <formula>"Sustainable"</formula>
    </cfRule>
    <cfRule type="cellIs" dxfId="6436" priority="102" operator="equal">
      <formula>"Severe"</formula>
    </cfRule>
    <cfRule type="cellIs" dxfId="6435" priority="103" operator="equal">
      <formula>"Moderate"</formula>
    </cfRule>
  </conditionalFormatting>
  <conditionalFormatting sqref="AZ39:AZ41">
    <cfRule type="cellIs" dxfId="6434" priority="96" operator="equal">
      <formula>"Critical"</formula>
    </cfRule>
    <cfRule type="cellIs" dxfId="6433" priority="97" operator="equal">
      <formula>"Sustainable"</formula>
    </cfRule>
    <cfRule type="cellIs" dxfId="6432" priority="98" operator="equal">
      <formula>"Severe"</formula>
    </cfRule>
    <cfRule type="cellIs" dxfId="6431" priority="99" operator="equal">
      <formula>"Moderate"</formula>
    </cfRule>
  </conditionalFormatting>
  <conditionalFormatting sqref="BA40:BA41">
    <cfRule type="cellIs" dxfId="6430" priority="92" operator="equal">
      <formula>"Critical"</formula>
    </cfRule>
    <cfRule type="cellIs" dxfId="6429" priority="93" operator="equal">
      <formula>"Sustainable"</formula>
    </cfRule>
    <cfRule type="cellIs" dxfId="6428" priority="94" operator="equal">
      <formula>"Severe"</formula>
    </cfRule>
    <cfRule type="cellIs" dxfId="6427" priority="95" operator="equal">
      <formula>"Moderate"</formula>
    </cfRule>
  </conditionalFormatting>
  <conditionalFormatting sqref="BA40:BA41">
    <cfRule type="cellIs" dxfId="6426" priority="88" operator="equal">
      <formula>"Critical"</formula>
    </cfRule>
    <cfRule type="cellIs" dxfId="6425" priority="89" operator="equal">
      <formula>"Sustainable"</formula>
    </cfRule>
    <cfRule type="cellIs" dxfId="6424" priority="90" operator="equal">
      <formula>"Severe"</formula>
    </cfRule>
    <cfRule type="cellIs" dxfId="6423" priority="91" operator="equal">
      <formula>"Moderate"</formula>
    </cfRule>
  </conditionalFormatting>
  <conditionalFormatting sqref="BB41">
    <cfRule type="cellIs" dxfId="6422" priority="84" operator="equal">
      <formula>"Critical"</formula>
    </cfRule>
    <cfRule type="cellIs" dxfId="6421" priority="85" operator="equal">
      <formula>"Sustainable"</formula>
    </cfRule>
    <cfRule type="cellIs" dxfId="6420" priority="86" operator="equal">
      <formula>"Severe"</formula>
    </cfRule>
    <cfRule type="cellIs" dxfId="6419" priority="87" operator="equal">
      <formula>"Moderate"</formula>
    </cfRule>
  </conditionalFormatting>
  <conditionalFormatting sqref="BB41">
    <cfRule type="cellIs" dxfId="6418" priority="80" operator="equal">
      <formula>"Critical"</formula>
    </cfRule>
    <cfRule type="cellIs" dxfId="6417" priority="81" operator="equal">
      <formula>"Sustainable"</formula>
    </cfRule>
    <cfRule type="cellIs" dxfId="6416" priority="82" operator="equal">
      <formula>"Severe"</formula>
    </cfRule>
    <cfRule type="cellIs" dxfId="6415" priority="83" operator="equal">
      <formula>"Moderate"</formula>
    </cfRule>
  </conditionalFormatting>
  <conditionalFormatting sqref="BA39:BB39">
    <cfRule type="cellIs" dxfId="6414" priority="76" operator="equal">
      <formula>"Critical"</formula>
    </cfRule>
    <cfRule type="cellIs" dxfId="6413" priority="77" operator="equal">
      <formula>"Sustainable"</formula>
    </cfRule>
    <cfRule type="cellIs" dxfId="6412" priority="78" operator="equal">
      <formula>"Severe"</formula>
    </cfRule>
    <cfRule type="cellIs" dxfId="6411" priority="79" operator="equal">
      <formula>"Moderate"</formula>
    </cfRule>
  </conditionalFormatting>
  <conditionalFormatting sqref="BA39:BB39">
    <cfRule type="cellIs" dxfId="6410" priority="72" operator="equal">
      <formula>"Critical"</formula>
    </cfRule>
    <cfRule type="cellIs" dxfId="6409" priority="73" operator="equal">
      <formula>"Sustainable"</formula>
    </cfRule>
    <cfRule type="cellIs" dxfId="6408" priority="74" operator="equal">
      <formula>"Severe"</formula>
    </cfRule>
    <cfRule type="cellIs" dxfId="6407" priority="75" operator="equal">
      <formula>"Moderate"</formula>
    </cfRule>
  </conditionalFormatting>
  <conditionalFormatting sqref="BB40">
    <cfRule type="cellIs" dxfId="6406" priority="68" operator="equal">
      <formula>"Critical"</formula>
    </cfRule>
    <cfRule type="cellIs" dxfId="6405" priority="69" operator="equal">
      <formula>"Sustainable"</formula>
    </cfRule>
    <cfRule type="cellIs" dxfId="6404" priority="70" operator="equal">
      <formula>"Severe"</formula>
    </cfRule>
    <cfRule type="cellIs" dxfId="6403" priority="71" operator="equal">
      <formula>"Moderate"</formula>
    </cfRule>
  </conditionalFormatting>
  <conditionalFormatting sqref="BB40">
    <cfRule type="cellIs" dxfId="6402" priority="64" operator="equal">
      <formula>"Critical"</formula>
    </cfRule>
    <cfRule type="cellIs" dxfId="6401" priority="65" operator="equal">
      <formula>"Sustainable"</formula>
    </cfRule>
    <cfRule type="cellIs" dxfId="6400" priority="66" operator="equal">
      <formula>"Severe"</formula>
    </cfRule>
    <cfRule type="cellIs" dxfId="6399" priority="67" operator="equal">
      <formula>"Moderate"</formula>
    </cfRule>
  </conditionalFormatting>
  <conditionalFormatting sqref="BC41">
    <cfRule type="cellIs" dxfId="6398" priority="60" operator="equal">
      <formula>"Critical"</formula>
    </cfRule>
    <cfRule type="cellIs" dxfId="6397" priority="61" operator="equal">
      <formula>"Sustainable"</formula>
    </cfRule>
    <cfRule type="cellIs" dxfId="6396" priority="62" operator="equal">
      <formula>"Severe"</formula>
    </cfRule>
    <cfRule type="cellIs" dxfId="6395" priority="63" operator="equal">
      <formula>"Moderate"</formula>
    </cfRule>
  </conditionalFormatting>
  <conditionalFormatting sqref="BC41">
    <cfRule type="cellIs" dxfId="6394" priority="56" operator="equal">
      <formula>"Critical"</formula>
    </cfRule>
    <cfRule type="cellIs" dxfId="6393" priority="57" operator="equal">
      <formula>"Sustainable"</formula>
    </cfRule>
    <cfRule type="cellIs" dxfId="6392" priority="58" operator="equal">
      <formula>"Severe"</formula>
    </cfRule>
    <cfRule type="cellIs" dxfId="6391" priority="59" operator="equal">
      <formula>"Moderate"</formula>
    </cfRule>
  </conditionalFormatting>
  <conditionalFormatting sqref="AD80">
    <cfRule type="expression" dxfId="6390" priority="334">
      <formula>OR($E162=84,$G162=84)</formula>
    </cfRule>
  </conditionalFormatting>
  <conditionalFormatting sqref="AD48:AD49 AD51">
    <cfRule type="expression" dxfId="6389" priority="55">
      <formula>OR($E127=84,$G127=84)</formula>
    </cfRule>
  </conditionalFormatting>
  <conditionalFormatting sqref="AD50">
    <cfRule type="expression" dxfId="6388" priority="54">
      <formula>OR($E129=84,$G129=84)</formula>
    </cfRule>
  </conditionalFormatting>
  <conditionalFormatting sqref="AD54:AD58">
    <cfRule type="expression" dxfId="6387" priority="53">
      <formula>OR($E133=84,$G133=84)</formula>
    </cfRule>
  </conditionalFormatting>
  <conditionalFormatting sqref="AD60:AD63">
    <cfRule type="expression" dxfId="6386" priority="52">
      <formula>OR($E139=84,$G139=84)</formula>
    </cfRule>
  </conditionalFormatting>
  <conditionalFormatting sqref="AD65:AD66">
    <cfRule type="expression" dxfId="6385" priority="51">
      <formula>OR($E144=84,$G144=84)</formula>
    </cfRule>
  </conditionalFormatting>
  <conditionalFormatting sqref="AD68:AD71">
    <cfRule type="expression" dxfId="6384" priority="50">
      <formula>OR($E147=84,$G147=84)</formula>
    </cfRule>
  </conditionalFormatting>
  <conditionalFormatting sqref="R7">
    <cfRule type="cellIs" dxfId="6383" priority="3" operator="equal">
      <formula>"TO ARCHIVE"</formula>
    </cfRule>
  </conditionalFormatting>
  <conditionalFormatting sqref="CS17:CS22">
    <cfRule type="cellIs" dxfId="6382" priority="44" stopIfTrue="1" operator="equal">
      <formula>"NA"</formula>
    </cfRule>
  </conditionalFormatting>
  <conditionalFormatting sqref="CR5:CW5">
    <cfRule type="cellIs" dxfId="6381" priority="39" operator="equal">
      <formula>"NA"</formula>
    </cfRule>
    <cfRule type="cellIs" dxfId="6380" priority="40" operator="equal">
      <formula>"INITIATED"</formula>
    </cfRule>
    <cfRule type="cellIs" dxfId="6379" priority="41" operator="equal">
      <formula>"TO BE SCHEDULED"</formula>
    </cfRule>
    <cfRule type="cellIs" dxfId="6378" priority="42" operator="equal">
      <formula>"WIP"</formula>
    </cfRule>
    <cfRule type="cellIs" dxfId="6377" priority="43" operator="equal">
      <formula>"COMPLETED"</formula>
    </cfRule>
  </conditionalFormatting>
  <conditionalFormatting sqref="CS17:CS22">
    <cfRule type="expression" dxfId="6376" priority="45">
      <formula>$C$1&gt;$E$17</formula>
    </cfRule>
    <cfRule type="cellIs" dxfId="6375" priority="46" stopIfTrue="1" operator="equal">
      <formula>"COMPLETED"</formula>
    </cfRule>
  </conditionalFormatting>
  <conditionalFormatting sqref="CR18 CS3 CR29 CQ38">
    <cfRule type="expression" dxfId="6374" priority="47">
      <formula>AND(#REF!=0,$E$18&lt;&gt;"NA")</formula>
    </cfRule>
  </conditionalFormatting>
  <conditionalFormatting sqref="CR19 CT3 CR30 CQ39">
    <cfRule type="expression" dxfId="6373" priority="48">
      <formula>AND(#REF!=0,$E$19&lt;&gt;"NA")</formula>
    </cfRule>
  </conditionalFormatting>
  <conditionalFormatting sqref="CR21 CV3 CR32 CQ41">
    <cfRule type="expression" dxfId="6372" priority="49">
      <formula>AND(#REF!=0,$E$21&lt;&gt;"NA")</formula>
    </cfRule>
  </conditionalFormatting>
  <conditionalFormatting sqref="C174:C175">
    <cfRule type="cellIs" dxfId="6371" priority="37" operator="equal">
      <formula>$C$174</formula>
    </cfRule>
    <cfRule type="cellIs" dxfId="6370" priority="38" operator="equal">
      <formula>$C$175</formula>
    </cfRule>
  </conditionalFormatting>
  <conditionalFormatting sqref="AA16">
    <cfRule type="expression" dxfId="6369" priority="33">
      <formula>TODAY()&gt;$AA$16</formula>
    </cfRule>
    <cfRule type="cellIs" dxfId="6368" priority="36" stopIfTrue="1" operator="equal">
      <formula>"COMPLETED"</formula>
    </cfRule>
    <cfRule type="cellIs" dxfId="6367" priority="240" stopIfTrue="1" operator="equal">
      <formula>"NA"</formula>
    </cfRule>
  </conditionalFormatting>
  <conditionalFormatting sqref="AA17">
    <cfRule type="expression" dxfId="6366" priority="34">
      <formula>TODAY()&gt;$AA$17</formula>
    </cfRule>
    <cfRule type="cellIs" dxfId="6365" priority="35" stopIfTrue="1" operator="equal">
      <formula>"COMPLETED"</formula>
    </cfRule>
    <cfRule type="cellIs" dxfId="6364" priority="241" stopIfTrue="1" operator="equal">
      <formula>"NA"</formula>
    </cfRule>
  </conditionalFormatting>
  <conditionalFormatting sqref="AA18">
    <cfRule type="expression" dxfId="6363" priority="30">
      <formula>TODAY()&gt;$AA$18</formula>
    </cfRule>
    <cfRule type="cellIs" dxfId="6362" priority="31" operator="equal">
      <formula>"COMPLETED"</formula>
    </cfRule>
    <cfRule type="cellIs" dxfId="6361" priority="32" operator="equal">
      <formula>"NA"</formula>
    </cfRule>
  </conditionalFormatting>
  <conditionalFormatting sqref="AA19">
    <cfRule type="expression" dxfId="6360" priority="27">
      <formula>TODAY()&gt;AA19</formula>
    </cfRule>
    <cfRule type="cellIs" dxfId="6359" priority="28" stopIfTrue="1" operator="equal">
      <formula>"COMPLETED"</formula>
    </cfRule>
    <cfRule type="cellIs" dxfId="6358" priority="29" stopIfTrue="1" operator="equal">
      <formula>"NA"</formula>
    </cfRule>
  </conditionalFormatting>
  <conditionalFormatting sqref="AA20">
    <cfRule type="expression" dxfId="6357" priority="24">
      <formula>TODAY()&gt;AA20</formula>
    </cfRule>
    <cfRule type="cellIs" dxfId="6356" priority="25" stopIfTrue="1" operator="equal">
      <formula>"COMPLETED"</formula>
    </cfRule>
    <cfRule type="cellIs" dxfId="6355" priority="26" stopIfTrue="1" operator="equal">
      <formula>"NA"</formula>
    </cfRule>
  </conditionalFormatting>
  <conditionalFormatting sqref="AA21">
    <cfRule type="expression" dxfId="6354" priority="21">
      <formula>TODAY()&gt;AA21</formula>
    </cfRule>
    <cfRule type="cellIs" dxfId="6353" priority="22" stopIfTrue="1" operator="equal">
      <formula>"COMPLETED"</formula>
    </cfRule>
    <cfRule type="cellIs" dxfId="6352" priority="23" stopIfTrue="1" operator="equal">
      <formula>"NA"</formula>
    </cfRule>
  </conditionalFormatting>
  <conditionalFormatting sqref="AA22">
    <cfRule type="expression" dxfId="6351" priority="18">
      <formula>TODAY()&gt;AA22</formula>
    </cfRule>
    <cfRule type="cellIs" dxfId="6350" priority="19" stopIfTrue="1" operator="equal">
      <formula>"COMPLETED"</formula>
    </cfRule>
    <cfRule type="cellIs" dxfId="6349" priority="20" stopIfTrue="1" operator="equal">
      <formula>"NA"</formula>
    </cfRule>
  </conditionalFormatting>
  <conditionalFormatting sqref="AA23">
    <cfRule type="expression" dxfId="6348" priority="15">
      <formula>TODAY()&gt;AA23</formula>
    </cfRule>
    <cfRule type="cellIs" dxfId="6347" priority="16" stopIfTrue="1" operator="equal">
      <formula>"COMPLETED"</formula>
    </cfRule>
    <cfRule type="cellIs" dxfId="6346" priority="17" stopIfTrue="1" operator="equal">
      <formula>"NA"</formula>
    </cfRule>
  </conditionalFormatting>
  <conditionalFormatting sqref="AA24">
    <cfRule type="expression" dxfId="6345" priority="12">
      <formula>TODAY()&gt;AA24</formula>
    </cfRule>
    <cfRule type="cellIs" dxfId="6344" priority="13" stopIfTrue="1" operator="equal">
      <formula>"COMPLETED"</formula>
    </cfRule>
    <cfRule type="cellIs" dxfId="6343" priority="14" stopIfTrue="1" operator="equal">
      <formula>"NA"</formula>
    </cfRule>
  </conditionalFormatting>
  <conditionalFormatting sqref="AA25">
    <cfRule type="expression" dxfId="6342" priority="9">
      <formula>TODAY()&gt;AA25</formula>
    </cfRule>
    <cfRule type="cellIs" dxfId="6341" priority="10" stopIfTrue="1" operator="equal">
      <formula>"COMPLETED"</formula>
    </cfRule>
    <cfRule type="cellIs" dxfId="6340" priority="11" stopIfTrue="1" operator="equal">
      <formula>"NA"</formula>
    </cfRule>
  </conditionalFormatting>
  <conditionalFormatting sqref="E22">
    <cfRule type="expression" dxfId="6339" priority="5">
      <formula>AND($D$52=0,$AA$17&lt;&gt;"NA")</formula>
    </cfRule>
  </conditionalFormatting>
  <conditionalFormatting sqref="E23">
    <cfRule type="expression" dxfId="6338" priority="6">
      <formula>AND($D$57=0,$AA$18&lt;&gt;"NA")</formula>
    </cfRule>
  </conditionalFormatting>
  <conditionalFormatting sqref="E25">
    <cfRule type="expression" dxfId="6337" priority="7">
      <formula>AND($H$53=0,$AA$20&lt;&gt;"NA")</formula>
    </cfRule>
  </conditionalFormatting>
  <conditionalFormatting sqref="E30">
    <cfRule type="expression" dxfId="6336" priority="8">
      <formula>AND($P$53=0,$AA$25&lt;&gt;"NA")</formula>
    </cfRule>
  </conditionalFormatting>
  <conditionalFormatting sqref="E29">
    <cfRule type="expression" dxfId="6335" priority="4">
      <formula>AND($L$53=0,$AA$24&lt;&gt;"NA")</formula>
    </cfRule>
  </conditionalFormatting>
  <conditionalFormatting sqref="AC9">
    <cfRule type="cellIs" dxfId="6334" priority="1" operator="equal">
      <formula>"Address Not Provided"</formula>
    </cfRule>
    <cfRule type="cellIs" dxfId="6333" priority="2" operator="equal">
      <formula>"Work Orders to be raised"</formula>
    </cfRule>
  </conditionalFormatting>
  <dataValidations count="6">
    <dataValidation type="list" allowBlank="1" showInputMessage="1" showErrorMessage="1" sqref="AJ9" xr:uid="{6182F60F-D358-40F0-B7BA-0DFFD8A2E521}">
      <formula1>$E$102:$E$103</formula1>
    </dataValidation>
    <dataValidation type="list" allowBlank="1" showInputMessage="1" showErrorMessage="1" sqref="CU12" xr:uid="{2ECCF32E-6A5F-4764-A0FE-D5ABF08CDEC4}">
      <formula1>#REF!</formula1>
    </dataValidation>
    <dataValidation type="list" allowBlank="1" showInputMessage="1" showErrorMessage="1" sqref="BA9:BA23 BM9:BM23" xr:uid="{D06C9758-F020-48C8-A201-85A8D09CD0A3}">
      <formula1>$CH$8:$CH$10</formula1>
    </dataValidation>
    <dataValidation type="list" allowBlank="1" showInputMessage="1" showErrorMessage="1" sqref="BD9:BE23" xr:uid="{8F6CA29E-9A51-4348-84ED-7E71DFA49057}">
      <formula1>OFFSET($CL$9,1,MATCH($BA9,$CL$9:$CN$9,0)-1,COUNTA(OFFSET($CL$9,1,MATCH($BA9,$CL$9:$CN$9,0)-1,5,1)),1)</formula1>
    </dataValidation>
    <dataValidation type="list" allowBlank="1" showInputMessage="1" showErrorMessage="1" sqref="BQ9:BQ23" xr:uid="{62BF3AD8-EE1B-47AD-9035-51134982C492}">
      <formula1>OFFSET($CL$16,1,MATCH($BM9,$CL$16:$CN$16,0)-1,COUNTA(OFFSET($CL$16,1,MATCH($BM9,$CL$16:$CN$16,0)-1,6,1)),1)</formula1>
    </dataValidation>
    <dataValidation type="list" showInputMessage="1" showErrorMessage="1" sqref="BP9:BP23" xr:uid="{31C8679D-3517-4F69-AD4B-4BF22012A9E4}">
      <formula1>OFFSET($CL$16,1,MATCH($BM9,$CL$16:$CN$16,0)-1,COUNTA(OFFSET($CL$16,1,MATCH($BM9,$CL$16:$CN$16,0)-1,6,1)),1)</formula1>
    </dataValidation>
  </dataValidations>
  <pageMargins left="0.7" right="0.7" top="0.75" bottom="0.75" header="0.3" footer="0.3"/>
  <ignoredErrors>
    <ignoredError sqref="K8" evalError="1"/>
  </ignoredErrors>
  <drawing r:id="rId1"/>
  <legacyDrawing r:id="rId2"/>
  <mc:AlternateContent xmlns:mc="http://schemas.openxmlformats.org/markup-compatibility/2006">
    <mc:Choice Requires="x14">
      <controls>
        <mc:AlternateContent xmlns:mc="http://schemas.openxmlformats.org/markup-compatibility/2006">
          <mc:Choice Requires="x14">
            <control shapeId="51201"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1202"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1203"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1204"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1205"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1206"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1207"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1208"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1209"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1210"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1211"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1212"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1213"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1214"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1215"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1216"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1217"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1218"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1219"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1220"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1221" r:id="rId23" name="Check Box 21">
              <controlPr defaultSize="0" autoFill="0" autoLine="0" autoPict="0">
                <anchor moveWithCells="1">
                  <from>
                    <xdr:col>27</xdr:col>
                    <xdr:colOff>57150</xdr:colOff>
                    <xdr:row>22</xdr:row>
                    <xdr:rowOff>0</xdr:rowOff>
                  </from>
                  <to>
                    <xdr:col>27</xdr:col>
                    <xdr:colOff>800100</xdr:colOff>
                    <xdr:row>23</xdr:row>
                    <xdr:rowOff>19050</xdr:rowOff>
                  </to>
                </anchor>
              </controlPr>
            </control>
          </mc:Choice>
        </mc:AlternateContent>
        <mc:AlternateContent xmlns:mc="http://schemas.openxmlformats.org/markup-compatibility/2006">
          <mc:Choice Requires="x14">
            <control shapeId="51222"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1223"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1224"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1225"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1226"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1227"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1228"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1229"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1230"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1231"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1232"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1233"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1234"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1235"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1236"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1237"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1238"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1239"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1240"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1241"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1242"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1243"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1244"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1245"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1246"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1247"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1248"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1249"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1250"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1251"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1252"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1253"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1254"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1255"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1256"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1257"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1258"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1259"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1260"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1261"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1262"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1263"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1264"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1265"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1266"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1267"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1268"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1269"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1270"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1271"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1272"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1273"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1274"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1275"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1276"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1277"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1278"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1279"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1280"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1281"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1282"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1283"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1284"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1285"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1286"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1287"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1288" r:id="rId90" name="Check Box 88">
              <controlPr defaultSize="0" autoFill="0" autoLine="0" autoPict="0">
                <anchor moveWithCells="1">
                  <from>
                    <xdr:col>97</xdr:col>
                    <xdr:colOff>47625</xdr:colOff>
                    <xdr:row>15</xdr:row>
                    <xdr:rowOff>209550</xdr:rowOff>
                  </from>
                  <to>
                    <xdr:col>104</xdr:col>
                    <xdr:colOff>104775</xdr:colOff>
                    <xdr:row>17</xdr:row>
                    <xdr:rowOff>47625</xdr:rowOff>
                  </to>
                </anchor>
              </controlPr>
            </control>
          </mc:Choice>
        </mc:AlternateContent>
        <mc:AlternateContent xmlns:mc="http://schemas.openxmlformats.org/markup-compatibility/2006">
          <mc:Choice Requires="x14">
            <control shapeId="51289" r:id="rId91" name="Check Box 89">
              <controlPr defaultSize="0" autoFill="0" autoLine="0" autoPict="0">
                <anchor moveWithCells="1">
                  <from>
                    <xdr:col>98</xdr:col>
                    <xdr:colOff>47625</xdr:colOff>
                    <xdr:row>15</xdr:row>
                    <xdr:rowOff>209550</xdr:rowOff>
                  </from>
                  <to>
                    <xdr:col>103</xdr:col>
                    <xdr:colOff>295275</xdr:colOff>
                    <xdr:row>17</xdr:row>
                    <xdr:rowOff>38100</xdr:rowOff>
                  </to>
                </anchor>
              </controlPr>
            </control>
          </mc:Choice>
        </mc:AlternateContent>
        <mc:AlternateContent xmlns:mc="http://schemas.openxmlformats.org/markup-compatibility/2006">
          <mc:Choice Requires="x14">
            <control shapeId="51290" r:id="rId92" name="Check Box 90">
              <controlPr defaultSize="0" autoFill="0" autoLine="0" autoPict="0">
                <anchor moveWithCells="1">
                  <from>
                    <xdr:col>97</xdr:col>
                    <xdr:colOff>47625</xdr:colOff>
                    <xdr:row>16</xdr:row>
                    <xdr:rowOff>209550</xdr:rowOff>
                  </from>
                  <to>
                    <xdr:col>104</xdr:col>
                    <xdr:colOff>104775</xdr:colOff>
                    <xdr:row>18</xdr:row>
                    <xdr:rowOff>47625</xdr:rowOff>
                  </to>
                </anchor>
              </controlPr>
            </control>
          </mc:Choice>
        </mc:AlternateContent>
        <mc:AlternateContent xmlns:mc="http://schemas.openxmlformats.org/markup-compatibility/2006">
          <mc:Choice Requires="x14">
            <control shapeId="51291" r:id="rId93" name="Check Box 91">
              <controlPr defaultSize="0" autoFill="0" autoLine="0" autoPict="0">
                <anchor moveWithCells="1">
                  <from>
                    <xdr:col>98</xdr:col>
                    <xdr:colOff>47625</xdr:colOff>
                    <xdr:row>16</xdr:row>
                    <xdr:rowOff>209550</xdr:rowOff>
                  </from>
                  <to>
                    <xdr:col>103</xdr:col>
                    <xdr:colOff>295275</xdr:colOff>
                    <xdr:row>18</xdr:row>
                    <xdr:rowOff>38100</xdr:rowOff>
                  </to>
                </anchor>
              </controlPr>
            </control>
          </mc:Choice>
        </mc:AlternateContent>
        <mc:AlternateContent xmlns:mc="http://schemas.openxmlformats.org/markup-compatibility/2006">
          <mc:Choice Requires="x14">
            <control shapeId="51292" r:id="rId94" name="Check Box 92">
              <controlPr defaultSize="0" autoFill="0" autoLine="0" autoPict="0">
                <anchor moveWithCells="1">
                  <from>
                    <xdr:col>97</xdr:col>
                    <xdr:colOff>47625</xdr:colOff>
                    <xdr:row>17</xdr:row>
                    <xdr:rowOff>209550</xdr:rowOff>
                  </from>
                  <to>
                    <xdr:col>104</xdr:col>
                    <xdr:colOff>104775</xdr:colOff>
                    <xdr:row>19</xdr:row>
                    <xdr:rowOff>47625</xdr:rowOff>
                  </to>
                </anchor>
              </controlPr>
            </control>
          </mc:Choice>
        </mc:AlternateContent>
        <mc:AlternateContent xmlns:mc="http://schemas.openxmlformats.org/markup-compatibility/2006">
          <mc:Choice Requires="x14">
            <control shapeId="51293" r:id="rId95" name="Check Box 93">
              <controlPr defaultSize="0" autoFill="0" autoLine="0" autoPict="0">
                <anchor moveWithCells="1">
                  <from>
                    <xdr:col>98</xdr:col>
                    <xdr:colOff>47625</xdr:colOff>
                    <xdr:row>17</xdr:row>
                    <xdr:rowOff>209550</xdr:rowOff>
                  </from>
                  <to>
                    <xdr:col>103</xdr:col>
                    <xdr:colOff>295275</xdr:colOff>
                    <xdr:row>19</xdr:row>
                    <xdr:rowOff>38100</xdr:rowOff>
                  </to>
                </anchor>
              </controlPr>
            </control>
          </mc:Choice>
        </mc:AlternateContent>
        <mc:AlternateContent xmlns:mc="http://schemas.openxmlformats.org/markup-compatibility/2006">
          <mc:Choice Requires="x14">
            <control shapeId="51294" r:id="rId96" name="Check Box 94">
              <controlPr defaultSize="0" autoFill="0" autoLine="0" autoPict="0">
                <anchor moveWithCells="1">
                  <from>
                    <xdr:col>98</xdr:col>
                    <xdr:colOff>47625</xdr:colOff>
                    <xdr:row>18</xdr:row>
                    <xdr:rowOff>209550</xdr:rowOff>
                  </from>
                  <to>
                    <xdr:col>103</xdr:col>
                    <xdr:colOff>295275</xdr:colOff>
                    <xdr:row>20</xdr:row>
                    <xdr:rowOff>38100</xdr:rowOff>
                  </to>
                </anchor>
              </controlPr>
            </control>
          </mc:Choice>
        </mc:AlternateContent>
        <mc:AlternateContent xmlns:mc="http://schemas.openxmlformats.org/markup-compatibility/2006">
          <mc:Choice Requires="x14">
            <control shapeId="51295" r:id="rId97" name="Check Box 95">
              <controlPr defaultSize="0" autoFill="0" autoLine="0" autoPict="0">
                <anchor moveWithCells="1">
                  <from>
                    <xdr:col>97</xdr:col>
                    <xdr:colOff>47625</xdr:colOff>
                    <xdr:row>18</xdr:row>
                    <xdr:rowOff>209550</xdr:rowOff>
                  </from>
                  <to>
                    <xdr:col>104</xdr:col>
                    <xdr:colOff>104775</xdr:colOff>
                    <xdr:row>20</xdr:row>
                    <xdr:rowOff>47625</xdr:rowOff>
                  </to>
                </anchor>
              </controlPr>
            </control>
          </mc:Choice>
        </mc:AlternateContent>
        <mc:AlternateContent xmlns:mc="http://schemas.openxmlformats.org/markup-compatibility/2006">
          <mc:Choice Requires="x14">
            <control shapeId="51296" r:id="rId98" name="Check Box 96">
              <controlPr defaultSize="0" autoFill="0" autoLine="0" autoPict="0">
                <anchor moveWithCells="1">
                  <from>
                    <xdr:col>98</xdr:col>
                    <xdr:colOff>47625</xdr:colOff>
                    <xdr:row>18</xdr:row>
                    <xdr:rowOff>209550</xdr:rowOff>
                  </from>
                  <to>
                    <xdr:col>103</xdr:col>
                    <xdr:colOff>295275</xdr:colOff>
                    <xdr:row>20</xdr:row>
                    <xdr:rowOff>38100</xdr:rowOff>
                  </to>
                </anchor>
              </controlPr>
            </control>
          </mc:Choice>
        </mc:AlternateContent>
        <mc:AlternateContent xmlns:mc="http://schemas.openxmlformats.org/markup-compatibility/2006">
          <mc:Choice Requires="x14">
            <control shapeId="51297" r:id="rId99" name="Check Box 97">
              <controlPr defaultSize="0" autoFill="0" autoLine="0" autoPict="0">
                <anchor moveWithCells="1">
                  <from>
                    <xdr:col>98</xdr:col>
                    <xdr:colOff>47625</xdr:colOff>
                    <xdr:row>19</xdr:row>
                    <xdr:rowOff>209550</xdr:rowOff>
                  </from>
                  <to>
                    <xdr:col>103</xdr:col>
                    <xdr:colOff>295275</xdr:colOff>
                    <xdr:row>21</xdr:row>
                    <xdr:rowOff>38100</xdr:rowOff>
                  </to>
                </anchor>
              </controlPr>
            </control>
          </mc:Choice>
        </mc:AlternateContent>
        <mc:AlternateContent xmlns:mc="http://schemas.openxmlformats.org/markup-compatibility/2006">
          <mc:Choice Requires="x14">
            <control shapeId="51298" r:id="rId100" name="Check Box 98">
              <controlPr defaultSize="0" autoFill="0" autoLine="0" autoPict="0">
                <anchor moveWithCells="1">
                  <from>
                    <xdr:col>97</xdr:col>
                    <xdr:colOff>47625</xdr:colOff>
                    <xdr:row>19</xdr:row>
                    <xdr:rowOff>209550</xdr:rowOff>
                  </from>
                  <to>
                    <xdr:col>104</xdr:col>
                    <xdr:colOff>104775</xdr:colOff>
                    <xdr:row>21</xdr:row>
                    <xdr:rowOff>47625</xdr:rowOff>
                  </to>
                </anchor>
              </controlPr>
            </control>
          </mc:Choice>
        </mc:AlternateContent>
        <mc:AlternateContent xmlns:mc="http://schemas.openxmlformats.org/markup-compatibility/2006">
          <mc:Choice Requires="x14">
            <control shapeId="51299" r:id="rId101" name="Check Box 99">
              <controlPr defaultSize="0" autoFill="0" autoLine="0" autoPict="0">
                <anchor moveWithCells="1">
                  <from>
                    <xdr:col>98</xdr:col>
                    <xdr:colOff>47625</xdr:colOff>
                    <xdr:row>19</xdr:row>
                    <xdr:rowOff>209550</xdr:rowOff>
                  </from>
                  <to>
                    <xdr:col>103</xdr:col>
                    <xdr:colOff>295275</xdr:colOff>
                    <xdr:row>21</xdr:row>
                    <xdr:rowOff>38100</xdr:rowOff>
                  </to>
                </anchor>
              </controlPr>
            </control>
          </mc:Choice>
        </mc:AlternateContent>
        <mc:AlternateContent xmlns:mc="http://schemas.openxmlformats.org/markup-compatibility/2006">
          <mc:Choice Requires="x14">
            <control shapeId="51300" r:id="rId102" name="Check Box 100">
              <controlPr defaultSize="0" autoFill="0" autoLine="0" autoPict="0">
                <anchor moveWithCells="1">
                  <from>
                    <xdr:col>98</xdr:col>
                    <xdr:colOff>47625</xdr:colOff>
                    <xdr:row>20</xdr:row>
                    <xdr:rowOff>209550</xdr:rowOff>
                  </from>
                  <to>
                    <xdr:col>103</xdr:col>
                    <xdr:colOff>295275</xdr:colOff>
                    <xdr:row>22</xdr:row>
                    <xdr:rowOff>38100</xdr:rowOff>
                  </to>
                </anchor>
              </controlPr>
            </control>
          </mc:Choice>
        </mc:AlternateContent>
        <mc:AlternateContent xmlns:mc="http://schemas.openxmlformats.org/markup-compatibility/2006">
          <mc:Choice Requires="x14">
            <control shapeId="51301" r:id="rId103" name="Check Box 101">
              <controlPr defaultSize="0" autoFill="0" autoLine="0" autoPict="0">
                <anchor moveWithCells="1">
                  <from>
                    <xdr:col>97</xdr:col>
                    <xdr:colOff>47625</xdr:colOff>
                    <xdr:row>20</xdr:row>
                    <xdr:rowOff>209550</xdr:rowOff>
                  </from>
                  <to>
                    <xdr:col>104</xdr:col>
                    <xdr:colOff>104775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56" operator="containsText" id="{2A0B4D22-46B0-4AA9-9355-E37B5FF460F5}">
            <xm:f>NOT(ISERROR(SEARCH("AGGRESSIVE",R7)))</xm:f>
            <xm:f>"AGGRESSIVE"</xm:f>
            <x14:dxf>
              <font>
                <b/>
                <i val="0"/>
              </font>
              <fill>
                <patternFill>
                  <bgColor rgb="FFFFC000"/>
                </patternFill>
              </fill>
            </x14:dxf>
          </x14:cfRule>
          <xm:sqref>R7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9ECE2-C338-4BA9-A268-CCF064231F98}">
  <sheetPr codeName="Sheet19">
    <tabColor rgb="FFFFC000"/>
  </sheetPr>
  <dimension ref="A1:CZ350"/>
  <sheetViews>
    <sheetView topLeftCell="X1" workbookViewId="0">
      <selection activeCell="AH9" sqref="AH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19.5703125" bestFit="1"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customWidth="1" outlineLevel="1"/>
    <col min="51" max="51" width="12.28515625" customWidth="1" outlineLevel="1"/>
    <col min="52" max="52" width="17.28515625" customWidth="1" outlineLevel="1"/>
    <col min="53" max="53" width="12.5703125" customWidth="1" outlineLevel="1"/>
    <col min="54" max="54" width="12.7109375" customWidth="1" outlineLevel="1"/>
    <col min="55" max="55" width="12.5703125" customWidth="1" outlineLevel="1"/>
    <col min="56" max="56" width="9.85546875" customWidth="1" outlineLevel="1"/>
    <col min="57" max="57" width="11.42578125" customWidth="1" outlineLevel="1"/>
    <col min="58" max="59" width="10.42578125" customWidth="1" outlineLevel="1"/>
    <col min="60" max="60" width="9.28515625" customWidth="1" outlineLevel="1"/>
    <col min="61" max="61" width="9.42578125" customWidth="1" outlineLevel="1"/>
    <col min="62" max="62" width="12.5703125" customWidth="1" outlineLevel="1"/>
    <col min="63" max="63" width="10.42578125" customWidth="1" outlineLevel="1"/>
    <col min="64" max="64" width="11.85546875" customWidth="1" outlineLevel="1"/>
    <col min="65" max="65" width="13.28515625" customWidth="1" outlineLevel="1"/>
    <col min="66" max="66" width="12.7109375" customWidth="1" outlineLevel="1"/>
    <col min="67" max="67" width="9.85546875" customWidth="1" outlineLevel="1"/>
    <col min="68" max="68" width="11.140625" customWidth="1" outlineLevel="1"/>
    <col min="69" max="70" width="12.7109375" customWidth="1" outlineLevel="1"/>
    <col min="71" max="71" width="10.42578125" customWidth="1" outlineLevel="1"/>
    <col min="72" max="72" width="9.28515625" customWidth="1" outlineLevel="1"/>
    <col min="73" max="73" width="9.42578125" customWidth="1" outlineLevel="1"/>
    <col min="74" max="74" width="10.42578125" customWidth="1" outlineLevel="1"/>
    <col min="75" max="75" width="7.28515625" customWidth="1" outlineLevel="1"/>
    <col min="76" max="76" width="12.5703125" customWidth="1" outlineLevel="1"/>
    <col min="77" max="77" width="8.7109375" customWidth="1" outlineLevel="1"/>
    <col min="78" max="78" width="3.42578125" customWidth="1" outlineLevel="1"/>
    <col min="79" max="79" width="13.5703125" customWidth="1" outlineLevel="1"/>
    <col min="80" max="80" width="12.28515625" customWidth="1" outlineLevel="1"/>
    <col min="81" max="82" width="10.42578125" customWidth="1" outlineLevel="1"/>
    <col min="83" max="83" width="9.140625" customWidth="1" outlineLevel="1"/>
    <col min="84" max="84" width="8.7109375" customWidth="1" outlineLevel="1"/>
    <col min="85" max="85" width="3.42578125" customWidth="1" outlineLevel="1"/>
    <col min="86" max="86" width="10.42578125" customWidth="1" outlineLevel="1"/>
    <col min="87" max="89" width="8.7109375" customWidth="1" outlineLevel="1"/>
    <col min="90" max="90" width="10.42578125" customWidth="1" outlineLevel="1"/>
    <col min="91" max="91" width="8.42578125" customWidth="1" outlineLevel="1"/>
    <col min="92" max="92" width="8.7109375" customWidth="1" outlineLevel="1"/>
    <col min="95" max="95" width="13.5703125" hidden="1" customWidth="1" outlineLevel="1"/>
    <col min="96" max="96" width="31.85546875" hidden="1" customWidth="1" outlineLevel="1"/>
    <col min="97" max="97" width="27.5703125" hidden="1" customWidth="1" outlineLevel="1"/>
    <col min="98" max="98" width="20.28515625" hidden="1" customWidth="1" outlineLevel="1"/>
    <col min="99" max="99" width="17.7109375" hidden="1" customWidth="1" outlineLevel="1"/>
    <col min="100" max="101" width="31.85546875" hidden="1" customWidth="1" outlineLevel="1"/>
    <col min="102" max="102" width="9.5703125" hidden="1" customWidth="1" outlineLevel="1"/>
    <col min="103" max="103" width="5.5703125" bestFit="1" customWidth="1" collapsed="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45142</v>
      </c>
      <c r="CS4" s="371" t="str">
        <f>IF(CS12&lt;&gt;0,IF($CU38&lt;=83,(WORKDAY($CS$12,$CS29)),"NA"),"")</f>
        <v>NA</v>
      </c>
      <c r="CT4" s="371" t="str">
        <f>IF(CS12&lt;&gt;0,IF($CU39&lt;=83,(WORKDAY($CS$12,$CS30)),"NA"),"")</f>
        <v>NA</v>
      </c>
      <c r="CU4" s="371" t="str">
        <f>IF(CS12&lt;&gt;0,IF($CU40&lt;=83,(WORKDAY($CS$12,$CS31)),"NA"),"")</f>
        <v>NA</v>
      </c>
      <c r="CV4" s="371">
        <f>IF(CS12&lt;&gt;0,IF($CU41&lt;=83,(WORKDAY($CS$12,$CS32)),"NA"),"")</f>
        <v>45183</v>
      </c>
      <c r="CW4" s="371">
        <f>IF(CS12&lt;&gt;0,IF($CU42&lt;=83,(WORKDAY($CS$12,$CS33)),"NA"),"")</f>
        <v>45184</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DCE DC</v>
      </c>
      <c r="CR5" s="372" t="str">
        <f ca="1">IF($CS37&lt;=83,IF($CU37&lt;=83,(IF(TODAY()&lt;=WORKDAY(CR4,-1),"INITIATED","WIP")),INDEX($CS$17,MATCH(CR17,CR17:CR22,0))),"COMPLETED")</f>
        <v>COMPLETED</v>
      </c>
      <c r="CS5" s="372" t="str">
        <f ca="1">IF(CS12&lt;&gt;0,IF($CS38&lt;=83,IF($CU38&lt;=83,(IF(TODAY()&lt;=WORKDAY(CS4,-2),"INITIATED","WIP")),INDEX($CS$18,MATCH(CR18,CR18:CR22,0))),"COMPLETED"),"")</f>
        <v>NA</v>
      </c>
      <c r="CT5" s="372" t="str">
        <f ca="1">IF(CS12&lt;&gt;0,IF($CS39&lt;=83,IF($CU39&lt;=83,(IF(TODAY()&lt;=WORKDAY(CT4,-2),"INITIATED","WIP")),INDEX($CS$19,MATCH(CS18,CS18:CS22,0))),"COMPLETED"),"")</f>
        <v>NA</v>
      </c>
      <c r="CU5" s="372" t="str">
        <f ca="1">IF(CS12&lt;&gt;0,IF($CS40&lt;=83,IF($CU40&lt;=83,(IF(TODAY()&lt;=WORKDAY(CU4,-15),"TO BE SCHEDULED","WIP")),INDEX($CS$20,MATCH(CR20,CR20:CR22,0))),"COMPLETED"),"")</f>
        <v>NA</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45153</v>
      </c>
      <c r="CY5" s="365"/>
      <c r="CZ5" s="365"/>
    </row>
    <row r="6" spans="1:104" ht="15.75" thickBot="1">
      <c r="A6" s="71"/>
      <c r="B6" s="71"/>
      <c r="C6" s="72">
        <f>IF(AI9&lt;&gt;0,IF($G66&lt;=83,(WORKDAY($AI$9,$F21)),"NA"),"")</f>
        <v>45142</v>
      </c>
      <c r="D6" s="72" t="str">
        <f>IF(AI9&lt;&gt;0,IF($G67&lt;=83,(WORKDAY($AI$9,$F22)),"NA"),"")</f>
        <v>NA</v>
      </c>
      <c r="E6" s="72">
        <f>IF(AI9&lt;&gt;0,IF($G68&lt;=83,(WORKDAY($AI$9,$F23)),"NA"),"")</f>
        <v>45146</v>
      </c>
      <c r="F6" s="72">
        <f>IF(AI9&lt;&gt;0,IF($G69&lt;=83,(WORKDAY($AI$9,$F24)),"NA"),"")</f>
        <v>45147</v>
      </c>
      <c r="G6" s="72" t="str">
        <f>IF(AI9&lt;&gt;0,IF($G70&lt;=83,(WORKDAY($AI$9,$F25)),"NA"),"")</f>
        <v>NA</v>
      </c>
      <c r="H6" s="72">
        <f>IF(AI9&lt;&gt;0,IF($G71&lt;=83,(WORKDAY($AI$9,$F26)),"NA"),"")</f>
        <v>45149</v>
      </c>
      <c r="I6" s="72">
        <f>IF(AI9&lt;&gt;0,IF($G72&lt;=83,(WORKDAY($AI$9,$F27)),"NA"),"")</f>
        <v>45153</v>
      </c>
      <c r="J6" s="72" t="str">
        <f>IF(AI9&lt;&gt;0,IF($G73&lt;=83,(WORKDAY($AI$9,$F28)),"NA"),"")</f>
        <v>NA</v>
      </c>
      <c r="K6" s="72" t="str">
        <f>IF(AI9&lt;&gt;0,IF($G74&lt;=83,(WORKDAY($AI$9,$F29)),"NA"),"")</f>
        <v>NA</v>
      </c>
      <c r="L6" s="437" t="str">
        <f>IF(AI9&lt;&gt;0,IF($G75&lt;=83,(WORKDAY($AI$9,$F30)),"NA"),"")</f>
        <v>NA</v>
      </c>
      <c r="M6" s="691" t="str">
        <f>$AO$9</f>
        <v>NA</v>
      </c>
      <c r="N6" s="691"/>
      <c r="O6" s="125"/>
      <c r="P6" s="73">
        <f>IF($AQ$9&lt;&gt;0,$AQ$9,"")</f>
        <v>45233</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DCE DC</v>
      </c>
      <c r="B7" s="273" t="str">
        <f>IF($AB$9&lt;&gt;0,$AB$9,"")</f>
        <v>SDWAN Connectivity setup at TSQ DC with C8500 Device</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NA</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K8" ca="1">IF(AI9&lt;&gt;0,IF($E74&lt;=83,IF($G74&lt;=83,(IF(TODAY()&lt;=WORKDAY(K6,-2),"NEEDS ATTENTION","RISK")),INDEX($AA$24,MATCH(Z24:Z25,Z24,0))),"COMPLETED"),"")</f>
        <v>NA</v>
      </c>
      <c r="L7" s="273" t="str">
        <f ca="1">IF(AI9&lt;&gt;0,IF($E75&lt;=83,IF($G75&lt;=83,(IF(TODAY()&lt;=WORKDAY(L6,-2),"NEEDS ATTENTION","RISK")),INDEX($AA$25,MATCH(Z25,Z25,0))),"COMPLETED"),"")</f>
        <v>NA</v>
      </c>
      <c r="M7" s="72" t="str">
        <f>M6</f>
        <v>NA</v>
      </c>
      <c r="N7" s="273" t="str">
        <f>IF(($M$7&lt;$O$7),"NEEDS POSTPONEMENT","NEEDS ATTENTION")</f>
        <v>NEEDS ATTENTION</v>
      </c>
      <c r="O7" s="72">
        <f>$AP$9</f>
        <v>45153</v>
      </c>
      <c r="P7" s="78" t="str">
        <f>IF((P6&lt;O7),"AMENDMENT REQUIRED","")</f>
        <v/>
      </c>
      <c r="Q7" s="273" t="str">
        <f ca="1">IF($AR$9&lt;&gt;0,IF($E$76&lt;84,IF(TODAY()&gt;=WORKDAY($AR$9,$F$99),"NEEDS ATTENTION",""),"COMPLETED"),"")</f>
        <v/>
      </c>
      <c r="R7" s="434" t="str">
        <f>IF($E$76&gt;70,"TO ARCHIVE",IF($AP$9&gt;$AK$9,"AGGRESSIVE",""))</f>
        <v/>
      </c>
      <c r="S7" s="313">
        <f>AA88</f>
        <v>1</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61.5" thickTop="1" thickBot="1">
      <c r="M9"/>
      <c r="Z9" s="41" t="s">
        <v>362</v>
      </c>
      <c r="AA9" s="41" t="s">
        <v>338</v>
      </c>
      <c r="AB9" s="41" t="s">
        <v>843</v>
      </c>
      <c r="AC9" s="41" t="s">
        <v>846</v>
      </c>
      <c r="AD9" s="41" t="s">
        <v>363</v>
      </c>
      <c r="AE9" s="41" t="s">
        <v>847</v>
      </c>
      <c r="AF9" s="273" t="s">
        <v>413</v>
      </c>
      <c r="AG9" s="273" t="s">
        <v>605</v>
      </c>
      <c r="AH9" s="273" t="s">
        <v>606</v>
      </c>
      <c r="AI9" s="90">
        <v>45139</v>
      </c>
      <c r="AJ9" s="7">
        <v>32</v>
      </c>
      <c r="AK9" s="271">
        <f>IF($AI$9&gt;0,WORKDAY($AI$9,$AJ$9),"")</f>
        <v>45183</v>
      </c>
      <c r="AL9" s="26" t="str">
        <f>IF(E79&lt;=83,"",AA29)</f>
        <v/>
      </c>
      <c r="AM9" s="26" t="str">
        <f>IF(E80&lt;=83,"",AA28)</f>
        <v/>
      </c>
      <c r="AN9" s="26" t="str">
        <f>IF(E81&lt;=83,"",AA30)</f>
        <v/>
      </c>
      <c r="AO9" s="271" t="str">
        <f>IF(AA31&lt;&gt;0,IF(G73=84,AD31,AA31),"")</f>
        <v>NA</v>
      </c>
      <c r="AP9" s="26">
        <f>IF($AI$9&lt;&gt;0,(MAX(WORKDAY($AI$9,($D$85+$D$17)),WORKDAY(MAX($AL$7,$AM$7,$AN$7),$D$17))),"")</f>
        <v>45153</v>
      </c>
      <c r="AQ9" s="26">
        <f>MIN('CRD controls'!I4)</f>
        <v>45233</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DCE DC</v>
      </c>
      <c r="CS12" s="379">
        <f>AI9</f>
        <v>45139</v>
      </c>
      <c r="CT12" s="380">
        <f>AP9</f>
        <v>45153</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NA</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NA</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c r="AB28" s="46"/>
      <c r="AC28" s="46"/>
      <c r="AD28" s="6" t="str">
        <f>IF($G80=70,IF($E80=84,"CONFIRMED",""),"NA")</f>
        <v>NA</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v>45240</v>
      </c>
      <c r="AB31" s="46"/>
      <c r="AC31" s="46"/>
      <c r="AD31" s="6" t="str">
        <f>IF($G73=70,IF($E73=84,"CONFIRMED",""),"NA")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4</v>
      </c>
      <c r="H34" s="435">
        <f>E50</f>
        <v>7</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10</v>
      </c>
      <c r="H35" s="436">
        <f>E54</f>
        <v>10</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5</v>
      </c>
      <c r="H36" s="436">
        <f>E59</f>
        <v>10</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7</v>
      </c>
      <c r="H37" s="436">
        <f>I50</f>
        <v>10</v>
      </c>
      <c r="M37"/>
      <c r="Z37" s="146" t="s">
        <v>179</v>
      </c>
      <c r="AA37" s="107" t="str" cm="1">
        <f t="array" ref="AA37">IF($AI9&lt;&gt;0,_xlfn.IFS($E115=84,"COMPLETED",$G115=84,"NA",$AI$9&lt;&gt;0,WORKDAY($AI$9,1)),"")</f>
        <v>COMPLETED</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0</v>
      </c>
      <c r="E38" s="76">
        <f>E58</f>
        <v>5</v>
      </c>
      <c r="F38" s="76">
        <f>I54</f>
        <v>5</v>
      </c>
      <c r="G38" s="76">
        <f>H55</f>
        <v>10</v>
      </c>
      <c r="H38" s="436">
        <f>I55</f>
        <v>10</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5</v>
      </c>
      <c r="H39" s="436">
        <f>I59</f>
        <v>8</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0</v>
      </c>
      <c r="CS39" s="253">
        <f t="shared" si="9"/>
        <v>70</v>
      </c>
      <c r="CT39" s="255" t="b">
        <v>1</v>
      </c>
      <c r="CU39" s="253">
        <f t="shared" si="10"/>
        <v>84</v>
      </c>
    </row>
    <row r="40" spans="3:104" ht="15.75" thickBot="1">
      <c r="C40" s="148" t="s">
        <v>183</v>
      </c>
      <c r="D40" s="145">
        <f t="shared" si="8"/>
        <v>2</v>
      </c>
      <c r="E40" s="76">
        <f>I58</f>
        <v>8</v>
      </c>
      <c r="F40" s="76">
        <f>M58</f>
        <v>10</v>
      </c>
      <c r="G40" s="76">
        <f>L59</f>
        <v>8</v>
      </c>
      <c r="H40" s="436">
        <f>M59</f>
        <v>10</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1</v>
      </c>
      <c r="CU40" s="253">
        <f t="shared" si="10"/>
        <v>84</v>
      </c>
    </row>
    <row r="41" spans="3:104" ht="15.75" thickBot="1">
      <c r="C41" s="148" t="s">
        <v>110</v>
      </c>
      <c r="D41" s="145">
        <f t="shared" si="8"/>
        <v>0</v>
      </c>
      <c r="E41" s="76">
        <v>0</v>
      </c>
      <c r="F41" s="76">
        <f>E62</f>
        <v>0</v>
      </c>
      <c r="G41" s="76">
        <f>D63</f>
        <v>10</v>
      </c>
      <c r="H41" s="436">
        <f>E63</f>
        <v>10</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0</v>
      </c>
      <c r="E42" s="76">
        <f>I54</f>
        <v>5</v>
      </c>
      <c r="F42" s="76">
        <f>M54</f>
        <v>5</v>
      </c>
      <c r="G42" s="76">
        <f>L55</f>
        <v>10</v>
      </c>
      <c r="H42" s="436">
        <f>M55</f>
        <v>10</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0</v>
      </c>
      <c r="E43" s="76">
        <f>M54</f>
        <v>5</v>
      </c>
      <c r="F43" s="76">
        <f>Q54</f>
        <v>5</v>
      </c>
      <c r="G43" s="76">
        <f>P55</f>
        <v>10</v>
      </c>
      <c r="H43" s="436">
        <f>Q55</f>
        <v>10</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4</v>
      </c>
      <c r="H48" s="208">
        <f>H50-H49</f>
        <v>4</v>
      </c>
      <c r="J48" s="93"/>
      <c r="M48"/>
      <c r="S48" s="58">
        <f>MAX(I49,Q54,E62,M58,M54,I54,I58,E58,E53,E49)</f>
        <v>10</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t="s">
        <v>385</v>
      </c>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10</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t="s">
        <v>392</v>
      </c>
      <c r="AD62" s="26"/>
    </row>
    <row r="63" spans="3:33" ht="15.75" thickBot="1">
      <c r="C63" s="136">
        <f>D41</f>
        <v>0</v>
      </c>
      <c r="D63" s="139">
        <f>E63-C63</f>
        <v>10</v>
      </c>
      <c r="E63" s="162">
        <f>S48</f>
        <v>10</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6" ht="15.75" thickBot="1">
      <c r="C75" s="177" t="s">
        <v>112</v>
      </c>
      <c r="D75" s="71" t="b">
        <v>0</v>
      </c>
      <c r="E75" s="76">
        <f t="shared" si="16"/>
        <v>70</v>
      </c>
      <c r="F75" s="71" t="b">
        <v>1</v>
      </c>
      <c r="G75" s="76">
        <f t="shared" si="17"/>
        <v>84</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1</v>
      </c>
      <c r="G79" s="178">
        <f>_xlfn.UNICODE($F79)</f>
        <v>84</v>
      </c>
      <c r="H79" s="208">
        <f>IF($E79=84,5,0)</f>
        <v>0</v>
      </c>
      <c r="I79" s="208">
        <f>IF($G79=84,5,0)</f>
        <v>5</v>
      </c>
      <c r="J79" s="646">
        <f>SUM(H79:H81)</f>
        <v>0</v>
      </c>
      <c r="K79" s="646">
        <f>SUM(I79:I81)</f>
        <v>15</v>
      </c>
      <c r="L79" s="182"/>
      <c r="M79" s="182"/>
      <c r="Y79" s="35"/>
      <c r="Z79" s="157" t="s">
        <v>237</v>
      </c>
      <c r="AA79" s="158"/>
      <c r="AB79" s="158"/>
      <c r="AC79" s="159" t="s">
        <v>175</v>
      </c>
      <c r="AD79" s="26"/>
      <c r="AH79" s="270"/>
      <c r="AI79" s="14"/>
    </row>
    <row r="80" spans="3:36" ht="15.75" thickBot="1">
      <c r="C80" s="148" t="s">
        <v>234</v>
      </c>
      <c r="D80" s="71" t="b">
        <v>0</v>
      </c>
      <c r="E80" s="76">
        <f>_xlfn.UNICODE($D80)</f>
        <v>70</v>
      </c>
      <c r="F80" s="76" t="b">
        <v>1</v>
      </c>
      <c r="G80" s="178">
        <f>_xlfn.UNICODE($F80)</f>
        <v>84</v>
      </c>
      <c r="H80" s="208">
        <f>IF($E80=84,5,0)</f>
        <v>0</v>
      </c>
      <c r="I80" s="208">
        <f>IF($G80=84,5,0)</f>
        <v>5</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154"/>
      <c r="AH83" s="183"/>
      <c r="AI83" s="14"/>
    </row>
    <row r="84" spans="1:36" ht="14.45" customHeight="1" thickBot="1">
      <c r="C84" s="118" t="s">
        <v>240</v>
      </c>
      <c r="M84" s="182"/>
      <c r="Z84" s="157" t="s">
        <v>252</v>
      </c>
      <c r="AA84" s="158"/>
      <c r="AB84" s="158"/>
      <c r="AC84" s="159" t="s">
        <v>172</v>
      </c>
      <c r="AD84" s="154"/>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154"/>
      <c r="AH85" s="270"/>
      <c r="AJ85" s="185"/>
    </row>
    <row r="86" spans="1:36" ht="16.5" thickBot="1">
      <c r="C86" s="190" t="s">
        <v>243</v>
      </c>
      <c r="D86" s="192">
        <f>H99^0.5</f>
        <v>1.9148542155126762</v>
      </c>
      <c r="M86" s="182"/>
      <c r="Z86" s="157" t="s">
        <v>254</v>
      </c>
      <c r="AA86" s="158"/>
      <c r="AB86" s="158"/>
      <c r="AC86" s="159" t="s">
        <v>175</v>
      </c>
      <c r="AD86" s="154"/>
    </row>
    <row r="87" spans="1:36" ht="15" customHeight="1" thickBot="1">
      <c r="M87" s="182"/>
      <c r="Z87" s="150" t="s">
        <v>255</v>
      </c>
      <c r="AA87" s="10">
        <f>AA88</f>
        <v>1</v>
      </c>
      <c r="AB87" s="150" t="s">
        <v>256</v>
      </c>
      <c r="AC87" s="10">
        <f>(1-AA87)</f>
        <v>0</v>
      </c>
    </row>
    <row r="88" spans="1:36" ht="15.75" thickBot="1">
      <c r="C88" s="119" t="s">
        <v>48</v>
      </c>
      <c r="D88" s="140" t="s">
        <v>246</v>
      </c>
      <c r="E88" s="140" t="s">
        <v>247</v>
      </c>
      <c r="F88" s="140" t="s">
        <v>248</v>
      </c>
      <c r="G88" s="193" t="s">
        <v>249</v>
      </c>
      <c r="H88" s="291" t="s">
        <v>250</v>
      </c>
      <c r="M88" s="182"/>
      <c r="Z88" s="195" t="s">
        <v>257</v>
      </c>
      <c r="AA88" s="196">
        <f>H170</f>
        <v>1</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1</v>
      </c>
      <c r="E115" s="6">
        <f t="shared" si="21"/>
        <v>84</v>
      </c>
      <c r="F115" s="6" t="b">
        <v>0</v>
      </c>
      <c r="G115" s="179">
        <f>_xlfn.UNICODE($F115)</f>
        <v>70</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34.782608695652179</v>
      </c>
      <c r="K123" s="685">
        <f>SUM(I123:I150)</f>
        <v>15.217391304347828</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0</v>
      </c>
      <c r="E141" s="6">
        <f t="shared" si="22"/>
        <v>70</v>
      </c>
      <c r="F141" s="46" t="b">
        <v>1</v>
      </c>
      <c r="G141" s="6">
        <f>_xlfn.UNICODE($F141)</f>
        <v>84</v>
      </c>
      <c r="H141" s="297">
        <f t="shared" si="30"/>
        <v>0</v>
      </c>
      <c r="I141" s="297">
        <f t="shared" si="31"/>
        <v>2.1739130434782608</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1</v>
      </c>
      <c r="G144" s="6">
        <f>_xlfn.UNICODE($F144)</f>
        <v>84</v>
      </c>
      <c r="H144" s="297">
        <f t="shared" ref="H144:H150" si="32">IF($E144=84,$H$122,0)</f>
        <v>0</v>
      </c>
      <c r="I144" s="297">
        <f t="shared" ref="I144:I145" si="33">IF($G144=84,$H$122,0)</f>
        <v>2.1739130434782608</v>
      </c>
      <c r="J144" s="686"/>
      <c r="K144" s="686"/>
      <c r="L144" s="182"/>
      <c r="M144" s="182"/>
    </row>
    <row r="145" spans="3:13" ht="15.75" thickBot="1">
      <c r="C145" s="157" t="s">
        <v>396</v>
      </c>
      <c r="D145" s="46" t="b">
        <v>0</v>
      </c>
      <c r="E145" s="6">
        <f t="shared" si="22"/>
        <v>70</v>
      </c>
      <c r="F145" s="46" t="b">
        <v>1</v>
      </c>
      <c r="G145" s="6">
        <f>_xlfn.UNICODE($F145)</f>
        <v>84</v>
      </c>
      <c r="H145" s="297">
        <f t="shared" si="32"/>
        <v>0</v>
      </c>
      <c r="I145" s="297">
        <f t="shared" si="33"/>
        <v>2.1739130434782608</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20</v>
      </c>
      <c r="K153" s="685">
        <f>SUM(I153:I160)</f>
        <v>0</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1</v>
      </c>
      <c r="E158" s="6">
        <f t="shared" si="36"/>
        <v>84</v>
      </c>
      <c r="F158" s="6" t="b">
        <v>0</v>
      </c>
      <c r="G158" s="6">
        <f t="shared" ref="G158:G159" si="40">_xlfn.UNICODE($F158)</f>
        <v>70</v>
      </c>
      <c r="H158" s="208">
        <f t="shared" si="37"/>
        <v>2.5</v>
      </c>
      <c r="I158" s="208">
        <f t="shared" si="38"/>
        <v>0</v>
      </c>
      <c r="J158" s="686"/>
      <c r="K158" s="686"/>
      <c r="L158" s="182"/>
      <c r="M158" s="182"/>
    </row>
    <row r="159" spans="3:13" ht="15.75" thickBot="1">
      <c r="C159" s="157" t="s">
        <v>238</v>
      </c>
      <c r="D159" s="6" t="b">
        <v>1</v>
      </c>
      <c r="E159" s="6">
        <f t="shared" si="36"/>
        <v>84</v>
      </c>
      <c r="F159" s="6" t="b">
        <v>0</v>
      </c>
      <c r="G159" s="6">
        <f t="shared" si="40"/>
        <v>70</v>
      </c>
      <c r="H159" s="208">
        <f t="shared" si="37"/>
        <v>2.5</v>
      </c>
      <c r="I159" s="208">
        <f t="shared" si="38"/>
        <v>0</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10</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1</v>
      </c>
      <c r="E165" s="6">
        <f t="shared" si="41"/>
        <v>84</v>
      </c>
      <c r="F165" s="6"/>
      <c r="G165" s="6"/>
      <c r="H165" s="208">
        <f t="shared" si="42"/>
        <v>2.5</v>
      </c>
      <c r="I165" s="208">
        <f t="shared" si="43"/>
        <v>0</v>
      </c>
      <c r="J165" s="687"/>
      <c r="K165" s="687"/>
      <c r="M165" s="182"/>
    </row>
    <row r="166" spans="3:13" ht="15.75" thickBot="1">
      <c r="G166" s="298" t="s">
        <v>271</v>
      </c>
      <c r="H166" s="299">
        <f>J123+K123</f>
        <v>50.000000000000007</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10</v>
      </c>
      <c r="M169"/>
    </row>
    <row r="170" spans="3:13" ht="15.75" thickBot="1">
      <c r="C170" s="308" t="s">
        <v>403</v>
      </c>
      <c r="H170" s="300">
        <f>SUM(H166:H169)/100</f>
        <v>1</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6331" priority="332" operator="equal">
      <formula>0</formula>
    </cfRule>
  </conditionalFormatting>
  <conditionalFormatting sqref="H53">
    <cfRule type="cellIs" dxfId="6330" priority="331" operator="equal">
      <formula>0</formula>
    </cfRule>
  </conditionalFormatting>
  <conditionalFormatting sqref="L53">
    <cfRule type="cellIs" dxfId="6329" priority="330" operator="equal">
      <formula>0</formula>
    </cfRule>
  </conditionalFormatting>
  <conditionalFormatting sqref="H48">
    <cfRule type="cellIs" dxfId="6328" priority="329" operator="equal">
      <formula>0</formula>
    </cfRule>
  </conditionalFormatting>
  <conditionalFormatting sqref="H57">
    <cfRule type="cellIs" dxfId="6327" priority="328" operator="equal">
      <formula>0</formula>
    </cfRule>
  </conditionalFormatting>
  <conditionalFormatting sqref="D48">
    <cfRule type="cellIs" dxfId="6326" priority="327" operator="equal">
      <formula>0</formula>
    </cfRule>
  </conditionalFormatting>
  <conditionalFormatting sqref="D52">
    <cfRule type="cellIs" dxfId="6325" priority="326" operator="equal">
      <formula>0</formula>
    </cfRule>
  </conditionalFormatting>
  <conditionalFormatting sqref="D57">
    <cfRule type="cellIs" dxfId="6324" priority="325" operator="equal">
      <formula>0</formula>
    </cfRule>
  </conditionalFormatting>
  <conditionalFormatting sqref="D61">
    <cfRule type="cellIs" dxfId="6323" priority="324" operator="equal">
      <formula>0</formula>
    </cfRule>
  </conditionalFormatting>
  <conditionalFormatting sqref="P53">
    <cfRule type="cellIs" dxfId="6322" priority="323" operator="equal">
      <formula>0</formula>
    </cfRule>
  </conditionalFormatting>
  <conditionalFormatting sqref="K54">
    <cfRule type="expression" dxfId="6321" priority="322">
      <formula>$L$53=0</formula>
    </cfRule>
  </conditionalFormatting>
  <conditionalFormatting sqref="G49">
    <cfRule type="expression" dxfId="6320" priority="321">
      <formula>$H$48=0</formula>
    </cfRule>
  </conditionalFormatting>
  <conditionalFormatting sqref="C49">
    <cfRule type="expression" dxfId="6319" priority="320">
      <formula>$D$48=0</formula>
    </cfRule>
  </conditionalFormatting>
  <conditionalFormatting sqref="C53">
    <cfRule type="expression" dxfId="6318" priority="319">
      <formula>$D$52=0</formula>
    </cfRule>
  </conditionalFormatting>
  <conditionalFormatting sqref="C58">
    <cfRule type="expression" dxfId="6317" priority="318">
      <formula>$D$57=0</formula>
    </cfRule>
  </conditionalFormatting>
  <conditionalFormatting sqref="C62">
    <cfRule type="expression" dxfId="6316" priority="317">
      <formula>$D$61=0</formula>
    </cfRule>
  </conditionalFormatting>
  <conditionalFormatting sqref="O54">
    <cfRule type="expression" dxfId="6315" priority="316">
      <formula>$P$53=0</formula>
    </cfRule>
  </conditionalFormatting>
  <conditionalFormatting sqref="G58">
    <cfRule type="expression" dxfId="6314" priority="315">
      <formula>$H$57=0</formula>
    </cfRule>
  </conditionalFormatting>
  <conditionalFormatting sqref="G54">
    <cfRule type="expression" dxfId="6313" priority="314">
      <formula>$H$53=0</formula>
    </cfRule>
  </conditionalFormatting>
  <conditionalFormatting sqref="Y48">
    <cfRule type="cellIs" dxfId="6312" priority="313" operator="equal">
      <formula>"CRITICAL"</formula>
    </cfRule>
  </conditionalFormatting>
  <conditionalFormatting sqref="Y50">
    <cfRule type="cellIs" dxfId="6311" priority="312" operator="equal">
      <formula>"CRITICAL"</formula>
    </cfRule>
  </conditionalFormatting>
  <conditionalFormatting sqref="Y53">
    <cfRule type="cellIs" dxfId="6310" priority="311" operator="equal">
      <formula>"CRITICAL"</formula>
    </cfRule>
  </conditionalFormatting>
  <conditionalFormatting sqref="Y28">
    <cfRule type="cellIs" dxfId="6309" priority="310" operator="equal">
      <formula>"CRITICAL"</formula>
    </cfRule>
  </conditionalFormatting>
  <conditionalFormatting sqref="Y59">
    <cfRule type="cellIs" dxfId="6308" priority="309" operator="equal">
      <formula>"CRITICAL"</formula>
    </cfRule>
  </conditionalFormatting>
  <conditionalFormatting sqref="Y60">
    <cfRule type="cellIs" dxfId="6307" priority="308" operator="equal">
      <formula>"CRITICAL"</formula>
    </cfRule>
  </conditionalFormatting>
  <conditionalFormatting sqref="C7:L7">
    <cfRule type="cellIs" dxfId="6306" priority="297" operator="equal">
      <formula>"NON-WORKING DAY"</formula>
    </cfRule>
    <cfRule type="cellIs" dxfId="6305" priority="298" operator="equal">
      <formula>"WORKING DAY"</formula>
    </cfRule>
    <cfRule type="cellIs" dxfId="6304" priority="299" operator="equal">
      <formula>"NON AGGRESSIVE"</formula>
    </cfRule>
    <cfRule type="cellIs" dxfId="6303" priority="300" operator="equal">
      <formula>"AGGRESSIVE"</formula>
    </cfRule>
    <cfRule type="cellIs" dxfId="6302" priority="301" operator="equal">
      <formula>"AMENDMENT NOT REQUIRED"</formula>
    </cfRule>
    <cfRule type="cellIs" dxfId="6301" priority="302" operator="equal">
      <formula>"AMENDMENT REQUIRED"</formula>
    </cfRule>
    <cfRule type="cellIs" dxfId="6300" priority="303" operator="equal">
      <formula>"COMPLETED"</formula>
    </cfRule>
    <cfRule type="cellIs" dxfId="6299" priority="304" operator="equal">
      <formula>"RISK"</formula>
    </cfRule>
    <cfRule type="cellIs" dxfId="6298" priority="305" operator="equal">
      <formula>"ISSUE"</formula>
    </cfRule>
    <cfRule type="cellIs" dxfId="6297" priority="306" operator="equal">
      <formula>"NEEDS ATTENTION"</formula>
    </cfRule>
    <cfRule type="cellIs" dxfId="6296" priority="307" operator="equal">
      <formula>"NA"</formula>
    </cfRule>
  </conditionalFormatting>
  <conditionalFormatting sqref="AD26">
    <cfRule type="cellIs" dxfId="6295" priority="296" operator="equal">
      <formula>"PROJECT CAN BE MOVED TO COMPLETED SHEET"</formula>
    </cfRule>
  </conditionalFormatting>
  <conditionalFormatting sqref="Q7">
    <cfRule type="cellIs" dxfId="6294" priority="285" operator="equal">
      <formula>"NON-WORKING DAY"</formula>
    </cfRule>
    <cfRule type="cellIs" dxfId="6293" priority="286" operator="equal">
      <formula>"WORKING DAY"</formula>
    </cfRule>
    <cfRule type="cellIs" dxfId="6292" priority="287" operator="equal">
      <formula>"NON AGGRESSIVE"</formula>
    </cfRule>
    <cfRule type="cellIs" dxfId="6291" priority="288" operator="equal">
      <formula>"AGGRESSIVE"</formula>
    </cfRule>
    <cfRule type="cellIs" dxfId="6290" priority="289" operator="equal">
      <formula>"AMENDMENT NOT REQUIRED"</formula>
    </cfRule>
    <cfRule type="cellIs" dxfId="6289" priority="290" operator="equal">
      <formula>"AMENDMENT REQUIRED"</formula>
    </cfRule>
    <cfRule type="cellIs" dxfId="6288" priority="291" operator="equal">
      <formula>"COMPLETED"</formula>
    </cfRule>
    <cfRule type="cellIs" dxfId="6287" priority="292" operator="equal">
      <formula>"RISK"</formula>
    </cfRule>
    <cfRule type="cellIs" dxfId="6286" priority="293" operator="equal">
      <formula>"ISSUE"</formula>
    </cfRule>
    <cfRule type="cellIs" dxfId="6285" priority="294" operator="equal">
      <formula>"NEEDS ATTENTION"</formula>
    </cfRule>
    <cfRule type="cellIs" dxfId="6284" priority="295" operator="equal">
      <formula>"NA"</formula>
    </cfRule>
  </conditionalFormatting>
  <conditionalFormatting sqref="P7">
    <cfRule type="cellIs" dxfId="6283" priority="284" operator="equal">
      <formula>"AMENDMENT REQUIRED"</formula>
    </cfRule>
  </conditionalFormatting>
  <conditionalFormatting sqref="C7">
    <cfRule type="cellIs" dxfId="6282" priority="283" operator="equal">
      <formula>"BILLING DEFEREMENT TO BE INITIATED, IF APPLICABLE"</formula>
    </cfRule>
  </conditionalFormatting>
  <conditionalFormatting sqref="C102:C106">
    <cfRule type="containsText" dxfId="6281" priority="230" operator="containsText" text="TD/TM">
      <formula>NOT(ISERROR(SEARCH("TD/TM",C102)))</formula>
    </cfRule>
    <cfRule type="containsText" dxfId="6280" priority="233" operator="containsText" text="Order Raising">
      <formula>NOT(ISERROR(SEARCH("Order Raising",C102)))</formula>
    </cfRule>
    <cfRule type="containsText" dxfId="6279" priority="234" operator="containsText" text="Partner">
      <formula>NOT(ISERROR(SEARCH("Partner",C102)))</formula>
    </cfRule>
    <cfRule type="containsText" dxfId="6278" priority="281" operator="containsText" text="Sales">
      <formula>NOT(ISERROR(SEARCH("Sales",C102)))</formula>
    </cfRule>
    <cfRule type="containsText" dxfId="6277" priority="282" operator="containsText" text="Client">
      <formula>NOT(ISERROR(SEARCH("Client",C102)))</formula>
    </cfRule>
  </conditionalFormatting>
  <conditionalFormatting sqref="C103">
    <cfRule type="containsText" dxfId="6276" priority="279" operator="containsText" text="Singtel">
      <formula>NOT(ISERROR(SEARCH("Singtel",C103)))</formula>
    </cfRule>
    <cfRule type="containsText" dxfId="6275" priority="280" operator="containsText" text="Schenker">
      <formula>NOT(ISERROR(SEARCH("Schenker",C103)))</formula>
    </cfRule>
  </conditionalFormatting>
  <conditionalFormatting sqref="M7:N7">
    <cfRule type="cellIs" dxfId="6274" priority="267" operator="equal">
      <formula>"NEEDS POSTPONEMENT"</formula>
    </cfRule>
    <cfRule type="cellIs" dxfId="6273" priority="268" operator="equal">
      <formula>"NON-WORKING DAY"</formula>
    </cfRule>
    <cfRule type="cellIs" dxfId="6272" priority="269" operator="equal">
      <formula>"WORKING DAY"</formula>
    </cfRule>
    <cfRule type="cellIs" dxfId="6271" priority="270" operator="equal">
      <formula>"NON AGGRESSIVE"</formula>
    </cfRule>
    <cfRule type="cellIs" dxfId="6270" priority="271" operator="equal">
      <formula>"AGGRESSIVE"</formula>
    </cfRule>
    <cfRule type="cellIs" dxfId="6269" priority="272" operator="equal">
      <formula>"AMENDMENT NOT REQUIRED"</formula>
    </cfRule>
    <cfRule type="cellIs" dxfId="6268" priority="273" operator="equal">
      <formula>"AMENDMENT REQUIRED"</formula>
    </cfRule>
    <cfRule type="cellIs" dxfId="6267" priority="274" operator="equal">
      <formula>"COMPLETED"</formula>
    </cfRule>
    <cfRule type="cellIs" dxfId="6266" priority="275" operator="equal">
      <formula>"RISK"</formula>
    </cfRule>
    <cfRule type="cellIs" dxfId="6265" priority="276" operator="equal">
      <formula>"ISSUE"</formula>
    </cfRule>
    <cfRule type="cellIs" dxfId="6264" priority="277" operator="equal">
      <formula>"NEEDS ATTENTION"</formula>
    </cfRule>
    <cfRule type="cellIs" dxfId="6263" priority="278" operator="equal">
      <formula>"NA"</formula>
    </cfRule>
  </conditionalFormatting>
  <conditionalFormatting sqref="S7">
    <cfRule type="cellIs" dxfId="6262" priority="255" operator="equal">
      <formula>"NON-WORKING DAY"</formula>
    </cfRule>
    <cfRule type="cellIs" dxfId="6261" priority="256" operator="equal">
      <formula>"WORKING DAY"</formula>
    </cfRule>
    <cfRule type="cellIs" dxfId="6260" priority="257" operator="equal">
      <formula>"NON AGGRESSIVE"</formula>
    </cfRule>
    <cfRule type="cellIs" dxfId="6259" priority="258" operator="equal">
      <formula>"AGGRESSIVE"</formula>
    </cfRule>
    <cfRule type="cellIs" dxfId="6258" priority="259" operator="equal">
      <formula>"AMENDMENT NOT REQUIRED"</formula>
    </cfRule>
    <cfRule type="cellIs" dxfId="6257" priority="260" operator="equal">
      <formula>"AMENDMENT REQUIRED"</formula>
    </cfRule>
    <cfRule type="cellIs" dxfId="6256" priority="261" operator="equal">
      <formula>"COMPLETED"</formula>
    </cfRule>
    <cfRule type="cellIs" dxfId="6255" priority="262" operator="equal">
      <formula>"RISK"</formula>
    </cfRule>
    <cfRule type="cellIs" dxfId="6254" priority="263" operator="equal">
      <formula>"ISSUE"</formula>
    </cfRule>
    <cfRule type="cellIs" dxfId="6253" priority="264" operator="equal">
      <formula>"NEEDS ATTENTION"</formula>
    </cfRule>
    <cfRule type="cellIs" dxfId="6252" priority="265" operator="equal">
      <formula>"NA"</formula>
    </cfRule>
  </conditionalFormatting>
  <conditionalFormatting sqref="AA38">
    <cfRule type="cellIs" dxfId="6251" priority="253" stopIfTrue="1" operator="equal">
      <formula>"COMPLETED"</formula>
    </cfRule>
    <cfRule type="expression" dxfId="6250" priority="254">
      <formula>$B$3&gt;$AA$38</formula>
    </cfRule>
  </conditionalFormatting>
  <conditionalFormatting sqref="AA26">
    <cfRule type="cellIs" dxfId="6249" priority="248" stopIfTrue="1" operator="equal">
      <formula>"COMPLETED"</formula>
    </cfRule>
    <cfRule type="expression" dxfId="6248" priority="249">
      <formula>$B$3&gt;$AA$26</formula>
    </cfRule>
  </conditionalFormatting>
  <conditionalFormatting sqref="AA26">
    <cfRule type="cellIs" dxfId="6247" priority="247" stopIfTrue="1" operator="equal">
      <formula>"NA"</formula>
    </cfRule>
  </conditionalFormatting>
  <conditionalFormatting sqref="C35 Z17 D5 C90">
    <cfRule type="expression" dxfId="6246" priority="335">
      <formula>AND($D$52=0,$AA$17&lt;&gt;"NA")</formula>
    </cfRule>
  </conditionalFormatting>
  <conditionalFormatting sqref="C36 Z18 C91 E5">
    <cfRule type="expression" dxfId="6245" priority="336">
      <formula>AND($D$57=0,$AA$18&lt;&gt;"NA")</formula>
    </cfRule>
  </conditionalFormatting>
  <conditionalFormatting sqref="C37 C92 F5">
    <cfRule type="expression" dxfId="6244" priority="337">
      <formula>AND($H$48=0,#REF!&lt;&gt;"NA")</formula>
    </cfRule>
  </conditionalFormatting>
  <conditionalFormatting sqref="C38 Z20 C93 G5">
    <cfRule type="expression" dxfId="6243" priority="338">
      <formula>AND($H$53=0,$AA$20&lt;&gt;"NA")</formula>
    </cfRule>
  </conditionalFormatting>
  <conditionalFormatting sqref="C39 C94 H5">
    <cfRule type="expression" dxfId="6242" priority="339">
      <formula>AND($H$57=0,#REF!&lt;&gt;"NA")</formula>
    </cfRule>
  </conditionalFormatting>
  <conditionalFormatting sqref="C95 C40 C72 I5">
    <cfRule type="expression" dxfId="6241" priority="340">
      <formula>AND($L$57=0,#REF!&lt;&gt;"NA")</formula>
    </cfRule>
  </conditionalFormatting>
  <conditionalFormatting sqref="C41 C96 J5">
    <cfRule type="expression" dxfId="6240" priority="341">
      <formula>AND($D$61=0,#REF!&lt;&gt;"NA")</formula>
    </cfRule>
  </conditionalFormatting>
  <conditionalFormatting sqref="C42 C97 K5">
    <cfRule type="expression" dxfId="6239" priority="342">
      <formula>AND($L$53=0,#REF!&lt;&gt;"NA")</formula>
    </cfRule>
  </conditionalFormatting>
  <conditionalFormatting sqref="C43 Z25 C98 L5:M5">
    <cfRule type="expression" dxfId="6238" priority="343">
      <formula>AND($P$53=0,$AA$25&lt;&gt;"NA")</formula>
    </cfRule>
  </conditionalFormatting>
  <conditionalFormatting sqref="AD44">
    <cfRule type="expression" dxfId="6237" priority="246">
      <formula>OR($E123=84,$G123=84)</formula>
    </cfRule>
  </conditionalFormatting>
  <conditionalFormatting sqref="AD45:AD46">
    <cfRule type="expression" dxfId="6236" priority="245">
      <formula>OR($E124=84,$G124=84)</formula>
    </cfRule>
  </conditionalFormatting>
  <conditionalFormatting sqref="AD52">
    <cfRule type="expression" dxfId="6235" priority="244">
      <formula>OR($E133=84,$G133=84)</formula>
    </cfRule>
  </conditionalFormatting>
  <conditionalFormatting sqref="Z24">
    <cfRule type="expression" dxfId="6234" priority="243">
      <formula>AND($L$53=0,$AA$24&lt;&gt;"NA")</formula>
    </cfRule>
  </conditionalFormatting>
  <conditionalFormatting sqref="K58">
    <cfRule type="expression" dxfId="6233" priority="242">
      <formula>$H$57=0</formula>
    </cfRule>
  </conditionalFormatting>
  <conditionalFormatting sqref="AA34">
    <cfRule type="cellIs" dxfId="6232" priority="333" operator="equal">
      <formula>"COMPLETED"</formula>
    </cfRule>
    <cfRule type="expression" dxfId="6231" priority="334">
      <formula>$B$3&gt;$AA$34</formula>
    </cfRule>
  </conditionalFormatting>
  <conditionalFormatting sqref="AA35">
    <cfRule type="cellIs" dxfId="6230" priority="240" operator="equal">
      <formula>"COMPLETED"</formula>
    </cfRule>
    <cfRule type="expression" dxfId="6229" priority="241">
      <formula>$B$3&gt;$AA$35</formula>
    </cfRule>
  </conditionalFormatting>
  <conditionalFormatting sqref="AA36">
    <cfRule type="expression" dxfId="6228" priority="238">
      <formula>$B$3&gt;$AA$36</formula>
    </cfRule>
    <cfRule type="cellIs" dxfId="6227" priority="239" operator="equal">
      <formula>"COMPLETED"</formula>
    </cfRule>
    <cfRule type="cellIs" dxfId="6226" priority="252" operator="equal">
      <formula>"NA"</formula>
    </cfRule>
  </conditionalFormatting>
  <conditionalFormatting sqref="AA37">
    <cfRule type="expression" dxfId="6225" priority="235">
      <formula>$B$3&gt;$AA$37</formula>
    </cfRule>
    <cfRule type="cellIs" dxfId="6224" priority="236" operator="equal">
      <formula>"NA"</formula>
    </cfRule>
    <cfRule type="cellIs" dxfId="6223" priority="237" operator="equal">
      <formula>"COMPLETED"</formula>
    </cfRule>
  </conditionalFormatting>
  <conditionalFormatting sqref="C106">
    <cfRule type="containsText" dxfId="6222" priority="231" operator="containsText" text="Singtel">
      <formula>NOT(ISERROR(SEARCH("Singtel",C106)))</formula>
    </cfRule>
    <cfRule type="containsText" dxfId="6221" priority="232" operator="containsText" text="Schenker">
      <formula>NOT(ISERROR(SEARCH("Schenker",C106)))</formula>
    </cfRule>
  </conditionalFormatting>
  <conditionalFormatting sqref="AD74:AG74">
    <cfRule type="expression" dxfId="6220" priority="229">
      <formula>OR($E153=84,$G153=84)</formula>
    </cfRule>
  </conditionalFormatting>
  <conditionalFormatting sqref="BF9:BG23 BJ9:BJ23">
    <cfRule type="cellIs" dxfId="6219" priority="217" operator="equal">
      <formula>"Critical"</formula>
    </cfRule>
    <cfRule type="cellIs" dxfId="6218" priority="218" operator="equal">
      <formula>"Sustainable"</formula>
    </cfRule>
    <cfRule type="cellIs" dxfId="6217" priority="219" operator="equal">
      <formula>"Severe"</formula>
    </cfRule>
    <cfRule type="cellIs" dxfId="6216" priority="220" operator="equal">
      <formula>"Moderate"</formula>
    </cfRule>
  </conditionalFormatting>
  <conditionalFormatting sqref="CB9:CG14">
    <cfRule type="cellIs" dxfId="6215" priority="225" operator="equal">
      <formula>"Critical"</formula>
    </cfRule>
    <cfRule type="cellIs" dxfId="6214" priority="226" operator="equal">
      <formula>"Sustainable"</formula>
    </cfRule>
    <cfRule type="cellIs" dxfId="6213" priority="227" operator="equal">
      <formula>"Severe"</formula>
    </cfRule>
    <cfRule type="cellIs" dxfId="6212" priority="228" operator="equal">
      <formula>"Moderate"</formula>
    </cfRule>
  </conditionalFormatting>
  <conditionalFormatting sqref="BT9:BU23">
    <cfRule type="cellIs" dxfId="6211" priority="221" operator="equal">
      <formula>"Critical"</formula>
    </cfRule>
    <cfRule type="cellIs" dxfId="6210" priority="222" operator="equal">
      <formula>"Sustainable"</formula>
    </cfRule>
    <cfRule type="cellIs" dxfId="6209" priority="223" operator="equal">
      <formula>"Severe"</formula>
    </cfRule>
    <cfRule type="cellIs" dxfId="6208" priority="224" operator="equal">
      <formula>"Moderate"</formula>
    </cfRule>
  </conditionalFormatting>
  <conditionalFormatting sqref="CB9:CG14">
    <cfRule type="cellIs" dxfId="6207" priority="216" operator="equal">
      <formula>"NIL"</formula>
    </cfRule>
  </conditionalFormatting>
  <conditionalFormatting sqref="CB14:CG14">
    <cfRule type="cellIs" dxfId="6206" priority="212" operator="equal">
      <formula>"Critical"</formula>
    </cfRule>
    <cfRule type="cellIs" dxfId="6205" priority="213" operator="equal">
      <formula>"Sustainable"</formula>
    </cfRule>
    <cfRule type="cellIs" dxfId="6204" priority="214" operator="equal">
      <formula>"Severe"</formula>
    </cfRule>
    <cfRule type="cellIs" dxfId="6203" priority="215" operator="equal">
      <formula>"Moderate"</formula>
    </cfRule>
  </conditionalFormatting>
  <conditionalFormatting sqref="CB14:CG14">
    <cfRule type="cellIs" dxfId="6202" priority="211" operator="equal">
      <formula>"NIL"</formula>
    </cfRule>
  </conditionalFormatting>
  <conditionalFormatting sqref="CG9:CG13">
    <cfRule type="cellIs" dxfId="6201" priority="207" operator="equal">
      <formula>"Critical"</formula>
    </cfRule>
    <cfRule type="cellIs" dxfId="6200" priority="208" operator="equal">
      <formula>"Sustainable"</formula>
    </cfRule>
    <cfRule type="cellIs" dxfId="6199" priority="209" operator="equal">
      <formula>"Severe"</formula>
    </cfRule>
    <cfRule type="cellIs" dxfId="6198" priority="210" operator="equal">
      <formula>"Moderate"</formula>
    </cfRule>
  </conditionalFormatting>
  <conditionalFormatting sqref="CG9:CG13">
    <cfRule type="cellIs" dxfId="6197" priority="206" operator="equal">
      <formula>"NIL"</formula>
    </cfRule>
  </conditionalFormatting>
  <conditionalFormatting sqref="BT9:BU23">
    <cfRule type="cellIs" dxfId="6196" priority="205" operator="equal">
      <formula>"NIL"</formula>
    </cfRule>
  </conditionalFormatting>
  <conditionalFormatting sqref="BW9:BW23">
    <cfRule type="cellIs" dxfId="6195" priority="204" operator="equal">
      <formula>"CLOSED"</formula>
    </cfRule>
  </conditionalFormatting>
  <conditionalFormatting sqref="BE37">
    <cfRule type="cellIs" dxfId="6194" priority="203" operator="between">
      <formula>1</formula>
      <formula>100</formula>
    </cfRule>
  </conditionalFormatting>
  <conditionalFormatting sqref="BF37">
    <cfRule type="cellIs" dxfId="6193" priority="202" operator="between">
      <formula>1</formula>
      <formula>100</formula>
    </cfRule>
  </conditionalFormatting>
  <conditionalFormatting sqref="BR9:BR23">
    <cfRule type="cellIs" dxfId="6192" priority="198" operator="equal">
      <formula>"Critical"</formula>
    </cfRule>
    <cfRule type="cellIs" dxfId="6191" priority="199" operator="equal">
      <formula>"Sustainable"</formula>
    </cfRule>
    <cfRule type="cellIs" dxfId="6190" priority="200" operator="equal">
      <formula>"Severe"</formula>
    </cfRule>
    <cfRule type="cellIs" dxfId="6189" priority="201" operator="equal">
      <formula>"Moderate"</formula>
    </cfRule>
  </conditionalFormatting>
  <conditionalFormatting sqref="BR9:BR23">
    <cfRule type="cellIs" dxfId="6188" priority="197" operator="equal">
      <formula>"NIL"</formula>
    </cfRule>
  </conditionalFormatting>
  <conditionalFormatting sqref="BG37">
    <cfRule type="cellIs" dxfId="6187" priority="196" operator="between">
      <formula>1</formula>
      <formula>100</formula>
    </cfRule>
  </conditionalFormatting>
  <conditionalFormatting sqref="BI37">
    <cfRule type="cellIs" dxfId="6186" priority="195" operator="between">
      <formula>1</formula>
      <formula>100</formula>
    </cfRule>
  </conditionalFormatting>
  <conditionalFormatting sqref="BF37:BF41">
    <cfRule type="cellIs" dxfId="6185" priority="194" operator="equal">
      <formula>0</formula>
    </cfRule>
  </conditionalFormatting>
  <conditionalFormatting sqref="BH37">
    <cfRule type="cellIs" dxfId="6184" priority="193" operator="between">
      <formula>1</formula>
      <formula>100</formula>
    </cfRule>
  </conditionalFormatting>
  <conditionalFormatting sqref="BH37:BH41">
    <cfRule type="cellIs" dxfId="6183" priority="192" operator="equal">
      <formula>0</formula>
    </cfRule>
  </conditionalFormatting>
  <conditionalFormatting sqref="BJ37:BP37">
    <cfRule type="cellIs" dxfId="6182" priority="191" operator="between">
      <formula>1</formula>
      <formula>100</formula>
    </cfRule>
  </conditionalFormatting>
  <conditionalFormatting sqref="BJ37:BP41">
    <cfRule type="cellIs" dxfId="6181" priority="190" operator="equal">
      <formula>0</formula>
    </cfRule>
  </conditionalFormatting>
  <conditionalFormatting sqref="BL9:BL23">
    <cfRule type="cellIs" dxfId="6180" priority="186" operator="equal">
      <formula>"Critical"</formula>
    </cfRule>
    <cfRule type="cellIs" dxfId="6179" priority="187" operator="equal">
      <formula>"Sustainable"</formula>
    </cfRule>
    <cfRule type="cellIs" dxfId="6178" priority="188" operator="equal">
      <formula>"Severe"</formula>
    </cfRule>
    <cfRule type="cellIs" dxfId="6177" priority="189" operator="equal">
      <formula>"Moderate"</formula>
    </cfRule>
  </conditionalFormatting>
  <conditionalFormatting sqref="BS9:BS23">
    <cfRule type="cellIs" dxfId="6176" priority="182" operator="equal">
      <formula>"Critical"</formula>
    </cfRule>
    <cfRule type="cellIs" dxfId="6175" priority="183" operator="equal">
      <formula>"Sustainable"</formula>
    </cfRule>
    <cfRule type="cellIs" dxfId="6174" priority="184" operator="equal">
      <formula>"Severe"</formula>
    </cfRule>
    <cfRule type="cellIs" dxfId="6173" priority="185" operator="equal">
      <formula>"Moderate"</formula>
    </cfRule>
  </conditionalFormatting>
  <conditionalFormatting sqref="BV9:BV23">
    <cfRule type="cellIs" dxfId="6172" priority="178" operator="equal">
      <formula>"Critical"</formula>
    </cfRule>
    <cfRule type="cellIs" dxfId="6171" priority="179" operator="equal">
      <formula>"Sustainable"</formula>
    </cfRule>
    <cfRule type="cellIs" dxfId="6170" priority="180" operator="equal">
      <formula>"Severe"</formula>
    </cfRule>
    <cfRule type="cellIs" dxfId="6169" priority="181" operator="equal">
      <formula>"Moderate"</formula>
    </cfRule>
  </conditionalFormatting>
  <conditionalFormatting sqref="AZ29:BD30 BC31:BD32 BD33">
    <cfRule type="cellIs" dxfId="6168" priority="170" operator="equal">
      <formula>"Critical"</formula>
    </cfRule>
    <cfRule type="cellIs" dxfId="6167" priority="171" operator="equal">
      <formula>"Sustainable"</formula>
    </cfRule>
    <cfRule type="cellIs" dxfId="6166" priority="172" operator="equal">
      <formula>"Severe"</formula>
    </cfRule>
    <cfRule type="cellIs" dxfId="6165" priority="173" operator="equal">
      <formula>"Moderate"</formula>
    </cfRule>
  </conditionalFormatting>
  <conditionalFormatting sqref="AZ29:BD30 BC31:BD32 BD33">
    <cfRule type="cellIs" dxfId="6164" priority="174" operator="equal">
      <formula>"Critical"</formula>
    </cfRule>
    <cfRule type="cellIs" dxfId="6163" priority="175" operator="equal">
      <formula>"Sustainable"</formula>
    </cfRule>
    <cfRule type="cellIs" dxfId="6162" priority="176" operator="equal">
      <formula>"Severe"</formula>
    </cfRule>
    <cfRule type="cellIs" dxfId="6161" priority="177" operator="equal">
      <formula>"Moderate"</formula>
    </cfRule>
  </conditionalFormatting>
  <conditionalFormatting sqref="AZ31:AZ33">
    <cfRule type="cellIs" dxfId="6160" priority="166" operator="equal">
      <formula>"Critical"</formula>
    </cfRule>
    <cfRule type="cellIs" dxfId="6159" priority="167" operator="equal">
      <formula>"Sustainable"</formula>
    </cfRule>
    <cfRule type="cellIs" dxfId="6158" priority="168" operator="equal">
      <formula>"Severe"</formula>
    </cfRule>
    <cfRule type="cellIs" dxfId="6157" priority="169" operator="equal">
      <formula>"Moderate"</formula>
    </cfRule>
  </conditionalFormatting>
  <conditionalFormatting sqref="AZ31:AZ33">
    <cfRule type="cellIs" dxfId="6156" priority="162" operator="equal">
      <formula>"Critical"</formula>
    </cfRule>
    <cfRule type="cellIs" dxfId="6155" priority="163" operator="equal">
      <formula>"Sustainable"</formula>
    </cfRule>
    <cfRule type="cellIs" dxfId="6154" priority="164" operator="equal">
      <formula>"Severe"</formula>
    </cfRule>
    <cfRule type="cellIs" dxfId="6153" priority="165" operator="equal">
      <formula>"Moderate"</formula>
    </cfRule>
  </conditionalFormatting>
  <conditionalFormatting sqref="BA32:BA33">
    <cfRule type="cellIs" dxfId="6152" priority="158" operator="equal">
      <formula>"Critical"</formula>
    </cfRule>
    <cfRule type="cellIs" dxfId="6151" priority="159" operator="equal">
      <formula>"Sustainable"</formula>
    </cfRule>
    <cfRule type="cellIs" dxfId="6150" priority="160" operator="equal">
      <formula>"Severe"</formula>
    </cfRule>
    <cfRule type="cellIs" dxfId="6149" priority="161" operator="equal">
      <formula>"Moderate"</formula>
    </cfRule>
  </conditionalFormatting>
  <conditionalFormatting sqref="BA32:BA33">
    <cfRule type="cellIs" dxfId="6148" priority="154" operator="equal">
      <formula>"Critical"</formula>
    </cfRule>
    <cfRule type="cellIs" dxfId="6147" priority="155" operator="equal">
      <formula>"Sustainable"</formula>
    </cfRule>
    <cfRule type="cellIs" dxfId="6146" priority="156" operator="equal">
      <formula>"Severe"</formula>
    </cfRule>
    <cfRule type="cellIs" dxfId="6145" priority="157" operator="equal">
      <formula>"Moderate"</formula>
    </cfRule>
  </conditionalFormatting>
  <conditionalFormatting sqref="BB33">
    <cfRule type="cellIs" dxfId="6144" priority="150" operator="equal">
      <formula>"Critical"</formula>
    </cfRule>
    <cfRule type="cellIs" dxfId="6143" priority="151" operator="equal">
      <formula>"Sustainable"</formula>
    </cfRule>
    <cfRule type="cellIs" dxfId="6142" priority="152" operator="equal">
      <formula>"Severe"</formula>
    </cfRule>
    <cfRule type="cellIs" dxfId="6141" priority="153" operator="equal">
      <formula>"Moderate"</formula>
    </cfRule>
  </conditionalFormatting>
  <conditionalFormatting sqref="BB33">
    <cfRule type="cellIs" dxfId="6140" priority="146" operator="equal">
      <formula>"Critical"</formula>
    </cfRule>
    <cfRule type="cellIs" dxfId="6139" priority="147" operator="equal">
      <formula>"Sustainable"</formula>
    </cfRule>
    <cfRule type="cellIs" dxfId="6138" priority="148" operator="equal">
      <formula>"Severe"</formula>
    </cfRule>
    <cfRule type="cellIs" dxfId="6137" priority="149" operator="equal">
      <formula>"Moderate"</formula>
    </cfRule>
  </conditionalFormatting>
  <conditionalFormatting sqref="BA31:BB31">
    <cfRule type="cellIs" dxfId="6136" priority="142" operator="equal">
      <formula>"Critical"</formula>
    </cfRule>
    <cfRule type="cellIs" dxfId="6135" priority="143" operator="equal">
      <formula>"Sustainable"</formula>
    </cfRule>
    <cfRule type="cellIs" dxfId="6134" priority="144" operator="equal">
      <formula>"Severe"</formula>
    </cfRule>
    <cfRule type="cellIs" dxfId="6133" priority="145" operator="equal">
      <formula>"Moderate"</formula>
    </cfRule>
  </conditionalFormatting>
  <conditionalFormatting sqref="BA31:BB31">
    <cfRule type="cellIs" dxfId="6132" priority="138" operator="equal">
      <formula>"Critical"</formula>
    </cfRule>
    <cfRule type="cellIs" dxfId="6131" priority="139" operator="equal">
      <formula>"Sustainable"</formula>
    </cfRule>
    <cfRule type="cellIs" dxfId="6130" priority="140" operator="equal">
      <formula>"Severe"</formula>
    </cfRule>
    <cfRule type="cellIs" dxfId="6129" priority="141" operator="equal">
      <formula>"Moderate"</formula>
    </cfRule>
  </conditionalFormatting>
  <conditionalFormatting sqref="BB32">
    <cfRule type="cellIs" dxfId="6128" priority="134" operator="equal">
      <formula>"Critical"</formula>
    </cfRule>
    <cfRule type="cellIs" dxfId="6127" priority="135" operator="equal">
      <formula>"Sustainable"</formula>
    </cfRule>
    <cfRule type="cellIs" dxfId="6126" priority="136" operator="equal">
      <formula>"Severe"</formula>
    </cfRule>
    <cfRule type="cellIs" dxfId="6125" priority="137" operator="equal">
      <formula>"Moderate"</formula>
    </cfRule>
  </conditionalFormatting>
  <conditionalFormatting sqref="BB32">
    <cfRule type="cellIs" dxfId="6124" priority="130" operator="equal">
      <formula>"Critical"</formula>
    </cfRule>
    <cfRule type="cellIs" dxfId="6123" priority="131" operator="equal">
      <formula>"Sustainable"</formula>
    </cfRule>
    <cfRule type="cellIs" dxfId="6122" priority="132" operator="equal">
      <formula>"Severe"</formula>
    </cfRule>
    <cfRule type="cellIs" dxfId="6121" priority="133" operator="equal">
      <formula>"Moderate"</formula>
    </cfRule>
  </conditionalFormatting>
  <conditionalFormatting sqref="BC33">
    <cfRule type="cellIs" dxfId="6120" priority="126" operator="equal">
      <formula>"Critical"</formula>
    </cfRule>
    <cfRule type="cellIs" dxfId="6119" priority="127" operator="equal">
      <formula>"Sustainable"</formula>
    </cfRule>
    <cfRule type="cellIs" dxfId="6118" priority="128" operator="equal">
      <formula>"Severe"</formula>
    </cfRule>
    <cfRule type="cellIs" dxfId="6117" priority="129" operator="equal">
      <formula>"Moderate"</formula>
    </cfRule>
  </conditionalFormatting>
  <conditionalFormatting sqref="BC33">
    <cfRule type="cellIs" dxfId="6116" priority="122" operator="equal">
      <formula>"Critical"</formula>
    </cfRule>
    <cfRule type="cellIs" dxfId="6115" priority="123" operator="equal">
      <formula>"Sustainable"</formula>
    </cfRule>
    <cfRule type="cellIs" dxfId="6114" priority="124" operator="equal">
      <formula>"Severe"</formula>
    </cfRule>
    <cfRule type="cellIs" dxfId="6113" priority="125" operator="equal">
      <formula>"Moderate"</formula>
    </cfRule>
  </conditionalFormatting>
  <conditionalFormatting sqref="AZ37:BD38 BC39:BD40 BD41">
    <cfRule type="cellIs" dxfId="6112" priority="114" operator="equal">
      <formula>"Critical"</formula>
    </cfRule>
    <cfRule type="cellIs" dxfId="6111" priority="115" operator="equal">
      <formula>"Sustainable"</formula>
    </cfRule>
    <cfRule type="cellIs" dxfId="6110" priority="116" operator="equal">
      <formula>"Severe"</formula>
    </cfRule>
    <cfRule type="cellIs" dxfId="6109" priority="117" operator="equal">
      <formula>"Moderate"</formula>
    </cfRule>
  </conditionalFormatting>
  <conditionalFormatting sqref="AZ37:BD38 BC39:BD40 BD41">
    <cfRule type="cellIs" dxfId="6108" priority="118" operator="equal">
      <formula>"Critical"</formula>
    </cfRule>
    <cfRule type="cellIs" dxfId="6107" priority="119" operator="equal">
      <formula>"Sustainable"</formula>
    </cfRule>
    <cfRule type="cellIs" dxfId="6106" priority="120" operator="equal">
      <formula>"Severe"</formula>
    </cfRule>
    <cfRule type="cellIs" dxfId="6105" priority="121" operator="equal">
      <formula>"Moderate"</formula>
    </cfRule>
  </conditionalFormatting>
  <conditionalFormatting sqref="AZ39:AZ41">
    <cfRule type="cellIs" dxfId="6104" priority="110" operator="equal">
      <formula>"Critical"</formula>
    </cfRule>
    <cfRule type="cellIs" dxfId="6103" priority="111" operator="equal">
      <formula>"Sustainable"</formula>
    </cfRule>
    <cfRule type="cellIs" dxfId="6102" priority="112" operator="equal">
      <formula>"Severe"</formula>
    </cfRule>
    <cfRule type="cellIs" dxfId="6101" priority="113" operator="equal">
      <formula>"Moderate"</formula>
    </cfRule>
  </conditionalFormatting>
  <conditionalFormatting sqref="AZ39:AZ41">
    <cfRule type="cellIs" dxfId="6100" priority="106" operator="equal">
      <formula>"Critical"</formula>
    </cfRule>
    <cfRule type="cellIs" dxfId="6099" priority="107" operator="equal">
      <formula>"Sustainable"</formula>
    </cfRule>
    <cfRule type="cellIs" dxfId="6098" priority="108" operator="equal">
      <formula>"Severe"</formula>
    </cfRule>
    <cfRule type="cellIs" dxfId="6097" priority="109" operator="equal">
      <formula>"Moderate"</formula>
    </cfRule>
  </conditionalFormatting>
  <conditionalFormatting sqref="BA40:BA41">
    <cfRule type="cellIs" dxfId="6096" priority="102" operator="equal">
      <formula>"Critical"</formula>
    </cfRule>
    <cfRule type="cellIs" dxfId="6095" priority="103" operator="equal">
      <formula>"Sustainable"</formula>
    </cfRule>
    <cfRule type="cellIs" dxfId="6094" priority="104" operator="equal">
      <formula>"Severe"</formula>
    </cfRule>
    <cfRule type="cellIs" dxfId="6093" priority="105" operator="equal">
      <formula>"Moderate"</formula>
    </cfRule>
  </conditionalFormatting>
  <conditionalFormatting sqref="BA40:BA41">
    <cfRule type="cellIs" dxfId="6092" priority="98" operator="equal">
      <formula>"Critical"</formula>
    </cfRule>
    <cfRule type="cellIs" dxfId="6091" priority="99" operator="equal">
      <formula>"Sustainable"</formula>
    </cfRule>
    <cfRule type="cellIs" dxfId="6090" priority="100" operator="equal">
      <formula>"Severe"</formula>
    </cfRule>
    <cfRule type="cellIs" dxfId="6089" priority="101" operator="equal">
      <formula>"Moderate"</formula>
    </cfRule>
  </conditionalFormatting>
  <conditionalFormatting sqref="BB41">
    <cfRule type="cellIs" dxfId="6088" priority="94" operator="equal">
      <formula>"Critical"</formula>
    </cfRule>
    <cfRule type="cellIs" dxfId="6087" priority="95" operator="equal">
      <formula>"Sustainable"</formula>
    </cfRule>
    <cfRule type="cellIs" dxfId="6086" priority="96" operator="equal">
      <formula>"Severe"</formula>
    </cfRule>
    <cfRule type="cellIs" dxfId="6085" priority="97" operator="equal">
      <formula>"Moderate"</formula>
    </cfRule>
  </conditionalFormatting>
  <conditionalFormatting sqref="BB41">
    <cfRule type="cellIs" dxfId="6084" priority="90" operator="equal">
      <formula>"Critical"</formula>
    </cfRule>
    <cfRule type="cellIs" dxfId="6083" priority="91" operator="equal">
      <formula>"Sustainable"</formula>
    </cfRule>
    <cfRule type="cellIs" dxfId="6082" priority="92" operator="equal">
      <formula>"Severe"</formula>
    </cfRule>
    <cfRule type="cellIs" dxfId="6081" priority="93" operator="equal">
      <formula>"Moderate"</formula>
    </cfRule>
  </conditionalFormatting>
  <conditionalFormatting sqref="BA39:BB39">
    <cfRule type="cellIs" dxfId="6080" priority="86" operator="equal">
      <formula>"Critical"</formula>
    </cfRule>
    <cfRule type="cellIs" dxfId="6079" priority="87" operator="equal">
      <formula>"Sustainable"</formula>
    </cfRule>
    <cfRule type="cellIs" dxfId="6078" priority="88" operator="equal">
      <formula>"Severe"</formula>
    </cfRule>
    <cfRule type="cellIs" dxfId="6077" priority="89" operator="equal">
      <formula>"Moderate"</formula>
    </cfRule>
  </conditionalFormatting>
  <conditionalFormatting sqref="BA39:BB39">
    <cfRule type="cellIs" dxfId="6076" priority="82" operator="equal">
      <formula>"Critical"</formula>
    </cfRule>
    <cfRule type="cellIs" dxfId="6075" priority="83" operator="equal">
      <formula>"Sustainable"</formula>
    </cfRule>
    <cfRule type="cellIs" dxfId="6074" priority="84" operator="equal">
      <formula>"Severe"</formula>
    </cfRule>
    <cfRule type="cellIs" dxfId="6073" priority="85" operator="equal">
      <formula>"Moderate"</formula>
    </cfRule>
  </conditionalFormatting>
  <conditionalFormatting sqref="BB40">
    <cfRule type="cellIs" dxfId="6072" priority="78" operator="equal">
      <formula>"Critical"</formula>
    </cfRule>
    <cfRule type="cellIs" dxfId="6071" priority="79" operator="equal">
      <formula>"Sustainable"</formula>
    </cfRule>
    <cfRule type="cellIs" dxfId="6070" priority="80" operator="equal">
      <formula>"Severe"</formula>
    </cfRule>
    <cfRule type="cellIs" dxfId="6069" priority="81" operator="equal">
      <formula>"Moderate"</formula>
    </cfRule>
  </conditionalFormatting>
  <conditionalFormatting sqref="BB40">
    <cfRule type="cellIs" dxfId="6068" priority="74" operator="equal">
      <formula>"Critical"</formula>
    </cfRule>
    <cfRule type="cellIs" dxfId="6067" priority="75" operator="equal">
      <formula>"Sustainable"</formula>
    </cfRule>
    <cfRule type="cellIs" dxfId="6066" priority="76" operator="equal">
      <formula>"Severe"</formula>
    </cfRule>
    <cfRule type="cellIs" dxfId="6065" priority="77" operator="equal">
      <formula>"Moderate"</formula>
    </cfRule>
  </conditionalFormatting>
  <conditionalFormatting sqref="BC41">
    <cfRule type="cellIs" dxfId="6064" priority="70" operator="equal">
      <formula>"Critical"</formula>
    </cfRule>
    <cfRule type="cellIs" dxfId="6063" priority="71" operator="equal">
      <formula>"Sustainable"</formula>
    </cfRule>
    <cfRule type="cellIs" dxfId="6062" priority="72" operator="equal">
      <formula>"Severe"</formula>
    </cfRule>
    <cfRule type="cellIs" dxfId="6061" priority="73" operator="equal">
      <formula>"Moderate"</formula>
    </cfRule>
  </conditionalFormatting>
  <conditionalFormatting sqref="BC41">
    <cfRule type="cellIs" dxfId="6060" priority="66" operator="equal">
      <formula>"Critical"</formula>
    </cfRule>
    <cfRule type="cellIs" dxfId="6059" priority="67" operator="equal">
      <formula>"Sustainable"</formula>
    </cfRule>
    <cfRule type="cellIs" dxfId="6058" priority="68" operator="equal">
      <formula>"Severe"</formula>
    </cfRule>
    <cfRule type="cellIs" dxfId="6057" priority="69" operator="equal">
      <formula>"Moderate"</formula>
    </cfRule>
  </conditionalFormatting>
  <conditionalFormatting sqref="AD48:AD49 AD51">
    <cfRule type="expression" dxfId="6056" priority="65">
      <formula>OR($E127=84,$G127=84)</formula>
    </cfRule>
  </conditionalFormatting>
  <conditionalFormatting sqref="AD50">
    <cfRule type="expression" dxfId="6055" priority="64">
      <formula>OR($E129=84,$G129=84)</formula>
    </cfRule>
  </conditionalFormatting>
  <conditionalFormatting sqref="AD54:AD58">
    <cfRule type="expression" dxfId="6054" priority="63">
      <formula>OR($E133=84,$G133=84)</formula>
    </cfRule>
  </conditionalFormatting>
  <conditionalFormatting sqref="AD60:AD63">
    <cfRule type="expression" dxfId="6053" priority="62">
      <formula>OR($E139=84,$G139=84)</formula>
    </cfRule>
  </conditionalFormatting>
  <conditionalFormatting sqref="AD65:AD66">
    <cfRule type="expression" dxfId="6052" priority="61">
      <formula>OR($E144=84,$G144=84)</formula>
    </cfRule>
  </conditionalFormatting>
  <conditionalFormatting sqref="AD68:AD71">
    <cfRule type="expression" dxfId="6051" priority="60">
      <formula>OR($E147=84,$G147=84)</formula>
    </cfRule>
  </conditionalFormatting>
  <conditionalFormatting sqref="R7">
    <cfRule type="cellIs" dxfId="6050" priority="13" operator="equal">
      <formula>"TO ARCHIVE"</formula>
    </cfRule>
  </conditionalFormatting>
  <conditionalFormatting sqref="CS17:CS22">
    <cfRule type="cellIs" dxfId="6049" priority="54" stopIfTrue="1" operator="equal">
      <formula>"NA"</formula>
    </cfRule>
  </conditionalFormatting>
  <conditionalFormatting sqref="CR5:CW5">
    <cfRule type="cellIs" dxfId="6048" priority="49" operator="equal">
      <formula>"NA"</formula>
    </cfRule>
    <cfRule type="cellIs" dxfId="6047" priority="50" operator="equal">
      <formula>"INITIATED"</formula>
    </cfRule>
    <cfRule type="cellIs" dxfId="6046" priority="51" operator="equal">
      <formula>"TO BE SCHEDULED"</formula>
    </cfRule>
    <cfRule type="cellIs" dxfId="6045" priority="52" operator="equal">
      <formula>"WIP"</formula>
    </cfRule>
    <cfRule type="cellIs" dxfId="6044" priority="53" operator="equal">
      <formula>"COMPLETED"</formula>
    </cfRule>
  </conditionalFormatting>
  <conditionalFormatting sqref="CS17:CS22">
    <cfRule type="expression" dxfId="6043" priority="55">
      <formula>$C$1&gt;$E$17</formula>
    </cfRule>
    <cfRule type="cellIs" dxfId="6042" priority="56" stopIfTrue="1" operator="equal">
      <formula>"COMPLETED"</formula>
    </cfRule>
  </conditionalFormatting>
  <conditionalFormatting sqref="CR18 CS3 CR29 CQ38">
    <cfRule type="expression" dxfId="6041" priority="57">
      <formula>AND(#REF!=0,$E$18&lt;&gt;"NA")</formula>
    </cfRule>
  </conditionalFormatting>
  <conditionalFormatting sqref="CR19 CT3 CR30 CQ39">
    <cfRule type="expression" dxfId="6040" priority="58">
      <formula>AND(#REF!=0,$E$19&lt;&gt;"NA")</formula>
    </cfRule>
  </conditionalFormatting>
  <conditionalFormatting sqref="CR21 CV3 CR32 CQ41">
    <cfRule type="expression" dxfId="6039" priority="59">
      <formula>AND(#REF!=0,$E$21&lt;&gt;"NA")</formula>
    </cfRule>
  </conditionalFormatting>
  <conditionalFormatting sqref="C174:C175">
    <cfRule type="cellIs" dxfId="6038" priority="47" operator="equal">
      <formula>$C$174</formula>
    </cfRule>
    <cfRule type="cellIs" dxfId="6037" priority="48" operator="equal">
      <formula>$C$175</formula>
    </cfRule>
  </conditionalFormatting>
  <conditionalFormatting sqref="AA16">
    <cfRule type="expression" dxfId="6036" priority="43">
      <formula>TODAY()&gt;$AA$16</formula>
    </cfRule>
    <cfRule type="cellIs" dxfId="6035" priority="46" stopIfTrue="1" operator="equal">
      <formula>"COMPLETED"</formula>
    </cfRule>
    <cfRule type="cellIs" dxfId="6034" priority="250" stopIfTrue="1" operator="equal">
      <formula>"NA"</formula>
    </cfRule>
  </conditionalFormatting>
  <conditionalFormatting sqref="AA17">
    <cfRule type="expression" dxfId="6033" priority="44">
      <formula>TODAY()&gt;$AA$17</formula>
    </cfRule>
    <cfRule type="cellIs" dxfId="6032" priority="45" stopIfTrue="1" operator="equal">
      <formula>"COMPLETED"</formula>
    </cfRule>
    <cfRule type="cellIs" dxfId="6031" priority="251" stopIfTrue="1" operator="equal">
      <formula>"NA"</formula>
    </cfRule>
  </conditionalFormatting>
  <conditionalFormatting sqref="AA18">
    <cfRule type="expression" dxfId="6030" priority="40">
      <formula>TODAY()&gt;$AA$18</formula>
    </cfRule>
    <cfRule type="cellIs" dxfId="6029" priority="41" operator="equal">
      <formula>"COMPLETED"</formula>
    </cfRule>
    <cfRule type="cellIs" dxfId="6028" priority="42" operator="equal">
      <formula>"NA"</formula>
    </cfRule>
  </conditionalFormatting>
  <conditionalFormatting sqref="AA19">
    <cfRule type="expression" dxfId="6027" priority="37">
      <formula>TODAY()&gt;AA19</formula>
    </cfRule>
    <cfRule type="cellIs" dxfId="6026" priority="38" stopIfTrue="1" operator="equal">
      <formula>"COMPLETED"</formula>
    </cfRule>
    <cfRule type="cellIs" dxfId="6025" priority="39" stopIfTrue="1" operator="equal">
      <formula>"NA"</formula>
    </cfRule>
  </conditionalFormatting>
  <conditionalFormatting sqref="AA20">
    <cfRule type="expression" dxfId="6024" priority="34">
      <formula>TODAY()&gt;AA20</formula>
    </cfRule>
    <cfRule type="cellIs" dxfId="6023" priority="35" stopIfTrue="1" operator="equal">
      <formula>"COMPLETED"</formula>
    </cfRule>
    <cfRule type="cellIs" dxfId="6022" priority="36" stopIfTrue="1" operator="equal">
      <formula>"NA"</formula>
    </cfRule>
  </conditionalFormatting>
  <conditionalFormatting sqref="AA21">
    <cfRule type="expression" dxfId="6021" priority="31">
      <formula>TODAY()&gt;AA21</formula>
    </cfRule>
    <cfRule type="cellIs" dxfId="6020" priority="32" stopIfTrue="1" operator="equal">
      <formula>"COMPLETED"</formula>
    </cfRule>
    <cfRule type="cellIs" dxfId="6019" priority="33" stopIfTrue="1" operator="equal">
      <formula>"NA"</formula>
    </cfRule>
  </conditionalFormatting>
  <conditionalFormatting sqref="AA22">
    <cfRule type="expression" dxfId="6018" priority="28">
      <formula>TODAY()&gt;AA22</formula>
    </cfRule>
    <cfRule type="cellIs" dxfId="6017" priority="29" stopIfTrue="1" operator="equal">
      <formula>"COMPLETED"</formula>
    </cfRule>
    <cfRule type="cellIs" dxfId="6016" priority="30" stopIfTrue="1" operator="equal">
      <formula>"NA"</formula>
    </cfRule>
  </conditionalFormatting>
  <conditionalFormatting sqref="AA23">
    <cfRule type="expression" dxfId="6015" priority="25">
      <formula>TODAY()&gt;AA23</formula>
    </cfRule>
    <cfRule type="cellIs" dxfId="6014" priority="26" stopIfTrue="1" operator="equal">
      <formula>"COMPLETED"</formula>
    </cfRule>
    <cfRule type="cellIs" dxfId="6013" priority="27" stopIfTrue="1" operator="equal">
      <formula>"NA"</formula>
    </cfRule>
  </conditionalFormatting>
  <conditionalFormatting sqref="AA24">
    <cfRule type="expression" dxfId="6012" priority="22">
      <formula>TODAY()&gt;AA24</formula>
    </cfRule>
    <cfRule type="cellIs" dxfId="6011" priority="23" stopIfTrue="1" operator="equal">
      <formula>"COMPLETED"</formula>
    </cfRule>
    <cfRule type="cellIs" dxfId="6010" priority="24" stopIfTrue="1" operator="equal">
      <formula>"NA"</formula>
    </cfRule>
  </conditionalFormatting>
  <conditionalFormatting sqref="AA25">
    <cfRule type="expression" dxfId="6009" priority="19">
      <formula>TODAY()&gt;AA25</formula>
    </cfRule>
    <cfRule type="cellIs" dxfId="6008" priority="20" stopIfTrue="1" operator="equal">
      <formula>"COMPLETED"</formula>
    </cfRule>
    <cfRule type="cellIs" dxfId="6007" priority="21" stopIfTrue="1" operator="equal">
      <formula>"NA"</formula>
    </cfRule>
  </conditionalFormatting>
  <conditionalFormatting sqref="E22">
    <cfRule type="expression" dxfId="6006" priority="15">
      <formula>AND($D$52=0,$AA$17&lt;&gt;"NA")</formula>
    </cfRule>
  </conditionalFormatting>
  <conditionalFormatting sqref="E23">
    <cfRule type="expression" dxfId="6005" priority="16">
      <formula>AND($D$57=0,$AA$18&lt;&gt;"NA")</formula>
    </cfRule>
  </conditionalFormatting>
  <conditionalFormatting sqref="E25">
    <cfRule type="expression" dxfId="6004" priority="17">
      <formula>AND($H$53=0,$AA$20&lt;&gt;"NA")</formula>
    </cfRule>
  </conditionalFormatting>
  <conditionalFormatting sqref="E30">
    <cfRule type="expression" dxfId="6003" priority="18">
      <formula>AND($P$53=0,$AA$25&lt;&gt;"NA")</formula>
    </cfRule>
  </conditionalFormatting>
  <conditionalFormatting sqref="E29">
    <cfRule type="expression" dxfId="6002" priority="14">
      <formula>AND($L$53=0,$AA$24&lt;&gt;"NA")</formula>
    </cfRule>
  </conditionalFormatting>
  <conditionalFormatting sqref="AG9">
    <cfRule type="duplicateValues" dxfId="6001" priority="12"/>
  </conditionalFormatting>
  <conditionalFormatting sqref="AH9">
    <cfRule type="duplicateValues" dxfId="6000" priority="10"/>
  </conditionalFormatting>
  <conditionalFormatting sqref="AH9">
    <cfRule type="duplicateValues" dxfId="5999" priority="11"/>
  </conditionalFormatting>
  <conditionalFormatting sqref="AD75">
    <cfRule type="expression" dxfId="5998" priority="7">
      <formula>$E$154&gt;70</formula>
    </cfRule>
  </conditionalFormatting>
  <conditionalFormatting sqref="AD76">
    <cfRule type="expression" dxfId="5997" priority="6">
      <formula>OR(E155=84,G155=84)</formula>
    </cfRule>
  </conditionalFormatting>
  <conditionalFormatting sqref="AD77">
    <cfRule type="expression" dxfId="5996" priority="5">
      <formula>OR(E156=84,G156=84)</formula>
    </cfRule>
  </conditionalFormatting>
  <conditionalFormatting sqref="AD78">
    <cfRule type="expression" dxfId="5995" priority="4">
      <formula>E157&gt;70</formula>
    </cfRule>
  </conditionalFormatting>
  <conditionalFormatting sqref="AD79">
    <cfRule type="expression" dxfId="5994" priority="3">
      <formula>OR(E158=84,G158=84)</formula>
    </cfRule>
  </conditionalFormatting>
  <conditionalFormatting sqref="AD80">
    <cfRule type="expression" dxfId="5993" priority="2">
      <formula>OR(E159=84,G159=84)</formula>
    </cfRule>
  </conditionalFormatting>
  <conditionalFormatting sqref="AD81">
    <cfRule type="expression" dxfId="5992" priority="1">
      <formula>E160&gt;70</formula>
    </cfRule>
  </conditionalFormatting>
  <dataValidations disablePrompts="1" count="6">
    <dataValidation type="list" allowBlank="1" showInputMessage="1" showErrorMessage="1" sqref="AJ9" xr:uid="{53441B77-7F3D-440C-BD07-46FF18B119B4}">
      <formula1>$E$102:$E$103</formula1>
    </dataValidation>
    <dataValidation type="list" allowBlank="1" showInputMessage="1" showErrorMessage="1" sqref="CU12" xr:uid="{FB9E96D2-FC8E-46D3-9795-B1690276FB54}">
      <formula1>#REF!</formula1>
    </dataValidation>
    <dataValidation type="list" allowBlank="1" showInputMessage="1" showErrorMessage="1" sqref="BA9:BA23 BM9:BM23" xr:uid="{4A085BD9-7D57-41A1-B53C-88979156D71A}">
      <formula1>$CH$8:$CH$10</formula1>
    </dataValidation>
    <dataValidation type="list" allowBlank="1" showInputMessage="1" showErrorMessage="1" sqref="BD9:BE23" xr:uid="{9E46E505-94D1-44EF-A52B-5AA646425BA2}">
      <formula1>OFFSET($CL$9,1,MATCH($BA9,$CL$9:$CN$9,0)-1,COUNTA(OFFSET($CL$9,1,MATCH($BA9,$CL$9:$CN$9,0)-1,5,1)),1)</formula1>
    </dataValidation>
    <dataValidation type="list" allowBlank="1" showInputMessage="1" showErrorMessage="1" sqref="BQ9:BQ23" xr:uid="{9951F9CC-09DA-4F26-8585-BD6CC7152ADF}">
      <formula1>OFFSET($CL$16,1,MATCH($BM9,$CL$16:$CN$16,0)-1,COUNTA(OFFSET($CL$16,1,MATCH($BM9,$CL$16:$CN$16,0)-1,6,1)),1)</formula1>
    </dataValidation>
    <dataValidation type="list" showInputMessage="1" showErrorMessage="1" sqref="BP9:BP23" xr:uid="{8112897F-1A77-4493-AD64-7A3BFA633EFE}">
      <formula1>OFFSET($CL$16,1,MATCH($BM9,$CL$16:$CN$16,0)-1,COUNTA(OFFSET($CL$16,1,MATCH($BM9,$CL$16:$CN$16,0)-1,6,1)),1)</formula1>
    </dataValidation>
  </dataValidations>
  <pageMargins left="0.7" right="0.7" top="0.75" bottom="0.75" header="0.3" footer="0.3"/>
  <ignoredErrors>
    <ignoredError sqref="K8" evalError="1"/>
  </ignoredErrors>
  <drawing r:id="rId1"/>
  <legacyDrawing r:id="rId2"/>
  <mc:AlternateContent xmlns:mc="http://schemas.openxmlformats.org/markup-compatibility/2006">
    <mc:Choice Requires="x14">
      <controls>
        <mc:AlternateContent xmlns:mc="http://schemas.openxmlformats.org/markup-compatibility/2006">
          <mc:Choice Requires="x14">
            <control shapeId="50177"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0178"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0179"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0180"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0181"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0182"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0183"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0184"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0185"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0186"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0187"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0188"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0189"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0190"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0191"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0192"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0193"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0194"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0195"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0196"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0197"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0198"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0199"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0200"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0201"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0202"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0203"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0204"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0205"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0206"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0207"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0208"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0209"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0210"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0211"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0212"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0213"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0214"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0215"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0216"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0217"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0218"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0219"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0220"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0221"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0222"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0223"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0224"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0225" r:id="rId51" name="Check Box 49">
              <controlPr defaultSize="0" autoFill="0" autoLine="0" autoPict="0">
                <anchor moveWithCells="1">
                  <from>
                    <xdr:col>26</xdr:col>
                    <xdr:colOff>66675</xdr:colOff>
                    <xdr:row>79</xdr:row>
                    <xdr:rowOff>171450</xdr:rowOff>
                  </from>
                  <to>
                    <xdr:col>26</xdr:col>
                    <xdr:colOff>942975</xdr:colOff>
                    <xdr:row>81</xdr:row>
                    <xdr:rowOff>85725</xdr:rowOff>
                  </to>
                </anchor>
              </controlPr>
            </control>
          </mc:Choice>
        </mc:AlternateContent>
        <mc:AlternateContent xmlns:mc="http://schemas.openxmlformats.org/markup-compatibility/2006">
          <mc:Choice Requires="x14">
            <control shapeId="50226"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0227"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0228"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0229"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0230"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0231"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0232"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0233"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0234"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0235"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0236"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0237"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0238"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0239" r:id="rId65" name="Check Box 63">
              <controlPr defaultSize="0" autoFill="0" autoLine="0" autoPict="0">
                <anchor moveWithCells="1">
                  <from>
                    <xdr:col>26</xdr:col>
                    <xdr:colOff>66675</xdr:colOff>
                    <xdr:row>74</xdr:row>
                    <xdr:rowOff>171450</xdr:rowOff>
                  </from>
                  <to>
                    <xdr:col>26</xdr:col>
                    <xdr:colOff>942975</xdr:colOff>
                    <xdr:row>76</xdr:row>
                    <xdr:rowOff>28575</xdr:rowOff>
                  </to>
                </anchor>
              </controlPr>
            </control>
          </mc:Choice>
        </mc:AlternateContent>
        <mc:AlternateContent xmlns:mc="http://schemas.openxmlformats.org/markup-compatibility/2006">
          <mc:Choice Requires="x14">
            <control shapeId="50240"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0241"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0242"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0243"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0244"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0245"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0246"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0247"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0248"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0249"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0250"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0251"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0252"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0253"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0254"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0255"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0256"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0257"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0258"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0259"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0260"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0261"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0262"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0263"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0264" r:id="rId90" name="Check Box 88">
              <controlPr defaultSize="0" autoFill="0" autoLine="0" autoPict="0">
                <anchor moveWithCells="1">
                  <from>
                    <xdr:col>97</xdr:col>
                    <xdr:colOff>47625</xdr:colOff>
                    <xdr:row>15</xdr:row>
                    <xdr:rowOff>209550</xdr:rowOff>
                  </from>
                  <to>
                    <xdr:col>104</xdr:col>
                    <xdr:colOff>104775</xdr:colOff>
                    <xdr:row>17</xdr:row>
                    <xdr:rowOff>47625</xdr:rowOff>
                  </to>
                </anchor>
              </controlPr>
            </control>
          </mc:Choice>
        </mc:AlternateContent>
        <mc:AlternateContent xmlns:mc="http://schemas.openxmlformats.org/markup-compatibility/2006">
          <mc:Choice Requires="x14">
            <control shapeId="50265" r:id="rId91" name="Check Box 89">
              <controlPr defaultSize="0" autoFill="0" autoLine="0" autoPict="0">
                <anchor moveWithCells="1">
                  <from>
                    <xdr:col>98</xdr:col>
                    <xdr:colOff>47625</xdr:colOff>
                    <xdr:row>15</xdr:row>
                    <xdr:rowOff>209550</xdr:rowOff>
                  </from>
                  <to>
                    <xdr:col>103</xdr:col>
                    <xdr:colOff>295275</xdr:colOff>
                    <xdr:row>17</xdr:row>
                    <xdr:rowOff>38100</xdr:rowOff>
                  </to>
                </anchor>
              </controlPr>
            </control>
          </mc:Choice>
        </mc:AlternateContent>
        <mc:AlternateContent xmlns:mc="http://schemas.openxmlformats.org/markup-compatibility/2006">
          <mc:Choice Requires="x14">
            <control shapeId="50266" r:id="rId92" name="Check Box 90">
              <controlPr defaultSize="0" autoFill="0" autoLine="0" autoPict="0">
                <anchor moveWithCells="1">
                  <from>
                    <xdr:col>97</xdr:col>
                    <xdr:colOff>47625</xdr:colOff>
                    <xdr:row>16</xdr:row>
                    <xdr:rowOff>209550</xdr:rowOff>
                  </from>
                  <to>
                    <xdr:col>104</xdr:col>
                    <xdr:colOff>104775</xdr:colOff>
                    <xdr:row>18</xdr:row>
                    <xdr:rowOff>47625</xdr:rowOff>
                  </to>
                </anchor>
              </controlPr>
            </control>
          </mc:Choice>
        </mc:AlternateContent>
        <mc:AlternateContent xmlns:mc="http://schemas.openxmlformats.org/markup-compatibility/2006">
          <mc:Choice Requires="x14">
            <control shapeId="50267" r:id="rId93" name="Check Box 91">
              <controlPr defaultSize="0" autoFill="0" autoLine="0" autoPict="0">
                <anchor moveWithCells="1">
                  <from>
                    <xdr:col>98</xdr:col>
                    <xdr:colOff>47625</xdr:colOff>
                    <xdr:row>16</xdr:row>
                    <xdr:rowOff>209550</xdr:rowOff>
                  </from>
                  <to>
                    <xdr:col>103</xdr:col>
                    <xdr:colOff>295275</xdr:colOff>
                    <xdr:row>18</xdr:row>
                    <xdr:rowOff>38100</xdr:rowOff>
                  </to>
                </anchor>
              </controlPr>
            </control>
          </mc:Choice>
        </mc:AlternateContent>
        <mc:AlternateContent xmlns:mc="http://schemas.openxmlformats.org/markup-compatibility/2006">
          <mc:Choice Requires="x14">
            <control shapeId="50268" r:id="rId94" name="Check Box 92">
              <controlPr defaultSize="0" autoFill="0" autoLine="0" autoPict="0">
                <anchor moveWithCells="1">
                  <from>
                    <xdr:col>97</xdr:col>
                    <xdr:colOff>47625</xdr:colOff>
                    <xdr:row>17</xdr:row>
                    <xdr:rowOff>209550</xdr:rowOff>
                  </from>
                  <to>
                    <xdr:col>104</xdr:col>
                    <xdr:colOff>104775</xdr:colOff>
                    <xdr:row>19</xdr:row>
                    <xdr:rowOff>47625</xdr:rowOff>
                  </to>
                </anchor>
              </controlPr>
            </control>
          </mc:Choice>
        </mc:AlternateContent>
        <mc:AlternateContent xmlns:mc="http://schemas.openxmlformats.org/markup-compatibility/2006">
          <mc:Choice Requires="x14">
            <control shapeId="50269" r:id="rId95" name="Check Box 93">
              <controlPr defaultSize="0" autoFill="0" autoLine="0" autoPict="0">
                <anchor moveWithCells="1">
                  <from>
                    <xdr:col>98</xdr:col>
                    <xdr:colOff>47625</xdr:colOff>
                    <xdr:row>17</xdr:row>
                    <xdr:rowOff>209550</xdr:rowOff>
                  </from>
                  <to>
                    <xdr:col>103</xdr:col>
                    <xdr:colOff>295275</xdr:colOff>
                    <xdr:row>19</xdr:row>
                    <xdr:rowOff>38100</xdr:rowOff>
                  </to>
                </anchor>
              </controlPr>
            </control>
          </mc:Choice>
        </mc:AlternateContent>
        <mc:AlternateContent xmlns:mc="http://schemas.openxmlformats.org/markup-compatibility/2006">
          <mc:Choice Requires="x14">
            <control shapeId="50270" r:id="rId96" name="Check Box 94">
              <controlPr defaultSize="0" autoFill="0" autoLine="0" autoPict="0">
                <anchor moveWithCells="1">
                  <from>
                    <xdr:col>98</xdr:col>
                    <xdr:colOff>47625</xdr:colOff>
                    <xdr:row>18</xdr:row>
                    <xdr:rowOff>209550</xdr:rowOff>
                  </from>
                  <to>
                    <xdr:col>103</xdr:col>
                    <xdr:colOff>295275</xdr:colOff>
                    <xdr:row>20</xdr:row>
                    <xdr:rowOff>38100</xdr:rowOff>
                  </to>
                </anchor>
              </controlPr>
            </control>
          </mc:Choice>
        </mc:AlternateContent>
        <mc:AlternateContent xmlns:mc="http://schemas.openxmlformats.org/markup-compatibility/2006">
          <mc:Choice Requires="x14">
            <control shapeId="50271" r:id="rId97" name="Check Box 95">
              <controlPr defaultSize="0" autoFill="0" autoLine="0" autoPict="0">
                <anchor moveWithCells="1">
                  <from>
                    <xdr:col>97</xdr:col>
                    <xdr:colOff>47625</xdr:colOff>
                    <xdr:row>18</xdr:row>
                    <xdr:rowOff>209550</xdr:rowOff>
                  </from>
                  <to>
                    <xdr:col>104</xdr:col>
                    <xdr:colOff>104775</xdr:colOff>
                    <xdr:row>20</xdr:row>
                    <xdr:rowOff>47625</xdr:rowOff>
                  </to>
                </anchor>
              </controlPr>
            </control>
          </mc:Choice>
        </mc:AlternateContent>
        <mc:AlternateContent xmlns:mc="http://schemas.openxmlformats.org/markup-compatibility/2006">
          <mc:Choice Requires="x14">
            <control shapeId="50272" r:id="rId98" name="Check Box 96">
              <controlPr defaultSize="0" autoFill="0" autoLine="0" autoPict="0">
                <anchor moveWithCells="1">
                  <from>
                    <xdr:col>98</xdr:col>
                    <xdr:colOff>47625</xdr:colOff>
                    <xdr:row>18</xdr:row>
                    <xdr:rowOff>209550</xdr:rowOff>
                  </from>
                  <to>
                    <xdr:col>103</xdr:col>
                    <xdr:colOff>295275</xdr:colOff>
                    <xdr:row>20</xdr:row>
                    <xdr:rowOff>38100</xdr:rowOff>
                  </to>
                </anchor>
              </controlPr>
            </control>
          </mc:Choice>
        </mc:AlternateContent>
        <mc:AlternateContent xmlns:mc="http://schemas.openxmlformats.org/markup-compatibility/2006">
          <mc:Choice Requires="x14">
            <control shapeId="50273" r:id="rId99" name="Check Box 97">
              <controlPr defaultSize="0" autoFill="0" autoLine="0" autoPict="0">
                <anchor moveWithCells="1">
                  <from>
                    <xdr:col>98</xdr:col>
                    <xdr:colOff>47625</xdr:colOff>
                    <xdr:row>19</xdr:row>
                    <xdr:rowOff>209550</xdr:rowOff>
                  </from>
                  <to>
                    <xdr:col>103</xdr:col>
                    <xdr:colOff>295275</xdr:colOff>
                    <xdr:row>21</xdr:row>
                    <xdr:rowOff>38100</xdr:rowOff>
                  </to>
                </anchor>
              </controlPr>
            </control>
          </mc:Choice>
        </mc:AlternateContent>
        <mc:AlternateContent xmlns:mc="http://schemas.openxmlformats.org/markup-compatibility/2006">
          <mc:Choice Requires="x14">
            <control shapeId="50274" r:id="rId100" name="Check Box 98">
              <controlPr defaultSize="0" autoFill="0" autoLine="0" autoPict="0">
                <anchor moveWithCells="1">
                  <from>
                    <xdr:col>97</xdr:col>
                    <xdr:colOff>47625</xdr:colOff>
                    <xdr:row>19</xdr:row>
                    <xdr:rowOff>209550</xdr:rowOff>
                  </from>
                  <to>
                    <xdr:col>104</xdr:col>
                    <xdr:colOff>104775</xdr:colOff>
                    <xdr:row>21</xdr:row>
                    <xdr:rowOff>47625</xdr:rowOff>
                  </to>
                </anchor>
              </controlPr>
            </control>
          </mc:Choice>
        </mc:AlternateContent>
        <mc:AlternateContent xmlns:mc="http://schemas.openxmlformats.org/markup-compatibility/2006">
          <mc:Choice Requires="x14">
            <control shapeId="50275" r:id="rId101" name="Check Box 99">
              <controlPr defaultSize="0" autoFill="0" autoLine="0" autoPict="0">
                <anchor moveWithCells="1">
                  <from>
                    <xdr:col>98</xdr:col>
                    <xdr:colOff>47625</xdr:colOff>
                    <xdr:row>19</xdr:row>
                    <xdr:rowOff>209550</xdr:rowOff>
                  </from>
                  <to>
                    <xdr:col>103</xdr:col>
                    <xdr:colOff>295275</xdr:colOff>
                    <xdr:row>21</xdr:row>
                    <xdr:rowOff>38100</xdr:rowOff>
                  </to>
                </anchor>
              </controlPr>
            </control>
          </mc:Choice>
        </mc:AlternateContent>
        <mc:AlternateContent xmlns:mc="http://schemas.openxmlformats.org/markup-compatibility/2006">
          <mc:Choice Requires="x14">
            <control shapeId="50276" r:id="rId102" name="Check Box 100">
              <controlPr defaultSize="0" autoFill="0" autoLine="0" autoPict="0">
                <anchor moveWithCells="1">
                  <from>
                    <xdr:col>98</xdr:col>
                    <xdr:colOff>47625</xdr:colOff>
                    <xdr:row>20</xdr:row>
                    <xdr:rowOff>209550</xdr:rowOff>
                  </from>
                  <to>
                    <xdr:col>103</xdr:col>
                    <xdr:colOff>295275</xdr:colOff>
                    <xdr:row>22</xdr:row>
                    <xdr:rowOff>38100</xdr:rowOff>
                  </to>
                </anchor>
              </controlPr>
            </control>
          </mc:Choice>
        </mc:AlternateContent>
        <mc:AlternateContent xmlns:mc="http://schemas.openxmlformats.org/markup-compatibility/2006">
          <mc:Choice Requires="x14">
            <control shapeId="50277" r:id="rId103" name="Check Box 101">
              <controlPr defaultSize="0" autoFill="0" autoLine="0" autoPict="0">
                <anchor moveWithCells="1">
                  <from>
                    <xdr:col>97</xdr:col>
                    <xdr:colOff>47625</xdr:colOff>
                    <xdr:row>20</xdr:row>
                    <xdr:rowOff>209550</xdr:rowOff>
                  </from>
                  <to>
                    <xdr:col>104</xdr:col>
                    <xdr:colOff>104775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6" operator="containsText" id="{0DFCA6B9-037E-4060-81F3-79C94F8B433D}">
            <xm:f>NOT(ISERROR(SEARCH("AGGRESSIVE",R7)))</xm:f>
            <xm:f>"AGGRESSIVE"</xm:f>
            <x14:dxf>
              <font>
                <b/>
                <i val="0"/>
              </font>
              <fill>
                <patternFill>
                  <bgColor rgb="FFFFC000"/>
                </patternFill>
              </fill>
            </x14:dxf>
          </x14:cfRule>
          <xm:sqref>R7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265B6-127F-4AA7-A29C-F9184798A3EC}">
  <sheetPr codeName="Sheet20">
    <tabColor rgb="FFFFC000"/>
  </sheetPr>
  <dimension ref="A1:CZ350"/>
  <sheetViews>
    <sheetView topLeftCell="AA1" workbookViewId="0">
      <selection activeCell="AH12" sqref="AH12"/>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33.7109375" customWidth="1"/>
    <col min="29" max="29" width="27.85546875" customWidth="1"/>
    <col min="30" max="30" width="33.7109375" customWidth="1"/>
    <col min="31" max="31" width="17" bestFit="1" customWidth="1"/>
    <col min="32" max="32" width="14.85546875" bestFit="1" customWidth="1"/>
    <col min="33" max="33" width="17" bestFit="1" customWidth="1"/>
    <col min="34" max="34" width="26.42578125" customWidth="1"/>
    <col min="35" max="35" width="19.7109375" customWidth="1"/>
    <col min="36" max="36" width="16.85546875" customWidth="1"/>
    <col min="37" max="42" width="12.5703125" customWidth="1"/>
    <col min="43" max="43" width="15.42578125" customWidth="1"/>
    <col min="44" max="44" width="12.5703125" customWidth="1"/>
    <col min="45" max="45" width="15.28515625" customWidth="1"/>
    <col min="46" max="46" width="17.28515625" customWidth="1"/>
    <col min="47" max="47" width="11.28515625" customWidth="1"/>
    <col min="48" max="48" width="9.42578125" bestFit="1" customWidth="1"/>
    <col min="50" max="50" width="12" customWidth="1" outlineLevel="1"/>
    <col min="51" max="51" width="12.28515625" customWidth="1" outlineLevel="1"/>
    <col min="52" max="52" width="17.28515625" customWidth="1" outlineLevel="1"/>
    <col min="53" max="53" width="12.5703125" customWidth="1" outlineLevel="1"/>
    <col min="54" max="54" width="12.7109375" customWidth="1" outlineLevel="1"/>
    <col min="55" max="55" width="12.5703125" customWidth="1" outlineLevel="1"/>
    <col min="56" max="56" width="9.85546875" customWidth="1" outlineLevel="1"/>
    <col min="57" max="57" width="11.42578125" customWidth="1" outlineLevel="1"/>
    <col min="58" max="59" width="10.42578125" customWidth="1" outlineLevel="1"/>
    <col min="60" max="60" width="9.28515625" customWidth="1" outlineLevel="1"/>
    <col min="61" max="61" width="9.42578125" customWidth="1" outlineLevel="1"/>
    <col min="62" max="62" width="12.5703125" customWidth="1" outlineLevel="1"/>
    <col min="63" max="63" width="10.42578125" customWidth="1" outlineLevel="1"/>
    <col min="64" max="64" width="11.85546875" customWidth="1" outlineLevel="1"/>
    <col min="65" max="65" width="13.28515625" customWidth="1" outlineLevel="1"/>
    <col min="66" max="66" width="12.7109375" customWidth="1" outlineLevel="1"/>
    <col min="67" max="67" width="9.85546875" customWidth="1" outlineLevel="1"/>
    <col min="68" max="68" width="11.140625" customWidth="1" outlineLevel="1"/>
    <col min="69" max="70" width="12.7109375" customWidth="1" outlineLevel="1"/>
    <col min="71" max="71" width="10.42578125" customWidth="1" outlineLevel="1"/>
    <col min="72" max="72" width="9.28515625" customWidth="1" outlineLevel="1"/>
    <col min="73" max="73" width="9.42578125" customWidth="1" outlineLevel="1"/>
    <col min="74" max="74" width="10.42578125" customWidth="1" outlineLevel="1"/>
    <col min="75" max="75" width="7.28515625" customWidth="1" outlineLevel="1"/>
    <col min="76" max="76" width="12.5703125" customWidth="1" outlineLevel="1"/>
    <col min="77" max="77" width="8.7109375" customWidth="1" outlineLevel="1"/>
    <col min="78" max="78" width="3.42578125" customWidth="1" outlineLevel="1"/>
    <col min="79" max="79" width="13.5703125" customWidth="1" outlineLevel="1"/>
    <col min="80" max="80" width="12.28515625" customWidth="1" outlineLevel="1"/>
    <col min="81" max="82" width="10.42578125" customWidth="1" outlineLevel="1"/>
    <col min="83" max="83" width="9.140625" customWidth="1" outlineLevel="1"/>
    <col min="84" max="84" width="8.7109375" customWidth="1" outlineLevel="1"/>
    <col min="85" max="85" width="3.42578125" customWidth="1" outlineLevel="1"/>
    <col min="86" max="86" width="10.42578125" customWidth="1" outlineLevel="1"/>
    <col min="87" max="89" width="8.7109375" customWidth="1" outlineLevel="1"/>
    <col min="90" max="90" width="10.42578125" customWidth="1" outlineLevel="1"/>
    <col min="91" max="91" width="8.42578125" customWidth="1" outlineLevel="1"/>
    <col min="92" max="92" width="8.7109375" customWidth="1" outlineLevel="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45194</v>
      </c>
      <c r="CS4" s="371">
        <f>IF(CS12&lt;&gt;0,IF($CU38&lt;=83,(WORKDAY($CS$12,$CS29)),"NA"),"")</f>
        <v>45197</v>
      </c>
      <c r="CT4" s="371">
        <f>IF(CS12&lt;&gt;0,IF($CU39&lt;=83,(WORKDAY($CS$12,$CS30)),"NA"),"")</f>
        <v>45203</v>
      </c>
      <c r="CU4" s="371">
        <f>IF(CS12&lt;&gt;0,IF($CU40&lt;=83,(WORKDAY($CS$12,$CS31)),"NA"),"")</f>
        <v>45231</v>
      </c>
      <c r="CV4" s="371">
        <f>IF(CS12&lt;&gt;0,IF($CU41&lt;=83,(WORKDAY($CS$12,$CS32)),"NA"),"")</f>
        <v>45233</v>
      </c>
      <c r="CW4" s="371">
        <f>IF(CS12&lt;&gt;0,IF($CU42&lt;=83,(WORKDAY($CS$12,$CS33)),"NA"),"")</f>
        <v>45236</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CHAI CHEE</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45216</v>
      </c>
      <c r="CY5" s="365"/>
      <c r="CZ5" s="365"/>
    </row>
    <row r="6" spans="1:104" ht="15.75" thickBot="1">
      <c r="A6" s="71"/>
      <c r="B6" s="71"/>
      <c r="C6" s="72">
        <f>IF(AI9&lt;&gt;0,IF($G66&lt;=83,(WORKDAY($AI$9,$F21)),"NA"),"")</f>
        <v>45194</v>
      </c>
      <c r="D6" s="72" t="str">
        <f>IF(AI9&lt;&gt;0,IF($G67&lt;=83,(WORKDAY($AI$9,$F22)),"NA"),"")</f>
        <v>NA</v>
      </c>
      <c r="E6" s="72">
        <f>IF(AI9&lt;&gt;0,IF($G68&lt;=83,(WORKDAY($AI$9,$F23)),"NA"),"")</f>
        <v>45196</v>
      </c>
      <c r="F6" s="72">
        <f>IF(AI9&lt;&gt;0,IF($G69&lt;=83,(WORKDAY($AI$9,$F24)),"NA"),"")</f>
        <v>45197</v>
      </c>
      <c r="G6" s="72">
        <f>IF(AI9&lt;&gt;0,IF($G70&lt;=83,(WORKDAY($AI$9,$F25)),"NA"),"")</f>
        <v>45201</v>
      </c>
      <c r="H6" s="72">
        <f>IF(AI9&lt;&gt;0,IF($G71&lt;=83,(WORKDAY($AI$9,$F26)),"NA"),"")</f>
        <v>45201</v>
      </c>
      <c r="I6" s="72">
        <f>IF(AI9&lt;&gt;0,IF($G72&lt;=83,(WORKDAY($AI$9,$F27)),"NA"),"")</f>
        <v>45203</v>
      </c>
      <c r="J6" s="72">
        <f>IF(AI9&lt;&gt;0,IF($G73&lt;=83,(WORKDAY($AI$9,$F28)),"NA"),"")</f>
        <v>45201</v>
      </c>
      <c r="K6" s="72">
        <f>IF(AI9&lt;&gt;0,IF($G74&lt;=83,(WORKDAY($AI$9,$F29)),"NA"),"")</f>
        <v>45205</v>
      </c>
      <c r="L6" s="437">
        <f>IF(AI9&lt;&gt;0,IF($G75&lt;=83,(WORKDAY($AI$9,$F30)),"NA"),"")</f>
        <v>45209</v>
      </c>
      <c r="M6" s="691">
        <f>$AO$9</f>
        <v>45240</v>
      </c>
      <c r="N6" s="691"/>
      <c r="O6" s="125"/>
      <c r="P6" s="73">
        <f>IF($AQ$9&lt;&gt;0,$AQ$9,"")</f>
        <v>45180</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CHAI CHEE</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f>M6</f>
        <v>45240</v>
      </c>
      <c r="N7" s="273" t="str">
        <f>IF(($M$7&lt;$O$7),"NEEDS POSTPONEMENT","NEEDS ATTENTION")</f>
        <v>NEEDS ATTENTION</v>
      </c>
      <c r="O7" s="72">
        <f>$AP$9</f>
        <v>45216</v>
      </c>
      <c r="P7" s="78" t="str">
        <f>IF((P6&lt;O7),"AMENDMENT REQUIRED","")</f>
        <v>AMENDMENT REQUIRED</v>
      </c>
      <c r="Q7" s="273" t="str">
        <f ca="1">IF($AR$9&lt;&gt;0,IF($E$76&lt;84,IF(TODAY()&gt;=WORKDAY($AR$9,$F$99),"NEEDS ATTENTION",""),"COMPLETED"),"")</f>
        <v/>
      </c>
      <c r="R7" s="434" t="str">
        <f>IF($E$76&gt;70,"TO ARCHIVE",IF($AP$9&gt;$AK$9,"AGGRESSIVE",""))</f>
        <v>TO ARCHIVE</v>
      </c>
      <c r="S7" s="313">
        <f>AA88</f>
        <v>1</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5">
      <c r="M9"/>
      <c r="Z9" s="41" t="s">
        <v>362</v>
      </c>
      <c r="AA9" s="41" t="s">
        <v>306</v>
      </c>
      <c r="AB9" s="41" t="s">
        <v>1159</v>
      </c>
      <c r="AC9" s="41" t="s">
        <v>425</v>
      </c>
      <c r="AD9" s="41" t="s">
        <v>363</v>
      </c>
      <c r="AE9" s="41" t="s">
        <v>842</v>
      </c>
      <c r="AF9" s="41" t="s">
        <v>848</v>
      </c>
      <c r="AG9" s="41" t="s">
        <v>849</v>
      </c>
      <c r="AH9" s="41" t="s">
        <v>850</v>
      </c>
      <c r="AI9" s="90">
        <f>'HL-Project Plan'!E20</f>
        <v>45189</v>
      </c>
      <c r="AJ9" s="7">
        <v>32</v>
      </c>
      <c r="AK9" s="271">
        <f>IF($AI$9&gt;0,WORKDAY($AI$9,$AJ$9),"")</f>
        <v>45233</v>
      </c>
      <c r="AL9" s="26">
        <f>IF(E79&lt;=83,"",AA29)</f>
        <v>45180</v>
      </c>
      <c r="AM9" s="26">
        <f>IF(E80&lt;=83,"",AA28)</f>
        <v>45189</v>
      </c>
      <c r="AN9" s="26" t="str">
        <f>IF(E81&lt;=83,"",AA30)</f>
        <v/>
      </c>
      <c r="AO9" s="271">
        <f>IF(AA31&lt;&gt;0,IF(G73=84,AD31,AA31),"")</f>
        <v>45240</v>
      </c>
      <c r="AP9" s="26">
        <f>IF($AI$9&lt;&gt;0,(MAX(WORKDAY($AI$9,($D$85+$D$17)),WORKDAY(MAX($AL$7,$AM$7,$AN$7),$D$17))),"")</f>
        <v>45216</v>
      </c>
      <c r="AQ9" s="26">
        <f>MIN('CRD controls'!I16:I24)</f>
        <v>45180</v>
      </c>
      <c r="AR9" s="272"/>
      <c r="AX9" s="7">
        <v>1</v>
      </c>
      <c r="AY9" s="40" t="s">
        <v>1173</v>
      </c>
      <c r="AZ9" s="226"/>
      <c r="BA9" s="40" t="s">
        <v>74</v>
      </c>
      <c r="BB9" s="40" t="s">
        <v>851</v>
      </c>
      <c r="BC9" s="41" t="s">
        <v>852</v>
      </c>
      <c r="BD9" s="41" t="s">
        <v>73</v>
      </c>
      <c r="BE9" s="41" t="s">
        <v>76</v>
      </c>
      <c r="BF9" s="41" t="str">
        <f t="shared" ref="BF9:BF23" si="0">IFERROR(INDEX(CB$9:CF$13,MATCH(BD9,CA$9:CA$13,0),MATCH(BE9,CB$8:CF$8,0)),"")</f>
        <v>Severe</v>
      </c>
      <c r="BG9" s="227"/>
      <c r="BH9" s="40"/>
      <c r="BI9" s="41"/>
      <c r="BJ9" s="227"/>
      <c r="BK9" s="41"/>
      <c r="BL9" s="227"/>
      <c r="BM9" s="41"/>
      <c r="BN9" s="41"/>
      <c r="BO9" s="41"/>
      <c r="BP9" s="41"/>
      <c r="BQ9" s="41"/>
      <c r="BR9" s="41" t="str">
        <f t="shared" ref="BR9:BR23" si="1">IFERROR(INDEX(CB$9:CG$14,MATCH(BP9,CA$9:CA$14,0),MATCH(BQ9,CB$8:CG$8,0)),"")</f>
        <v/>
      </c>
      <c r="BS9" s="227"/>
      <c r="BT9" s="41"/>
      <c r="BU9" s="41"/>
      <c r="BV9" s="227"/>
      <c r="BW9" s="41" t="str">
        <f>IF($BP9&lt;&gt;0,IF($BR9="NIL","CLOSED","OPEN"),"")</f>
        <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c r="BB10" s="40"/>
      <c r="BC10" s="41"/>
      <c r="BD10" s="41"/>
      <c r="BE10" s="41"/>
      <c r="BF10" s="41" t="str">
        <f t="shared" si="0"/>
        <v/>
      </c>
      <c r="BG10" s="227"/>
      <c r="BH10" s="40"/>
      <c r="BI10" s="41"/>
      <c r="BJ10" s="227"/>
      <c r="BK10" s="41"/>
      <c r="BL10" s="227"/>
      <c r="BM10" s="41"/>
      <c r="BN10" s="41"/>
      <c r="BO10" s="41"/>
      <c r="BP10" s="41"/>
      <c r="BQ10" s="41"/>
      <c r="BR10" s="41" t="str">
        <f t="shared" si="1"/>
        <v/>
      </c>
      <c r="BS10" s="227"/>
      <c r="BT10" s="41"/>
      <c r="BU10" s="41"/>
      <c r="BV10" s="227"/>
      <c r="BW10" s="41" t="str">
        <f t="shared" ref="BW10:BW23" si="2">IF($BP10&lt;&gt;0,IF($BR10="NIL","CLOSED","OPEN"),"")</f>
        <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c r="BB11" s="40"/>
      <c r="BC11" s="41"/>
      <c r="BD11" s="41"/>
      <c r="BE11" s="41"/>
      <c r="BF11" s="41" t="str">
        <f t="shared" si="0"/>
        <v/>
      </c>
      <c r="BG11" s="227"/>
      <c r="BH11" s="40"/>
      <c r="BI11" s="41"/>
      <c r="BJ11" s="227"/>
      <c r="BK11" s="41"/>
      <c r="BL11" s="227"/>
      <c r="BM11" s="41"/>
      <c r="BN11" s="41"/>
      <c r="BO11" s="41"/>
      <c r="BP11" s="41"/>
      <c r="BQ11" s="41"/>
      <c r="BR11" s="41" t="str">
        <f t="shared" si="1"/>
        <v/>
      </c>
      <c r="BS11" s="227"/>
      <c r="BT11" s="41"/>
      <c r="BU11" s="41"/>
      <c r="BV11" s="227"/>
      <c r="BW11" s="41" t="str">
        <f t="shared" si="2"/>
        <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K12" s="93"/>
      <c r="AL12" s="95"/>
      <c r="AM12" s="95"/>
      <c r="AN12" s="95"/>
      <c r="AO12" s="95"/>
      <c r="AP12" s="95"/>
      <c r="AQ12" s="95"/>
      <c r="AR12" s="95"/>
      <c r="AS12" s="95"/>
      <c r="AX12" s="7">
        <v>4</v>
      </c>
      <c r="AY12" s="40"/>
      <c r="AZ12" s="226"/>
      <c r="BA12" s="40"/>
      <c r="BB12" s="40"/>
      <c r="BC12" s="41"/>
      <c r="BD12" s="41"/>
      <c r="BE12" s="41"/>
      <c r="BF12" s="41" t="str">
        <f t="shared" si="0"/>
        <v/>
      </c>
      <c r="BG12" s="227"/>
      <c r="BH12" s="40"/>
      <c r="BI12" s="41"/>
      <c r="BJ12" s="227"/>
      <c r="BK12" s="41"/>
      <c r="BL12" s="227"/>
      <c r="BM12" s="41"/>
      <c r="BN12" s="41"/>
      <c r="BO12" s="41"/>
      <c r="BP12" s="41"/>
      <c r="BQ12" s="41"/>
      <c r="BR12" s="41" t="str">
        <f t="shared" si="1"/>
        <v/>
      </c>
      <c r="BS12" s="227"/>
      <c r="BT12" s="41"/>
      <c r="BU12" s="41"/>
      <c r="BV12" s="227"/>
      <c r="BW12" s="41" t="str">
        <f t="shared" si="2"/>
        <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CHAI CHEE</v>
      </c>
      <c r="CS12" s="379">
        <f>AI9</f>
        <v>45189</v>
      </c>
      <c r="CT12" s="380">
        <f>AP9</f>
        <v>45216</v>
      </c>
      <c r="CU12" s="365"/>
      <c r="CV12" s="365"/>
      <c r="CW12" s="365"/>
      <c r="CX12" s="373"/>
      <c r="CY12" s="365"/>
      <c r="CZ12" s="365"/>
    </row>
    <row r="13" spans="1:104">
      <c r="M13"/>
      <c r="Z13" s="92"/>
      <c r="AA13" s="92"/>
      <c r="AB13" s="94"/>
      <c r="AC13" s="92"/>
      <c r="AD13" s="91"/>
      <c r="AE13" s="91"/>
      <c r="AF13" s="57"/>
      <c r="AK13" s="92"/>
      <c r="AL13" s="93"/>
      <c r="AM13" s="93"/>
      <c r="AN13" s="93"/>
      <c r="AO13" s="93"/>
      <c r="AP13" s="93"/>
      <c r="AQ13" s="93"/>
      <c r="AR13" s="93"/>
      <c r="AS13" s="93"/>
      <c r="AX13" s="7">
        <v>5</v>
      </c>
      <c r="AY13" s="40"/>
      <c r="AZ13" s="226"/>
      <c r="BA13" s="40"/>
      <c r="BB13" s="40"/>
      <c r="BC13" s="41"/>
      <c r="BD13" s="41"/>
      <c r="BE13" s="41"/>
      <c r="BF13" s="219" t="str">
        <f t="shared" si="0"/>
        <v/>
      </c>
      <c r="BG13" s="227"/>
      <c r="BH13" s="40"/>
      <c r="BI13" s="41"/>
      <c r="BJ13" s="227"/>
      <c r="BK13" s="41"/>
      <c r="BL13" s="227"/>
      <c r="BM13" s="41"/>
      <c r="BN13" s="41"/>
      <c r="BO13" s="41"/>
      <c r="BP13" s="41"/>
      <c r="BQ13" s="41"/>
      <c r="BR13" s="41" t="str">
        <f t="shared" si="1"/>
        <v/>
      </c>
      <c r="BS13" s="227"/>
      <c r="BT13" s="41"/>
      <c r="BU13" s="41"/>
      <c r="BV13" s="227"/>
      <c r="BW13" s="41" t="str">
        <f t="shared" si="2"/>
        <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c r="M14"/>
      <c r="X14" s="14"/>
      <c r="AB14" s="92"/>
      <c r="AC14" s="92"/>
      <c r="AD14" s="92"/>
      <c r="AE14" s="91"/>
      <c r="AF14" s="91"/>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450" t="s">
        <v>1174</v>
      </c>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TO ARCHIVE</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45189</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1</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v>45180</v>
      </c>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t="str">
        <f>IF(COUNTIFS($BD$9:$BD$23,$CI8,$BE$9:$BE$23,$CJ$9)=0,"",COUNTIFS($BD$9:$BD$23,$CI8,$BE$9:$BE$23,$CJ$9))</f>
        <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t="str">
        <f t="shared" ref="AZ30:AZ33" si="3">IF(COUNTIFS($BD$9:$BD$23,$CI9,$BE$9:$BE$23,$CJ$12)=0,"",COUNTIFS($BD$9:$BD$23,$CI9,$BE$9:$BE$23,$CJ$12))</f>
        <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t="str">
        <f t="shared" ref="BD30:BD33" si="7">IF(COUNTIFS($BD$9:$BD$23,$CI9,$BE$9:$BE$23,$CJ$8)=0,"",COUNTIFS($BD$9:$BD$23,$CI9,$BE$9:$BE$23,$CJ$8))</f>
        <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v>45240</v>
      </c>
      <c r="AB31" s="46"/>
      <c r="AC31" s="46"/>
      <c r="AD31" s="6" t="str">
        <f>IF($G73=70,IF($E73=84,"CONFIRMED",""),"NA")</f>
        <v>CONFIRMED</v>
      </c>
      <c r="AE31" s="46" t="s">
        <v>162</v>
      </c>
      <c r="AX31" s="640"/>
      <c r="AY31" s="46" t="str">
        <f>CI$10</f>
        <v>Medium</v>
      </c>
      <c r="AZ31" s="50" t="str">
        <f t="shared" si="3"/>
        <v/>
      </c>
      <c r="BA31" s="47" t="str">
        <f t="shared" si="4"/>
        <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COMPLETED</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COMPLETED</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t="str">
        <f>IF(COUNTIFS($BP$9:$BP$23,$CI8,$BQ$9:$BQ$23,$CJ$10)=0,"",COUNTIFS($BP$9:$BP$23,$CI8,$BQ$9:$BQ$23,$CJ$10))</f>
        <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t="str">
        <f t="shared" ref="BB38:BB41" si="13">IF(COUNTIFS($BP$9:$BP$23,$CI9,$BQ$9:$BQ$23,$CJ$10)=0,"",COUNTIFS($BP$9:$BP$23,$CI9,$BQ$9:$BQ$23,$CJ$10))</f>
        <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t="str">
        <f t="shared" si="12"/>
        <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t="str">
        <f t="shared" si="12"/>
        <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1</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0.5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0.5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v>45190</v>
      </c>
      <c r="AH75" s="183"/>
    </row>
    <row r="76" spans="3:36" ht="15.75" thickBot="1">
      <c r="C76" s="184" t="s">
        <v>116</v>
      </c>
      <c r="D76" s="71" t="b">
        <v>1</v>
      </c>
      <c r="E76" s="76">
        <f t="shared" si="16"/>
        <v>84</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1</v>
      </c>
      <c r="AB87" s="150" t="s">
        <v>256</v>
      </c>
      <c r="AC87" s="10">
        <f>(1-AA87)</f>
        <v>0</v>
      </c>
    </row>
    <row r="88" spans="1:36" ht="15.75" thickBot="1">
      <c r="C88" s="119" t="s">
        <v>48</v>
      </c>
      <c r="D88" s="140" t="s">
        <v>246</v>
      </c>
      <c r="E88" s="140" t="s">
        <v>247</v>
      </c>
      <c r="F88" s="140" t="s">
        <v>248</v>
      </c>
      <c r="G88" s="193" t="s">
        <v>249</v>
      </c>
      <c r="H88" s="291" t="s">
        <v>250</v>
      </c>
      <c r="M88" s="182"/>
      <c r="Z88" s="195" t="s">
        <v>257</v>
      </c>
      <c r="AA88" s="196">
        <f>H170</f>
        <v>1</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1</v>
      </c>
      <c r="E114" s="6">
        <f t="shared" si="21"/>
        <v>84</v>
      </c>
      <c r="F114" s="6" t="b">
        <v>0</v>
      </c>
      <c r="G114" s="179">
        <f>_xlfn.UNICODE($F114)</f>
        <v>70</v>
      </c>
      <c r="M114" s="182"/>
    </row>
    <row r="115" spans="1:13" ht="15.75" thickBot="1">
      <c r="C115" s="205" t="s">
        <v>179</v>
      </c>
      <c r="D115" s="46" t="b">
        <v>1</v>
      </c>
      <c r="E115" s="6">
        <f t="shared" si="21"/>
        <v>84</v>
      </c>
      <c r="F115" s="6" t="b">
        <v>0</v>
      </c>
      <c r="G115" s="179">
        <f>_xlfn.UNICODE($F115)</f>
        <v>70</v>
      </c>
      <c r="M115" s="182"/>
    </row>
    <row r="116" spans="1:13" ht="15.75" thickBot="1">
      <c r="C116" s="205" t="s">
        <v>181</v>
      </c>
      <c r="D116" s="46" t="b">
        <v>1</v>
      </c>
      <c r="E116" s="6">
        <f t="shared" si="21"/>
        <v>84</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39.130434782608695</v>
      </c>
      <c r="K123" s="685">
        <f>SUM(I123:I150)</f>
        <v>10.869565217391305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1</v>
      </c>
      <c r="G125" s="6">
        <f>_xlfn.UNICODE($F125)</f>
        <v>84</v>
      </c>
      <c r="H125" s="297">
        <f t="shared" si="23"/>
        <v>0</v>
      </c>
      <c r="I125" s="297">
        <f t="shared" si="24"/>
        <v>2.1739130434782608</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10</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1</v>
      </c>
      <c r="E165" s="6">
        <f t="shared" si="41"/>
        <v>84</v>
      </c>
      <c r="F165" s="6"/>
      <c r="G165" s="6"/>
      <c r="H165" s="208">
        <f t="shared" si="42"/>
        <v>2.5</v>
      </c>
      <c r="I165" s="208">
        <f t="shared" si="43"/>
        <v>0</v>
      </c>
      <c r="J165" s="687"/>
      <c r="K165" s="687"/>
      <c r="M165" s="182"/>
    </row>
    <row r="166" spans="3:13" ht="15.75" thickBot="1">
      <c r="G166" s="298" t="s">
        <v>271</v>
      </c>
      <c r="H166" s="299">
        <f>J123+K123</f>
        <v>50</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10</v>
      </c>
      <c r="M169"/>
    </row>
    <row r="170" spans="3:13" ht="15.75" thickBot="1">
      <c r="C170" s="308" t="s">
        <v>403</v>
      </c>
      <c r="H170" s="300">
        <f>SUM(H166:H169)/100</f>
        <v>1</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5990" priority="334" operator="equal">
      <formula>0</formula>
    </cfRule>
  </conditionalFormatting>
  <conditionalFormatting sqref="H53">
    <cfRule type="cellIs" dxfId="5989" priority="333" operator="equal">
      <formula>0</formula>
    </cfRule>
  </conditionalFormatting>
  <conditionalFormatting sqref="L53">
    <cfRule type="cellIs" dxfId="5988" priority="332" operator="equal">
      <formula>0</formula>
    </cfRule>
  </conditionalFormatting>
  <conditionalFormatting sqref="H48">
    <cfRule type="cellIs" dxfId="5987" priority="331" operator="equal">
      <formula>0</formula>
    </cfRule>
  </conditionalFormatting>
  <conditionalFormatting sqref="H57">
    <cfRule type="cellIs" dxfId="5986" priority="330" operator="equal">
      <formula>0</formula>
    </cfRule>
  </conditionalFormatting>
  <conditionalFormatting sqref="D48">
    <cfRule type="cellIs" dxfId="5985" priority="329" operator="equal">
      <formula>0</formula>
    </cfRule>
  </conditionalFormatting>
  <conditionalFormatting sqref="D52">
    <cfRule type="cellIs" dxfId="5984" priority="328" operator="equal">
      <formula>0</formula>
    </cfRule>
  </conditionalFormatting>
  <conditionalFormatting sqref="D57">
    <cfRule type="cellIs" dxfId="5983" priority="327" operator="equal">
      <formula>0</formula>
    </cfRule>
  </conditionalFormatting>
  <conditionalFormatting sqref="D61">
    <cfRule type="cellIs" dxfId="5982" priority="326" operator="equal">
      <formula>0</formula>
    </cfRule>
  </conditionalFormatting>
  <conditionalFormatting sqref="P53">
    <cfRule type="cellIs" dxfId="5981" priority="325" operator="equal">
      <formula>0</formula>
    </cfRule>
  </conditionalFormatting>
  <conditionalFormatting sqref="K54">
    <cfRule type="expression" dxfId="5980" priority="324">
      <formula>$L$53=0</formula>
    </cfRule>
  </conditionalFormatting>
  <conditionalFormatting sqref="G49">
    <cfRule type="expression" dxfId="5979" priority="323">
      <formula>$H$48=0</formula>
    </cfRule>
  </conditionalFormatting>
  <conditionalFormatting sqref="C49">
    <cfRule type="expression" dxfId="5978" priority="322">
      <formula>$D$48=0</formula>
    </cfRule>
  </conditionalFormatting>
  <conditionalFormatting sqref="C53">
    <cfRule type="expression" dxfId="5977" priority="321">
      <formula>$D$52=0</formula>
    </cfRule>
  </conditionalFormatting>
  <conditionalFormatting sqref="C58">
    <cfRule type="expression" dxfId="5976" priority="320">
      <formula>$D$57=0</formula>
    </cfRule>
  </conditionalFormatting>
  <conditionalFormatting sqref="C62">
    <cfRule type="expression" dxfId="5975" priority="319">
      <formula>$D$61=0</formula>
    </cfRule>
  </conditionalFormatting>
  <conditionalFormatting sqref="O54">
    <cfRule type="expression" dxfId="5974" priority="318">
      <formula>$P$53=0</formula>
    </cfRule>
  </conditionalFormatting>
  <conditionalFormatting sqref="G58">
    <cfRule type="expression" dxfId="5973" priority="317">
      <formula>$H$57=0</formula>
    </cfRule>
  </conditionalFormatting>
  <conditionalFormatting sqref="G54">
    <cfRule type="expression" dxfId="5972" priority="316">
      <formula>$H$53=0</formula>
    </cfRule>
  </conditionalFormatting>
  <conditionalFormatting sqref="Y48">
    <cfRule type="cellIs" dxfId="5971" priority="315" operator="equal">
      <formula>"CRITICAL"</formula>
    </cfRule>
  </conditionalFormatting>
  <conditionalFormatting sqref="Y50">
    <cfRule type="cellIs" dxfId="5970" priority="314" operator="equal">
      <formula>"CRITICAL"</formula>
    </cfRule>
  </conditionalFormatting>
  <conditionalFormatting sqref="Y53">
    <cfRule type="cellIs" dxfId="5969" priority="313" operator="equal">
      <formula>"CRITICAL"</formula>
    </cfRule>
  </conditionalFormatting>
  <conditionalFormatting sqref="Y28">
    <cfRule type="cellIs" dxfId="5968" priority="312" operator="equal">
      <formula>"CRITICAL"</formula>
    </cfRule>
  </conditionalFormatting>
  <conditionalFormatting sqref="Y59">
    <cfRule type="cellIs" dxfId="5967" priority="311" operator="equal">
      <formula>"CRITICAL"</formula>
    </cfRule>
  </conditionalFormatting>
  <conditionalFormatting sqref="Y60">
    <cfRule type="cellIs" dxfId="5966" priority="310" operator="equal">
      <formula>"CRITICAL"</formula>
    </cfRule>
  </conditionalFormatting>
  <conditionalFormatting sqref="C7:L7">
    <cfRule type="cellIs" dxfId="5965" priority="299" operator="equal">
      <formula>"NON-WORKING DAY"</formula>
    </cfRule>
    <cfRule type="cellIs" dxfId="5964" priority="300" operator="equal">
      <formula>"WORKING DAY"</formula>
    </cfRule>
    <cfRule type="cellIs" dxfId="5963" priority="301" operator="equal">
      <formula>"NON AGGRESSIVE"</formula>
    </cfRule>
    <cfRule type="cellIs" dxfId="5962" priority="302" operator="equal">
      <formula>"AGGRESSIVE"</formula>
    </cfRule>
    <cfRule type="cellIs" dxfId="5961" priority="303" operator="equal">
      <formula>"AMENDMENT NOT REQUIRED"</formula>
    </cfRule>
    <cfRule type="cellIs" dxfId="5960" priority="304" operator="equal">
      <formula>"AMENDMENT REQUIRED"</formula>
    </cfRule>
    <cfRule type="cellIs" dxfId="5959" priority="305" operator="equal">
      <formula>"COMPLETED"</formula>
    </cfRule>
    <cfRule type="cellIs" dxfId="5958" priority="306" operator="equal">
      <formula>"RISK"</formula>
    </cfRule>
    <cfRule type="cellIs" dxfId="5957" priority="307" operator="equal">
      <formula>"ISSUE"</formula>
    </cfRule>
    <cfRule type="cellIs" dxfId="5956" priority="308" operator="equal">
      <formula>"NEEDS ATTENTION"</formula>
    </cfRule>
    <cfRule type="cellIs" dxfId="5955" priority="309" operator="equal">
      <formula>"NA"</formula>
    </cfRule>
  </conditionalFormatting>
  <conditionalFormatting sqref="AD26">
    <cfRule type="cellIs" dxfId="5954" priority="298" operator="equal">
      <formula>"PROJECT CAN BE MOVED TO COMPLETED SHEET"</formula>
    </cfRule>
  </conditionalFormatting>
  <conditionalFormatting sqref="Q7">
    <cfRule type="cellIs" dxfId="5953" priority="287" operator="equal">
      <formula>"NON-WORKING DAY"</formula>
    </cfRule>
    <cfRule type="cellIs" dxfId="5952" priority="288" operator="equal">
      <formula>"WORKING DAY"</formula>
    </cfRule>
    <cfRule type="cellIs" dxfId="5951" priority="289" operator="equal">
      <formula>"NON AGGRESSIVE"</formula>
    </cfRule>
    <cfRule type="cellIs" dxfId="5950" priority="290" operator="equal">
      <formula>"AGGRESSIVE"</formula>
    </cfRule>
    <cfRule type="cellIs" dxfId="5949" priority="291" operator="equal">
      <formula>"AMENDMENT NOT REQUIRED"</formula>
    </cfRule>
    <cfRule type="cellIs" dxfId="5948" priority="292" operator="equal">
      <formula>"AMENDMENT REQUIRED"</formula>
    </cfRule>
    <cfRule type="cellIs" dxfId="5947" priority="293" operator="equal">
      <formula>"COMPLETED"</formula>
    </cfRule>
    <cfRule type="cellIs" dxfId="5946" priority="294" operator="equal">
      <formula>"RISK"</formula>
    </cfRule>
    <cfRule type="cellIs" dxfId="5945" priority="295" operator="equal">
      <formula>"ISSUE"</formula>
    </cfRule>
    <cfRule type="cellIs" dxfId="5944" priority="296" operator="equal">
      <formula>"NEEDS ATTENTION"</formula>
    </cfRule>
    <cfRule type="cellIs" dxfId="5943" priority="297" operator="equal">
      <formula>"NA"</formula>
    </cfRule>
  </conditionalFormatting>
  <conditionalFormatting sqref="P7">
    <cfRule type="cellIs" dxfId="5942" priority="286" operator="equal">
      <formula>"AMENDMENT REQUIRED"</formula>
    </cfRule>
  </conditionalFormatting>
  <conditionalFormatting sqref="C7">
    <cfRule type="cellIs" dxfId="5941" priority="285" operator="equal">
      <formula>"BILLING DEFEREMENT TO BE INITIATED, IF APPLICABLE"</formula>
    </cfRule>
  </conditionalFormatting>
  <conditionalFormatting sqref="C102:C106">
    <cfRule type="containsText" dxfId="5940" priority="232" operator="containsText" text="TD/TM">
      <formula>NOT(ISERROR(SEARCH("TD/TM",C102)))</formula>
    </cfRule>
    <cfRule type="containsText" dxfId="5939" priority="235" operator="containsText" text="Order Raising">
      <formula>NOT(ISERROR(SEARCH("Order Raising",C102)))</formula>
    </cfRule>
    <cfRule type="containsText" dxfId="5938" priority="236" operator="containsText" text="Partner">
      <formula>NOT(ISERROR(SEARCH("Partner",C102)))</formula>
    </cfRule>
    <cfRule type="containsText" dxfId="5937" priority="283" operator="containsText" text="Sales">
      <formula>NOT(ISERROR(SEARCH("Sales",C102)))</formula>
    </cfRule>
    <cfRule type="containsText" dxfId="5936" priority="284" operator="containsText" text="Client">
      <formula>NOT(ISERROR(SEARCH("Client",C102)))</formula>
    </cfRule>
  </conditionalFormatting>
  <conditionalFormatting sqref="C103">
    <cfRule type="containsText" dxfId="5935" priority="281" operator="containsText" text="Singtel">
      <formula>NOT(ISERROR(SEARCH("Singtel",C103)))</formula>
    </cfRule>
    <cfRule type="containsText" dxfId="5934" priority="282" operator="containsText" text="Schenker">
      <formula>NOT(ISERROR(SEARCH("Schenker",C103)))</formula>
    </cfRule>
  </conditionalFormatting>
  <conditionalFormatting sqref="M7:N7">
    <cfRule type="cellIs" dxfId="5933" priority="269" operator="equal">
      <formula>"NEEDS POSTPONEMENT"</formula>
    </cfRule>
    <cfRule type="cellIs" dxfId="5932" priority="270" operator="equal">
      <formula>"NON-WORKING DAY"</formula>
    </cfRule>
    <cfRule type="cellIs" dxfId="5931" priority="271" operator="equal">
      <formula>"WORKING DAY"</formula>
    </cfRule>
    <cfRule type="cellIs" dxfId="5930" priority="272" operator="equal">
      <formula>"NON AGGRESSIVE"</formula>
    </cfRule>
    <cfRule type="cellIs" dxfId="5929" priority="273" operator="equal">
      <formula>"AGGRESSIVE"</formula>
    </cfRule>
    <cfRule type="cellIs" dxfId="5928" priority="274" operator="equal">
      <formula>"AMENDMENT NOT REQUIRED"</formula>
    </cfRule>
    <cfRule type="cellIs" dxfId="5927" priority="275" operator="equal">
      <formula>"AMENDMENT REQUIRED"</formula>
    </cfRule>
    <cfRule type="cellIs" dxfId="5926" priority="276" operator="equal">
      <formula>"COMPLETED"</formula>
    </cfRule>
    <cfRule type="cellIs" dxfId="5925" priority="277" operator="equal">
      <formula>"RISK"</formula>
    </cfRule>
    <cfRule type="cellIs" dxfId="5924" priority="278" operator="equal">
      <formula>"ISSUE"</formula>
    </cfRule>
    <cfRule type="cellIs" dxfId="5923" priority="279" operator="equal">
      <formula>"NEEDS ATTENTION"</formula>
    </cfRule>
    <cfRule type="cellIs" dxfId="5922" priority="280" operator="equal">
      <formula>"NA"</formula>
    </cfRule>
  </conditionalFormatting>
  <conditionalFormatting sqref="S7">
    <cfRule type="cellIs" dxfId="5921" priority="257" operator="equal">
      <formula>"NON-WORKING DAY"</formula>
    </cfRule>
    <cfRule type="cellIs" dxfId="5920" priority="258" operator="equal">
      <formula>"WORKING DAY"</formula>
    </cfRule>
    <cfRule type="cellIs" dxfId="5919" priority="259" operator="equal">
      <formula>"NON AGGRESSIVE"</formula>
    </cfRule>
    <cfRule type="cellIs" dxfId="5918" priority="260" operator="equal">
      <formula>"AGGRESSIVE"</formula>
    </cfRule>
    <cfRule type="cellIs" dxfId="5917" priority="261" operator="equal">
      <formula>"AMENDMENT NOT REQUIRED"</formula>
    </cfRule>
    <cfRule type="cellIs" dxfId="5916" priority="262" operator="equal">
      <formula>"AMENDMENT REQUIRED"</formula>
    </cfRule>
    <cfRule type="cellIs" dxfId="5915" priority="263" operator="equal">
      <formula>"COMPLETED"</formula>
    </cfRule>
    <cfRule type="cellIs" dxfId="5914" priority="264" operator="equal">
      <formula>"RISK"</formula>
    </cfRule>
    <cfRule type="cellIs" dxfId="5913" priority="265" operator="equal">
      <formula>"ISSUE"</formula>
    </cfRule>
    <cfRule type="cellIs" dxfId="5912" priority="266" operator="equal">
      <formula>"NEEDS ATTENTION"</formula>
    </cfRule>
    <cfRule type="cellIs" dxfId="5911" priority="267" operator="equal">
      <formula>"NA"</formula>
    </cfRule>
  </conditionalFormatting>
  <conditionalFormatting sqref="AA38">
    <cfRule type="cellIs" dxfId="5910" priority="255" stopIfTrue="1" operator="equal">
      <formula>"COMPLETED"</formula>
    </cfRule>
    <cfRule type="expression" dxfId="5909" priority="256">
      <formula>$B$3&gt;$AA$38</formula>
    </cfRule>
  </conditionalFormatting>
  <conditionalFormatting sqref="AA26">
    <cfRule type="cellIs" dxfId="5908" priority="250" stopIfTrue="1" operator="equal">
      <formula>"COMPLETED"</formula>
    </cfRule>
    <cfRule type="expression" dxfId="5907" priority="251">
      <formula>$B$3&gt;$AA$26</formula>
    </cfRule>
  </conditionalFormatting>
  <conditionalFormatting sqref="AA26">
    <cfRule type="cellIs" dxfId="5906" priority="249" stopIfTrue="1" operator="equal">
      <formula>"NA"</formula>
    </cfRule>
  </conditionalFormatting>
  <conditionalFormatting sqref="C35 Z17 D5 C90">
    <cfRule type="expression" dxfId="5905" priority="337">
      <formula>AND($D$52=0,$AA$17&lt;&gt;"NA")</formula>
    </cfRule>
  </conditionalFormatting>
  <conditionalFormatting sqref="C36 Z18 C91 E5">
    <cfRule type="expression" dxfId="5904" priority="338">
      <formula>AND($D$57=0,$AA$18&lt;&gt;"NA")</formula>
    </cfRule>
  </conditionalFormatting>
  <conditionalFormatting sqref="C37 C92 F5">
    <cfRule type="expression" dxfId="5903" priority="339">
      <formula>AND($H$48=0,#REF!&lt;&gt;"NA")</formula>
    </cfRule>
  </conditionalFormatting>
  <conditionalFormatting sqref="C38 Z20 C93 G5">
    <cfRule type="expression" dxfId="5902" priority="340">
      <formula>AND($H$53=0,$AA$20&lt;&gt;"NA")</formula>
    </cfRule>
  </conditionalFormatting>
  <conditionalFormatting sqref="C39 C94 H5">
    <cfRule type="expression" dxfId="5901" priority="341">
      <formula>AND($H$57=0,#REF!&lt;&gt;"NA")</formula>
    </cfRule>
  </conditionalFormatting>
  <conditionalFormatting sqref="C95 C40 C72 I5">
    <cfRule type="expression" dxfId="5900" priority="342">
      <formula>AND($L$57=0,#REF!&lt;&gt;"NA")</formula>
    </cfRule>
  </conditionalFormatting>
  <conditionalFormatting sqref="C41 C96 J5">
    <cfRule type="expression" dxfId="5899" priority="343">
      <formula>AND($D$61=0,#REF!&lt;&gt;"NA")</formula>
    </cfRule>
  </conditionalFormatting>
  <conditionalFormatting sqref="C42 C97 K5">
    <cfRule type="expression" dxfId="5898" priority="344">
      <formula>AND($L$53=0,#REF!&lt;&gt;"NA")</formula>
    </cfRule>
  </conditionalFormatting>
  <conditionalFormatting sqref="C43 Z25 C98 L5:M5">
    <cfRule type="expression" dxfId="5897" priority="345">
      <formula>AND($P$53=0,$AA$25&lt;&gt;"NA")</formula>
    </cfRule>
  </conditionalFormatting>
  <conditionalFormatting sqref="AD44">
    <cfRule type="expression" dxfId="5896" priority="248">
      <formula>OR($E123=84,$G123=84)</formula>
    </cfRule>
  </conditionalFormatting>
  <conditionalFormatting sqref="AD45:AD46">
    <cfRule type="expression" dxfId="5895" priority="247">
      <formula>OR($E124=84,$G124=84)</formula>
    </cfRule>
  </conditionalFormatting>
  <conditionalFormatting sqref="AD52">
    <cfRule type="expression" dxfId="5894" priority="246">
      <formula>OR($E133=84,$G133=84)</formula>
    </cfRule>
  </conditionalFormatting>
  <conditionalFormatting sqref="Z24">
    <cfRule type="expression" dxfId="5893" priority="245">
      <formula>AND($L$53=0,$AA$24&lt;&gt;"NA")</formula>
    </cfRule>
  </conditionalFormatting>
  <conditionalFormatting sqref="K58">
    <cfRule type="expression" dxfId="5892" priority="244">
      <formula>$H$57=0</formula>
    </cfRule>
  </conditionalFormatting>
  <conditionalFormatting sqref="AA34">
    <cfRule type="cellIs" dxfId="5891" priority="335" operator="equal">
      <formula>"COMPLETED"</formula>
    </cfRule>
    <cfRule type="expression" dxfId="5890" priority="336">
      <formula>$B$3&gt;$AA$34</formula>
    </cfRule>
  </conditionalFormatting>
  <conditionalFormatting sqref="AA35">
    <cfRule type="cellIs" dxfId="5889" priority="242" operator="equal">
      <formula>"COMPLETED"</formula>
    </cfRule>
    <cfRule type="expression" dxfId="5888" priority="243">
      <formula>$B$3&gt;$AA$35</formula>
    </cfRule>
  </conditionalFormatting>
  <conditionalFormatting sqref="AA36">
    <cfRule type="expression" dxfId="5887" priority="240">
      <formula>$B$3&gt;$AA$36</formula>
    </cfRule>
    <cfRule type="cellIs" dxfId="5886" priority="241" operator="equal">
      <formula>"COMPLETED"</formula>
    </cfRule>
    <cfRule type="cellIs" dxfId="5885" priority="254" operator="equal">
      <formula>"NA"</formula>
    </cfRule>
  </conditionalFormatting>
  <conditionalFormatting sqref="AA37">
    <cfRule type="expression" dxfId="5884" priority="237">
      <formula>$B$3&gt;$AA$37</formula>
    </cfRule>
    <cfRule type="cellIs" dxfId="5883" priority="238" operator="equal">
      <formula>"NA"</formula>
    </cfRule>
    <cfRule type="cellIs" dxfId="5882" priority="239" operator="equal">
      <formula>"COMPLETED"</formula>
    </cfRule>
  </conditionalFormatting>
  <conditionalFormatting sqref="C106">
    <cfRule type="containsText" dxfId="5881" priority="233" operator="containsText" text="Singtel">
      <formula>NOT(ISERROR(SEARCH("Singtel",C106)))</formula>
    </cfRule>
    <cfRule type="containsText" dxfId="5880" priority="234" operator="containsText" text="Schenker">
      <formula>NOT(ISERROR(SEARCH("Schenker",C106)))</formula>
    </cfRule>
  </conditionalFormatting>
  <conditionalFormatting sqref="AE74:AG74">
    <cfRule type="expression" dxfId="5879" priority="231">
      <formula>OR($E153=84,$G153=84)</formula>
    </cfRule>
  </conditionalFormatting>
  <conditionalFormatting sqref="BF9:BG23 BJ9:BJ23">
    <cfRule type="cellIs" dxfId="5878" priority="219" operator="equal">
      <formula>"Critical"</formula>
    </cfRule>
    <cfRule type="cellIs" dxfId="5877" priority="220" operator="equal">
      <formula>"Sustainable"</formula>
    </cfRule>
    <cfRule type="cellIs" dxfId="5876" priority="221" operator="equal">
      <formula>"Severe"</formula>
    </cfRule>
    <cfRule type="cellIs" dxfId="5875" priority="222" operator="equal">
      <formula>"Moderate"</formula>
    </cfRule>
  </conditionalFormatting>
  <conditionalFormatting sqref="CB9:CG14">
    <cfRule type="cellIs" dxfId="5874" priority="227" operator="equal">
      <formula>"Critical"</formula>
    </cfRule>
    <cfRule type="cellIs" dxfId="5873" priority="228" operator="equal">
      <formula>"Sustainable"</formula>
    </cfRule>
    <cfRule type="cellIs" dxfId="5872" priority="229" operator="equal">
      <formula>"Severe"</formula>
    </cfRule>
    <cfRule type="cellIs" dxfId="5871" priority="230" operator="equal">
      <formula>"Moderate"</formula>
    </cfRule>
  </conditionalFormatting>
  <conditionalFormatting sqref="BT9:BU23">
    <cfRule type="cellIs" dxfId="5870" priority="223" operator="equal">
      <formula>"Critical"</formula>
    </cfRule>
    <cfRule type="cellIs" dxfId="5869" priority="224" operator="equal">
      <formula>"Sustainable"</formula>
    </cfRule>
    <cfRule type="cellIs" dxfId="5868" priority="225" operator="equal">
      <formula>"Severe"</formula>
    </cfRule>
    <cfRule type="cellIs" dxfId="5867" priority="226" operator="equal">
      <formula>"Moderate"</formula>
    </cfRule>
  </conditionalFormatting>
  <conditionalFormatting sqref="CB9:CG14">
    <cfRule type="cellIs" dxfId="5866" priority="218" operator="equal">
      <formula>"NIL"</formula>
    </cfRule>
  </conditionalFormatting>
  <conditionalFormatting sqref="CB14:CG14">
    <cfRule type="cellIs" dxfId="5865" priority="214" operator="equal">
      <formula>"Critical"</formula>
    </cfRule>
    <cfRule type="cellIs" dxfId="5864" priority="215" operator="equal">
      <formula>"Sustainable"</formula>
    </cfRule>
    <cfRule type="cellIs" dxfId="5863" priority="216" operator="equal">
      <formula>"Severe"</formula>
    </cfRule>
    <cfRule type="cellIs" dxfId="5862" priority="217" operator="equal">
      <formula>"Moderate"</formula>
    </cfRule>
  </conditionalFormatting>
  <conditionalFormatting sqref="CB14:CG14">
    <cfRule type="cellIs" dxfId="5861" priority="213" operator="equal">
      <formula>"NIL"</formula>
    </cfRule>
  </conditionalFormatting>
  <conditionalFormatting sqref="CG9:CG13">
    <cfRule type="cellIs" dxfId="5860" priority="209" operator="equal">
      <formula>"Critical"</formula>
    </cfRule>
    <cfRule type="cellIs" dxfId="5859" priority="210" operator="equal">
      <formula>"Sustainable"</formula>
    </cfRule>
    <cfRule type="cellIs" dxfId="5858" priority="211" operator="equal">
      <formula>"Severe"</formula>
    </cfRule>
    <cfRule type="cellIs" dxfId="5857" priority="212" operator="equal">
      <formula>"Moderate"</formula>
    </cfRule>
  </conditionalFormatting>
  <conditionalFormatting sqref="CG9:CG13">
    <cfRule type="cellIs" dxfId="5856" priority="208" operator="equal">
      <formula>"NIL"</formula>
    </cfRule>
  </conditionalFormatting>
  <conditionalFormatting sqref="BT9:BU23">
    <cfRule type="cellIs" dxfId="5855" priority="207" operator="equal">
      <formula>"NIL"</formula>
    </cfRule>
  </conditionalFormatting>
  <conditionalFormatting sqref="BW9:BW23">
    <cfRule type="cellIs" dxfId="5854" priority="206" operator="equal">
      <formula>"CLOSED"</formula>
    </cfRule>
  </conditionalFormatting>
  <conditionalFormatting sqref="BE37">
    <cfRule type="cellIs" dxfId="5853" priority="205" operator="between">
      <formula>1</formula>
      <formula>100</formula>
    </cfRule>
  </conditionalFormatting>
  <conditionalFormatting sqref="BF37">
    <cfRule type="cellIs" dxfId="5852" priority="204" operator="between">
      <formula>1</formula>
      <formula>100</formula>
    </cfRule>
  </conditionalFormatting>
  <conditionalFormatting sqref="BR9:BR23">
    <cfRule type="cellIs" dxfId="5851" priority="200" operator="equal">
      <formula>"Critical"</formula>
    </cfRule>
    <cfRule type="cellIs" dxfId="5850" priority="201" operator="equal">
      <formula>"Sustainable"</formula>
    </cfRule>
    <cfRule type="cellIs" dxfId="5849" priority="202" operator="equal">
      <formula>"Severe"</formula>
    </cfRule>
    <cfRule type="cellIs" dxfId="5848" priority="203" operator="equal">
      <formula>"Moderate"</formula>
    </cfRule>
  </conditionalFormatting>
  <conditionalFormatting sqref="BR9:BR23">
    <cfRule type="cellIs" dxfId="5847" priority="199" operator="equal">
      <formula>"NIL"</formula>
    </cfRule>
  </conditionalFormatting>
  <conditionalFormatting sqref="BG37">
    <cfRule type="cellIs" dxfId="5846" priority="198" operator="between">
      <formula>1</formula>
      <formula>100</formula>
    </cfRule>
  </conditionalFormatting>
  <conditionalFormatting sqref="BI37">
    <cfRule type="cellIs" dxfId="5845" priority="197" operator="between">
      <formula>1</formula>
      <formula>100</formula>
    </cfRule>
  </conditionalFormatting>
  <conditionalFormatting sqref="BF37:BF41">
    <cfRule type="cellIs" dxfId="5844" priority="196" operator="equal">
      <formula>0</formula>
    </cfRule>
  </conditionalFormatting>
  <conditionalFormatting sqref="BH37">
    <cfRule type="cellIs" dxfId="5843" priority="195" operator="between">
      <formula>1</formula>
      <formula>100</formula>
    </cfRule>
  </conditionalFormatting>
  <conditionalFormatting sqref="BH37:BH41">
    <cfRule type="cellIs" dxfId="5842" priority="194" operator="equal">
      <formula>0</formula>
    </cfRule>
  </conditionalFormatting>
  <conditionalFormatting sqref="BJ37:BP37">
    <cfRule type="cellIs" dxfId="5841" priority="193" operator="between">
      <formula>1</formula>
      <formula>100</formula>
    </cfRule>
  </conditionalFormatting>
  <conditionalFormatting sqref="BJ37:BP41">
    <cfRule type="cellIs" dxfId="5840" priority="192" operator="equal">
      <formula>0</formula>
    </cfRule>
  </conditionalFormatting>
  <conditionalFormatting sqref="BL9:BL23">
    <cfRule type="cellIs" dxfId="5839" priority="188" operator="equal">
      <formula>"Critical"</formula>
    </cfRule>
    <cfRule type="cellIs" dxfId="5838" priority="189" operator="equal">
      <formula>"Sustainable"</formula>
    </cfRule>
    <cfRule type="cellIs" dxfId="5837" priority="190" operator="equal">
      <formula>"Severe"</formula>
    </cfRule>
    <cfRule type="cellIs" dxfId="5836" priority="191" operator="equal">
      <formula>"Moderate"</formula>
    </cfRule>
  </conditionalFormatting>
  <conditionalFormatting sqref="BS9:BS23">
    <cfRule type="cellIs" dxfId="5835" priority="184" operator="equal">
      <formula>"Critical"</formula>
    </cfRule>
    <cfRule type="cellIs" dxfId="5834" priority="185" operator="equal">
      <formula>"Sustainable"</formula>
    </cfRule>
    <cfRule type="cellIs" dxfId="5833" priority="186" operator="equal">
      <formula>"Severe"</formula>
    </cfRule>
    <cfRule type="cellIs" dxfId="5832" priority="187" operator="equal">
      <formula>"Moderate"</formula>
    </cfRule>
  </conditionalFormatting>
  <conditionalFormatting sqref="BV9:BV23">
    <cfRule type="cellIs" dxfId="5831" priority="180" operator="equal">
      <formula>"Critical"</formula>
    </cfRule>
    <cfRule type="cellIs" dxfId="5830" priority="181" operator="equal">
      <formula>"Sustainable"</formula>
    </cfRule>
    <cfRule type="cellIs" dxfId="5829" priority="182" operator="equal">
      <formula>"Severe"</formula>
    </cfRule>
    <cfRule type="cellIs" dxfId="5828" priority="183" operator="equal">
      <formula>"Moderate"</formula>
    </cfRule>
  </conditionalFormatting>
  <conditionalFormatting sqref="AZ29:BD30 BC31:BD32 BD33">
    <cfRule type="cellIs" dxfId="5827" priority="172" operator="equal">
      <formula>"Critical"</formula>
    </cfRule>
    <cfRule type="cellIs" dxfId="5826" priority="173" operator="equal">
      <formula>"Sustainable"</formula>
    </cfRule>
    <cfRule type="cellIs" dxfId="5825" priority="174" operator="equal">
      <formula>"Severe"</formula>
    </cfRule>
    <cfRule type="cellIs" dxfId="5824" priority="175" operator="equal">
      <formula>"Moderate"</formula>
    </cfRule>
  </conditionalFormatting>
  <conditionalFormatting sqref="AZ29:BD30 BC31:BD32 BD33">
    <cfRule type="cellIs" dxfId="5823" priority="176" operator="equal">
      <formula>"Critical"</formula>
    </cfRule>
    <cfRule type="cellIs" dxfId="5822" priority="177" operator="equal">
      <formula>"Sustainable"</formula>
    </cfRule>
    <cfRule type="cellIs" dxfId="5821" priority="178" operator="equal">
      <formula>"Severe"</formula>
    </cfRule>
    <cfRule type="cellIs" dxfId="5820" priority="179" operator="equal">
      <formula>"Moderate"</formula>
    </cfRule>
  </conditionalFormatting>
  <conditionalFormatting sqref="AZ31:AZ33">
    <cfRule type="cellIs" dxfId="5819" priority="168" operator="equal">
      <formula>"Critical"</formula>
    </cfRule>
    <cfRule type="cellIs" dxfId="5818" priority="169" operator="equal">
      <formula>"Sustainable"</formula>
    </cfRule>
    <cfRule type="cellIs" dxfId="5817" priority="170" operator="equal">
      <formula>"Severe"</formula>
    </cfRule>
    <cfRule type="cellIs" dxfId="5816" priority="171" operator="equal">
      <formula>"Moderate"</formula>
    </cfRule>
  </conditionalFormatting>
  <conditionalFormatting sqref="AZ31:AZ33">
    <cfRule type="cellIs" dxfId="5815" priority="164" operator="equal">
      <formula>"Critical"</formula>
    </cfRule>
    <cfRule type="cellIs" dxfId="5814" priority="165" operator="equal">
      <formula>"Sustainable"</formula>
    </cfRule>
    <cfRule type="cellIs" dxfId="5813" priority="166" operator="equal">
      <formula>"Severe"</formula>
    </cfRule>
    <cfRule type="cellIs" dxfId="5812" priority="167" operator="equal">
      <formula>"Moderate"</formula>
    </cfRule>
  </conditionalFormatting>
  <conditionalFormatting sqref="BA32:BA33">
    <cfRule type="cellIs" dxfId="5811" priority="160" operator="equal">
      <formula>"Critical"</formula>
    </cfRule>
    <cfRule type="cellIs" dxfId="5810" priority="161" operator="equal">
      <formula>"Sustainable"</formula>
    </cfRule>
    <cfRule type="cellIs" dxfId="5809" priority="162" operator="equal">
      <formula>"Severe"</formula>
    </cfRule>
    <cfRule type="cellIs" dxfId="5808" priority="163" operator="equal">
      <formula>"Moderate"</formula>
    </cfRule>
  </conditionalFormatting>
  <conditionalFormatting sqref="BA32:BA33">
    <cfRule type="cellIs" dxfId="5807" priority="156" operator="equal">
      <formula>"Critical"</formula>
    </cfRule>
    <cfRule type="cellIs" dxfId="5806" priority="157" operator="equal">
      <formula>"Sustainable"</formula>
    </cfRule>
    <cfRule type="cellIs" dxfId="5805" priority="158" operator="equal">
      <formula>"Severe"</formula>
    </cfRule>
    <cfRule type="cellIs" dxfId="5804" priority="159" operator="equal">
      <formula>"Moderate"</formula>
    </cfRule>
  </conditionalFormatting>
  <conditionalFormatting sqref="BB33">
    <cfRule type="cellIs" dxfId="5803" priority="152" operator="equal">
      <formula>"Critical"</formula>
    </cfRule>
    <cfRule type="cellIs" dxfId="5802" priority="153" operator="equal">
      <formula>"Sustainable"</formula>
    </cfRule>
    <cfRule type="cellIs" dxfId="5801" priority="154" operator="equal">
      <formula>"Severe"</formula>
    </cfRule>
    <cfRule type="cellIs" dxfId="5800" priority="155" operator="equal">
      <formula>"Moderate"</formula>
    </cfRule>
  </conditionalFormatting>
  <conditionalFormatting sqref="BB33">
    <cfRule type="cellIs" dxfId="5799" priority="148" operator="equal">
      <formula>"Critical"</formula>
    </cfRule>
    <cfRule type="cellIs" dxfId="5798" priority="149" operator="equal">
      <formula>"Sustainable"</formula>
    </cfRule>
    <cfRule type="cellIs" dxfId="5797" priority="150" operator="equal">
      <formula>"Severe"</formula>
    </cfRule>
    <cfRule type="cellIs" dxfId="5796" priority="151" operator="equal">
      <formula>"Moderate"</formula>
    </cfRule>
  </conditionalFormatting>
  <conditionalFormatting sqref="BA31:BB31">
    <cfRule type="cellIs" dxfId="5795" priority="144" operator="equal">
      <formula>"Critical"</formula>
    </cfRule>
    <cfRule type="cellIs" dxfId="5794" priority="145" operator="equal">
      <formula>"Sustainable"</formula>
    </cfRule>
    <cfRule type="cellIs" dxfId="5793" priority="146" operator="equal">
      <formula>"Severe"</formula>
    </cfRule>
    <cfRule type="cellIs" dxfId="5792" priority="147" operator="equal">
      <formula>"Moderate"</formula>
    </cfRule>
  </conditionalFormatting>
  <conditionalFormatting sqref="BA31:BB31">
    <cfRule type="cellIs" dxfId="5791" priority="140" operator="equal">
      <formula>"Critical"</formula>
    </cfRule>
    <cfRule type="cellIs" dxfId="5790" priority="141" operator="equal">
      <formula>"Sustainable"</formula>
    </cfRule>
    <cfRule type="cellIs" dxfId="5789" priority="142" operator="equal">
      <formula>"Severe"</formula>
    </cfRule>
    <cfRule type="cellIs" dxfId="5788" priority="143" operator="equal">
      <formula>"Moderate"</formula>
    </cfRule>
  </conditionalFormatting>
  <conditionalFormatting sqref="BB32">
    <cfRule type="cellIs" dxfId="5787" priority="136" operator="equal">
      <formula>"Critical"</formula>
    </cfRule>
    <cfRule type="cellIs" dxfId="5786" priority="137" operator="equal">
      <formula>"Sustainable"</formula>
    </cfRule>
    <cfRule type="cellIs" dxfId="5785" priority="138" operator="equal">
      <formula>"Severe"</formula>
    </cfRule>
    <cfRule type="cellIs" dxfId="5784" priority="139" operator="equal">
      <formula>"Moderate"</formula>
    </cfRule>
  </conditionalFormatting>
  <conditionalFormatting sqref="BB32">
    <cfRule type="cellIs" dxfId="5783" priority="132" operator="equal">
      <formula>"Critical"</formula>
    </cfRule>
    <cfRule type="cellIs" dxfId="5782" priority="133" operator="equal">
      <formula>"Sustainable"</formula>
    </cfRule>
    <cfRule type="cellIs" dxfId="5781" priority="134" operator="equal">
      <formula>"Severe"</formula>
    </cfRule>
    <cfRule type="cellIs" dxfId="5780" priority="135" operator="equal">
      <formula>"Moderate"</formula>
    </cfRule>
  </conditionalFormatting>
  <conditionalFormatting sqref="BC33">
    <cfRule type="cellIs" dxfId="5779" priority="128" operator="equal">
      <formula>"Critical"</formula>
    </cfRule>
    <cfRule type="cellIs" dxfId="5778" priority="129" operator="equal">
      <formula>"Sustainable"</formula>
    </cfRule>
    <cfRule type="cellIs" dxfId="5777" priority="130" operator="equal">
      <formula>"Severe"</formula>
    </cfRule>
    <cfRule type="cellIs" dxfId="5776" priority="131" operator="equal">
      <formula>"Moderate"</formula>
    </cfRule>
  </conditionalFormatting>
  <conditionalFormatting sqref="BC33">
    <cfRule type="cellIs" dxfId="5775" priority="124" operator="equal">
      <formula>"Critical"</formula>
    </cfRule>
    <cfRule type="cellIs" dxfId="5774" priority="125" operator="equal">
      <formula>"Sustainable"</formula>
    </cfRule>
    <cfRule type="cellIs" dxfId="5773" priority="126" operator="equal">
      <formula>"Severe"</formula>
    </cfRule>
    <cfRule type="cellIs" dxfId="5772" priority="127" operator="equal">
      <formula>"Moderate"</formula>
    </cfRule>
  </conditionalFormatting>
  <conditionalFormatting sqref="AZ37:BD38 BC39:BD40 BD41">
    <cfRule type="cellIs" dxfId="5771" priority="116" operator="equal">
      <formula>"Critical"</formula>
    </cfRule>
    <cfRule type="cellIs" dxfId="5770" priority="117" operator="equal">
      <formula>"Sustainable"</formula>
    </cfRule>
    <cfRule type="cellIs" dxfId="5769" priority="118" operator="equal">
      <formula>"Severe"</formula>
    </cfRule>
    <cfRule type="cellIs" dxfId="5768" priority="119" operator="equal">
      <formula>"Moderate"</formula>
    </cfRule>
  </conditionalFormatting>
  <conditionalFormatting sqref="AZ37:BD38 BC39:BD40 BD41">
    <cfRule type="cellIs" dxfId="5767" priority="120" operator="equal">
      <formula>"Critical"</formula>
    </cfRule>
    <cfRule type="cellIs" dxfId="5766" priority="121" operator="equal">
      <formula>"Sustainable"</formula>
    </cfRule>
    <cfRule type="cellIs" dxfId="5765" priority="122" operator="equal">
      <formula>"Severe"</formula>
    </cfRule>
    <cfRule type="cellIs" dxfId="5764" priority="123" operator="equal">
      <formula>"Moderate"</formula>
    </cfRule>
  </conditionalFormatting>
  <conditionalFormatting sqref="AZ39:AZ41">
    <cfRule type="cellIs" dxfId="5763" priority="112" operator="equal">
      <formula>"Critical"</formula>
    </cfRule>
    <cfRule type="cellIs" dxfId="5762" priority="113" operator="equal">
      <formula>"Sustainable"</formula>
    </cfRule>
    <cfRule type="cellIs" dxfId="5761" priority="114" operator="equal">
      <formula>"Severe"</formula>
    </cfRule>
    <cfRule type="cellIs" dxfId="5760" priority="115" operator="equal">
      <formula>"Moderate"</formula>
    </cfRule>
  </conditionalFormatting>
  <conditionalFormatting sqref="AZ39:AZ41">
    <cfRule type="cellIs" dxfId="5759" priority="108" operator="equal">
      <formula>"Critical"</formula>
    </cfRule>
    <cfRule type="cellIs" dxfId="5758" priority="109" operator="equal">
      <formula>"Sustainable"</formula>
    </cfRule>
    <cfRule type="cellIs" dxfId="5757" priority="110" operator="equal">
      <formula>"Severe"</formula>
    </cfRule>
    <cfRule type="cellIs" dxfId="5756" priority="111" operator="equal">
      <formula>"Moderate"</formula>
    </cfRule>
  </conditionalFormatting>
  <conditionalFormatting sqref="BA40:BA41">
    <cfRule type="cellIs" dxfId="5755" priority="104" operator="equal">
      <formula>"Critical"</formula>
    </cfRule>
    <cfRule type="cellIs" dxfId="5754" priority="105" operator="equal">
      <formula>"Sustainable"</formula>
    </cfRule>
    <cfRule type="cellIs" dxfId="5753" priority="106" operator="equal">
      <formula>"Severe"</formula>
    </cfRule>
    <cfRule type="cellIs" dxfId="5752" priority="107" operator="equal">
      <formula>"Moderate"</formula>
    </cfRule>
  </conditionalFormatting>
  <conditionalFormatting sqref="BA40:BA41">
    <cfRule type="cellIs" dxfId="5751" priority="100" operator="equal">
      <formula>"Critical"</formula>
    </cfRule>
    <cfRule type="cellIs" dxfId="5750" priority="101" operator="equal">
      <formula>"Sustainable"</formula>
    </cfRule>
    <cfRule type="cellIs" dxfId="5749" priority="102" operator="equal">
      <formula>"Severe"</formula>
    </cfRule>
    <cfRule type="cellIs" dxfId="5748" priority="103" operator="equal">
      <formula>"Moderate"</formula>
    </cfRule>
  </conditionalFormatting>
  <conditionalFormatting sqref="BB41">
    <cfRule type="cellIs" dxfId="5747" priority="96" operator="equal">
      <formula>"Critical"</formula>
    </cfRule>
    <cfRule type="cellIs" dxfId="5746" priority="97" operator="equal">
      <formula>"Sustainable"</formula>
    </cfRule>
    <cfRule type="cellIs" dxfId="5745" priority="98" operator="equal">
      <formula>"Severe"</formula>
    </cfRule>
    <cfRule type="cellIs" dxfId="5744" priority="99" operator="equal">
      <formula>"Moderate"</formula>
    </cfRule>
  </conditionalFormatting>
  <conditionalFormatting sqref="BB41">
    <cfRule type="cellIs" dxfId="5743" priority="92" operator="equal">
      <formula>"Critical"</formula>
    </cfRule>
    <cfRule type="cellIs" dxfId="5742" priority="93" operator="equal">
      <formula>"Sustainable"</formula>
    </cfRule>
    <cfRule type="cellIs" dxfId="5741" priority="94" operator="equal">
      <formula>"Severe"</formula>
    </cfRule>
    <cfRule type="cellIs" dxfId="5740" priority="95" operator="equal">
      <formula>"Moderate"</formula>
    </cfRule>
  </conditionalFormatting>
  <conditionalFormatting sqref="BA39:BB39">
    <cfRule type="cellIs" dxfId="5739" priority="88" operator="equal">
      <formula>"Critical"</formula>
    </cfRule>
    <cfRule type="cellIs" dxfId="5738" priority="89" operator="equal">
      <formula>"Sustainable"</formula>
    </cfRule>
    <cfRule type="cellIs" dxfId="5737" priority="90" operator="equal">
      <formula>"Severe"</formula>
    </cfRule>
    <cfRule type="cellIs" dxfId="5736" priority="91" operator="equal">
      <formula>"Moderate"</formula>
    </cfRule>
  </conditionalFormatting>
  <conditionalFormatting sqref="BA39:BB39">
    <cfRule type="cellIs" dxfId="5735" priority="84" operator="equal">
      <formula>"Critical"</formula>
    </cfRule>
    <cfRule type="cellIs" dxfId="5734" priority="85" operator="equal">
      <formula>"Sustainable"</formula>
    </cfRule>
    <cfRule type="cellIs" dxfId="5733" priority="86" operator="equal">
      <formula>"Severe"</formula>
    </cfRule>
    <cfRule type="cellIs" dxfId="5732" priority="87" operator="equal">
      <formula>"Moderate"</formula>
    </cfRule>
  </conditionalFormatting>
  <conditionalFormatting sqref="BB40">
    <cfRule type="cellIs" dxfId="5731" priority="80" operator="equal">
      <formula>"Critical"</formula>
    </cfRule>
    <cfRule type="cellIs" dxfId="5730" priority="81" operator="equal">
      <formula>"Sustainable"</formula>
    </cfRule>
    <cfRule type="cellIs" dxfId="5729" priority="82" operator="equal">
      <formula>"Severe"</formula>
    </cfRule>
    <cfRule type="cellIs" dxfId="5728" priority="83" operator="equal">
      <formula>"Moderate"</formula>
    </cfRule>
  </conditionalFormatting>
  <conditionalFormatting sqref="BB40">
    <cfRule type="cellIs" dxfId="5727" priority="76" operator="equal">
      <formula>"Critical"</formula>
    </cfRule>
    <cfRule type="cellIs" dxfId="5726" priority="77" operator="equal">
      <formula>"Sustainable"</formula>
    </cfRule>
    <cfRule type="cellIs" dxfId="5725" priority="78" operator="equal">
      <formula>"Severe"</formula>
    </cfRule>
    <cfRule type="cellIs" dxfId="5724" priority="79" operator="equal">
      <formula>"Moderate"</formula>
    </cfRule>
  </conditionalFormatting>
  <conditionalFormatting sqref="BC41">
    <cfRule type="cellIs" dxfId="5723" priority="72" operator="equal">
      <formula>"Critical"</formula>
    </cfRule>
    <cfRule type="cellIs" dxfId="5722" priority="73" operator="equal">
      <formula>"Sustainable"</formula>
    </cfRule>
    <cfRule type="cellIs" dxfId="5721" priority="74" operator="equal">
      <formula>"Severe"</formula>
    </cfRule>
    <cfRule type="cellIs" dxfId="5720" priority="75" operator="equal">
      <formula>"Moderate"</formula>
    </cfRule>
  </conditionalFormatting>
  <conditionalFormatting sqref="BC41">
    <cfRule type="cellIs" dxfId="5719" priority="68" operator="equal">
      <formula>"Critical"</formula>
    </cfRule>
    <cfRule type="cellIs" dxfId="5718" priority="69" operator="equal">
      <formula>"Sustainable"</formula>
    </cfRule>
    <cfRule type="cellIs" dxfId="5717" priority="70" operator="equal">
      <formula>"Severe"</formula>
    </cfRule>
    <cfRule type="cellIs" dxfId="5716" priority="71" operator="equal">
      <formula>"Moderate"</formula>
    </cfRule>
  </conditionalFormatting>
  <conditionalFormatting sqref="AD48:AD49 AD51">
    <cfRule type="expression" dxfId="5715" priority="67">
      <formula>OR($E127=84,$G127=84)</formula>
    </cfRule>
  </conditionalFormatting>
  <conditionalFormatting sqref="AD50">
    <cfRule type="expression" dxfId="5714" priority="66">
      <formula>OR($E129=84,$G129=84)</formula>
    </cfRule>
  </conditionalFormatting>
  <conditionalFormatting sqref="AD54:AD58">
    <cfRule type="expression" dxfId="5713" priority="65">
      <formula>OR($E133=84,$G133=84)</formula>
    </cfRule>
  </conditionalFormatting>
  <conditionalFormatting sqref="AD60:AD63">
    <cfRule type="expression" dxfId="5712" priority="64">
      <formula>OR($E139=84,$G139=84)</formula>
    </cfRule>
  </conditionalFormatting>
  <conditionalFormatting sqref="AD65:AD66">
    <cfRule type="expression" dxfId="5711" priority="63">
      <formula>OR($E144=84,$G144=84)</formula>
    </cfRule>
  </conditionalFormatting>
  <conditionalFormatting sqref="AD68:AD71">
    <cfRule type="expression" dxfId="5710" priority="62">
      <formula>OR($E147=84,$G147=84)</formula>
    </cfRule>
  </conditionalFormatting>
  <conditionalFormatting sqref="R7">
    <cfRule type="cellIs" dxfId="5709" priority="15" operator="equal">
      <formula>"TO ARCHIVE"</formula>
    </cfRule>
  </conditionalFormatting>
  <conditionalFormatting sqref="CS17:CS22">
    <cfRule type="cellIs" dxfId="5708" priority="56" stopIfTrue="1" operator="equal">
      <formula>"NA"</formula>
    </cfRule>
  </conditionalFormatting>
  <conditionalFormatting sqref="CR5:CW5">
    <cfRule type="cellIs" dxfId="5707" priority="51" operator="equal">
      <formula>"NA"</formula>
    </cfRule>
    <cfRule type="cellIs" dxfId="5706" priority="52" operator="equal">
      <formula>"INITIATED"</formula>
    </cfRule>
    <cfRule type="cellIs" dxfId="5705" priority="53" operator="equal">
      <formula>"TO BE SCHEDULED"</formula>
    </cfRule>
    <cfRule type="cellIs" dxfId="5704" priority="54" operator="equal">
      <formula>"WIP"</formula>
    </cfRule>
    <cfRule type="cellIs" dxfId="5703" priority="55" operator="equal">
      <formula>"COMPLETED"</formula>
    </cfRule>
  </conditionalFormatting>
  <conditionalFormatting sqref="CS17:CS22">
    <cfRule type="cellIs" dxfId="5702" priority="58" stopIfTrue="1" operator="equal">
      <formula>"COMPLETED"</formula>
    </cfRule>
  </conditionalFormatting>
  <conditionalFormatting sqref="CR18 CS3 CR29 CQ38">
    <cfRule type="expression" dxfId="5701" priority="59">
      <formula>AND(#REF!=0,$E$18&lt;&gt;"NA")</formula>
    </cfRule>
  </conditionalFormatting>
  <conditionalFormatting sqref="CR19 CT3 CR30 CQ39">
    <cfRule type="expression" dxfId="5700" priority="60">
      <formula>AND(#REF!=0,$E$19&lt;&gt;"NA")</formula>
    </cfRule>
  </conditionalFormatting>
  <conditionalFormatting sqref="CR21 CV3 CR32 CQ41">
    <cfRule type="expression" dxfId="5699" priority="61">
      <formula>AND(#REF!=0,$E$21&lt;&gt;"NA")</formula>
    </cfRule>
  </conditionalFormatting>
  <conditionalFormatting sqref="C174:C175">
    <cfRule type="cellIs" dxfId="5698" priority="49" operator="equal">
      <formula>$C$174</formula>
    </cfRule>
    <cfRule type="cellIs" dxfId="5697" priority="50" operator="equal">
      <formula>$C$175</formula>
    </cfRule>
  </conditionalFormatting>
  <conditionalFormatting sqref="AA16">
    <cfRule type="expression" dxfId="5696" priority="45">
      <formula>TODAY()&gt;$AA$16</formula>
    </cfRule>
    <cfRule type="cellIs" dxfId="5695" priority="48" stopIfTrue="1" operator="equal">
      <formula>"COMPLETED"</formula>
    </cfRule>
    <cfRule type="cellIs" dxfId="5694" priority="252" stopIfTrue="1" operator="equal">
      <formula>"NA"</formula>
    </cfRule>
  </conditionalFormatting>
  <conditionalFormatting sqref="AA17">
    <cfRule type="expression" dxfId="5693" priority="46">
      <formula>TODAY()&gt;$AA$17</formula>
    </cfRule>
    <cfRule type="cellIs" dxfId="5692" priority="47" stopIfTrue="1" operator="equal">
      <formula>"COMPLETED"</formula>
    </cfRule>
    <cfRule type="cellIs" dxfId="5691" priority="253" stopIfTrue="1" operator="equal">
      <formula>"NA"</formula>
    </cfRule>
  </conditionalFormatting>
  <conditionalFormatting sqref="AA18">
    <cfRule type="expression" dxfId="5690" priority="42">
      <formula>TODAY()&gt;$AA$18</formula>
    </cfRule>
    <cfRule type="cellIs" dxfId="5689" priority="43" operator="equal">
      <formula>"COMPLETED"</formula>
    </cfRule>
    <cfRule type="cellIs" dxfId="5688" priority="44" operator="equal">
      <formula>"NA"</formula>
    </cfRule>
  </conditionalFormatting>
  <conditionalFormatting sqref="AA19">
    <cfRule type="expression" dxfId="5687" priority="39">
      <formula>TODAY()&gt;AA19</formula>
    </cfRule>
    <cfRule type="cellIs" dxfId="5686" priority="40" stopIfTrue="1" operator="equal">
      <formula>"COMPLETED"</formula>
    </cfRule>
    <cfRule type="cellIs" dxfId="5685" priority="41" stopIfTrue="1" operator="equal">
      <formula>"NA"</formula>
    </cfRule>
  </conditionalFormatting>
  <conditionalFormatting sqref="AA20">
    <cfRule type="expression" dxfId="5684" priority="36">
      <formula>TODAY()&gt;AA20</formula>
    </cfRule>
    <cfRule type="cellIs" dxfId="5683" priority="37" stopIfTrue="1" operator="equal">
      <formula>"COMPLETED"</formula>
    </cfRule>
    <cfRule type="cellIs" dxfId="5682" priority="38" stopIfTrue="1" operator="equal">
      <formula>"NA"</formula>
    </cfRule>
  </conditionalFormatting>
  <conditionalFormatting sqref="AA21">
    <cfRule type="expression" dxfId="5681" priority="33">
      <formula>TODAY()&gt;AA21</formula>
    </cfRule>
    <cfRule type="cellIs" dxfId="5680" priority="34" stopIfTrue="1" operator="equal">
      <formula>"COMPLETED"</formula>
    </cfRule>
    <cfRule type="cellIs" dxfId="5679" priority="35" stopIfTrue="1" operator="equal">
      <formula>"NA"</formula>
    </cfRule>
  </conditionalFormatting>
  <conditionalFormatting sqref="AA22">
    <cfRule type="expression" dxfId="5678" priority="30">
      <formula>TODAY()&gt;AA22</formula>
    </cfRule>
    <cfRule type="cellIs" dxfId="5677" priority="31" stopIfTrue="1" operator="equal">
      <formula>"COMPLETED"</formula>
    </cfRule>
    <cfRule type="cellIs" dxfId="5676" priority="32" stopIfTrue="1" operator="equal">
      <formula>"NA"</formula>
    </cfRule>
  </conditionalFormatting>
  <conditionalFormatting sqref="AA23">
    <cfRule type="expression" dxfId="5675" priority="27">
      <formula>TODAY()&gt;AA23</formula>
    </cfRule>
    <cfRule type="cellIs" dxfId="5674" priority="28" stopIfTrue="1" operator="equal">
      <formula>"COMPLETED"</formula>
    </cfRule>
    <cfRule type="cellIs" dxfId="5673" priority="29" stopIfTrue="1" operator="equal">
      <formula>"NA"</formula>
    </cfRule>
  </conditionalFormatting>
  <conditionalFormatting sqref="AA24">
    <cfRule type="expression" dxfId="5672" priority="24">
      <formula>TODAY()&gt;AA24</formula>
    </cfRule>
    <cfRule type="cellIs" dxfId="5671" priority="25" stopIfTrue="1" operator="equal">
      <formula>"COMPLETED"</formula>
    </cfRule>
    <cfRule type="cellIs" dxfId="5670" priority="26" stopIfTrue="1" operator="equal">
      <formula>"NA"</formula>
    </cfRule>
  </conditionalFormatting>
  <conditionalFormatting sqref="AA25">
    <cfRule type="expression" dxfId="5669" priority="21">
      <formula>TODAY()&gt;AA25</formula>
    </cfRule>
    <cfRule type="cellIs" dxfId="5668" priority="22" stopIfTrue="1" operator="equal">
      <formula>"COMPLETED"</formula>
    </cfRule>
    <cfRule type="cellIs" dxfId="5667" priority="23" stopIfTrue="1" operator="equal">
      <formula>"NA"</formula>
    </cfRule>
  </conditionalFormatting>
  <conditionalFormatting sqref="E22">
    <cfRule type="expression" dxfId="5666" priority="17">
      <formula>AND($D$52=0,$AA$17&lt;&gt;"NA")</formula>
    </cfRule>
  </conditionalFormatting>
  <conditionalFormatting sqref="E23">
    <cfRule type="expression" dxfId="5665" priority="18">
      <formula>AND($D$57=0,$AA$18&lt;&gt;"NA")</formula>
    </cfRule>
  </conditionalFormatting>
  <conditionalFormatting sqref="E25">
    <cfRule type="expression" dxfId="5664" priority="19">
      <formula>AND($H$53=0,$AA$20&lt;&gt;"NA")</formula>
    </cfRule>
  </conditionalFormatting>
  <conditionalFormatting sqref="E30">
    <cfRule type="expression" dxfId="5663" priority="20">
      <formula>AND($P$53=0,$AA$25&lt;&gt;"NA")</formula>
    </cfRule>
  </conditionalFormatting>
  <conditionalFormatting sqref="E29">
    <cfRule type="expression" dxfId="5662" priority="16">
      <formula>AND($L$53=0,$AA$24&lt;&gt;"NA")</formula>
    </cfRule>
  </conditionalFormatting>
  <conditionalFormatting sqref="AD75:AD81">
    <cfRule type="expression" dxfId="5661" priority="14">
      <formula>OR($E154=84,$G154=84)</formula>
    </cfRule>
  </conditionalFormatting>
  <conditionalFormatting sqref="AD74">
    <cfRule type="expression" dxfId="5660" priority="13">
      <formula>OR($E153=84,$G153=84)</formula>
    </cfRule>
  </conditionalFormatting>
  <conditionalFormatting sqref="AD83:AD86">
    <cfRule type="expression" dxfId="5659" priority="12">
      <formula>OR($E162=84,$G162=84)</formula>
    </cfRule>
  </conditionalFormatting>
  <conditionalFormatting sqref="CS17">
    <cfRule type="expression" dxfId="5658" priority="57">
      <formula>TODAY()&gt;$CS$17</formula>
    </cfRule>
  </conditionalFormatting>
  <conditionalFormatting sqref="CS18">
    <cfRule type="expression" dxfId="5657" priority="11">
      <formula>TODAY()&gt;$CS$18</formula>
    </cfRule>
  </conditionalFormatting>
  <conditionalFormatting sqref="CS19">
    <cfRule type="expression" dxfId="5656" priority="10">
      <formula>TODAY()&gt;$CS$19</formula>
    </cfRule>
  </conditionalFormatting>
  <conditionalFormatting sqref="CS20">
    <cfRule type="expression" dxfId="5655" priority="9">
      <formula>TODAY()&gt;$CS$20</formula>
    </cfRule>
  </conditionalFormatting>
  <conditionalFormatting sqref="CS21">
    <cfRule type="expression" dxfId="5654" priority="8">
      <formula>TODAY()&gt;$CS$21</formula>
    </cfRule>
  </conditionalFormatting>
  <conditionalFormatting sqref="CS22">
    <cfRule type="expression" dxfId="5653" priority="7">
      <formula>TODAY()&gt;$CS$22</formula>
    </cfRule>
  </conditionalFormatting>
  <conditionalFormatting sqref="AI15:AI18">
    <cfRule type="duplicateValues" dxfId="5652" priority="4"/>
  </conditionalFormatting>
  <conditionalFormatting sqref="AG13:AG18">
    <cfRule type="duplicateValues" dxfId="5651" priority="5"/>
  </conditionalFormatting>
  <conditionalFormatting sqref="AI15:AI18">
    <cfRule type="duplicateValues" dxfId="5650" priority="6"/>
  </conditionalFormatting>
  <conditionalFormatting sqref="AJ12:AJ14">
    <cfRule type="duplicateValues" dxfId="5649" priority="1"/>
  </conditionalFormatting>
  <conditionalFormatting sqref="AH12:AH14">
    <cfRule type="duplicateValues" dxfId="5648" priority="2"/>
  </conditionalFormatting>
  <conditionalFormatting sqref="AJ12:AJ14">
    <cfRule type="duplicateValues" dxfId="5647" priority="3"/>
  </conditionalFormatting>
  <dataValidations count="6">
    <dataValidation type="list" allowBlank="1" showInputMessage="1" showErrorMessage="1" sqref="AJ9" xr:uid="{3F3AD9AF-A1EE-4BF5-A211-A591E90EC6FE}">
      <formula1>$E$102:$E$103</formula1>
    </dataValidation>
    <dataValidation type="list" allowBlank="1" showInputMessage="1" showErrorMessage="1" sqref="CU12" xr:uid="{D58D62C0-DABA-4C35-8691-B6D2C2B71000}">
      <formula1>#REF!</formula1>
    </dataValidation>
    <dataValidation type="list" allowBlank="1" showInputMessage="1" showErrorMessage="1" sqref="BA9:BA23 BM9:BM23" xr:uid="{08E432F1-3292-402F-B423-9B410C6E6E01}">
      <formula1>$CH$8:$CH$10</formula1>
    </dataValidation>
    <dataValidation type="list" allowBlank="1" showInputMessage="1" showErrorMessage="1" sqref="BD9:BE23" xr:uid="{0D942F24-A5E7-4492-BA89-2BAB923B77DA}">
      <formula1>OFFSET($CL$9,1,MATCH($BA9,$CL$9:$CN$9,0)-1,COUNTA(OFFSET($CL$9,1,MATCH($BA9,$CL$9:$CN$9,0)-1,5,1)),1)</formula1>
    </dataValidation>
    <dataValidation type="list" allowBlank="1" showInputMessage="1" showErrorMessage="1" sqref="BQ9:BQ23" xr:uid="{4B6F2227-6458-4870-90C5-FE3D57C2C51F}">
      <formula1>OFFSET($CL$16,1,MATCH($BM9,$CL$16:$CN$16,0)-1,COUNTA(OFFSET($CL$16,1,MATCH($BM9,$CL$16:$CN$16,0)-1,6,1)),1)</formula1>
    </dataValidation>
    <dataValidation type="list" showInputMessage="1" showErrorMessage="1" sqref="BP9:BP23" xr:uid="{C24456C1-1F4C-42FD-8E67-DAB2DBA9050A}">
      <formula1>OFFSET($CL$16,1,MATCH($BM9,$CL$16:$CN$16,0)-1,COUNTA(OFFSET($CL$16,1,MATCH($BM9,$CL$16:$CN$16,0)-1,6,1)),1)</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9153" r:id="rId4"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49154" r:id="rId5"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49155" r:id="rId6"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49156" r:id="rId7"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49157" r:id="rId8"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49158" r:id="rId9"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49159" r:id="rId10"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49160" r:id="rId11"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49161" r:id="rId12"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49162" r:id="rId13"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49163" r:id="rId14"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49164" r:id="rId15"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49165" r:id="rId16"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49166" r:id="rId17"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49167" r:id="rId18"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49168" r:id="rId19"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49169" r:id="rId20"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49170" r:id="rId21"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49171" r:id="rId22"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49172" r:id="rId23"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49173" r:id="rId24"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49174" r:id="rId25"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49175" r:id="rId26"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49176" r:id="rId27"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49177" r:id="rId28"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49178" r:id="rId29"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49179" r:id="rId30"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49180" r:id="rId31"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49181" r:id="rId32"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49182" r:id="rId33"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49183" r:id="rId34"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49184" r:id="rId35"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49185" r:id="rId36"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49186" r:id="rId37"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49187" r:id="rId38"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49188" r:id="rId39"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49189" r:id="rId40"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49190" r:id="rId41"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49191" r:id="rId42"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49192" r:id="rId43"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49193" r:id="rId44"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49194" r:id="rId45"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49195" r:id="rId46"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49196" r:id="rId47"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49197" r:id="rId48"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49198" r:id="rId49"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49199" r:id="rId50"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49200" r:id="rId51"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49201" r:id="rId52"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49202" r:id="rId53"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49203" r:id="rId54"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49204" r:id="rId55"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49205" r:id="rId56"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49206" r:id="rId57"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49207" r:id="rId58"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49208" r:id="rId59"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49209" r:id="rId60"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49210" r:id="rId61"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49211" r:id="rId62"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49212" r:id="rId63"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49213" r:id="rId64"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49214" r:id="rId65"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49215" r:id="rId66"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49216" r:id="rId67"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49217" r:id="rId68"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49218" r:id="rId69"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49219" r:id="rId70"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49220" r:id="rId71"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49221" r:id="rId72"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49222" r:id="rId73"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49223" r:id="rId74"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49224" r:id="rId75"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49225" r:id="rId76"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49226" r:id="rId77"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49227" r:id="rId78"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49228" r:id="rId79"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49229" r:id="rId80"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49230" r:id="rId81"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49231" r:id="rId82"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49232" r:id="rId83"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49233" r:id="rId84"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49234" r:id="rId85"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49235" r:id="rId86"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49236" r:id="rId87"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49237" r:id="rId88"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49238" r:id="rId89"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49239" r:id="rId90"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49240" r:id="rId91"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49241" r:id="rId92"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49242" r:id="rId93"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49243" r:id="rId94"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49244" r:id="rId95"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49245" r:id="rId96"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49246" r:id="rId97"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49247" r:id="rId98"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49248" r:id="rId99"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49249" r:id="rId100"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49250" r:id="rId101"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49251" r:id="rId102"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49252" r:id="rId103"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49253" r:id="rId104"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273D30F5-3823-42B6-8469-3826697EB3EC}">
            <xm:f>NOT(ISERROR(SEARCH("AGGRESSIVE",R7)))</xm:f>
            <xm:f>"AGGRESSIVE"</xm:f>
            <x14:dxf>
              <font>
                <b/>
                <i val="0"/>
              </font>
              <fill>
                <patternFill>
                  <bgColor rgb="FFFFC000"/>
                </patternFill>
              </fill>
            </x14:dxf>
          </x14:cfRule>
          <xm:sqref>R7</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BE52-DD72-41EF-8AE7-5BE004A43050}">
  <sheetPr codeName="Sheet21">
    <tabColor rgb="FFFFC000"/>
  </sheetPr>
  <dimension ref="A1:CZ350"/>
  <sheetViews>
    <sheetView topLeftCell="AB5" workbookViewId="0">
      <selection activeCell="AG17" sqref="AG17"/>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5.140625" customWidth="1"/>
    <col min="29" max="29" width="29.5703125" customWidth="1"/>
    <col min="30" max="30" width="14.42578125" customWidth="1"/>
    <col min="31" max="31" width="17" bestFit="1" customWidth="1"/>
    <col min="32" max="32" width="14.85546875" bestFit="1" customWidth="1"/>
    <col min="33" max="33" width="17" bestFit="1" customWidth="1"/>
    <col min="34" max="34" width="26.285156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customWidth="1" outlineLevel="1"/>
    <col min="51" max="51" width="32.140625" customWidth="1" outlineLevel="1"/>
    <col min="52" max="52" width="17.28515625" customWidth="1" outlineLevel="1"/>
    <col min="53" max="53" width="12.5703125" customWidth="1" outlineLevel="1"/>
    <col min="54" max="54" width="12.7109375" customWidth="1" outlineLevel="1"/>
    <col min="55" max="55" width="12.5703125" customWidth="1" outlineLevel="1"/>
    <col min="56" max="56" width="9.85546875" customWidth="1" outlineLevel="1"/>
    <col min="57" max="57" width="11.42578125" customWidth="1" outlineLevel="1"/>
    <col min="58" max="59" width="10.42578125" customWidth="1" outlineLevel="1"/>
    <col min="60" max="60" width="9.28515625" customWidth="1" outlineLevel="1"/>
    <col min="61" max="61" width="9.42578125" customWidth="1" outlineLevel="1"/>
    <col min="62" max="62" width="12.5703125" customWidth="1" outlineLevel="1"/>
    <col min="63" max="63" width="19.5703125" customWidth="1" outlineLevel="1"/>
    <col min="64" max="64" width="11.85546875" customWidth="1" outlineLevel="1"/>
    <col min="65" max="65" width="13.28515625" customWidth="1" outlineLevel="1"/>
    <col min="66" max="66" width="12.7109375" customWidth="1" outlineLevel="1"/>
    <col min="67" max="67" width="9.85546875" customWidth="1" outlineLevel="1"/>
    <col min="68" max="68" width="11.140625" customWidth="1" outlineLevel="1"/>
    <col min="69" max="70" width="12.7109375" customWidth="1" outlineLevel="1"/>
    <col min="71" max="71" width="10.42578125" customWidth="1" outlineLevel="1"/>
    <col min="72" max="72" width="9.28515625" customWidth="1" outlineLevel="1"/>
    <col min="73" max="73" width="9.42578125" customWidth="1" outlineLevel="1"/>
    <col min="74" max="74" width="10.42578125" customWidth="1" outlineLevel="1"/>
    <col min="75" max="75" width="7.28515625" customWidth="1" outlineLevel="1"/>
    <col min="76" max="76" width="12.5703125" customWidth="1" outlineLevel="1"/>
    <col min="77" max="77" width="8.7109375" customWidth="1" outlineLevel="1"/>
    <col min="78" max="78" width="3.42578125" customWidth="1" outlineLevel="1"/>
    <col min="79" max="79" width="13.5703125" customWidth="1" outlineLevel="1"/>
    <col min="80" max="80" width="12.28515625" customWidth="1" outlineLevel="1"/>
    <col min="81" max="82" width="10.42578125" customWidth="1" outlineLevel="1"/>
    <col min="83" max="83" width="9.140625" customWidth="1" outlineLevel="1"/>
    <col min="84" max="84" width="8.7109375" customWidth="1" outlineLevel="1"/>
    <col min="85" max="85" width="3.42578125" customWidth="1" outlineLevel="1"/>
    <col min="86" max="86" width="10.42578125" customWidth="1" outlineLevel="1"/>
    <col min="87" max="89" width="8.7109375" customWidth="1" outlineLevel="1"/>
    <col min="90" max="90" width="10.42578125" customWidth="1" outlineLevel="1"/>
    <col min="91" max="91" width="8.42578125" customWidth="1" outlineLevel="1"/>
    <col min="92" max="92" width="8.7109375" customWidth="1" outlineLevel="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45260</v>
      </c>
      <c r="CS4" s="371">
        <f>IF(CS12&lt;&gt;0,IF($CU38&lt;=83,(WORKDAY($CS$12,$CS29)),"NA"),"")</f>
        <v>45265</v>
      </c>
      <c r="CT4" s="371">
        <f>IF(CS12&lt;&gt;0,IF($CU39&lt;=83,(WORKDAY($CS$12,$CS30)),"NA"),"")</f>
        <v>45271</v>
      </c>
      <c r="CU4" s="371">
        <f>IF(CS12&lt;&gt;0,IF($CU40&lt;=83,(WORKDAY($CS$12,$CS31)),"NA"),"")</f>
        <v>45299</v>
      </c>
      <c r="CV4" s="371">
        <f>IF(CS12&lt;&gt;0,IF($CU41&lt;=83,(WORKDAY($CS$12,$CS32)),"NA"),"")</f>
        <v>45301</v>
      </c>
      <c r="CW4" s="371">
        <f>IF(CS12&lt;&gt;0,IF($CU42&lt;=83,(WORKDAY($CS$12,$CS33)),"NA"),"")</f>
        <v>45320</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ION</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WIP</v>
      </c>
      <c r="CX5" s="371">
        <f>CT12</f>
        <v>45282</v>
      </c>
      <c r="CY5" s="365"/>
      <c r="CZ5" s="365"/>
    </row>
    <row r="6" spans="1:104" ht="15.75" thickBot="1">
      <c r="A6" s="71"/>
      <c r="B6" s="71"/>
      <c r="C6" s="72">
        <f>IF(AI9&lt;&gt;0,IF($G66&lt;=83,(WORKDAY($AI$9,$F21)),"NA"),"")</f>
        <v>45260</v>
      </c>
      <c r="D6" s="72" t="str">
        <f>IF(AI9&lt;&gt;0,IF($G67&lt;=83,(WORKDAY($AI$9,$F22)),"NA"),"")</f>
        <v>NA</v>
      </c>
      <c r="E6" s="72">
        <f>IF(AI9&lt;&gt;0,IF($G68&lt;=83,(WORKDAY($AI$9,$F23)),"NA"),"")</f>
        <v>45264</v>
      </c>
      <c r="F6" s="72">
        <f>IF(AI9&lt;&gt;0,IF($G69&lt;=83,(WORKDAY($AI$9,$F24)),"NA"),"")</f>
        <v>45265</v>
      </c>
      <c r="G6" s="72">
        <f>IF(AI9&lt;&gt;0,IF($G70&lt;=83,(WORKDAY($AI$9,$F25)),"NA"),"")</f>
        <v>45267</v>
      </c>
      <c r="H6" s="72">
        <f>IF(AI9&lt;&gt;0,IF($G71&lt;=83,(WORKDAY($AI$9,$F26)),"NA"),"")</f>
        <v>45267</v>
      </c>
      <c r="I6" s="72">
        <f>IF(AI9&lt;&gt;0,IF($G72&lt;=83,(WORKDAY($AI$9,$F27)),"NA"),"")</f>
        <v>45271</v>
      </c>
      <c r="J6" s="72">
        <f>IF(AI9&lt;&gt;0,IF($G73&lt;=83,(WORKDAY($AI$9,$F28)),"NA"),"")</f>
        <v>45267</v>
      </c>
      <c r="K6" s="72">
        <f>IF(AI9&lt;&gt;0,IF($G74&lt;=83,(WORKDAY($AI$9,$F29)),"NA"),"")</f>
        <v>45273</v>
      </c>
      <c r="L6" s="437">
        <f>IF(AI9&lt;&gt;0,IF($G75&lt;=83,(WORKDAY($AI$9,$F30)),"NA"),"")</f>
        <v>45275</v>
      </c>
      <c r="M6" s="691" t="str">
        <f>$AO$9</f>
        <v/>
      </c>
      <c r="N6" s="691"/>
      <c r="O6" s="125"/>
      <c r="P6" s="73">
        <f>IF($AQ$9&lt;&gt;0,$AQ$9,"")</f>
        <v>45194</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ION</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45282</v>
      </c>
      <c r="P7" s="78" t="str">
        <f>IF((P6&lt;O7),"AMENDMENT REQUIRED","")</f>
        <v>AMENDMENT REQUIRED</v>
      </c>
      <c r="Q7" s="273" t="str">
        <f ca="1">IF($AR$9&lt;&gt;0,IF($E$76&lt;84,IF(TODAY()&gt;=WORKDAY($AR$9,$F$99),"NEEDS ATTENTION",""),"COMPLETED"),"")</f>
        <v/>
      </c>
      <c r="R7" s="434" t="str">
        <f>IF($E$76&gt;70,"TO ARCHIVE",IF($AP$9&gt;$AK$9,"AGGRESSIVE",""))</f>
        <v/>
      </c>
      <c r="S7" s="313">
        <f>AA88</f>
        <v>0.75</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s="82" customFormat="1" ht="136.5" thickTop="1" thickBot="1">
      <c r="E9" s="1"/>
      <c r="G9" s="1"/>
      <c r="H9" s="278"/>
      <c r="I9" s="278"/>
      <c r="Z9" s="41" t="s">
        <v>362</v>
      </c>
      <c r="AA9" s="41" t="s">
        <v>309</v>
      </c>
      <c r="AB9" s="41" t="s">
        <v>1159</v>
      </c>
      <c r="AC9" s="41" t="s">
        <v>853</v>
      </c>
      <c r="AD9" s="41" t="s">
        <v>363</v>
      </c>
      <c r="AE9" s="41" t="s">
        <v>845</v>
      </c>
      <c r="AF9" s="41" t="s">
        <v>848</v>
      </c>
      <c r="AG9" s="41" t="s">
        <v>854</v>
      </c>
      <c r="AH9" s="41" t="s">
        <v>855</v>
      </c>
      <c r="AI9" s="90">
        <f>'HL-Project Plan'!E21</f>
        <v>45257</v>
      </c>
      <c r="AJ9" s="7">
        <v>32</v>
      </c>
      <c r="AK9" s="271">
        <f>IF($AI$9&gt;0,WORKDAY($AI$9,$AJ$9),"")</f>
        <v>45301</v>
      </c>
      <c r="AL9" s="26" t="str">
        <f>IF(E79&lt;=83,"",AA29)</f>
        <v/>
      </c>
      <c r="AM9" s="26">
        <f>IF(E80&lt;=83,"",AA28)</f>
        <v>45257</v>
      </c>
      <c r="AN9" s="26" t="str">
        <f>IF(E81&lt;=83,"",AA30)</f>
        <v/>
      </c>
      <c r="AO9" s="271" t="str">
        <f>IF(AA31&lt;&gt;0,IF(G73=84,AD31,AA31),"")</f>
        <v/>
      </c>
      <c r="AP9" s="26">
        <f>IF($AI$9&lt;&gt;0,(MAX(WORKDAY($AI$9,($D$85+$D$17)),WORKDAY(MAX($AL$7,$AM$7,$AN$7),$D$17))),"")</f>
        <v>45282</v>
      </c>
      <c r="AQ9" s="26">
        <f>MIN('CRD controls'!I5:I13)</f>
        <v>45194</v>
      </c>
      <c r="AR9" s="272"/>
      <c r="AX9" s="7">
        <v>1</v>
      </c>
      <c r="AY9" s="40" t="s">
        <v>856</v>
      </c>
      <c r="AZ9" s="227">
        <v>45194</v>
      </c>
      <c r="BA9" s="40" t="s">
        <v>74</v>
      </c>
      <c r="BB9" s="40" t="s">
        <v>857</v>
      </c>
      <c r="BC9" s="41" t="s">
        <v>197</v>
      </c>
      <c r="BD9" s="41" t="s">
        <v>73</v>
      </c>
      <c r="BE9" s="41" t="s">
        <v>73</v>
      </c>
      <c r="BF9" s="41" t="str">
        <f t="shared" ref="BF9:BF23" si="0">IFERROR(INDEX(CB$9:CF$13,MATCH(BD9,CA$9:CA$13,0),MATCH(BE9,CB$8:CF$8,0)),"")</f>
        <v>Critical</v>
      </c>
      <c r="BG9" s="227">
        <v>45198</v>
      </c>
      <c r="BH9" s="40" t="s">
        <v>858</v>
      </c>
      <c r="BI9" s="41" t="s">
        <v>859</v>
      </c>
      <c r="BJ9" s="227"/>
      <c r="BK9" s="41" t="s">
        <v>860</v>
      </c>
      <c r="BL9" s="227"/>
      <c r="BM9" s="41"/>
      <c r="BN9" s="41"/>
      <c r="BO9" s="41"/>
      <c r="BP9" s="41"/>
      <c r="BQ9" s="41"/>
      <c r="BR9" s="41" t="str">
        <f t="shared" ref="BR9:BR23" si="1">IFERROR(INDEX(CB$9:CG$14,MATCH(BP9,CA$9:CA$14,0),MATCH(BQ9,CB$8:CG$8,0)),"")</f>
        <v/>
      </c>
      <c r="BS9" s="227"/>
      <c r="BT9" s="41"/>
      <c r="BU9" s="41"/>
      <c r="BV9" s="227"/>
      <c r="BW9" s="41" t="str">
        <f>IF($BP9&lt;&gt;0,IF($BR9="NIL","CLOSED","OPEN"),"")</f>
        <v/>
      </c>
      <c r="BZ9" s="642" t="s">
        <v>53</v>
      </c>
      <c r="CA9" s="471" t="str">
        <f>CI$8</f>
        <v>Very High</v>
      </c>
      <c r="CB9" s="38" t="s">
        <v>69</v>
      </c>
      <c r="CC9" s="38" t="s">
        <v>70</v>
      </c>
      <c r="CD9" s="38" t="s">
        <v>70</v>
      </c>
      <c r="CE9" s="38" t="s">
        <v>71</v>
      </c>
      <c r="CF9" s="38" t="s">
        <v>71</v>
      </c>
      <c r="CG9" s="38" t="s">
        <v>72</v>
      </c>
      <c r="CH9" s="44" t="s">
        <v>67</v>
      </c>
      <c r="CI9" s="44" t="s">
        <v>73</v>
      </c>
      <c r="CJ9" s="44" t="s">
        <v>73</v>
      </c>
      <c r="CL9" s="62" t="s">
        <v>64</v>
      </c>
      <c r="CM9" s="63" t="s">
        <v>67</v>
      </c>
      <c r="CN9" s="62" t="s">
        <v>74</v>
      </c>
      <c r="CQ9" s="375"/>
      <c r="CR9" s="375"/>
      <c r="CS9" s="375"/>
      <c r="CT9" s="375"/>
      <c r="CU9" s="375"/>
      <c r="CV9" s="375" t="str">
        <f>IF(CW17&gt;0,IF((CS17-CW17)&gt;0,(CS17-CW17),""),"")</f>
        <v/>
      </c>
      <c r="CW9" s="375"/>
      <c r="CX9" s="439"/>
      <c r="CY9" s="375"/>
      <c r="CZ9" s="37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465">
        <v>2</v>
      </c>
      <c r="AY10" s="462"/>
      <c r="AZ10" s="463"/>
      <c r="BA10" s="462"/>
      <c r="BB10" s="462"/>
      <c r="BC10" s="219"/>
      <c r="BD10" s="219"/>
      <c r="BE10" s="219"/>
      <c r="BF10" s="219" t="str">
        <f t="shared" si="0"/>
        <v/>
      </c>
      <c r="BG10" s="464"/>
      <c r="BH10" s="462"/>
      <c r="BI10" s="219"/>
      <c r="BJ10" s="464"/>
      <c r="BK10" s="219"/>
      <c r="BL10" s="464"/>
      <c r="BM10" s="219"/>
      <c r="BN10" s="219"/>
      <c r="BO10" s="219"/>
      <c r="BP10" s="219"/>
      <c r="BQ10" s="219"/>
      <c r="BR10" s="219" t="str">
        <f t="shared" si="1"/>
        <v/>
      </c>
      <c r="BS10" s="464"/>
      <c r="BT10" s="219"/>
      <c r="BU10" s="219"/>
      <c r="BV10" s="464"/>
      <c r="BW10" s="219" t="str">
        <f t="shared" ref="BW10:BW23" si="2">IF($BP10&lt;&gt;0,IF($BR10="NIL","CLOSED","OPEN"),"")</f>
        <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465">
        <v>3</v>
      </c>
      <c r="AY11" s="462"/>
      <c r="AZ11" s="463"/>
      <c r="BA11" s="462"/>
      <c r="BB11" s="462"/>
      <c r="BC11" s="219"/>
      <c r="BD11" s="219"/>
      <c r="BE11" s="219"/>
      <c r="BF11" s="219" t="str">
        <f t="shared" si="0"/>
        <v/>
      </c>
      <c r="BG11" s="464"/>
      <c r="BH11" s="462"/>
      <c r="BI11" s="219"/>
      <c r="BJ11" s="464"/>
      <c r="BK11" s="219"/>
      <c r="BL11" s="464"/>
      <c r="BM11" s="219"/>
      <c r="BN11" s="219"/>
      <c r="BO11" s="219"/>
      <c r="BP11" s="219"/>
      <c r="BQ11" s="219"/>
      <c r="BR11" s="219" t="str">
        <f t="shared" si="1"/>
        <v/>
      </c>
      <c r="BS11" s="464"/>
      <c r="BT11" s="219"/>
      <c r="BU11" s="219"/>
      <c r="BV11" s="464"/>
      <c r="BW11" s="219" t="str">
        <f t="shared" si="2"/>
        <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465">
        <v>4</v>
      </c>
      <c r="AY12" s="462"/>
      <c r="AZ12" s="463"/>
      <c r="BA12" s="462"/>
      <c r="BB12" s="462"/>
      <c r="BC12" s="219"/>
      <c r="BD12" s="219"/>
      <c r="BE12" s="219"/>
      <c r="BF12" s="219" t="str">
        <f t="shared" si="0"/>
        <v/>
      </c>
      <c r="BG12" s="464"/>
      <c r="BH12" s="462"/>
      <c r="BI12" s="219"/>
      <c r="BJ12" s="464"/>
      <c r="BK12" s="219"/>
      <c r="BL12" s="464"/>
      <c r="BM12" s="219"/>
      <c r="BN12" s="219"/>
      <c r="BO12" s="219"/>
      <c r="BP12" s="219"/>
      <c r="BQ12" s="219"/>
      <c r="BR12" s="219" t="str">
        <f t="shared" si="1"/>
        <v/>
      </c>
      <c r="BS12" s="464"/>
      <c r="BT12" s="219"/>
      <c r="BU12" s="219"/>
      <c r="BV12" s="464"/>
      <c r="BW12" s="219" t="str">
        <f t="shared" si="2"/>
        <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ION</v>
      </c>
      <c r="CS12" s="379">
        <f>AI9</f>
        <v>45257</v>
      </c>
      <c r="CT12" s="380">
        <f>AP9</f>
        <v>45282</v>
      </c>
      <c r="CU12" s="365"/>
      <c r="CV12" s="365"/>
      <c r="CW12" s="365"/>
      <c r="CX12" s="373"/>
      <c r="CY12" s="365"/>
      <c r="CZ12" s="365"/>
    </row>
    <row r="13" spans="1:104">
      <c r="M13"/>
      <c r="Z13" s="92"/>
      <c r="AA13" s="92"/>
      <c r="AB13" s="94"/>
      <c r="AC13" s="92"/>
      <c r="AD13" s="91"/>
      <c r="AE13" s="91"/>
      <c r="AF13" s="57"/>
      <c r="AJ13" s="92"/>
      <c r="AK13" s="92"/>
      <c r="AL13" s="93"/>
      <c r="AM13" s="93"/>
      <c r="AN13" s="93"/>
      <c r="AO13" s="93"/>
      <c r="AP13" s="93"/>
      <c r="AQ13" s="93"/>
      <c r="AR13" s="93"/>
      <c r="AS13" s="93"/>
      <c r="AX13" s="465">
        <v>5</v>
      </c>
      <c r="AY13" s="462"/>
      <c r="AZ13" s="463"/>
      <c r="BA13" s="462"/>
      <c r="BB13" s="462"/>
      <c r="BC13" s="219"/>
      <c r="BD13" s="219"/>
      <c r="BE13" s="219"/>
      <c r="BF13" s="219" t="str">
        <f t="shared" si="0"/>
        <v/>
      </c>
      <c r="BG13" s="464"/>
      <c r="BH13" s="462"/>
      <c r="BI13" s="219"/>
      <c r="BJ13" s="464"/>
      <c r="BK13" s="219"/>
      <c r="BL13" s="464"/>
      <c r="BM13" s="219"/>
      <c r="BN13" s="219"/>
      <c r="BO13" s="219"/>
      <c r="BP13" s="219"/>
      <c r="BQ13" s="219"/>
      <c r="BR13" s="219" t="str">
        <f t="shared" si="1"/>
        <v/>
      </c>
      <c r="BS13" s="464"/>
      <c r="BT13" s="219"/>
      <c r="BU13" s="219"/>
      <c r="BV13" s="464"/>
      <c r="BW13" s="219" t="str">
        <f t="shared" si="2"/>
        <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c r="M14"/>
      <c r="X14" s="14"/>
      <c r="AB14" s="92"/>
      <c r="AC14" s="92"/>
      <c r="AD14" s="92"/>
      <c r="AE14" s="91"/>
      <c r="AF14" s="91"/>
      <c r="AJ14" s="92"/>
      <c r="AK14" s="92"/>
      <c r="AL14" s="93"/>
      <c r="AM14" s="93"/>
      <c r="AN14" s="93"/>
      <c r="AO14" s="93"/>
      <c r="AP14" s="93"/>
      <c r="AQ14" s="93"/>
      <c r="AR14" s="93"/>
      <c r="AS14" s="93"/>
      <c r="AX14" s="465">
        <v>6</v>
      </c>
      <c r="AY14" s="462"/>
      <c r="AZ14" s="463"/>
      <c r="BA14" s="462"/>
      <c r="BB14" s="462"/>
      <c r="BC14" s="219"/>
      <c r="BD14" s="219"/>
      <c r="BE14" s="219"/>
      <c r="BF14" s="219" t="str">
        <f t="shared" si="0"/>
        <v/>
      </c>
      <c r="BG14" s="464"/>
      <c r="BH14" s="462"/>
      <c r="BI14" s="219"/>
      <c r="BJ14" s="464"/>
      <c r="BK14" s="219"/>
      <c r="BL14" s="464"/>
      <c r="BM14" s="219"/>
      <c r="BN14" s="219"/>
      <c r="BO14" s="219"/>
      <c r="BP14" s="219"/>
      <c r="BQ14" s="219"/>
      <c r="BR14" s="219" t="str">
        <f t="shared" si="1"/>
        <v/>
      </c>
      <c r="BS14" s="464"/>
      <c r="BT14" s="219"/>
      <c r="BU14" s="219"/>
      <c r="BV14" s="464"/>
      <c r="BW14" s="219"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465">
        <v>7</v>
      </c>
      <c r="AY15" s="462"/>
      <c r="AZ15" s="463"/>
      <c r="BA15" s="462"/>
      <c r="BB15" s="462"/>
      <c r="BC15" s="219"/>
      <c r="BD15" s="219"/>
      <c r="BE15" s="219"/>
      <c r="BF15" s="219" t="str">
        <f t="shared" si="0"/>
        <v/>
      </c>
      <c r="BG15" s="464"/>
      <c r="BH15" s="462"/>
      <c r="BI15" s="219"/>
      <c r="BJ15" s="464"/>
      <c r="BK15" s="219"/>
      <c r="BL15" s="464"/>
      <c r="BM15" s="219"/>
      <c r="BN15" s="219"/>
      <c r="BO15" s="219"/>
      <c r="BP15" s="219"/>
      <c r="BQ15" s="219"/>
      <c r="BR15" s="219" t="str">
        <f t="shared" si="1"/>
        <v/>
      </c>
      <c r="BS15" s="464"/>
      <c r="BT15" s="219"/>
      <c r="BU15" s="219"/>
      <c r="BV15" s="464"/>
      <c r="BW15" s="219"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465">
        <v>8</v>
      </c>
      <c r="AY16" s="462"/>
      <c r="AZ16" s="463"/>
      <c r="BA16" s="462"/>
      <c r="BB16" s="462"/>
      <c r="BC16" s="219"/>
      <c r="BD16" s="219"/>
      <c r="BE16" s="219"/>
      <c r="BF16" s="219" t="str">
        <f t="shared" si="0"/>
        <v/>
      </c>
      <c r="BG16" s="464"/>
      <c r="BH16" s="462"/>
      <c r="BI16" s="219"/>
      <c r="BJ16" s="464"/>
      <c r="BK16" s="219"/>
      <c r="BL16" s="464"/>
      <c r="BM16" s="219"/>
      <c r="BN16" s="219"/>
      <c r="BO16" s="219"/>
      <c r="BP16" s="219"/>
      <c r="BQ16" s="219"/>
      <c r="BR16" s="219" t="str">
        <f t="shared" si="1"/>
        <v/>
      </c>
      <c r="BS16" s="464"/>
      <c r="BT16" s="219"/>
      <c r="BU16" s="219"/>
      <c r="BV16" s="464"/>
      <c r="BW16" s="219"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465">
        <v>9</v>
      </c>
      <c r="AY17" s="462"/>
      <c r="AZ17" s="463"/>
      <c r="BA17" s="462"/>
      <c r="BB17" s="462"/>
      <c r="BC17" s="219"/>
      <c r="BD17" s="219"/>
      <c r="BE17" s="219"/>
      <c r="BF17" s="219" t="str">
        <f t="shared" si="0"/>
        <v/>
      </c>
      <c r="BG17" s="464"/>
      <c r="BH17" s="462"/>
      <c r="BI17" s="219"/>
      <c r="BJ17" s="464"/>
      <c r="BK17" s="219"/>
      <c r="BL17" s="464"/>
      <c r="BM17" s="219"/>
      <c r="BN17" s="219"/>
      <c r="BO17" s="219"/>
      <c r="BP17" s="219"/>
      <c r="BQ17" s="219"/>
      <c r="BR17" s="219" t="str">
        <f t="shared" si="1"/>
        <v/>
      </c>
      <c r="BS17" s="464"/>
      <c r="BT17" s="219"/>
      <c r="BU17" s="219"/>
      <c r="BV17" s="464"/>
      <c r="BW17" s="219"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465">
        <v>10</v>
      </c>
      <c r="AY18" s="462"/>
      <c r="AZ18" s="463"/>
      <c r="BA18" s="462"/>
      <c r="BB18" s="462"/>
      <c r="BC18" s="219"/>
      <c r="BD18" s="219"/>
      <c r="BE18" s="219"/>
      <c r="BF18" s="219" t="str">
        <f t="shared" si="0"/>
        <v/>
      </c>
      <c r="BG18" s="464"/>
      <c r="BH18" s="462"/>
      <c r="BI18" s="219"/>
      <c r="BJ18" s="464"/>
      <c r="BK18" s="219"/>
      <c r="BL18" s="464"/>
      <c r="BM18" s="219"/>
      <c r="BN18" s="219"/>
      <c r="BO18" s="219"/>
      <c r="BP18" s="219"/>
      <c r="BQ18" s="219"/>
      <c r="BR18" s="219" t="str">
        <f t="shared" si="1"/>
        <v/>
      </c>
      <c r="BS18" s="464"/>
      <c r="BT18" s="219"/>
      <c r="BU18" s="219"/>
      <c r="BV18" s="464"/>
      <c r="BW18" s="219"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465">
        <v>11</v>
      </c>
      <c r="AY19" s="462"/>
      <c r="AZ19" s="463"/>
      <c r="BA19" s="462"/>
      <c r="BB19" s="462"/>
      <c r="BC19" s="219"/>
      <c r="BD19" s="219"/>
      <c r="BE19" s="219"/>
      <c r="BF19" s="219" t="str">
        <f t="shared" si="0"/>
        <v/>
      </c>
      <c r="BG19" s="464"/>
      <c r="BH19" s="462"/>
      <c r="BI19" s="219"/>
      <c r="BJ19" s="464"/>
      <c r="BK19" s="219"/>
      <c r="BL19" s="464"/>
      <c r="BM19" s="219"/>
      <c r="BN19" s="219"/>
      <c r="BO19" s="219"/>
      <c r="BP19" s="219"/>
      <c r="BQ19" s="219"/>
      <c r="BR19" s="219" t="str">
        <f t="shared" si="1"/>
        <v/>
      </c>
      <c r="BS19" s="464"/>
      <c r="BT19" s="219"/>
      <c r="BU19" s="219"/>
      <c r="BV19" s="464"/>
      <c r="BW19" s="219"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465">
        <v>12</v>
      </c>
      <c r="AY20" s="462"/>
      <c r="AZ20" s="463"/>
      <c r="BA20" s="462"/>
      <c r="BB20" s="462"/>
      <c r="BC20" s="219"/>
      <c r="BD20" s="219"/>
      <c r="BE20" s="219"/>
      <c r="BF20" s="219" t="str">
        <f t="shared" si="0"/>
        <v/>
      </c>
      <c r="BG20" s="464"/>
      <c r="BH20" s="462"/>
      <c r="BI20" s="219"/>
      <c r="BJ20" s="464"/>
      <c r="BK20" s="219"/>
      <c r="BL20" s="464"/>
      <c r="BM20" s="219"/>
      <c r="BN20" s="219"/>
      <c r="BO20" s="219"/>
      <c r="BP20" s="219"/>
      <c r="BQ20" s="219"/>
      <c r="BR20" s="219" t="str">
        <f t="shared" si="1"/>
        <v/>
      </c>
      <c r="BS20" s="464"/>
      <c r="BT20" s="219"/>
      <c r="BU20" s="219"/>
      <c r="BV20" s="464"/>
      <c r="BW20" s="219"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465">
        <v>13</v>
      </c>
      <c r="AY21" s="462"/>
      <c r="AZ21" s="463"/>
      <c r="BA21" s="462"/>
      <c r="BB21" s="462"/>
      <c r="BC21" s="219"/>
      <c r="BD21" s="219"/>
      <c r="BE21" s="219"/>
      <c r="BF21" s="219" t="str">
        <f t="shared" si="0"/>
        <v/>
      </c>
      <c r="BG21" s="464"/>
      <c r="BH21" s="462"/>
      <c r="BI21" s="219"/>
      <c r="BJ21" s="464"/>
      <c r="BK21" s="219"/>
      <c r="BL21" s="464"/>
      <c r="BM21" s="219"/>
      <c r="BN21" s="219"/>
      <c r="BO21" s="219"/>
      <c r="BP21" s="219"/>
      <c r="BQ21" s="219"/>
      <c r="BR21" s="219" t="str">
        <f t="shared" si="1"/>
        <v/>
      </c>
      <c r="BS21" s="464"/>
      <c r="BT21" s="219"/>
      <c r="BU21" s="219"/>
      <c r="BV21" s="464"/>
      <c r="BW21" s="219"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465">
        <v>14</v>
      </c>
      <c r="AY22" s="462"/>
      <c r="AZ22" s="463"/>
      <c r="BA22" s="462"/>
      <c r="BB22" s="462"/>
      <c r="BC22" s="219"/>
      <c r="BD22" s="219"/>
      <c r="BE22" s="219"/>
      <c r="BF22" s="219" t="str">
        <f t="shared" si="0"/>
        <v/>
      </c>
      <c r="BG22" s="464"/>
      <c r="BH22" s="462"/>
      <c r="BI22" s="219"/>
      <c r="BJ22" s="464"/>
      <c r="BK22" s="219"/>
      <c r="BL22" s="464"/>
      <c r="BM22" s="219"/>
      <c r="BN22" s="219"/>
      <c r="BO22" s="219"/>
      <c r="BP22" s="219"/>
      <c r="BQ22" s="219"/>
      <c r="BR22" s="219" t="str">
        <f t="shared" si="1"/>
        <v/>
      </c>
      <c r="BS22" s="464"/>
      <c r="BT22" s="219"/>
      <c r="BU22" s="219"/>
      <c r="BV22" s="464"/>
      <c r="BW22" s="219" t="str">
        <f t="shared" si="2"/>
        <v/>
      </c>
      <c r="CL22" s="39" t="s">
        <v>72</v>
      </c>
      <c r="CM22" s="39" t="s">
        <v>72</v>
      </c>
      <c r="CN22" s="39" t="s">
        <v>72</v>
      </c>
      <c r="CQ22" s="387"/>
      <c r="CR22" s="388" t="s">
        <v>137</v>
      </c>
      <c r="CS22" s="389" cm="1">
        <f t="array" ref="CS22">IF($CS$12&lt;&gt;0,_xlfn.IFS($CS42=84,"COMPLETED",$CU42=84,"NA",$CS$12&lt;&gt;0,WORKDAY($CS$12,$CS33)),"")</f>
        <v>45320</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465">
        <v>15</v>
      </c>
      <c r="AY23" s="462"/>
      <c r="AZ23" s="463"/>
      <c r="BA23" s="462"/>
      <c r="BB23" s="462"/>
      <c r="BC23" s="219"/>
      <c r="BD23" s="219"/>
      <c r="BE23" s="219"/>
      <c r="BF23" s="219" t="str">
        <f t="shared" si="0"/>
        <v/>
      </c>
      <c r="BG23" s="464"/>
      <c r="BH23" s="462"/>
      <c r="BI23" s="219"/>
      <c r="BJ23" s="464"/>
      <c r="BK23" s="219"/>
      <c r="BL23" s="464"/>
      <c r="BM23" s="219"/>
      <c r="BN23" s="219"/>
      <c r="BO23" s="219"/>
      <c r="BP23" s="219"/>
      <c r="BQ23" s="219"/>
      <c r="BR23" s="219" t="str">
        <f t="shared" si="1"/>
        <v/>
      </c>
      <c r="BS23" s="464"/>
      <c r="BT23" s="219"/>
      <c r="BU23" s="219"/>
      <c r="BV23" s="464"/>
      <c r="BW23" s="219"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v>45197</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45257</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1</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t="str">
        <f>IF(COUNTIFS($BD$9:$BD$23,$CI8,$BE$9:$BE$23,$CJ$9)=0,"",COUNTIFS($BD$9:$BD$23,$CI8,$BE$9:$BE$23,$CJ$9))</f>
        <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t="str">
        <f t="shared" ref="AZ30:AZ33" si="3">IF(COUNTIFS($BD$9:$BD$23,$CI9,$BE$9:$BE$23,$CJ$12)=0,"",COUNTIFS($BD$9:$BD$23,$CI9,$BE$9:$BE$23,$CJ$12))</f>
        <v/>
      </c>
      <c r="BA30" s="48" t="str">
        <f t="shared" ref="BA30:BA33" si="4">IF(COUNTIFS($BD$9:$BD$23,$CI9,$BE$9:$BE$23,$CJ$11)=0,"",COUNTIFS($BD$9:$BD$23,$CI9,$BE$9:$BE$23,$CJ$11))</f>
        <v/>
      </c>
      <c r="BB30" s="48" t="str">
        <f t="shared" ref="BB30:BB33" si="5">IF(COUNTIFS($BD$9:$BD$23,$CI9,$BE$9:$BE$23,$CJ$10)=0,"",COUNTIFS($BD$9:$BD$23,$CI9,$BE$9:$BE$23,$CJ$10))</f>
        <v/>
      </c>
      <c r="BC30" s="49">
        <f t="shared" ref="BC30:BC33" si="6">IF(COUNTIFS($BD$9:$BD$23,$CI9,$BE$9:$BE$23,$CJ$9)=0,"",COUNTIFS($BD$9:$BD$23,$CI9,$BE$9:$BE$23,$CJ$9))</f>
        <v>1</v>
      </c>
      <c r="BD30" s="49" t="str">
        <f t="shared" ref="BD30:BD33" si="7">IF(COUNTIFS($BD$9:$BD$23,$CI9,$BE$9:$BE$23,$CJ$8)=0,"",COUNTIFS($BD$9:$BD$23,$CI9,$BE$9:$BE$23,$CJ$8))</f>
        <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t="str">
        <f t="shared" si="4"/>
        <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45</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COMPLETED</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COMPLETED</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t="str">
        <f>IF(COUNTIFS($BP$9:$BP$23,$CI8,$BQ$9:$BQ$23,$CJ$10)=0,"",COUNTIFS($BP$9:$BP$23,$CI8,$BQ$9:$BQ$23,$CJ$10))</f>
        <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t="str">
        <f t="shared" ref="BB38:BB41" si="13">IF(COUNTIFS($BP$9:$BP$23,$CI9,$BQ$9:$BQ$23,$CJ$10)=0,"",COUNTIFS($BP$9:$BP$23,$CI9,$BQ$9:$BQ$23,$CJ$10))</f>
        <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t="str">
        <f t="shared" si="12"/>
        <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t="str">
        <f t="shared" si="12"/>
        <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1</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0.5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0.5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5</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0.75</v>
      </c>
      <c r="AB87" s="150" t="s">
        <v>256</v>
      </c>
      <c r="AC87" s="10">
        <f>(1-AA87)</f>
        <v>0.25</v>
      </c>
    </row>
    <row r="88" spans="1:36" ht="15.75" thickBot="1">
      <c r="C88" s="119" t="s">
        <v>48</v>
      </c>
      <c r="D88" s="140" t="s">
        <v>246</v>
      </c>
      <c r="E88" s="140" t="s">
        <v>247</v>
      </c>
      <c r="F88" s="140" t="s">
        <v>248</v>
      </c>
      <c r="G88" s="193" t="s">
        <v>249</v>
      </c>
      <c r="H88" s="291" t="s">
        <v>250</v>
      </c>
      <c r="M88" s="182"/>
      <c r="Z88" s="195" t="s">
        <v>257</v>
      </c>
      <c r="AA88" s="196">
        <f>H170</f>
        <v>0.75</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1</v>
      </c>
      <c r="E114" s="6">
        <f t="shared" si="21"/>
        <v>84</v>
      </c>
      <c r="F114" s="6" t="b">
        <v>0</v>
      </c>
      <c r="G114" s="179">
        <f>_xlfn.UNICODE($F114)</f>
        <v>70</v>
      </c>
      <c r="M114" s="182"/>
    </row>
    <row r="115" spans="1:13" ht="15.75" thickBot="1">
      <c r="C115" s="205" t="s">
        <v>179</v>
      </c>
      <c r="D115" s="46" t="b">
        <v>1</v>
      </c>
      <c r="E115" s="6">
        <f t="shared" si="21"/>
        <v>84</v>
      </c>
      <c r="F115" s="6" t="b">
        <v>0</v>
      </c>
      <c r="G115" s="179">
        <f>_xlfn.UNICODE($F115)</f>
        <v>70</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41.304347826086953</v>
      </c>
      <c r="K123" s="685">
        <f>SUM(I123:I150)</f>
        <v>8.695652173913043</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5</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0</v>
      </c>
      <c r="E155" s="6">
        <f t="shared" si="36"/>
        <v>70</v>
      </c>
      <c r="F155" s="6" t="b">
        <v>0</v>
      </c>
      <c r="G155" s="6">
        <f t="shared" ref="G155:G156" si="39">_xlfn.UNICODE($F155)</f>
        <v>70</v>
      </c>
      <c r="H155" s="208">
        <f t="shared" si="37"/>
        <v>0</v>
      </c>
      <c r="I155" s="208">
        <f t="shared" si="38"/>
        <v>0</v>
      </c>
      <c r="J155" s="686"/>
      <c r="K155" s="686"/>
      <c r="L155" s="182"/>
      <c r="M155" s="182"/>
    </row>
    <row r="156" spans="3:13" ht="15.75" thickBot="1">
      <c r="C156" s="157" t="s">
        <v>233</v>
      </c>
      <c r="D156" s="6" t="b">
        <v>0</v>
      </c>
      <c r="E156" s="6">
        <f t="shared" si="36"/>
        <v>70</v>
      </c>
      <c r="F156" s="6" t="b">
        <v>0</v>
      </c>
      <c r="G156" s="6">
        <f t="shared" si="39"/>
        <v>70</v>
      </c>
      <c r="H156" s="208">
        <f t="shared" si="37"/>
        <v>0</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50</v>
      </c>
      <c r="M166"/>
    </row>
    <row r="167" spans="3:13" ht="15.75" thickBot="1">
      <c r="C167" s="118" t="s">
        <v>401</v>
      </c>
      <c r="G167" s="298" t="s">
        <v>272</v>
      </c>
      <c r="H167" s="299">
        <f>(J79+K79+H73+I73)</f>
        <v>15</v>
      </c>
      <c r="M167"/>
    </row>
    <row r="168" spans="3:13" ht="15.75" thickBot="1">
      <c r="C168" s="306" t="s">
        <v>276</v>
      </c>
      <c r="G168" s="298" t="s">
        <v>273</v>
      </c>
      <c r="H168" s="299">
        <f>J153+K153</f>
        <v>10</v>
      </c>
      <c r="M168"/>
    </row>
    <row r="169" spans="3:13" ht="15.75" thickBot="1">
      <c r="C169" s="307" t="s">
        <v>402</v>
      </c>
      <c r="G169" s="298" t="s">
        <v>274</v>
      </c>
      <c r="H169" s="299">
        <f>J162+K162</f>
        <v>0</v>
      </c>
      <c r="M169"/>
    </row>
    <row r="170" spans="3:13" ht="15.75" thickBot="1">
      <c r="C170" s="308" t="s">
        <v>403</v>
      </c>
      <c r="H170" s="300">
        <f>SUM(H166:H169)/100</f>
        <v>0.75</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5645" priority="334" operator="equal">
      <formula>0</formula>
    </cfRule>
  </conditionalFormatting>
  <conditionalFormatting sqref="H53">
    <cfRule type="cellIs" dxfId="5644" priority="333" operator="equal">
      <formula>0</formula>
    </cfRule>
  </conditionalFormatting>
  <conditionalFormatting sqref="L53">
    <cfRule type="cellIs" dxfId="5643" priority="332" operator="equal">
      <formula>0</formula>
    </cfRule>
  </conditionalFormatting>
  <conditionalFormatting sqref="H48">
    <cfRule type="cellIs" dxfId="5642" priority="331" operator="equal">
      <formula>0</formula>
    </cfRule>
  </conditionalFormatting>
  <conditionalFormatting sqref="H57">
    <cfRule type="cellIs" dxfId="5641" priority="330" operator="equal">
      <formula>0</formula>
    </cfRule>
  </conditionalFormatting>
  <conditionalFormatting sqref="D48">
    <cfRule type="cellIs" dxfId="5640" priority="329" operator="equal">
      <formula>0</formula>
    </cfRule>
  </conditionalFormatting>
  <conditionalFormatting sqref="D52">
    <cfRule type="cellIs" dxfId="5639" priority="328" operator="equal">
      <formula>0</formula>
    </cfRule>
  </conditionalFormatting>
  <conditionalFormatting sqref="D57">
    <cfRule type="cellIs" dxfId="5638" priority="327" operator="equal">
      <formula>0</formula>
    </cfRule>
  </conditionalFormatting>
  <conditionalFormatting sqref="D61">
    <cfRule type="cellIs" dxfId="5637" priority="326" operator="equal">
      <formula>0</formula>
    </cfRule>
  </conditionalFormatting>
  <conditionalFormatting sqref="P53">
    <cfRule type="cellIs" dxfId="5636" priority="325" operator="equal">
      <formula>0</formula>
    </cfRule>
  </conditionalFormatting>
  <conditionalFormatting sqref="K54">
    <cfRule type="expression" dxfId="5635" priority="324">
      <formula>$L$53=0</formula>
    </cfRule>
  </conditionalFormatting>
  <conditionalFormatting sqref="G49">
    <cfRule type="expression" dxfId="5634" priority="323">
      <formula>$H$48=0</formula>
    </cfRule>
  </conditionalFormatting>
  <conditionalFormatting sqref="C49">
    <cfRule type="expression" dxfId="5633" priority="322">
      <formula>$D$48=0</formula>
    </cfRule>
  </conditionalFormatting>
  <conditionalFormatting sqref="C53">
    <cfRule type="expression" dxfId="5632" priority="321">
      <formula>$D$52=0</formula>
    </cfRule>
  </conditionalFormatting>
  <conditionalFormatting sqref="C58">
    <cfRule type="expression" dxfId="5631" priority="320">
      <formula>$D$57=0</formula>
    </cfRule>
  </conditionalFormatting>
  <conditionalFormatting sqref="C62">
    <cfRule type="expression" dxfId="5630" priority="319">
      <formula>$D$61=0</formula>
    </cfRule>
  </conditionalFormatting>
  <conditionalFormatting sqref="O54">
    <cfRule type="expression" dxfId="5629" priority="318">
      <formula>$P$53=0</formula>
    </cfRule>
  </conditionalFormatting>
  <conditionalFormatting sqref="G58">
    <cfRule type="expression" dxfId="5628" priority="317">
      <formula>$H$57=0</formula>
    </cfRule>
  </conditionalFormatting>
  <conditionalFormatting sqref="G54">
    <cfRule type="expression" dxfId="5627" priority="316">
      <formula>$H$53=0</formula>
    </cfRule>
  </conditionalFormatting>
  <conditionalFormatting sqref="Y48">
    <cfRule type="cellIs" dxfId="5626" priority="315" operator="equal">
      <formula>"CRITICAL"</formula>
    </cfRule>
  </conditionalFormatting>
  <conditionalFormatting sqref="Y50">
    <cfRule type="cellIs" dxfId="5625" priority="314" operator="equal">
      <formula>"CRITICAL"</formula>
    </cfRule>
  </conditionalFormatting>
  <conditionalFormatting sqref="Y53">
    <cfRule type="cellIs" dxfId="5624" priority="313" operator="equal">
      <formula>"CRITICAL"</formula>
    </cfRule>
  </conditionalFormatting>
  <conditionalFormatting sqref="Y28">
    <cfRule type="cellIs" dxfId="5623" priority="312" operator="equal">
      <formula>"CRITICAL"</formula>
    </cfRule>
  </conditionalFormatting>
  <conditionalFormatting sqref="Y59">
    <cfRule type="cellIs" dxfId="5622" priority="311" operator="equal">
      <formula>"CRITICAL"</formula>
    </cfRule>
  </conditionalFormatting>
  <conditionalFormatting sqref="Y60">
    <cfRule type="cellIs" dxfId="5621" priority="310" operator="equal">
      <formula>"CRITICAL"</formula>
    </cfRule>
  </conditionalFormatting>
  <conditionalFormatting sqref="C7:L7">
    <cfRule type="cellIs" dxfId="5620" priority="299" operator="equal">
      <formula>"NON-WORKING DAY"</formula>
    </cfRule>
    <cfRule type="cellIs" dxfId="5619" priority="300" operator="equal">
      <formula>"WORKING DAY"</formula>
    </cfRule>
    <cfRule type="cellIs" dxfId="5618" priority="301" operator="equal">
      <formula>"NON AGGRESSIVE"</formula>
    </cfRule>
    <cfRule type="cellIs" dxfId="5617" priority="302" operator="equal">
      <formula>"AGGRESSIVE"</formula>
    </cfRule>
    <cfRule type="cellIs" dxfId="5616" priority="303" operator="equal">
      <formula>"AMENDMENT NOT REQUIRED"</formula>
    </cfRule>
    <cfRule type="cellIs" dxfId="5615" priority="304" operator="equal">
      <formula>"AMENDMENT REQUIRED"</formula>
    </cfRule>
    <cfRule type="cellIs" dxfId="5614" priority="305" operator="equal">
      <formula>"COMPLETED"</formula>
    </cfRule>
    <cfRule type="cellIs" dxfId="5613" priority="306" operator="equal">
      <formula>"RISK"</formula>
    </cfRule>
    <cfRule type="cellIs" dxfId="5612" priority="307" operator="equal">
      <formula>"ISSUE"</formula>
    </cfRule>
    <cfRule type="cellIs" dxfId="5611" priority="308" operator="equal">
      <formula>"NEEDS ATTENTION"</formula>
    </cfRule>
    <cfRule type="cellIs" dxfId="5610" priority="309" operator="equal">
      <formula>"NA"</formula>
    </cfRule>
  </conditionalFormatting>
  <conditionalFormatting sqref="AD26">
    <cfRule type="cellIs" dxfId="5609" priority="298" operator="equal">
      <formula>"PROJECT CAN BE MOVED TO COMPLETED SHEET"</formula>
    </cfRule>
  </conditionalFormatting>
  <conditionalFormatting sqref="Q7">
    <cfRule type="cellIs" dxfId="5608" priority="287" operator="equal">
      <formula>"NON-WORKING DAY"</formula>
    </cfRule>
    <cfRule type="cellIs" dxfId="5607" priority="288" operator="equal">
      <formula>"WORKING DAY"</formula>
    </cfRule>
    <cfRule type="cellIs" dxfId="5606" priority="289" operator="equal">
      <formula>"NON AGGRESSIVE"</formula>
    </cfRule>
    <cfRule type="cellIs" dxfId="5605" priority="290" operator="equal">
      <formula>"AGGRESSIVE"</formula>
    </cfRule>
    <cfRule type="cellIs" dxfId="5604" priority="291" operator="equal">
      <formula>"AMENDMENT NOT REQUIRED"</formula>
    </cfRule>
    <cfRule type="cellIs" dxfId="5603" priority="292" operator="equal">
      <formula>"AMENDMENT REQUIRED"</formula>
    </cfRule>
    <cfRule type="cellIs" dxfId="5602" priority="293" operator="equal">
      <formula>"COMPLETED"</formula>
    </cfRule>
    <cfRule type="cellIs" dxfId="5601" priority="294" operator="equal">
      <formula>"RISK"</formula>
    </cfRule>
    <cfRule type="cellIs" dxfId="5600" priority="295" operator="equal">
      <formula>"ISSUE"</formula>
    </cfRule>
    <cfRule type="cellIs" dxfId="5599" priority="296" operator="equal">
      <formula>"NEEDS ATTENTION"</formula>
    </cfRule>
    <cfRule type="cellIs" dxfId="5598" priority="297" operator="equal">
      <formula>"NA"</formula>
    </cfRule>
  </conditionalFormatting>
  <conditionalFormatting sqref="P7">
    <cfRule type="cellIs" dxfId="5597" priority="286" operator="equal">
      <formula>"AMENDMENT REQUIRED"</formula>
    </cfRule>
  </conditionalFormatting>
  <conditionalFormatting sqref="C7">
    <cfRule type="cellIs" dxfId="5596" priority="285" operator="equal">
      <formula>"BILLING DEFEREMENT TO BE INITIATED, IF APPLICABLE"</formula>
    </cfRule>
  </conditionalFormatting>
  <conditionalFormatting sqref="C102:C106">
    <cfRule type="containsText" dxfId="5595" priority="232" operator="containsText" text="TD/TM">
      <formula>NOT(ISERROR(SEARCH("TD/TM",C102)))</formula>
    </cfRule>
    <cfRule type="containsText" dxfId="5594" priority="235" operator="containsText" text="Order Raising">
      <formula>NOT(ISERROR(SEARCH("Order Raising",C102)))</formula>
    </cfRule>
    <cfRule type="containsText" dxfId="5593" priority="236" operator="containsText" text="Partner">
      <formula>NOT(ISERROR(SEARCH("Partner",C102)))</formula>
    </cfRule>
    <cfRule type="containsText" dxfId="5592" priority="283" operator="containsText" text="Sales">
      <formula>NOT(ISERROR(SEARCH("Sales",C102)))</formula>
    </cfRule>
    <cfRule type="containsText" dxfId="5591" priority="284" operator="containsText" text="Client">
      <formula>NOT(ISERROR(SEARCH("Client",C102)))</formula>
    </cfRule>
  </conditionalFormatting>
  <conditionalFormatting sqref="C103">
    <cfRule type="containsText" dxfId="5590" priority="281" operator="containsText" text="Singtel">
      <formula>NOT(ISERROR(SEARCH("Singtel",C103)))</formula>
    </cfRule>
    <cfRule type="containsText" dxfId="5589" priority="282" operator="containsText" text="Schenker">
      <formula>NOT(ISERROR(SEARCH("Schenker",C103)))</formula>
    </cfRule>
  </conditionalFormatting>
  <conditionalFormatting sqref="M7:N7">
    <cfRule type="cellIs" dxfId="5588" priority="269" operator="equal">
      <formula>"NEEDS POSTPONEMENT"</formula>
    </cfRule>
    <cfRule type="cellIs" dxfId="5587" priority="270" operator="equal">
      <formula>"NON-WORKING DAY"</formula>
    </cfRule>
    <cfRule type="cellIs" dxfId="5586" priority="271" operator="equal">
      <formula>"WORKING DAY"</formula>
    </cfRule>
    <cfRule type="cellIs" dxfId="5585" priority="272" operator="equal">
      <formula>"NON AGGRESSIVE"</formula>
    </cfRule>
    <cfRule type="cellIs" dxfId="5584" priority="273" operator="equal">
      <formula>"AGGRESSIVE"</formula>
    </cfRule>
    <cfRule type="cellIs" dxfId="5583" priority="274" operator="equal">
      <formula>"AMENDMENT NOT REQUIRED"</formula>
    </cfRule>
    <cfRule type="cellIs" dxfId="5582" priority="275" operator="equal">
      <formula>"AMENDMENT REQUIRED"</formula>
    </cfRule>
    <cfRule type="cellIs" dxfId="5581" priority="276" operator="equal">
      <formula>"COMPLETED"</formula>
    </cfRule>
    <cfRule type="cellIs" dxfId="5580" priority="277" operator="equal">
      <formula>"RISK"</formula>
    </cfRule>
    <cfRule type="cellIs" dxfId="5579" priority="278" operator="equal">
      <formula>"ISSUE"</formula>
    </cfRule>
    <cfRule type="cellIs" dxfId="5578" priority="279" operator="equal">
      <formula>"NEEDS ATTENTION"</formula>
    </cfRule>
    <cfRule type="cellIs" dxfId="5577" priority="280" operator="equal">
      <formula>"NA"</formula>
    </cfRule>
  </conditionalFormatting>
  <conditionalFormatting sqref="S7">
    <cfRule type="cellIs" dxfId="5576" priority="257" operator="equal">
      <formula>"NON-WORKING DAY"</formula>
    </cfRule>
    <cfRule type="cellIs" dxfId="5575" priority="258" operator="equal">
      <formula>"WORKING DAY"</formula>
    </cfRule>
    <cfRule type="cellIs" dxfId="5574" priority="259" operator="equal">
      <formula>"NON AGGRESSIVE"</formula>
    </cfRule>
    <cfRule type="cellIs" dxfId="5573" priority="260" operator="equal">
      <formula>"AGGRESSIVE"</formula>
    </cfRule>
    <cfRule type="cellIs" dxfId="5572" priority="261" operator="equal">
      <formula>"AMENDMENT NOT REQUIRED"</formula>
    </cfRule>
    <cfRule type="cellIs" dxfId="5571" priority="262" operator="equal">
      <formula>"AMENDMENT REQUIRED"</formula>
    </cfRule>
    <cfRule type="cellIs" dxfId="5570" priority="263" operator="equal">
      <formula>"COMPLETED"</formula>
    </cfRule>
    <cfRule type="cellIs" dxfId="5569" priority="264" operator="equal">
      <formula>"RISK"</formula>
    </cfRule>
    <cfRule type="cellIs" dxfId="5568" priority="265" operator="equal">
      <formula>"ISSUE"</formula>
    </cfRule>
    <cfRule type="cellIs" dxfId="5567" priority="266" operator="equal">
      <formula>"NEEDS ATTENTION"</formula>
    </cfRule>
    <cfRule type="cellIs" dxfId="5566" priority="267" operator="equal">
      <formula>"NA"</formula>
    </cfRule>
  </conditionalFormatting>
  <conditionalFormatting sqref="AA38">
    <cfRule type="cellIs" dxfId="5565" priority="255" stopIfTrue="1" operator="equal">
      <formula>"COMPLETED"</formula>
    </cfRule>
    <cfRule type="expression" dxfId="5564" priority="256">
      <formula>$B$3&gt;$AA$38</formula>
    </cfRule>
  </conditionalFormatting>
  <conditionalFormatting sqref="AA26">
    <cfRule type="cellIs" dxfId="5563" priority="250" stopIfTrue="1" operator="equal">
      <formula>"COMPLETED"</formula>
    </cfRule>
    <cfRule type="expression" dxfId="5562" priority="251">
      <formula>$B$3&gt;$AA$26</formula>
    </cfRule>
  </conditionalFormatting>
  <conditionalFormatting sqref="AA26">
    <cfRule type="cellIs" dxfId="5561" priority="249" stopIfTrue="1" operator="equal">
      <formula>"NA"</formula>
    </cfRule>
  </conditionalFormatting>
  <conditionalFormatting sqref="C35 Z17 D5 C90">
    <cfRule type="expression" dxfId="5560" priority="337">
      <formula>AND($D$52=0,$AA$17&lt;&gt;"NA")</formula>
    </cfRule>
  </conditionalFormatting>
  <conditionalFormatting sqref="C36 Z18 C91 E5">
    <cfRule type="expression" dxfId="5559" priority="338">
      <formula>AND($D$57=0,$AA$18&lt;&gt;"NA")</formula>
    </cfRule>
  </conditionalFormatting>
  <conditionalFormatting sqref="C37 C92 F5">
    <cfRule type="expression" dxfId="5558" priority="339">
      <formula>AND($H$48=0,#REF!&lt;&gt;"NA")</formula>
    </cfRule>
  </conditionalFormatting>
  <conditionalFormatting sqref="C38 Z20 C93 G5">
    <cfRule type="expression" dxfId="5557" priority="340">
      <formula>AND($H$53=0,$AA$20&lt;&gt;"NA")</formula>
    </cfRule>
  </conditionalFormatting>
  <conditionalFormatting sqref="C39 C94 H5">
    <cfRule type="expression" dxfId="5556" priority="341">
      <formula>AND($H$57=0,#REF!&lt;&gt;"NA")</formula>
    </cfRule>
  </conditionalFormatting>
  <conditionalFormatting sqref="C95 C40 C72 I5">
    <cfRule type="expression" dxfId="5555" priority="342">
      <formula>AND($L$57=0,#REF!&lt;&gt;"NA")</formula>
    </cfRule>
  </conditionalFormatting>
  <conditionalFormatting sqref="C41 C96 J5">
    <cfRule type="expression" dxfId="5554" priority="343">
      <formula>AND($D$61=0,#REF!&lt;&gt;"NA")</formula>
    </cfRule>
  </conditionalFormatting>
  <conditionalFormatting sqref="C42 C97 K5">
    <cfRule type="expression" dxfId="5553" priority="344">
      <formula>AND($L$53=0,#REF!&lt;&gt;"NA")</formula>
    </cfRule>
  </conditionalFormatting>
  <conditionalFormatting sqref="C43 Z25 C98 L5:M5">
    <cfRule type="expression" dxfId="5552" priority="345">
      <formula>AND($P$53=0,$AA$25&lt;&gt;"NA")</formula>
    </cfRule>
  </conditionalFormatting>
  <conditionalFormatting sqref="AD44">
    <cfRule type="expression" dxfId="5551" priority="248">
      <formula>OR($E123=84,$G123=84)</formula>
    </cfRule>
  </conditionalFormatting>
  <conditionalFormatting sqref="AD45:AD46">
    <cfRule type="expression" dxfId="5550" priority="247">
      <formula>OR($E124=84,$G124=84)</formula>
    </cfRule>
  </conditionalFormatting>
  <conditionalFormatting sqref="AD52">
    <cfRule type="expression" dxfId="5549" priority="246">
      <formula>OR($E133=84,$G133=84)</formula>
    </cfRule>
  </conditionalFormatting>
  <conditionalFormatting sqref="Z24">
    <cfRule type="expression" dxfId="5548" priority="245">
      <formula>AND($L$53=0,$AA$24&lt;&gt;"NA")</formula>
    </cfRule>
  </conditionalFormatting>
  <conditionalFormatting sqref="K58">
    <cfRule type="expression" dxfId="5547" priority="244">
      <formula>$H$57=0</formula>
    </cfRule>
  </conditionalFormatting>
  <conditionalFormatting sqref="AA34">
    <cfRule type="cellIs" dxfId="5546" priority="335" operator="equal">
      <formula>"COMPLETED"</formula>
    </cfRule>
    <cfRule type="expression" dxfId="5545" priority="336">
      <formula>$B$3&gt;$AA$34</formula>
    </cfRule>
  </conditionalFormatting>
  <conditionalFormatting sqref="AA35">
    <cfRule type="cellIs" dxfId="5544" priority="242" operator="equal">
      <formula>"COMPLETED"</formula>
    </cfRule>
    <cfRule type="expression" dxfId="5543" priority="243">
      <formula>$B$3&gt;$AA$35</formula>
    </cfRule>
  </conditionalFormatting>
  <conditionalFormatting sqref="AA36">
    <cfRule type="expression" dxfId="5542" priority="240">
      <formula>$B$3&gt;$AA$36</formula>
    </cfRule>
    <cfRule type="cellIs" dxfId="5541" priority="241" operator="equal">
      <formula>"COMPLETED"</formula>
    </cfRule>
    <cfRule type="cellIs" dxfId="5540" priority="254" operator="equal">
      <formula>"NA"</formula>
    </cfRule>
  </conditionalFormatting>
  <conditionalFormatting sqref="AA37">
    <cfRule type="expression" dxfId="5539" priority="237">
      <formula>$B$3&gt;$AA$37</formula>
    </cfRule>
    <cfRule type="cellIs" dxfId="5538" priority="238" operator="equal">
      <formula>"NA"</formula>
    </cfRule>
    <cfRule type="cellIs" dxfId="5537" priority="239" operator="equal">
      <formula>"COMPLETED"</formula>
    </cfRule>
  </conditionalFormatting>
  <conditionalFormatting sqref="C106">
    <cfRule type="containsText" dxfId="5536" priority="233" operator="containsText" text="Singtel">
      <formula>NOT(ISERROR(SEARCH("Singtel",C106)))</formula>
    </cfRule>
    <cfRule type="containsText" dxfId="5535" priority="234" operator="containsText" text="Schenker">
      <formula>NOT(ISERROR(SEARCH("Schenker",C106)))</formula>
    </cfRule>
  </conditionalFormatting>
  <conditionalFormatting sqref="AE74:AG74">
    <cfRule type="expression" dxfId="5534" priority="231">
      <formula>OR($E153=84,$G153=84)</formula>
    </cfRule>
  </conditionalFormatting>
  <conditionalFormatting sqref="BF9:BG23 BJ9:BJ23">
    <cfRule type="cellIs" dxfId="5533" priority="219" operator="equal">
      <formula>"Critical"</formula>
    </cfRule>
    <cfRule type="cellIs" dxfId="5532" priority="220" operator="equal">
      <formula>"Sustainable"</formula>
    </cfRule>
    <cfRule type="cellIs" dxfId="5531" priority="221" operator="equal">
      <formula>"Severe"</formula>
    </cfRule>
    <cfRule type="cellIs" dxfId="5530" priority="222" operator="equal">
      <formula>"Moderate"</formula>
    </cfRule>
  </conditionalFormatting>
  <conditionalFormatting sqref="CB9:CG14">
    <cfRule type="cellIs" dxfId="5529" priority="227" operator="equal">
      <formula>"Critical"</formula>
    </cfRule>
    <cfRule type="cellIs" dxfId="5528" priority="228" operator="equal">
      <formula>"Sustainable"</formula>
    </cfRule>
    <cfRule type="cellIs" dxfId="5527" priority="229" operator="equal">
      <formula>"Severe"</formula>
    </cfRule>
    <cfRule type="cellIs" dxfId="5526" priority="230" operator="equal">
      <formula>"Moderate"</formula>
    </cfRule>
  </conditionalFormatting>
  <conditionalFormatting sqref="BT9:BU23">
    <cfRule type="cellIs" dxfId="5525" priority="223" operator="equal">
      <formula>"Critical"</formula>
    </cfRule>
    <cfRule type="cellIs" dxfId="5524" priority="224" operator="equal">
      <formula>"Sustainable"</formula>
    </cfRule>
    <cfRule type="cellIs" dxfId="5523" priority="225" operator="equal">
      <formula>"Severe"</formula>
    </cfRule>
    <cfRule type="cellIs" dxfId="5522" priority="226" operator="equal">
      <formula>"Moderate"</formula>
    </cfRule>
  </conditionalFormatting>
  <conditionalFormatting sqref="CB9:CG14">
    <cfRule type="cellIs" dxfId="5521" priority="218" operator="equal">
      <formula>"NIL"</formula>
    </cfRule>
  </conditionalFormatting>
  <conditionalFormatting sqref="CB14:CG14">
    <cfRule type="cellIs" dxfId="5520" priority="214" operator="equal">
      <formula>"Critical"</formula>
    </cfRule>
    <cfRule type="cellIs" dxfId="5519" priority="215" operator="equal">
      <formula>"Sustainable"</formula>
    </cfRule>
    <cfRule type="cellIs" dxfId="5518" priority="216" operator="equal">
      <formula>"Severe"</formula>
    </cfRule>
    <cfRule type="cellIs" dxfId="5517" priority="217" operator="equal">
      <formula>"Moderate"</formula>
    </cfRule>
  </conditionalFormatting>
  <conditionalFormatting sqref="CB14:CG14">
    <cfRule type="cellIs" dxfId="5516" priority="213" operator="equal">
      <formula>"NIL"</formula>
    </cfRule>
  </conditionalFormatting>
  <conditionalFormatting sqref="CG9:CG13">
    <cfRule type="cellIs" dxfId="5515" priority="209" operator="equal">
      <formula>"Critical"</formula>
    </cfRule>
    <cfRule type="cellIs" dxfId="5514" priority="210" operator="equal">
      <formula>"Sustainable"</formula>
    </cfRule>
    <cfRule type="cellIs" dxfId="5513" priority="211" operator="equal">
      <formula>"Severe"</formula>
    </cfRule>
    <cfRule type="cellIs" dxfId="5512" priority="212" operator="equal">
      <formula>"Moderate"</formula>
    </cfRule>
  </conditionalFormatting>
  <conditionalFormatting sqref="CG9:CG13">
    <cfRule type="cellIs" dxfId="5511" priority="208" operator="equal">
      <formula>"NIL"</formula>
    </cfRule>
  </conditionalFormatting>
  <conditionalFormatting sqref="BT9:BU23">
    <cfRule type="cellIs" dxfId="5510" priority="207" operator="equal">
      <formula>"NIL"</formula>
    </cfRule>
  </conditionalFormatting>
  <conditionalFormatting sqref="BW9:BW23">
    <cfRule type="cellIs" dxfId="5509" priority="206" operator="equal">
      <formula>"CLOSED"</formula>
    </cfRule>
  </conditionalFormatting>
  <conditionalFormatting sqref="BE37">
    <cfRule type="cellIs" dxfId="5508" priority="205" operator="between">
      <formula>1</formula>
      <formula>100</formula>
    </cfRule>
  </conditionalFormatting>
  <conditionalFormatting sqref="BF37">
    <cfRule type="cellIs" dxfId="5507" priority="204" operator="between">
      <formula>1</formula>
      <formula>100</formula>
    </cfRule>
  </conditionalFormatting>
  <conditionalFormatting sqref="BR9:BR23">
    <cfRule type="cellIs" dxfId="5506" priority="200" operator="equal">
      <formula>"Critical"</formula>
    </cfRule>
    <cfRule type="cellIs" dxfId="5505" priority="201" operator="equal">
      <formula>"Sustainable"</formula>
    </cfRule>
    <cfRule type="cellIs" dxfId="5504" priority="202" operator="equal">
      <formula>"Severe"</formula>
    </cfRule>
    <cfRule type="cellIs" dxfId="5503" priority="203" operator="equal">
      <formula>"Moderate"</formula>
    </cfRule>
  </conditionalFormatting>
  <conditionalFormatting sqref="BR9:BR23">
    <cfRule type="cellIs" dxfId="5502" priority="199" operator="equal">
      <formula>"NIL"</formula>
    </cfRule>
  </conditionalFormatting>
  <conditionalFormatting sqref="BG37">
    <cfRule type="cellIs" dxfId="5501" priority="198" operator="between">
      <formula>1</formula>
      <formula>100</formula>
    </cfRule>
  </conditionalFormatting>
  <conditionalFormatting sqref="BI37">
    <cfRule type="cellIs" dxfId="5500" priority="197" operator="between">
      <formula>1</formula>
      <formula>100</formula>
    </cfRule>
  </conditionalFormatting>
  <conditionalFormatting sqref="BF37:BF41">
    <cfRule type="cellIs" dxfId="5499" priority="196" operator="equal">
      <formula>0</formula>
    </cfRule>
  </conditionalFormatting>
  <conditionalFormatting sqref="BH37">
    <cfRule type="cellIs" dxfId="5498" priority="195" operator="between">
      <formula>1</formula>
      <formula>100</formula>
    </cfRule>
  </conditionalFormatting>
  <conditionalFormatting sqref="BH37:BH41">
    <cfRule type="cellIs" dxfId="5497" priority="194" operator="equal">
      <formula>0</formula>
    </cfRule>
  </conditionalFormatting>
  <conditionalFormatting sqref="BJ37:BP37">
    <cfRule type="cellIs" dxfId="5496" priority="193" operator="between">
      <formula>1</formula>
      <formula>100</formula>
    </cfRule>
  </conditionalFormatting>
  <conditionalFormatting sqref="BJ37:BP41">
    <cfRule type="cellIs" dxfId="5495" priority="192" operator="equal">
      <formula>0</formula>
    </cfRule>
  </conditionalFormatting>
  <conditionalFormatting sqref="BL9:BL23">
    <cfRule type="cellIs" dxfId="5494" priority="188" operator="equal">
      <formula>"Critical"</formula>
    </cfRule>
    <cfRule type="cellIs" dxfId="5493" priority="189" operator="equal">
      <formula>"Sustainable"</formula>
    </cfRule>
    <cfRule type="cellIs" dxfId="5492" priority="190" operator="equal">
      <formula>"Severe"</formula>
    </cfRule>
    <cfRule type="cellIs" dxfId="5491" priority="191" operator="equal">
      <formula>"Moderate"</formula>
    </cfRule>
  </conditionalFormatting>
  <conditionalFormatting sqref="BS9:BS23">
    <cfRule type="cellIs" dxfId="5490" priority="184" operator="equal">
      <formula>"Critical"</formula>
    </cfRule>
    <cfRule type="cellIs" dxfId="5489" priority="185" operator="equal">
      <formula>"Sustainable"</formula>
    </cfRule>
    <cfRule type="cellIs" dxfId="5488" priority="186" operator="equal">
      <formula>"Severe"</formula>
    </cfRule>
    <cfRule type="cellIs" dxfId="5487" priority="187" operator="equal">
      <formula>"Moderate"</formula>
    </cfRule>
  </conditionalFormatting>
  <conditionalFormatting sqref="BV9:BV23">
    <cfRule type="cellIs" dxfId="5486" priority="180" operator="equal">
      <formula>"Critical"</formula>
    </cfRule>
    <cfRule type="cellIs" dxfId="5485" priority="181" operator="equal">
      <formula>"Sustainable"</formula>
    </cfRule>
    <cfRule type="cellIs" dxfId="5484" priority="182" operator="equal">
      <formula>"Severe"</formula>
    </cfRule>
    <cfRule type="cellIs" dxfId="5483" priority="183" operator="equal">
      <formula>"Moderate"</formula>
    </cfRule>
  </conditionalFormatting>
  <conditionalFormatting sqref="AZ29:BD30 BC31:BD32 BD33">
    <cfRule type="cellIs" dxfId="5482" priority="172" operator="equal">
      <formula>"Critical"</formula>
    </cfRule>
    <cfRule type="cellIs" dxfId="5481" priority="173" operator="equal">
      <formula>"Sustainable"</formula>
    </cfRule>
    <cfRule type="cellIs" dxfId="5480" priority="174" operator="equal">
      <formula>"Severe"</formula>
    </cfRule>
    <cfRule type="cellIs" dxfId="5479" priority="175" operator="equal">
      <formula>"Moderate"</formula>
    </cfRule>
  </conditionalFormatting>
  <conditionalFormatting sqref="AZ29:BD30 BC31:BD32 BD33">
    <cfRule type="cellIs" dxfId="5478" priority="176" operator="equal">
      <formula>"Critical"</formula>
    </cfRule>
    <cfRule type="cellIs" dxfId="5477" priority="177" operator="equal">
      <formula>"Sustainable"</formula>
    </cfRule>
    <cfRule type="cellIs" dxfId="5476" priority="178" operator="equal">
      <formula>"Severe"</formula>
    </cfRule>
    <cfRule type="cellIs" dxfId="5475" priority="179" operator="equal">
      <formula>"Moderate"</formula>
    </cfRule>
  </conditionalFormatting>
  <conditionalFormatting sqref="AZ31:AZ33">
    <cfRule type="cellIs" dxfId="5474" priority="168" operator="equal">
      <formula>"Critical"</formula>
    </cfRule>
    <cfRule type="cellIs" dxfId="5473" priority="169" operator="equal">
      <formula>"Sustainable"</formula>
    </cfRule>
    <cfRule type="cellIs" dxfId="5472" priority="170" operator="equal">
      <formula>"Severe"</formula>
    </cfRule>
    <cfRule type="cellIs" dxfId="5471" priority="171" operator="equal">
      <formula>"Moderate"</formula>
    </cfRule>
  </conditionalFormatting>
  <conditionalFormatting sqref="AZ31:AZ33">
    <cfRule type="cellIs" dxfId="5470" priority="164" operator="equal">
      <formula>"Critical"</formula>
    </cfRule>
    <cfRule type="cellIs" dxfId="5469" priority="165" operator="equal">
      <formula>"Sustainable"</formula>
    </cfRule>
    <cfRule type="cellIs" dxfId="5468" priority="166" operator="equal">
      <formula>"Severe"</formula>
    </cfRule>
    <cfRule type="cellIs" dxfId="5467" priority="167" operator="equal">
      <formula>"Moderate"</formula>
    </cfRule>
  </conditionalFormatting>
  <conditionalFormatting sqref="BA32:BA33">
    <cfRule type="cellIs" dxfId="5466" priority="160" operator="equal">
      <formula>"Critical"</formula>
    </cfRule>
    <cfRule type="cellIs" dxfId="5465" priority="161" operator="equal">
      <formula>"Sustainable"</formula>
    </cfRule>
    <cfRule type="cellIs" dxfId="5464" priority="162" operator="equal">
      <formula>"Severe"</formula>
    </cfRule>
    <cfRule type="cellIs" dxfId="5463" priority="163" operator="equal">
      <formula>"Moderate"</formula>
    </cfRule>
  </conditionalFormatting>
  <conditionalFormatting sqref="BA32:BA33">
    <cfRule type="cellIs" dxfId="5462" priority="156" operator="equal">
      <formula>"Critical"</formula>
    </cfRule>
    <cfRule type="cellIs" dxfId="5461" priority="157" operator="equal">
      <formula>"Sustainable"</formula>
    </cfRule>
    <cfRule type="cellIs" dxfId="5460" priority="158" operator="equal">
      <formula>"Severe"</formula>
    </cfRule>
    <cfRule type="cellIs" dxfId="5459" priority="159" operator="equal">
      <formula>"Moderate"</formula>
    </cfRule>
  </conditionalFormatting>
  <conditionalFormatting sqref="BB33">
    <cfRule type="cellIs" dxfId="5458" priority="152" operator="equal">
      <formula>"Critical"</formula>
    </cfRule>
    <cfRule type="cellIs" dxfId="5457" priority="153" operator="equal">
      <formula>"Sustainable"</formula>
    </cfRule>
    <cfRule type="cellIs" dxfId="5456" priority="154" operator="equal">
      <formula>"Severe"</formula>
    </cfRule>
    <cfRule type="cellIs" dxfId="5455" priority="155" operator="equal">
      <formula>"Moderate"</formula>
    </cfRule>
  </conditionalFormatting>
  <conditionalFormatting sqref="BB33">
    <cfRule type="cellIs" dxfId="5454" priority="148" operator="equal">
      <formula>"Critical"</formula>
    </cfRule>
    <cfRule type="cellIs" dxfId="5453" priority="149" operator="equal">
      <formula>"Sustainable"</formula>
    </cfRule>
    <cfRule type="cellIs" dxfId="5452" priority="150" operator="equal">
      <formula>"Severe"</formula>
    </cfRule>
    <cfRule type="cellIs" dxfId="5451" priority="151" operator="equal">
      <formula>"Moderate"</formula>
    </cfRule>
  </conditionalFormatting>
  <conditionalFormatting sqref="BA31:BB31">
    <cfRule type="cellIs" dxfId="5450" priority="144" operator="equal">
      <formula>"Critical"</formula>
    </cfRule>
    <cfRule type="cellIs" dxfId="5449" priority="145" operator="equal">
      <formula>"Sustainable"</formula>
    </cfRule>
    <cfRule type="cellIs" dxfId="5448" priority="146" operator="equal">
      <formula>"Severe"</formula>
    </cfRule>
    <cfRule type="cellIs" dxfId="5447" priority="147" operator="equal">
      <formula>"Moderate"</formula>
    </cfRule>
  </conditionalFormatting>
  <conditionalFormatting sqref="BA31:BB31">
    <cfRule type="cellIs" dxfId="5446" priority="140" operator="equal">
      <formula>"Critical"</formula>
    </cfRule>
    <cfRule type="cellIs" dxfId="5445" priority="141" operator="equal">
      <formula>"Sustainable"</formula>
    </cfRule>
    <cfRule type="cellIs" dxfId="5444" priority="142" operator="equal">
      <formula>"Severe"</formula>
    </cfRule>
    <cfRule type="cellIs" dxfId="5443" priority="143" operator="equal">
      <formula>"Moderate"</formula>
    </cfRule>
  </conditionalFormatting>
  <conditionalFormatting sqref="BB32">
    <cfRule type="cellIs" dxfId="5442" priority="136" operator="equal">
      <formula>"Critical"</formula>
    </cfRule>
    <cfRule type="cellIs" dxfId="5441" priority="137" operator="equal">
      <formula>"Sustainable"</formula>
    </cfRule>
    <cfRule type="cellIs" dxfId="5440" priority="138" operator="equal">
      <formula>"Severe"</formula>
    </cfRule>
    <cfRule type="cellIs" dxfId="5439" priority="139" operator="equal">
      <formula>"Moderate"</formula>
    </cfRule>
  </conditionalFormatting>
  <conditionalFormatting sqref="BB32">
    <cfRule type="cellIs" dxfId="5438" priority="132" operator="equal">
      <formula>"Critical"</formula>
    </cfRule>
    <cfRule type="cellIs" dxfId="5437" priority="133" operator="equal">
      <formula>"Sustainable"</formula>
    </cfRule>
    <cfRule type="cellIs" dxfId="5436" priority="134" operator="equal">
      <formula>"Severe"</formula>
    </cfRule>
    <cfRule type="cellIs" dxfId="5435" priority="135" operator="equal">
      <formula>"Moderate"</formula>
    </cfRule>
  </conditionalFormatting>
  <conditionalFormatting sqref="BC33">
    <cfRule type="cellIs" dxfId="5434" priority="128" operator="equal">
      <formula>"Critical"</formula>
    </cfRule>
    <cfRule type="cellIs" dxfId="5433" priority="129" operator="equal">
      <formula>"Sustainable"</formula>
    </cfRule>
    <cfRule type="cellIs" dxfId="5432" priority="130" operator="equal">
      <formula>"Severe"</formula>
    </cfRule>
    <cfRule type="cellIs" dxfId="5431" priority="131" operator="equal">
      <formula>"Moderate"</formula>
    </cfRule>
  </conditionalFormatting>
  <conditionalFormatting sqref="BC33">
    <cfRule type="cellIs" dxfId="5430" priority="124" operator="equal">
      <formula>"Critical"</formula>
    </cfRule>
    <cfRule type="cellIs" dxfId="5429" priority="125" operator="equal">
      <formula>"Sustainable"</formula>
    </cfRule>
    <cfRule type="cellIs" dxfId="5428" priority="126" operator="equal">
      <formula>"Severe"</formula>
    </cfRule>
    <cfRule type="cellIs" dxfId="5427" priority="127" operator="equal">
      <formula>"Moderate"</formula>
    </cfRule>
  </conditionalFormatting>
  <conditionalFormatting sqref="AZ37:BD38 BC39:BD40 BD41">
    <cfRule type="cellIs" dxfId="5426" priority="116" operator="equal">
      <formula>"Critical"</formula>
    </cfRule>
    <cfRule type="cellIs" dxfId="5425" priority="117" operator="equal">
      <formula>"Sustainable"</formula>
    </cfRule>
    <cfRule type="cellIs" dxfId="5424" priority="118" operator="equal">
      <formula>"Severe"</formula>
    </cfRule>
    <cfRule type="cellIs" dxfId="5423" priority="119" operator="equal">
      <formula>"Moderate"</formula>
    </cfRule>
  </conditionalFormatting>
  <conditionalFormatting sqref="AZ37:BD38 BC39:BD40 BD41">
    <cfRule type="cellIs" dxfId="5422" priority="120" operator="equal">
      <formula>"Critical"</formula>
    </cfRule>
    <cfRule type="cellIs" dxfId="5421" priority="121" operator="equal">
      <formula>"Sustainable"</formula>
    </cfRule>
    <cfRule type="cellIs" dxfId="5420" priority="122" operator="equal">
      <formula>"Severe"</formula>
    </cfRule>
    <cfRule type="cellIs" dxfId="5419" priority="123" operator="equal">
      <formula>"Moderate"</formula>
    </cfRule>
  </conditionalFormatting>
  <conditionalFormatting sqref="AZ39:AZ41">
    <cfRule type="cellIs" dxfId="5418" priority="112" operator="equal">
      <formula>"Critical"</formula>
    </cfRule>
    <cfRule type="cellIs" dxfId="5417" priority="113" operator="equal">
      <formula>"Sustainable"</formula>
    </cfRule>
    <cfRule type="cellIs" dxfId="5416" priority="114" operator="equal">
      <formula>"Severe"</formula>
    </cfRule>
    <cfRule type="cellIs" dxfId="5415" priority="115" operator="equal">
      <formula>"Moderate"</formula>
    </cfRule>
  </conditionalFormatting>
  <conditionalFormatting sqref="AZ39:AZ41">
    <cfRule type="cellIs" dxfId="5414" priority="108" operator="equal">
      <formula>"Critical"</formula>
    </cfRule>
    <cfRule type="cellIs" dxfId="5413" priority="109" operator="equal">
      <formula>"Sustainable"</formula>
    </cfRule>
    <cfRule type="cellIs" dxfId="5412" priority="110" operator="equal">
      <formula>"Severe"</formula>
    </cfRule>
    <cfRule type="cellIs" dxfId="5411" priority="111" operator="equal">
      <formula>"Moderate"</formula>
    </cfRule>
  </conditionalFormatting>
  <conditionalFormatting sqref="BA40:BA41">
    <cfRule type="cellIs" dxfId="5410" priority="104" operator="equal">
      <formula>"Critical"</formula>
    </cfRule>
    <cfRule type="cellIs" dxfId="5409" priority="105" operator="equal">
      <formula>"Sustainable"</formula>
    </cfRule>
    <cfRule type="cellIs" dxfId="5408" priority="106" operator="equal">
      <formula>"Severe"</formula>
    </cfRule>
    <cfRule type="cellIs" dxfId="5407" priority="107" operator="equal">
      <formula>"Moderate"</formula>
    </cfRule>
  </conditionalFormatting>
  <conditionalFormatting sqref="BA40:BA41">
    <cfRule type="cellIs" dxfId="5406" priority="100" operator="equal">
      <formula>"Critical"</formula>
    </cfRule>
    <cfRule type="cellIs" dxfId="5405" priority="101" operator="equal">
      <formula>"Sustainable"</formula>
    </cfRule>
    <cfRule type="cellIs" dxfId="5404" priority="102" operator="equal">
      <formula>"Severe"</formula>
    </cfRule>
    <cfRule type="cellIs" dxfId="5403" priority="103" operator="equal">
      <formula>"Moderate"</formula>
    </cfRule>
  </conditionalFormatting>
  <conditionalFormatting sqref="BB41">
    <cfRule type="cellIs" dxfId="5402" priority="96" operator="equal">
      <formula>"Critical"</formula>
    </cfRule>
    <cfRule type="cellIs" dxfId="5401" priority="97" operator="equal">
      <formula>"Sustainable"</formula>
    </cfRule>
    <cfRule type="cellIs" dxfId="5400" priority="98" operator="equal">
      <formula>"Severe"</formula>
    </cfRule>
    <cfRule type="cellIs" dxfId="5399" priority="99" operator="equal">
      <formula>"Moderate"</formula>
    </cfRule>
  </conditionalFormatting>
  <conditionalFormatting sqref="BB41">
    <cfRule type="cellIs" dxfId="5398" priority="92" operator="equal">
      <formula>"Critical"</formula>
    </cfRule>
    <cfRule type="cellIs" dxfId="5397" priority="93" operator="equal">
      <formula>"Sustainable"</formula>
    </cfRule>
    <cfRule type="cellIs" dxfId="5396" priority="94" operator="equal">
      <formula>"Severe"</formula>
    </cfRule>
    <cfRule type="cellIs" dxfId="5395" priority="95" operator="equal">
      <formula>"Moderate"</formula>
    </cfRule>
  </conditionalFormatting>
  <conditionalFormatting sqref="BA39:BB39">
    <cfRule type="cellIs" dxfId="5394" priority="88" operator="equal">
      <formula>"Critical"</formula>
    </cfRule>
    <cfRule type="cellIs" dxfId="5393" priority="89" operator="equal">
      <formula>"Sustainable"</formula>
    </cfRule>
    <cfRule type="cellIs" dxfId="5392" priority="90" operator="equal">
      <formula>"Severe"</formula>
    </cfRule>
    <cfRule type="cellIs" dxfId="5391" priority="91" operator="equal">
      <formula>"Moderate"</formula>
    </cfRule>
  </conditionalFormatting>
  <conditionalFormatting sqref="BA39:BB39">
    <cfRule type="cellIs" dxfId="5390" priority="84" operator="equal">
      <formula>"Critical"</formula>
    </cfRule>
    <cfRule type="cellIs" dxfId="5389" priority="85" operator="equal">
      <formula>"Sustainable"</formula>
    </cfRule>
    <cfRule type="cellIs" dxfId="5388" priority="86" operator="equal">
      <formula>"Severe"</formula>
    </cfRule>
    <cfRule type="cellIs" dxfId="5387" priority="87" operator="equal">
      <formula>"Moderate"</formula>
    </cfRule>
  </conditionalFormatting>
  <conditionalFormatting sqref="BB40">
    <cfRule type="cellIs" dxfId="5386" priority="80" operator="equal">
      <formula>"Critical"</formula>
    </cfRule>
    <cfRule type="cellIs" dxfId="5385" priority="81" operator="equal">
      <formula>"Sustainable"</formula>
    </cfRule>
    <cfRule type="cellIs" dxfId="5384" priority="82" operator="equal">
      <formula>"Severe"</formula>
    </cfRule>
    <cfRule type="cellIs" dxfId="5383" priority="83" operator="equal">
      <formula>"Moderate"</formula>
    </cfRule>
  </conditionalFormatting>
  <conditionalFormatting sqref="BB40">
    <cfRule type="cellIs" dxfId="5382" priority="76" operator="equal">
      <formula>"Critical"</formula>
    </cfRule>
    <cfRule type="cellIs" dxfId="5381" priority="77" operator="equal">
      <formula>"Sustainable"</formula>
    </cfRule>
    <cfRule type="cellIs" dxfId="5380" priority="78" operator="equal">
      <formula>"Severe"</formula>
    </cfRule>
    <cfRule type="cellIs" dxfId="5379" priority="79" operator="equal">
      <formula>"Moderate"</formula>
    </cfRule>
  </conditionalFormatting>
  <conditionalFormatting sqref="BC41">
    <cfRule type="cellIs" dxfId="5378" priority="72" operator="equal">
      <formula>"Critical"</formula>
    </cfRule>
    <cfRule type="cellIs" dxfId="5377" priority="73" operator="equal">
      <formula>"Sustainable"</formula>
    </cfRule>
    <cfRule type="cellIs" dxfId="5376" priority="74" operator="equal">
      <formula>"Severe"</formula>
    </cfRule>
    <cfRule type="cellIs" dxfId="5375" priority="75" operator="equal">
      <formula>"Moderate"</formula>
    </cfRule>
  </conditionalFormatting>
  <conditionalFormatting sqref="BC41">
    <cfRule type="cellIs" dxfId="5374" priority="68" operator="equal">
      <formula>"Critical"</formula>
    </cfRule>
    <cfRule type="cellIs" dxfId="5373" priority="69" operator="equal">
      <formula>"Sustainable"</formula>
    </cfRule>
    <cfRule type="cellIs" dxfId="5372" priority="70" operator="equal">
      <formula>"Severe"</formula>
    </cfRule>
    <cfRule type="cellIs" dxfId="5371" priority="71" operator="equal">
      <formula>"Moderate"</formula>
    </cfRule>
  </conditionalFormatting>
  <conditionalFormatting sqref="AD48:AD49 AD51">
    <cfRule type="expression" dxfId="5370" priority="67">
      <formula>OR($E127=84,$G127=84)</formula>
    </cfRule>
  </conditionalFormatting>
  <conditionalFormatting sqref="AD50">
    <cfRule type="expression" dxfId="5369" priority="66">
      <formula>OR($E129=84,$G129=84)</formula>
    </cfRule>
  </conditionalFormatting>
  <conditionalFormatting sqref="AD54:AD58">
    <cfRule type="expression" dxfId="5368" priority="65">
      <formula>OR($E133=84,$G133=84)</formula>
    </cfRule>
  </conditionalFormatting>
  <conditionalFormatting sqref="AD60:AD63">
    <cfRule type="expression" dxfId="5367" priority="64">
      <formula>OR($E139=84,$G139=84)</formula>
    </cfRule>
  </conditionalFormatting>
  <conditionalFormatting sqref="AD65:AD66">
    <cfRule type="expression" dxfId="5366" priority="63">
      <formula>OR($E144=84,$G144=84)</formula>
    </cfRule>
  </conditionalFormatting>
  <conditionalFormatting sqref="AD68:AD71">
    <cfRule type="expression" dxfId="5365" priority="62">
      <formula>OR($E147=84,$G147=84)</formula>
    </cfRule>
  </conditionalFormatting>
  <conditionalFormatting sqref="R7">
    <cfRule type="cellIs" dxfId="5364" priority="15" operator="equal">
      <formula>"TO ARCHIVE"</formula>
    </cfRule>
  </conditionalFormatting>
  <conditionalFormatting sqref="CS17:CS22">
    <cfRule type="cellIs" dxfId="5363" priority="56" stopIfTrue="1" operator="equal">
      <formula>"NA"</formula>
    </cfRule>
  </conditionalFormatting>
  <conditionalFormatting sqref="CR5:CW5">
    <cfRule type="cellIs" dxfId="5362" priority="51" operator="equal">
      <formula>"NA"</formula>
    </cfRule>
    <cfRule type="cellIs" dxfId="5361" priority="52" operator="equal">
      <formula>"INITIATED"</formula>
    </cfRule>
    <cfRule type="cellIs" dxfId="5360" priority="53" operator="equal">
      <formula>"TO BE SCHEDULED"</formula>
    </cfRule>
    <cfRule type="cellIs" dxfId="5359" priority="54" operator="equal">
      <formula>"WIP"</formula>
    </cfRule>
    <cfRule type="cellIs" dxfId="5358" priority="55" operator="equal">
      <formula>"COMPLETED"</formula>
    </cfRule>
  </conditionalFormatting>
  <conditionalFormatting sqref="CS17:CS22">
    <cfRule type="cellIs" dxfId="5357" priority="58" stopIfTrue="1" operator="equal">
      <formula>"COMPLETED"</formula>
    </cfRule>
  </conditionalFormatting>
  <conditionalFormatting sqref="CR18 CS3 CR29 CQ38">
    <cfRule type="expression" dxfId="5356" priority="59">
      <formula>AND(#REF!=0,$E$18&lt;&gt;"NA")</formula>
    </cfRule>
  </conditionalFormatting>
  <conditionalFormatting sqref="CR19 CT3 CR30 CQ39">
    <cfRule type="expression" dxfId="5355" priority="60">
      <formula>AND(#REF!=0,$E$19&lt;&gt;"NA")</formula>
    </cfRule>
  </conditionalFormatting>
  <conditionalFormatting sqref="CR21 CV3 CR32 CQ41">
    <cfRule type="expression" dxfId="5354" priority="61">
      <formula>AND(#REF!=0,$E$21&lt;&gt;"NA")</formula>
    </cfRule>
  </conditionalFormatting>
  <conditionalFormatting sqref="C174:C175">
    <cfRule type="cellIs" dxfId="5353" priority="49" operator="equal">
      <formula>$C$174</formula>
    </cfRule>
    <cfRule type="cellIs" dxfId="5352" priority="50" operator="equal">
      <formula>$C$175</formula>
    </cfRule>
  </conditionalFormatting>
  <conditionalFormatting sqref="AA16">
    <cfRule type="expression" dxfId="5351" priority="45">
      <formula>TODAY()&gt;$AA$16</formula>
    </cfRule>
    <cfRule type="cellIs" dxfId="5350" priority="48" stopIfTrue="1" operator="equal">
      <formula>"COMPLETED"</formula>
    </cfRule>
    <cfRule type="cellIs" dxfId="5349" priority="252" stopIfTrue="1" operator="equal">
      <formula>"NA"</formula>
    </cfRule>
  </conditionalFormatting>
  <conditionalFormatting sqref="AA17">
    <cfRule type="expression" dxfId="5348" priority="46">
      <formula>TODAY()&gt;$AA$17</formula>
    </cfRule>
    <cfRule type="cellIs" dxfId="5347" priority="47" stopIfTrue="1" operator="equal">
      <formula>"COMPLETED"</formula>
    </cfRule>
    <cfRule type="cellIs" dxfId="5346" priority="253" stopIfTrue="1" operator="equal">
      <formula>"NA"</formula>
    </cfRule>
  </conditionalFormatting>
  <conditionalFormatting sqref="AA18">
    <cfRule type="expression" dxfId="5345" priority="42">
      <formula>TODAY()&gt;$AA$18</formula>
    </cfRule>
    <cfRule type="cellIs" dxfId="5344" priority="43" operator="equal">
      <formula>"COMPLETED"</formula>
    </cfRule>
    <cfRule type="cellIs" dxfId="5343" priority="44" operator="equal">
      <formula>"NA"</formula>
    </cfRule>
  </conditionalFormatting>
  <conditionalFormatting sqref="AA19">
    <cfRule type="expression" dxfId="5342" priority="39">
      <formula>TODAY()&gt;AA19</formula>
    </cfRule>
    <cfRule type="cellIs" dxfId="5341" priority="40" stopIfTrue="1" operator="equal">
      <formula>"COMPLETED"</formula>
    </cfRule>
    <cfRule type="cellIs" dxfId="5340" priority="41" stopIfTrue="1" operator="equal">
      <formula>"NA"</formula>
    </cfRule>
  </conditionalFormatting>
  <conditionalFormatting sqref="AA20">
    <cfRule type="expression" dxfId="5339" priority="36">
      <formula>TODAY()&gt;AA20</formula>
    </cfRule>
    <cfRule type="cellIs" dxfId="5338" priority="37" stopIfTrue="1" operator="equal">
      <formula>"COMPLETED"</formula>
    </cfRule>
    <cfRule type="cellIs" dxfId="5337" priority="38" stopIfTrue="1" operator="equal">
      <formula>"NA"</formula>
    </cfRule>
  </conditionalFormatting>
  <conditionalFormatting sqref="AA21">
    <cfRule type="expression" dxfId="5336" priority="33">
      <formula>TODAY()&gt;AA21</formula>
    </cfRule>
    <cfRule type="cellIs" dxfId="5335" priority="34" stopIfTrue="1" operator="equal">
      <formula>"COMPLETED"</formula>
    </cfRule>
    <cfRule type="cellIs" dxfId="5334" priority="35" stopIfTrue="1" operator="equal">
      <formula>"NA"</formula>
    </cfRule>
  </conditionalFormatting>
  <conditionalFormatting sqref="AA22">
    <cfRule type="expression" dxfId="5333" priority="30">
      <formula>TODAY()&gt;AA22</formula>
    </cfRule>
    <cfRule type="cellIs" dxfId="5332" priority="31" stopIfTrue="1" operator="equal">
      <formula>"COMPLETED"</formula>
    </cfRule>
    <cfRule type="cellIs" dxfId="5331" priority="32" stopIfTrue="1" operator="equal">
      <formula>"NA"</formula>
    </cfRule>
  </conditionalFormatting>
  <conditionalFormatting sqref="AA23">
    <cfRule type="expression" dxfId="5330" priority="27">
      <formula>TODAY()&gt;AA23</formula>
    </cfRule>
    <cfRule type="cellIs" dxfId="5329" priority="28" stopIfTrue="1" operator="equal">
      <formula>"COMPLETED"</formula>
    </cfRule>
    <cfRule type="cellIs" dxfId="5328" priority="29" stopIfTrue="1" operator="equal">
      <formula>"NA"</formula>
    </cfRule>
  </conditionalFormatting>
  <conditionalFormatting sqref="AA24">
    <cfRule type="expression" dxfId="5327" priority="24">
      <formula>TODAY()&gt;AA24</formula>
    </cfRule>
    <cfRule type="cellIs" dxfId="5326" priority="25" stopIfTrue="1" operator="equal">
      <formula>"COMPLETED"</formula>
    </cfRule>
    <cfRule type="cellIs" dxfId="5325" priority="26" stopIfTrue="1" operator="equal">
      <formula>"NA"</formula>
    </cfRule>
  </conditionalFormatting>
  <conditionalFormatting sqref="AA25">
    <cfRule type="expression" dxfId="5324" priority="21">
      <formula>TODAY()&gt;AA25</formula>
    </cfRule>
    <cfRule type="cellIs" dxfId="5323" priority="22" stopIfTrue="1" operator="equal">
      <formula>"COMPLETED"</formula>
    </cfRule>
    <cfRule type="cellIs" dxfId="5322" priority="23" stopIfTrue="1" operator="equal">
      <formula>"NA"</formula>
    </cfRule>
  </conditionalFormatting>
  <conditionalFormatting sqref="E22">
    <cfRule type="expression" dxfId="5321" priority="17">
      <formula>AND($D$52=0,$AA$17&lt;&gt;"NA")</formula>
    </cfRule>
  </conditionalFormatting>
  <conditionalFormatting sqref="E23">
    <cfRule type="expression" dxfId="5320" priority="18">
      <formula>AND($D$57=0,$AA$18&lt;&gt;"NA")</formula>
    </cfRule>
  </conditionalFormatting>
  <conditionalFormatting sqref="E25">
    <cfRule type="expression" dxfId="5319" priority="19">
      <formula>AND($H$53=0,$AA$20&lt;&gt;"NA")</formula>
    </cfRule>
  </conditionalFormatting>
  <conditionalFormatting sqref="E30">
    <cfRule type="expression" dxfId="5318" priority="20">
      <formula>AND($P$53=0,$AA$25&lt;&gt;"NA")</formula>
    </cfRule>
  </conditionalFormatting>
  <conditionalFormatting sqref="E29">
    <cfRule type="expression" dxfId="5317" priority="16">
      <formula>AND($L$53=0,$AA$24&lt;&gt;"NA")</formula>
    </cfRule>
  </conditionalFormatting>
  <conditionalFormatting sqref="AD75:AD81">
    <cfRule type="expression" dxfId="5316" priority="14">
      <formula>OR($E154=84,$G154=84)</formula>
    </cfRule>
  </conditionalFormatting>
  <conditionalFormatting sqref="AD74">
    <cfRule type="expression" dxfId="5315" priority="13">
      <formula>OR($E153=84,$G153=84)</formula>
    </cfRule>
  </conditionalFormatting>
  <conditionalFormatting sqref="AD83:AD86">
    <cfRule type="expression" dxfId="5314" priority="12">
      <formula>OR($E162=84,$G162=84)</formula>
    </cfRule>
  </conditionalFormatting>
  <conditionalFormatting sqref="CS17">
    <cfRule type="expression" dxfId="5313" priority="57">
      <formula>TODAY()&gt;$CS$17</formula>
    </cfRule>
  </conditionalFormatting>
  <conditionalFormatting sqref="CS18">
    <cfRule type="expression" dxfId="5312" priority="11">
      <formula>TODAY()&gt;$CS$18</formula>
    </cfRule>
  </conditionalFormatting>
  <conditionalFormatting sqref="CS19">
    <cfRule type="expression" dxfId="5311" priority="10">
      <formula>TODAY()&gt;$CS$19</formula>
    </cfRule>
  </conditionalFormatting>
  <conditionalFormatting sqref="CS20">
    <cfRule type="expression" dxfId="5310" priority="9">
      <formula>TODAY()&gt;$CS$20</formula>
    </cfRule>
  </conditionalFormatting>
  <conditionalFormatting sqref="CS21">
    <cfRule type="expression" dxfId="5309" priority="8">
      <formula>TODAY()&gt;$CS$21</formula>
    </cfRule>
  </conditionalFormatting>
  <conditionalFormatting sqref="CS22">
    <cfRule type="expression" dxfId="5308" priority="7">
      <formula>TODAY()&gt;$CS$22</formula>
    </cfRule>
  </conditionalFormatting>
  <conditionalFormatting sqref="AG13:AG14">
    <cfRule type="duplicateValues" dxfId="5307" priority="1"/>
  </conditionalFormatting>
  <conditionalFormatting sqref="AI13:AI14">
    <cfRule type="duplicateValues" dxfId="5306" priority="2"/>
  </conditionalFormatting>
  <conditionalFormatting sqref="AI13:AI14">
    <cfRule type="duplicateValues" dxfId="5305" priority="3"/>
  </conditionalFormatting>
  <conditionalFormatting sqref="AI15:AI22">
    <cfRule type="duplicateValues" dxfId="5304" priority="1554"/>
  </conditionalFormatting>
  <conditionalFormatting sqref="AG15:AG22">
    <cfRule type="duplicateValues" dxfId="5303" priority="1557"/>
  </conditionalFormatting>
  <dataValidations count="6">
    <dataValidation type="list" allowBlank="1" showInputMessage="1" showErrorMessage="1" sqref="AJ9" xr:uid="{F331AAE4-1F06-40CE-959F-B9AC85DC58CA}">
      <formula1>$E$102:$E$103</formula1>
    </dataValidation>
    <dataValidation type="list" allowBlank="1" showInputMessage="1" showErrorMessage="1" sqref="CU12" xr:uid="{C30825D5-8E92-44A5-80AB-38737792DE4A}">
      <formula1>#REF!</formula1>
    </dataValidation>
    <dataValidation type="list" allowBlank="1" showInputMessage="1" showErrorMessage="1" sqref="BA9:BA23 BM9:BM23" xr:uid="{D7D8E241-B84D-45B6-AF6A-9D98CA912456}">
      <formula1>$CH$8:$CH$10</formula1>
    </dataValidation>
    <dataValidation type="list" allowBlank="1" showInputMessage="1" showErrorMessage="1" sqref="BD9:BE23" xr:uid="{7F7AD712-BB43-41DE-BA89-B186E654BCCD}">
      <formula1>OFFSET($CL$9,1,MATCH($BA9,$CL$9:$CN$9,0)-1,COUNTA(OFFSET($CL$9,1,MATCH($BA9,$CL$9:$CN$9,0)-1,5,1)),1)</formula1>
    </dataValidation>
    <dataValidation type="list" allowBlank="1" showInputMessage="1" showErrorMessage="1" sqref="BQ9:BQ23" xr:uid="{23BFD69A-EFEC-4FF6-8D2B-015F6541BD13}">
      <formula1>OFFSET($CL$16,1,MATCH($BM9,$CL$16:$CN$16,0)-1,COUNTA(OFFSET($CL$16,1,MATCH($BM9,$CL$16:$CN$16,0)-1,6,1)),1)</formula1>
    </dataValidation>
    <dataValidation type="list" showInputMessage="1" showErrorMessage="1" sqref="BP9:BP23" xr:uid="{773DEC71-B126-4002-9342-7B5D87FD9FAB}">
      <formula1>OFFSET($CL$16,1,MATCH($BM9,$CL$16:$CN$16,0)-1,COUNTA(OFFSET($CL$16,1,MATCH($BM9,$CL$16:$CN$16,0)-1,6,1)),1)</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5297" r:id="rId4"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5298" r:id="rId5"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5299" r:id="rId6"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5300" r:id="rId7"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5301" r:id="rId8"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5302" r:id="rId9"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5303" r:id="rId10"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5304" r:id="rId11"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5305" r:id="rId12"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5306" r:id="rId13"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5307" r:id="rId14"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5308" r:id="rId15"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5309" r:id="rId16"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5310" r:id="rId17"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5311" r:id="rId18"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5312" r:id="rId19"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5313" r:id="rId20"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5314" r:id="rId21"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5315" r:id="rId22"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5316" r:id="rId23"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5317" r:id="rId24"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5318" r:id="rId25"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5319" r:id="rId26"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5320" r:id="rId27"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5321" r:id="rId28"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5322" r:id="rId29"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5323" r:id="rId30"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5324" r:id="rId31"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5325" r:id="rId32"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5326" r:id="rId33"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5327" r:id="rId34"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5328" r:id="rId35"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5329" r:id="rId36"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5330" r:id="rId37"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5331" r:id="rId38"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5332" r:id="rId39"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5333" r:id="rId40"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5334" r:id="rId41"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5335" r:id="rId42"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5336" r:id="rId43"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5337" r:id="rId44"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5338" r:id="rId45"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5339" r:id="rId46"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5340" r:id="rId47"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5341" r:id="rId48"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5342" r:id="rId49"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5343" r:id="rId50"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5344" r:id="rId51"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5345" r:id="rId52"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5346" r:id="rId53"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5347" r:id="rId54"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5348" r:id="rId55"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5349" r:id="rId56"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5350" r:id="rId57"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5351" r:id="rId58"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5352" r:id="rId59"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5353" r:id="rId60"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5354" r:id="rId61"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5355" r:id="rId62"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5356" r:id="rId63"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5357" r:id="rId64"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5358" r:id="rId65"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5359" r:id="rId66"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5360" r:id="rId67"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5361" r:id="rId68"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5362" r:id="rId69"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5363" r:id="rId70"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5364" r:id="rId71"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5365" r:id="rId72"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5366" r:id="rId73"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5367" r:id="rId74"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5368" r:id="rId75"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5369" r:id="rId76"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5370" r:id="rId77"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5371" r:id="rId78"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5372" r:id="rId79"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5373" r:id="rId80"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5374" r:id="rId81"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5375" r:id="rId82"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5376" r:id="rId83"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5377" r:id="rId84"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5378" r:id="rId85"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5379" r:id="rId86"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5380" r:id="rId87"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5381" r:id="rId88"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5382" r:id="rId89"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5383" r:id="rId90"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5384" r:id="rId91"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55385" r:id="rId92" name="Check Box 89">
              <controlPr defaultSize="0" autoFill="0" autoLine="0" autoPict="0">
                <anchor moveWithCells="1">
                  <from>
                    <xdr:col>98</xdr:col>
                    <xdr:colOff>47625</xdr:colOff>
                    <xdr:row>15</xdr:row>
                    <xdr:rowOff>209550</xdr:rowOff>
                  </from>
                  <to>
                    <xdr:col>98</xdr:col>
                    <xdr:colOff>723900</xdr:colOff>
                    <xdr:row>17</xdr:row>
                    <xdr:rowOff>38100</xdr:rowOff>
                  </to>
                </anchor>
              </controlPr>
            </control>
          </mc:Choice>
        </mc:AlternateContent>
        <mc:AlternateContent xmlns:mc="http://schemas.openxmlformats.org/markup-compatibility/2006">
          <mc:Choice Requires="x14">
            <control shapeId="55386" r:id="rId93"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55387" r:id="rId94" name="Check Box 91">
              <controlPr defaultSize="0" autoFill="0" autoLine="0" autoPict="0">
                <anchor moveWithCells="1">
                  <from>
                    <xdr:col>98</xdr:col>
                    <xdr:colOff>47625</xdr:colOff>
                    <xdr:row>16</xdr:row>
                    <xdr:rowOff>209550</xdr:rowOff>
                  </from>
                  <to>
                    <xdr:col>98</xdr:col>
                    <xdr:colOff>723900</xdr:colOff>
                    <xdr:row>18</xdr:row>
                    <xdr:rowOff>38100</xdr:rowOff>
                  </to>
                </anchor>
              </controlPr>
            </control>
          </mc:Choice>
        </mc:AlternateContent>
        <mc:AlternateContent xmlns:mc="http://schemas.openxmlformats.org/markup-compatibility/2006">
          <mc:Choice Requires="x14">
            <control shapeId="55388" r:id="rId95"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55389" r:id="rId96" name="Check Box 93">
              <controlPr defaultSize="0" autoFill="0" autoLine="0" autoPict="0">
                <anchor moveWithCells="1">
                  <from>
                    <xdr:col>98</xdr:col>
                    <xdr:colOff>47625</xdr:colOff>
                    <xdr:row>17</xdr:row>
                    <xdr:rowOff>209550</xdr:rowOff>
                  </from>
                  <to>
                    <xdr:col>98</xdr:col>
                    <xdr:colOff>723900</xdr:colOff>
                    <xdr:row>19</xdr:row>
                    <xdr:rowOff>38100</xdr:rowOff>
                  </to>
                </anchor>
              </controlPr>
            </control>
          </mc:Choice>
        </mc:AlternateContent>
        <mc:AlternateContent xmlns:mc="http://schemas.openxmlformats.org/markup-compatibility/2006">
          <mc:Choice Requires="x14">
            <control shapeId="55390" r:id="rId97" name="Check Box 94">
              <controlPr defaultSize="0" autoFill="0" autoLine="0" autoPict="0">
                <anchor moveWithCells="1">
                  <from>
                    <xdr:col>98</xdr:col>
                    <xdr:colOff>47625</xdr:colOff>
                    <xdr:row>18</xdr:row>
                    <xdr:rowOff>209550</xdr:rowOff>
                  </from>
                  <to>
                    <xdr:col>98</xdr:col>
                    <xdr:colOff>723900</xdr:colOff>
                    <xdr:row>20</xdr:row>
                    <xdr:rowOff>38100</xdr:rowOff>
                  </to>
                </anchor>
              </controlPr>
            </control>
          </mc:Choice>
        </mc:AlternateContent>
        <mc:AlternateContent xmlns:mc="http://schemas.openxmlformats.org/markup-compatibility/2006">
          <mc:Choice Requires="x14">
            <control shapeId="55391" r:id="rId98"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55392" r:id="rId99" name="Check Box 96">
              <controlPr defaultSize="0" autoFill="0" autoLine="0" autoPict="0">
                <anchor moveWithCells="1">
                  <from>
                    <xdr:col>98</xdr:col>
                    <xdr:colOff>47625</xdr:colOff>
                    <xdr:row>18</xdr:row>
                    <xdr:rowOff>209550</xdr:rowOff>
                  </from>
                  <to>
                    <xdr:col>98</xdr:col>
                    <xdr:colOff>723900</xdr:colOff>
                    <xdr:row>20</xdr:row>
                    <xdr:rowOff>38100</xdr:rowOff>
                  </to>
                </anchor>
              </controlPr>
            </control>
          </mc:Choice>
        </mc:AlternateContent>
        <mc:AlternateContent xmlns:mc="http://schemas.openxmlformats.org/markup-compatibility/2006">
          <mc:Choice Requires="x14">
            <control shapeId="55393" r:id="rId100" name="Check Box 97">
              <controlPr defaultSize="0" autoFill="0" autoLine="0" autoPict="0">
                <anchor moveWithCells="1">
                  <from>
                    <xdr:col>98</xdr:col>
                    <xdr:colOff>47625</xdr:colOff>
                    <xdr:row>19</xdr:row>
                    <xdr:rowOff>209550</xdr:rowOff>
                  </from>
                  <to>
                    <xdr:col>98</xdr:col>
                    <xdr:colOff>723900</xdr:colOff>
                    <xdr:row>21</xdr:row>
                    <xdr:rowOff>38100</xdr:rowOff>
                  </to>
                </anchor>
              </controlPr>
            </control>
          </mc:Choice>
        </mc:AlternateContent>
        <mc:AlternateContent xmlns:mc="http://schemas.openxmlformats.org/markup-compatibility/2006">
          <mc:Choice Requires="x14">
            <control shapeId="55394" r:id="rId101"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55395" r:id="rId102" name="Check Box 99">
              <controlPr defaultSize="0" autoFill="0" autoLine="0" autoPict="0">
                <anchor moveWithCells="1">
                  <from>
                    <xdr:col>98</xdr:col>
                    <xdr:colOff>47625</xdr:colOff>
                    <xdr:row>19</xdr:row>
                    <xdr:rowOff>209550</xdr:rowOff>
                  </from>
                  <to>
                    <xdr:col>98</xdr:col>
                    <xdr:colOff>723900</xdr:colOff>
                    <xdr:row>21</xdr:row>
                    <xdr:rowOff>38100</xdr:rowOff>
                  </to>
                </anchor>
              </controlPr>
            </control>
          </mc:Choice>
        </mc:AlternateContent>
        <mc:AlternateContent xmlns:mc="http://schemas.openxmlformats.org/markup-compatibility/2006">
          <mc:Choice Requires="x14">
            <control shapeId="55396" r:id="rId103" name="Check Box 100">
              <controlPr defaultSize="0" autoFill="0" autoLine="0" autoPict="0">
                <anchor moveWithCells="1">
                  <from>
                    <xdr:col>98</xdr:col>
                    <xdr:colOff>47625</xdr:colOff>
                    <xdr:row>20</xdr:row>
                    <xdr:rowOff>209550</xdr:rowOff>
                  </from>
                  <to>
                    <xdr:col>98</xdr:col>
                    <xdr:colOff>723900</xdr:colOff>
                    <xdr:row>22</xdr:row>
                    <xdr:rowOff>38100</xdr:rowOff>
                  </to>
                </anchor>
              </controlPr>
            </control>
          </mc:Choice>
        </mc:AlternateContent>
        <mc:AlternateContent xmlns:mc="http://schemas.openxmlformats.org/markup-compatibility/2006">
          <mc:Choice Requires="x14">
            <control shapeId="55397" r:id="rId104"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BB420557-F958-46D2-8C1E-6CD93872F0C0}">
            <xm:f>NOT(ISERROR(SEARCH("AGGRESSIVE",R7)))</xm:f>
            <xm:f>"AGGRESSIVE"</xm:f>
            <x14:dxf>
              <font>
                <b/>
                <i val="0"/>
              </font>
              <fill>
                <patternFill>
                  <bgColor rgb="FFFFC000"/>
                </patternFill>
              </fill>
            </x14:dxf>
          </x14:cfRule>
          <xm:sqref>R7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4D9F7-B222-445D-85C4-C9B039E8BF20}">
  <sheetPr codeName="Sheet22">
    <tabColor rgb="FFFFC000"/>
  </sheetPr>
  <dimension ref="A1:CZ350"/>
  <sheetViews>
    <sheetView topLeftCell="X1" workbookViewId="0">
      <selection activeCell="AG15" sqref="AG15"/>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4.57031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45219</v>
      </c>
      <c r="CS4" s="371" t="str">
        <f>IF(CS12&lt;&gt;0,IF($CU38&lt;=83,(WORKDAY($CS$12,$CS29)),"NA"),"")</f>
        <v>NA</v>
      </c>
      <c r="CT4" s="371">
        <f>IF(CS12&lt;&gt;0,IF($CU39&lt;=83,(WORKDAY($CS$12,$CS30)),"NA"),"")</f>
        <v>45230</v>
      </c>
      <c r="CU4" s="371">
        <f>IF(CS12&lt;&gt;0,IF($CU40&lt;=83,(WORKDAY($CS$12,$CS31)),"NA"),"")</f>
        <v>45258</v>
      </c>
      <c r="CV4" s="371">
        <f>IF(CS12&lt;&gt;0,IF($CU41&lt;=83,(WORKDAY($CS$12,$CS32)),"NA"),"")</f>
        <v>45260</v>
      </c>
      <c r="CW4" s="371">
        <f>IF(CS12&lt;&gt;0,IF($CU42&lt;=83,(WORKDAY($CS$12,$CS33)),"NA"),"")</f>
        <v>45261</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SMC- SIAEC</v>
      </c>
      <c r="CR5" s="372" t="str">
        <f ca="1">IF(CS12&lt;&gt;0,IF($CS37&lt;=83,IF($CU37&lt;=83,(IF(TODAY()&lt;=WORKDAY(CR4,-1),"INITIATED","WIP")),INDEX($CS$17,MATCH(CR17,CR17:CR22,0))),"COMPLETED"),"")</f>
        <v>COMPLETED</v>
      </c>
      <c r="CS5" s="372" t="str">
        <f ca="1">IF(CS12&lt;&gt;0,IF($CS38&lt;=83,IF($CU38&lt;=83,(IF(TODAY()&lt;=WORKDAY(CS4,-2),"INITIATED","WIP")),INDEX($CS$18,MATCH(CR18,CR18:CR22,0))),"COMPLETED"),"")</f>
        <v>NA</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45260</v>
      </c>
      <c r="CY5" s="365"/>
      <c r="CZ5" s="365"/>
    </row>
    <row r="6" spans="1:104" ht="15.75" thickBot="1">
      <c r="A6" s="71"/>
      <c r="B6" s="71"/>
      <c r="C6" s="72">
        <f>IF(AI9&lt;&gt;0,IF($G66&lt;=83,(WORKDAY($AI$9,$F21)),"NA"),"")</f>
        <v>45219</v>
      </c>
      <c r="D6" s="72" t="str">
        <f>IF(AI9&lt;&gt;0,IF($G67&lt;=83,(WORKDAY($AI$9,$F22)),"NA"),"")</f>
        <v>NA</v>
      </c>
      <c r="E6" s="72">
        <f>IF(AI9&lt;&gt;0,IF($G68&lt;=83,(WORKDAY($AI$9,$F23)),"NA"),"")</f>
        <v>45223</v>
      </c>
      <c r="F6" s="72">
        <f>IF(AI9&lt;&gt;0,IF($G69&lt;=83,(WORKDAY($AI$9,$F24)),"NA"),"")</f>
        <v>45224</v>
      </c>
      <c r="G6" s="72">
        <f>IF(AI9&lt;&gt;0,IF($G70&lt;=83,(WORKDAY($AI$9,$F25)),"NA"),"")</f>
        <v>45226</v>
      </c>
      <c r="H6" s="72">
        <f>IF(AI9&lt;&gt;0,IF($G71&lt;=83,(WORKDAY($AI$9,$F26)),"NA"),"")</f>
        <v>45226</v>
      </c>
      <c r="I6" s="72">
        <f>IF(AI9&lt;&gt;0,IF($G72&lt;=83,(WORKDAY($AI$9,$F27)),"NA"),"")</f>
        <v>45230</v>
      </c>
      <c r="J6" s="72" t="str">
        <f>IF(AI9&lt;&gt;0,IF($G73&lt;=83,(WORKDAY($AI$9,$F28)),"NA"),"")</f>
        <v>NA</v>
      </c>
      <c r="K6" s="72">
        <f>IF(AI9&lt;&gt;0,IF($G74&lt;=83,(WORKDAY($AI$9,$F29)),"NA"),"")</f>
        <v>45232</v>
      </c>
      <c r="L6" s="437">
        <f>IF(AI9&lt;&gt;0,IF($G75&lt;=83,(WORKDAY($AI$9,$F30)),"NA"),"")</f>
        <v>45236</v>
      </c>
      <c r="M6" s="691" t="str">
        <f>$AO$9</f>
        <v/>
      </c>
      <c r="N6" s="691"/>
      <c r="O6" s="125"/>
      <c r="P6" s="73">
        <f>IF($AQ$9&lt;&gt;0,$AQ$9,"")</f>
        <v>45230</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SMC- SIAEC</v>
      </c>
      <c r="B7" s="273" t="str">
        <f>IF($AB$9&lt;&gt;0,$AB$9,"")</f>
        <v>Provisioning of Diverse Singnet Ethernet Links and Replacement of Vedge 1000 device with Cisco C8200 device to integrate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45260</v>
      </c>
      <c r="P7" s="78" t="str">
        <f>IF((P6&lt;O7),"AMENDMENT REQUIRED","")</f>
        <v>AMENDMENT REQUIRED</v>
      </c>
      <c r="Q7" s="273" t="str">
        <f ca="1">IF($AR$9&lt;&gt;0,IF($E$76&lt;84,IF(TODAY()&gt;=WORKDAY($AR$9,$F$99),"NEEDS ATTENTION",""),"COMPLETED"),"")</f>
        <v/>
      </c>
      <c r="R7" s="434" t="str">
        <f>IF($E$76&gt;70,"TO ARCHIVE",IF($AP$9&gt;$AK$9,"AGGRESSIVE",""))</f>
        <v/>
      </c>
      <c r="S7" s="313">
        <f>AA88</f>
        <v>0.97826086956521729</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5">
      <c r="M9"/>
      <c r="Z9" s="41" t="s">
        <v>362</v>
      </c>
      <c r="AA9" s="41" t="s">
        <v>339</v>
      </c>
      <c r="AB9" s="41" t="s">
        <v>1160</v>
      </c>
      <c r="AC9" s="41" t="s">
        <v>446</v>
      </c>
      <c r="AD9" s="41" t="s">
        <v>363</v>
      </c>
      <c r="AE9" s="41" t="s">
        <v>845</v>
      </c>
      <c r="AF9" s="41" t="s">
        <v>848</v>
      </c>
      <c r="AG9" s="41" t="s">
        <v>861</v>
      </c>
      <c r="AH9" s="41" t="s">
        <v>862</v>
      </c>
      <c r="AI9" s="90">
        <f>'HL-Project Plan'!E23</f>
        <v>45216</v>
      </c>
      <c r="AJ9" s="7">
        <v>32</v>
      </c>
      <c r="AK9" s="271">
        <f>IF($AI$9&gt;0,WORKDAY($AI$9,$AJ$9),"")</f>
        <v>45260</v>
      </c>
      <c r="AL9" s="26" t="str">
        <f>IF(E79&lt;=83,"",AA29)</f>
        <v/>
      </c>
      <c r="AM9" s="26">
        <f>IF(E80&lt;=83,"",AA28)</f>
        <v>45216</v>
      </c>
      <c r="AN9" s="26" t="str">
        <f>IF(E81&lt;=83,"",AA30)</f>
        <v/>
      </c>
      <c r="AO9" s="271" t="str">
        <f>IF(AA31&lt;&gt;0,IF(G73=84,AD31,AA31),"")</f>
        <v/>
      </c>
      <c r="AP9" s="26">
        <f>IF($AI$9&lt;&gt;0,(MAX((AK9),MAX($AL$9,$AM$9,$AN$9))),"")</f>
        <v>45260</v>
      </c>
      <c r="AQ9" s="26">
        <f>MIN('CRD controls'!I37:I45)</f>
        <v>45230</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SMC- SIAEC</v>
      </c>
      <c r="CS12" s="379">
        <f>AI9</f>
        <v>45216</v>
      </c>
      <c r="CT12" s="380">
        <f>AP9</f>
        <v>45260</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92"/>
      <c r="AH14" s="92"/>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G15" s="92"/>
      <c r="AH15" s="92"/>
      <c r="AI15" s="92"/>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G16" s="92"/>
      <c r="AH16" s="92"/>
      <c r="AI16" s="92"/>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G17" s="92"/>
      <c r="AH17" s="92"/>
      <c r="AI17" s="92"/>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G18" s="92"/>
      <c r="AH18" s="92"/>
      <c r="AI18" s="92"/>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G19" s="92"/>
      <c r="AH19" s="92"/>
      <c r="AI19" s="92"/>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G20" s="92"/>
      <c r="AH20" s="92"/>
      <c r="AI20" s="92"/>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G21" s="92"/>
      <c r="AH21" s="92"/>
      <c r="AI21" s="92"/>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G22" s="92"/>
      <c r="AH22" s="92"/>
      <c r="AI22" s="92"/>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G23" s="92"/>
      <c r="AH23" s="92"/>
      <c r="AI23" s="92"/>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AG24" s="92"/>
      <c r="AH24" s="92"/>
      <c r="AI24" s="92"/>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AG25" s="92"/>
      <c r="AH25" s="92"/>
      <c r="AI25" s="92"/>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AG26" s="92"/>
      <c r="AH26" s="92"/>
      <c r="AI26" s="92"/>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G27" s="92"/>
      <c r="AH27" s="92"/>
      <c r="AI27" s="92"/>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45216</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0</v>
      </c>
      <c r="E41" s="76">
        <v>0</v>
      </c>
      <c r="F41" s="76">
        <f>E62</f>
        <v>0</v>
      </c>
      <c r="G41" s="76">
        <f>D63</f>
        <v>14</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14</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t="s">
        <v>392</v>
      </c>
      <c r="AD62" s="26"/>
    </row>
    <row r="63" spans="3:33" ht="15.75" thickBot="1">
      <c r="C63" s="136">
        <f>D41</f>
        <v>0</v>
      </c>
      <c r="D63" s="139">
        <f>E63-C63</f>
        <v>14</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E75" s="513"/>
      <c r="AF75" s="513"/>
      <c r="AG75" s="513"/>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1</v>
      </c>
      <c r="G79" s="178">
        <f>_xlfn.UNICODE($F79)</f>
        <v>84</v>
      </c>
      <c r="H79" s="208">
        <f>IF($E79=84,5,0)</f>
        <v>0</v>
      </c>
      <c r="I79" s="208">
        <f>IF($G79=84,5,0)</f>
        <v>5</v>
      </c>
      <c r="J79" s="646">
        <f>SUM(H79:H81)</f>
        <v>5</v>
      </c>
      <c r="K79" s="646">
        <f>SUM(I79:I81)</f>
        <v>10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2.5166114784235831</v>
      </c>
      <c r="M86" s="182"/>
      <c r="Z86" s="157" t="s">
        <v>254</v>
      </c>
      <c r="AA86" s="158"/>
      <c r="AB86" s="158"/>
      <c r="AC86" s="159" t="s">
        <v>175</v>
      </c>
      <c r="AD86" s="26"/>
    </row>
    <row r="87" spans="1:36" ht="15" customHeight="1" thickBot="1">
      <c r="M87" s="182"/>
      <c r="Z87" s="150" t="s">
        <v>255</v>
      </c>
      <c r="AA87" s="10">
        <f>AA88</f>
        <v>0.97826086956521729</v>
      </c>
      <c r="AB87" s="150" t="s">
        <v>256</v>
      </c>
      <c r="AC87" s="10">
        <f>(1-AA87)</f>
        <v>2.1739130434782705E-2</v>
      </c>
    </row>
    <row r="88" spans="1:36" ht="15.75" thickBot="1">
      <c r="C88" s="119" t="s">
        <v>48</v>
      </c>
      <c r="D88" s="140" t="s">
        <v>246</v>
      </c>
      <c r="E88" s="140" t="s">
        <v>247</v>
      </c>
      <c r="F88" s="140" t="s">
        <v>248</v>
      </c>
      <c r="G88" s="193" t="s">
        <v>249</v>
      </c>
      <c r="H88" s="291" t="s">
        <v>250</v>
      </c>
      <c r="M88" s="182"/>
      <c r="Z88" s="195" t="s">
        <v>257</v>
      </c>
      <c r="AA88" s="196">
        <f>H170</f>
        <v>0.97826086956521729</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6.333333333333333</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39.130434782608695</v>
      </c>
      <c r="K123" s="685">
        <f>SUM(I123:I150)</f>
        <v>8.695652173913043</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0</v>
      </c>
      <c r="E131" s="6">
        <f t="shared" si="22"/>
        <v>70</v>
      </c>
      <c r="F131" s="46"/>
      <c r="G131" s="6"/>
      <c r="H131" s="297">
        <f t="shared" si="25"/>
        <v>0</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0</v>
      </c>
      <c r="E141" s="6">
        <f t="shared" si="22"/>
        <v>70</v>
      </c>
      <c r="F141" s="46" t="b">
        <v>1</v>
      </c>
      <c r="G141" s="6">
        <f>_xlfn.UNICODE($F141)</f>
        <v>84</v>
      </c>
      <c r="H141" s="297">
        <f t="shared" si="30"/>
        <v>0</v>
      </c>
      <c r="I141" s="297">
        <f t="shared" si="31"/>
        <v>2.1739130434782608</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1</v>
      </c>
      <c r="E149" s="6">
        <f t="shared" si="22"/>
        <v>84</v>
      </c>
      <c r="F149" s="46" t="b">
        <v>0</v>
      </c>
      <c r="G149" s="6">
        <f t="shared" si="35"/>
        <v>70</v>
      </c>
      <c r="H149" s="297">
        <f t="shared" si="32"/>
        <v>2.1739130434782608</v>
      </c>
      <c r="I149" s="297">
        <f t="shared" si="34"/>
        <v>0</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10</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1</v>
      </c>
      <c r="E165" s="6">
        <f t="shared" si="41"/>
        <v>84</v>
      </c>
      <c r="F165" s="6"/>
      <c r="G165" s="6"/>
      <c r="H165" s="208">
        <f t="shared" si="42"/>
        <v>2.5</v>
      </c>
      <c r="I165" s="208">
        <f t="shared" si="43"/>
        <v>0</v>
      </c>
      <c r="J165" s="687"/>
      <c r="K165" s="687"/>
      <c r="M165" s="182"/>
    </row>
    <row r="166" spans="3:13" ht="15.75" thickBot="1">
      <c r="G166" s="298" t="s">
        <v>271</v>
      </c>
      <c r="H166" s="299">
        <f>J123+K123</f>
        <v>47.826086956521735</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10</v>
      </c>
      <c r="M169"/>
    </row>
    <row r="170" spans="3:13" ht="15.75" thickBot="1">
      <c r="C170" s="308" t="s">
        <v>403</v>
      </c>
      <c r="H170" s="300">
        <f>SUM(H166:H169)/100</f>
        <v>0.97826086956521729</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5301" priority="335" operator="equal">
      <formula>0</formula>
    </cfRule>
  </conditionalFormatting>
  <conditionalFormatting sqref="H53">
    <cfRule type="cellIs" dxfId="5300" priority="334" operator="equal">
      <formula>0</formula>
    </cfRule>
  </conditionalFormatting>
  <conditionalFormatting sqref="L53">
    <cfRule type="cellIs" dxfId="5299" priority="333" operator="equal">
      <formula>0</formula>
    </cfRule>
  </conditionalFormatting>
  <conditionalFormatting sqref="H48">
    <cfRule type="cellIs" dxfId="5298" priority="332" operator="equal">
      <formula>0</formula>
    </cfRule>
  </conditionalFormatting>
  <conditionalFormatting sqref="H57">
    <cfRule type="cellIs" dxfId="5297" priority="331" operator="equal">
      <formula>0</formula>
    </cfRule>
  </conditionalFormatting>
  <conditionalFormatting sqref="D48">
    <cfRule type="cellIs" dxfId="5296" priority="330" operator="equal">
      <formula>0</formula>
    </cfRule>
  </conditionalFormatting>
  <conditionalFormatting sqref="D52">
    <cfRule type="cellIs" dxfId="5295" priority="329" operator="equal">
      <formula>0</formula>
    </cfRule>
  </conditionalFormatting>
  <conditionalFormatting sqref="D57">
    <cfRule type="cellIs" dxfId="5294" priority="328" operator="equal">
      <formula>0</formula>
    </cfRule>
  </conditionalFormatting>
  <conditionalFormatting sqref="D61">
    <cfRule type="cellIs" dxfId="5293" priority="327" operator="equal">
      <formula>0</formula>
    </cfRule>
  </conditionalFormatting>
  <conditionalFormatting sqref="P53">
    <cfRule type="cellIs" dxfId="5292" priority="326" operator="equal">
      <formula>0</formula>
    </cfRule>
  </conditionalFormatting>
  <conditionalFormatting sqref="K54">
    <cfRule type="expression" dxfId="5291" priority="325">
      <formula>$L$53=0</formula>
    </cfRule>
  </conditionalFormatting>
  <conditionalFormatting sqref="G49">
    <cfRule type="expression" dxfId="5290" priority="324">
      <formula>$H$48=0</formula>
    </cfRule>
  </conditionalFormatting>
  <conditionalFormatting sqref="C49">
    <cfRule type="expression" dxfId="5289" priority="323">
      <formula>$D$48=0</formula>
    </cfRule>
  </conditionalFormatting>
  <conditionalFormatting sqref="C53">
    <cfRule type="expression" dxfId="5288" priority="322">
      <formula>$D$52=0</formula>
    </cfRule>
  </conditionalFormatting>
  <conditionalFormatting sqref="C58">
    <cfRule type="expression" dxfId="5287" priority="321">
      <formula>$D$57=0</formula>
    </cfRule>
  </conditionalFormatting>
  <conditionalFormatting sqref="C62">
    <cfRule type="expression" dxfId="5286" priority="320">
      <formula>$D$61=0</formula>
    </cfRule>
  </conditionalFormatting>
  <conditionalFormatting sqref="O54">
    <cfRule type="expression" dxfId="5285" priority="319">
      <formula>$P$53=0</formula>
    </cfRule>
  </conditionalFormatting>
  <conditionalFormatting sqref="G58">
    <cfRule type="expression" dxfId="5284" priority="318">
      <formula>$H$57=0</formula>
    </cfRule>
  </conditionalFormatting>
  <conditionalFormatting sqref="G54">
    <cfRule type="expression" dxfId="5283" priority="317">
      <formula>$H$53=0</formula>
    </cfRule>
  </conditionalFormatting>
  <conditionalFormatting sqref="Y48">
    <cfRule type="cellIs" dxfId="5282" priority="316" operator="equal">
      <formula>"CRITICAL"</formula>
    </cfRule>
  </conditionalFormatting>
  <conditionalFormatting sqref="Y50">
    <cfRule type="cellIs" dxfId="5281" priority="315" operator="equal">
      <formula>"CRITICAL"</formula>
    </cfRule>
  </conditionalFormatting>
  <conditionalFormatting sqref="Y53">
    <cfRule type="cellIs" dxfId="5280" priority="314" operator="equal">
      <formula>"CRITICAL"</formula>
    </cfRule>
  </conditionalFormatting>
  <conditionalFormatting sqref="Y28">
    <cfRule type="cellIs" dxfId="5279" priority="313" operator="equal">
      <formula>"CRITICAL"</formula>
    </cfRule>
  </conditionalFormatting>
  <conditionalFormatting sqref="Y59">
    <cfRule type="cellIs" dxfId="5278" priority="312" operator="equal">
      <formula>"CRITICAL"</formula>
    </cfRule>
  </conditionalFormatting>
  <conditionalFormatting sqref="Y60">
    <cfRule type="cellIs" dxfId="5277" priority="311" operator="equal">
      <formula>"CRITICAL"</formula>
    </cfRule>
  </conditionalFormatting>
  <conditionalFormatting sqref="C7:L7">
    <cfRule type="cellIs" dxfId="5276" priority="300" operator="equal">
      <formula>"NON-WORKING DAY"</formula>
    </cfRule>
    <cfRule type="cellIs" dxfId="5275" priority="301" operator="equal">
      <formula>"WORKING DAY"</formula>
    </cfRule>
    <cfRule type="cellIs" dxfId="5274" priority="302" operator="equal">
      <formula>"NON AGGRESSIVE"</formula>
    </cfRule>
    <cfRule type="cellIs" dxfId="5273" priority="303" operator="equal">
      <formula>"AGGRESSIVE"</formula>
    </cfRule>
    <cfRule type="cellIs" dxfId="5272" priority="304" operator="equal">
      <formula>"AMENDMENT NOT REQUIRED"</formula>
    </cfRule>
    <cfRule type="cellIs" dxfId="5271" priority="305" operator="equal">
      <formula>"AMENDMENT REQUIRED"</formula>
    </cfRule>
    <cfRule type="cellIs" dxfId="5270" priority="306" operator="equal">
      <formula>"COMPLETED"</formula>
    </cfRule>
    <cfRule type="cellIs" dxfId="5269" priority="307" operator="equal">
      <formula>"RISK"</formula>
    </cfRule>
    <cfRule type="cellIs" dxfId="5268" priority="308" operator="equal">
      <formula>"ISSUE"</formula>
    </cfRule>
    <cfRule type="cellIs" dxfId="5267" priority="309" operator="equal">
      <formula>"NEEDS ATTENTION"</formula>
    </cfRule>
    <cfRule type="cellIs" dxfId="5266" priority="310" operator="equal">
      <formula>"NA"</formula>
    </cfRule>
  </conditionalFormatting>
  <conditionalFormatting sqref="AD26">
    <cfRule type="cellIs" dxfId="5265" priority="299" operator="equal">
      <formula>"PROJECT CAN BE MOVED TO COMPLETED SHEET"</formula>
    </cfRule>
  </conditionalFormatting>
  <conditionalFormatting sqref="Q7">
    <cfRule type="cellIs" dxfId="5264" priority="288" operator="equal">
      <formula>"NON-WORKING DAY"</formula>
    </cfRule>
    <cfRule type="cellIs" dxfId="5263" priority="289" operator="equal">
      <formula>"WORKING DAY"</formula>
    </cfRule>
    <cfRule type="cellIs" dxfId="5262" priority="290" operator="equal">
      <formula>"NON AGGRESSIVE"</formula>
    </cfRule>
    <cfRule type="cellIs" dxfId="5261" priority="291" operator="equal">
      <formula>"AGGRESSIVE"</formula>
    </cfRule>
    <cfRule type="cellIs" dxfId="5260" priority="292" operator="equal">
      <formula>"AMENDMENT NOT REQUIRED"</formula>
    </cfRule>
    <cfRule type="cellIs" dxfId="5259" priority="293" operator="equal">
      <formula>"AMENDMENT REQUIRED"</formula>
    </cfRule>
    <cfRule type="cellIs" dxfId="5258" priority="294" operator="equal">
      <formula>"COMPLETED"</formula>
    </cfRule>
    <cfRule type="cellIs" dxfId="5257" priority="295" operator="equal">
      <formula>"RISK"</formula>
    </cfRule>
    <cfRule type="cellIs" dxfId="5256" priority="296" operator="equal">
      <formula>"ISSUE"</formula>
    </cfRule>
    <cfRule type="cellIs" dxfId="5255" priority="297" operator="equal">
      <formula>"NEEDS ATTENTION"</formula>
    </cfRule>
    <cfRule type="cellIs" dxfId="5254" priority="298" operator="equal">
      <formula>"NA"</formula>
    </cfRule>
  </conditionalFormatting>
  <conditionalFormatting sqref="P7">
    <cfRule type="cellIs" dxfId="5253" priority="287" operator="equal">
      <formula>"AMENDMENT REQUIRED"</formula>
    </cfRule>
  </conditionalFormatting>
  <conditionalFormatting sqref="C7">
    <cfRule type="cellIs" dxfId="5252" priority="286" operator="equal">
      <formula>"BILLING DEFEREMENT TO BE INITIATED, IF APPLICABLE"</formula>
    </cfRule>
  </conditionalFormatting>
  <conditionalFormatting sqref="C102:C106">
    <cfRule type="containsText" dxfId="5251" priority="233" operator="containsText" text="TD/TM">
      <formula>NOT(ISERROR(SEARCH("TD/TM",C102)))</formula>
    </cfRule>
    <cfRule type="containsText" dxfId="5250" priority="236" operator="containsText" text="Order Raising">
      <formula>NOT(ISERROR(SEARCH("Order Raising",C102)))</formula>
    </cfRule>
    <cfRule type="containsText" dxfId="5249" priority="237" operator="containsText" text="Partner">
      <formula>NOT(ISERROR(SEARCH("Partner",C102)))</formula>
    </cfRule>
    <cfRule type="containsText" dxfId="5248" priority="284" operator="containsText" text="Sales">
      <formula>NOT(ISERROR(SEARCH("Sales",C102)))</formula>
    </cfRule>
    <cfRule type="containsText" dxfId="5247" priority="285" operator="containsText" text="Client">
      <formula>NOT(ISERROR(SEARCH("Client",C102)))</formula>
    </cfRule>
  </conditionalFormatting>
  <conditionalFormatting sqref="C103">
    <cfRule type="containsText" dxfId="5246" priority="282" operator="containsText" text="Singtel">
      <formula>NOT(ISERROR(SEARCH("Singtel",C103)))</formula>
    </cfRule>
    <cfRule type="containsText" dxfId="5245" priority="283" operator="containsText" text="Schenker">
      <formula>NOT(ISERROR(SEARCH("Schenker",C103)))</formula>
    </cfRule>
  </conditionalFormatting>
  <conditionalFormatting sqref="M7:N7">
    <cfRule type="cellIs" dxfId="5244" priority="270" operator="equal">
      <formula>"NEEDS POSTPONEMENT"</formula>
    </cfRule>
    <cfRule type="cellIs" dxfId="5243" priority="271" operator="equal">
      <formula>"NON-WORKING DAY"</formula>
    </cfRule>
    <cfRule type="cellIs" dxfId="5242" priority="272" operator="equal">
      <formula>"WORKING DAY"</formula>
    </cfRule>
    <cfRule type="cellIs" dxfId="5241" priority="273" operator="equal">
      <formula>"NON AGGRESSIVE"</formula>
    </cfRule>
    <cfRule type="cellIs" dxfId="5240" priority="274" operator="equal">
      <formula>"AGGRESSIVE"</formula>
    </cfRule>
    <cfRule type="cellIs" dxfId="5239" priority="275" operator="equal">
      <formula>"AMENDMENT NOT REQUIRED"</formula>
    </cfRule>
    <cfRule type="cellIs" dxfId="5238" priority="276" operator="equal">
      <formula>"AMENDMENT REQUIRED"</formula>
    </cfRule>
    <cfRule type="cellIs" dxfId="5237" priority="277" operator="equal">
      <formula>"COMPLETED"</formula>
    </cfRule>
    <cfRule type="cellIs" dxfId="5236" priority="278" operator="equal">
      <formula>"RISK"</formula>
    </cfRule>
    <cfRule type="cellIs" dxfId="5235" priority="279" operator="equal">
      <formula>"ISSUE"</formula>
    </cfRule>
    <cfRule type="cellIs" dxfId="5234" priority="280" operator="equal">
      <formula>"NEEDS ATTENTION"</formula>
    </cfRule>
    <cfRule type="cellIs" dxfId="5233" priority="281" operator="equal">
      <formula>"NA"</formula>
    </cfRule>
  </conditionalFormatting>
  <conditionalFormatting sqref="S7">
    <cfRule type="cellIs" dxfId="5232" priority="258" operator="equal">
      <formula>"NON-WORKING DAY"</formula>
    </cfRule>
    <cfRule type="cellIs" dxfId="5231" priority="259" operator="equal">
      <formula>"WORKING DAY"</formula>
    </cfRule>
    <cfRule type="cellIs" dxfId="5230" priority="260" operator="equal">
      <formula>"NON AGGRESSIVE"</formula>
    </cfRule>
    <cfRule type="cellIs" dxfId="5229" priority="261" operator="equal">
      <formula>"AGGRESSIVE"</formula>
    </cfRule>
    <cfRule type="cellIs" dxfId="5228" priority="262" operator="equal">
      <formula>"AMENDMENT NOT REQUIRED"</formula>
    </cfRule>
    <cfRule type="cellIs" dxfId="5227" priority="263" operator="equal">
      <formula>"AMENDMENT REQUIRED"</formula>
    </cfRule>
    <cfRule type="cellIs" dxfId="5226" priority="264" operator="equal">
      <formula>"COMPLETED"</formula>
    </cfRule>
    <cfRule type="cellIs" dxfId="5225" priority="265" operator="equal">
      <formula>"RISK"</formula>
    </cfRule>
    <cfRule type="cellIs" dxfId="5224" priority="266" operator="equal">
      <formula>"ISSUE"</formula>
    </cfRule>
    <cfRule type="cellIs" dxfId="5223" priority="267" operator="equal">
      <formula>"NEEDS ATTENTION"</formula>
    </cfRule>
    <cfRule type="cellIs" dxfId="5222" priority="268" operator="equal">
      <formula>"NA"</formula>
    </cfRule>
  </conditionalFormatting>
  <conditionalFormatting sqref="AA38">
    <cfRule type="cellIs" dxfId="5221" priority="256" stopIfTrue="1" operator="equal">
      <formula>"COMPLETED"</formula>
    </cfRule>
    <cfRule type="expression" dxfId="5220" priority="257">
      <formula>$B$3&gt;$AA$38</formula>
    </cfRule>
  </conditionalFormatting>
  <conditionalFormatting sqref="AA26">
    <cfRule type="cellIs" dxfId="5219" priority="251" stopIfTrue="1" operator="equal">
      <formula>"COMPLETED"</formula>
    </cfRule>
    <cfRule type="expression" dxfId="5218" priority="252">
      <formula>$B$3&gt;$AA$26</formula>
    </cfRule>
  </conditionalFormatting>
  <conditionalFormatting sqref="AA26">
    <cfRule type="cellIs" dxfId="5217" priority="250" stopIfTrue="1" operator="equal">
      <formula>"NA"</formula>
    </cfRule>
  </conditionalFormatting>
  <conditionalFormatting sqref="C35 Z17 D5 C90">
    <cfRule type="expression" dxfId="5216" priority="338">
      <formula>AND($D$52=0,$AA$17&lt;&gt;"NA")</formula>
    </cfRule>
  </conditionalFormatting>
  <conditionalFormatting sqref="C36 Z18 C91 E5">
    <cfRule type="expression" dxfId="5215" priority="339">
      <formula>AND($D$57=0,$AA$18&lt;&gt;"NA")</formula>
    </cfRule>
  </conditionalFormatting>
  <conditionalFormatting sqref="C37 C92 F5">
    <cfRule type="expression" dxfId="5214" priority="340">
      <formula>AND($H$48=0,#REF!&lt;&gt;"NA")</formula>
    </cfRule>
  </conditionalFormatting>
  <conditionalFormatting sqref="C38 Z20 C93 G5">
    <cfRule type="expression" dxfId="5213" priority="341">
      <formula>AND($H$53=0,$AA$20&lt;&gt;"NA")</formula>
    </cfRule>
  </conditionalFormatting>
  <conditionalFormatting sqref="C39 C94 H5">
    <cfRule type="expression" dxfId="5212" priority="342">
      <formula>AND($H$57=0,#REF!&lt;&gt;"NA")</formula>
    </cfRule>
  </conditionalFormatting>
  <conditionalFormatting sqref="C95 C40 C72 I5">
    <cfRule type="expression" dxfId="5211" priority="343">
      <formula>AND($L$57=0,#REF!&lt;&gt;"NA")</formula>
    </cfRule>
  </conditionalFormatting>
  <conditionalFormatting sqref="C41 C96 J5">
    <cfRule type="expression" dxfId="5210" priority="344">
      <formula>AND($D$61=0,#REF!&lt;&gt;"NA")</formula>
    </cfRule>
  </conditionalFormatting>
  <conditionalFormatting sqref="C42 C97 K5">
    <cfRule type="expression" dxfId="5209" priority="345">
      <formula>AND($L$53=0,#REF!&lt;&gt;"NA")</formula>
    </cfRule>
  </conditionalFormatting>
  <conditionalFormatting sqref="C43 Z25 C98 L5:M5">
    <cfRule type="expression" dxfId="5208" priority="346">
      <formula>AND($P$53=0,$AA$25&lt;&gt;"NA")</formula>
    </cfRule>
  </conditionalFormatting>
  <conditionalFormatting sqref="AD44">
    <cfRule type="expression" dxfId="5207" priority="249">
      <formula>OR($E123=84,$G123=84)</formula>
    </cfRule>
  </conditionalFormatting>
  <conditionalFormatting sqref="AD45:AD46">
    <cfRule type="expression" dxfId="5206" priority="248">
      <formula>OR($E124=84,$G124=84)</formula>
    </cfRule>
  </conditionalFormatting>
  <conditionalFormatting sqref="AD52">
    <cfRule type="expression" dxfId="5205" priority="247">
      <formula>OR($E133=84,$G133=84)</formula>
    </cfRule>
  </conditionalFormatting>
  <conditionalFormatting sqref="Z24">
    <cfRule type="expression" dxfId="5204" priority="246">
      <formula>AND($L$53=0,$AA$24&lt;&gt;"NA")</formula>
    </cfRule>
  </conditionalFormatting>
  <conditionalFormatting sqref="K58">
    <cfRule type="expression" dxfId="5203" priority="245">
      <formula>$H$57=0</formula>
    </cfRule>
  </conditionalFormatting>
  <conditionalFormatting sqref="AA34">
    <cfRule type="cellIs" dxfId="5202" priority="336" operator="equal">
      <formula>"COMPLETED"</formula>
    </cfRule>
    <cfRule type="expression" dxfId="5201" priority="337">
      <formula>$B$3&gt;$AA$34</formula>
    </cfRule>
  </conditionalFormatting>
  <conditionalFormatting sqref="AA35">
    <cfRule type="cellIs" dxfId="5200" priority="243" operator="equal">
      <formula>"COMPLETED"</formula>
    </cfRule>
    <cfRule type="expression" dxfId="5199" priority="244">
      <formula>$B$3&gt;$AA$35</formula>
    </cfRule>
  </conditionalFormatting>
  <conditionalFormatting sqref="AA36">
    <cfRule type="expression" dxfId="5198" priority="241">
      <formula>$B$3&gt;$AA$36</formula>
    </cfRule>
    <cfRule type="cellIs" dxfId="5197" priority="242" operator="equal">
      <formula>"COMPLETED"</formula>
    </cfRule>
    <cfRule type="cellIs" dxfId="5196" priority="255" operator="equal">
      <formula>"NA"</formula>
    </cfRule>
  </conditionalFormatting>
  <conditionalFormatting sqref="AA37">
    <cfRule type="expression" dxfId="5195" priority="238">
      <formula>$B$3&gt;$AA$37</formula>
    </cfRule>
    <cfRule type="cellIs" dxfId="5194" priority="239" operator="equal">
      <formula>"NA"</formula>
    </cfRule>
    <cfRule type="cellIs" dxfId="5193" priority="240" operator="equal">
      <formula>"COMPLETED"</formula>
    </cfRule>
  </conditionalFormatting>
  <conditionalFormatting sqref="C106">
    <cfRule type="containsText" dxfId="5192" priority="234" operator="containsText" text="Singtel">
      <formula>NOT(ISERROR(SEARCH("Singtel",C106)))</formula>
    </cfRule>
    <cfRule type="containsText" dxfId="5191" priority="235" operator="containsText" text="Schenker">
      <formula>NOT(ISERROR(SEARCH("Schenker",C106)))</formula>
    </cfRule>
  </conditionalFormatting>
  <conditionalFormatting sqref="AE74:AG74">
    <cfRule type="expression" dxfId="5190" priority="232">
      <formula>OR($E153=84,$G153=84)</formula>
    </cfRule>
  </conditionalFormatting>
  <conditionalFormatting sqref="BF9:BG23 BJ9:BJ23">
    <cfRule type="cellIs" dxfId="5189" priority="220" operator="equal">
      <formula>"Critical"</formula>
    </cfRule>
    <cfRule type="cellIs" dxfId="5188" priority="221" operator="equal">
      <formula>"Sustainable"</formula>
    </cfRule>
    <cfRule type="cellIs" dxfId="5187" priority="222" operator="equal">
      <formula>"Severe"</formula>
    </cfRule>
    <cfRule type="cellIs" dxfId="5186" priority="223" operator="equal">
      <formula>"Moderate"</formula>
    </cfRule>
  </conditionalFormatting>
  <conditionalFormatting sqref="CB9:CG14">
    <cfRule type="cellIs" dxfId="5185" priority="228" operator="equal">
      <formula>"Critical"</formula>
    </cfRule>
    <cfRule type="cellIs" dxfId="5184" priority="229" operator="equal">
      <formula>"Sustainable"</formula>
    </cfRule>
    <cfRule type="cellIs" dxfId="5183" priority="230" operator="equal">
      <formula>"Severe"</formula>
    </cfRule>
    <cfRule type="cellIs" dxfId="5182" priority="231" operator="equal">
      <formula>"Moderate"</formula>
    </cfRule>
  </conditionalFormatting>
  <conditionalFormatting sqref="BT9:BU23">
    <cfRule type="cellIs" dxfId="5181" priority="224" operator="equal">
      <formula>"Critical"</formula>
    </cfRule>
    <cfRule type="cellIs" dxfId="5180" priority="225" operator="equal">
      <formula>"Sustainable"</formula>
    </cfRule>
    <cfRule type="cellIs" dxfId="5179" priority="226" operator="equal">
      <formula>"Severe"</formula>
    </cfRule>
    <cfRule type="cellIs" dxfId="5178" priority="227" operator="equal">
      <formula>"Moderate"</formula>
    </cfRule>
  </conditionalFormatting>
  <conditionalFormatting sqref="CB9:CG14">
    <cfRule type="cellIs" dxfId="5177" priority="219" operator="equal">
      <formula>"NIL"</formula>
    </cfRule>
  </conditionalFormatting>
  <conditionalFormatting sqref="CB14:CG14">
    <cfRule type="cellIs" dxfId="5176" priority="215" operator="equal">
      <formula>"Critical"</formula>
    </cfRule>
    <cfRule type="cellIs" dxfId="5175" priority="216" operator="equal">
      <formula>"Sustainable"</formula>
    </cfRule>
    <cfRule type="cellIs" dxfId="5174" priority="217" operator="equal">
      <formula>"Severe"</formula>
    </cfRule>
    <cfRule type="cellIs" dxfId="5173" priority="218" operator="equal">
      <formula>"Moderate"</formula>
    </cfRule>
  </conditionalFormatting>
  <conditionalFormatting sqref="CB14:CG14">
    <cfRule type="cellIs" dxfId="5172" priority="214" operator="equal">
      <formula>"NIL"</formula>
    </cfRule>
  </conditionalFormatting>
  <conditionalFormatting sqref="CG9:CG13">
    <cfRule type="cellIs" dxfId="5171" priority="210" operator="equal">
      <formula>"Critical"</formula>
    </cfRule>
    <cfRule type="cellIs" dxfId="5170" priority="211" operator="equal">
      <formula>"Sustainable"</formula>
    </cfRule>
    <cfRule type="cellIs" dxfId="5169" priority="212" operator="equal">
      <formula>"Severe"</formula>
    </cfRule>
    <cfRule type="cellIs" dxfId="5168" priority="213" operator="equal">
      <formula>"Moderate"</formula>
    </cfRule>
  </conditionalFormatting>
  <conditionalFormatting sqref="CG9:CG13">
    <cfRule type="cellIs" dxfId="5167" priority="209" operator="equal">
      <formula>"NIL"</formula>
    </cfRule>
  </conditionalFormatting>
  <conditionalFormatting sqref="BT9:BU23">
    <cfRule type="cellIs" dxfId="5166" priority="208" operator="equal">
      <formula>"NIL"</formula>
    </cfRule>
  </conditionalFormatting>
  <conditionalFormatting sqref="BW9:BW23">
    <cfRule type="cellIs" dxfId="5165" priority="207" operator="equal">
      <formula>"CLOSED"</formula>
    </cfRule>
  </conditionalFormatting>
  <conditionalFormatting sqref="BE37">
    <cfRule type="cellIs" dxfId="5164" priority="206" operator="between">
      <formula>1</formula>
      <formula>100</formula>
    </cfRule>
  </conditionalFormatting>
  <conditionalFormatting sqref="BF37">
    <cfRule type="cellIs" dxfId="5163" priority="205" operator="between">
      <formula>1</formula>
      <formula>100</formula>
    </cfRule>
  </conditionalFormatting>
  <conditionalFormatting sqref="BR9:BR23">
    <cfRule type="cellIs" dxfId="5162" priority="201" operator="equal">
      <formula>"Critical"</formula>
    </cfRule>
    <cfRule type="cellIs" dxfId="5161" priority="202" operator="equal">
      <formula>"Sustainable"</formula>
    </cfRule>
    <cfRule type="cellIs" dxfId="5160" priority="203" operator="equal">
      <formula>"Severe"</formula>
    </cfRule>
    <cfRule type="cellIs" dxfId="5159" priority="204" operator="equal">
      <formula>"Moderate"</formula>
    </cfRule>
  </conditionalFormatting>
  <conditionalFormatting sqref="BR9:BR23">
    <cfRule type="cellIs" dxfId="5158" priority="200" operator="equal">
      <formula>"NIL"</formula>
    </cfRule>
  </conditionalFormatting>
  <conditionalFormatting sqref="BG37">
    <cfRule type="cellIs" dxfId="5157" priority="199" operator="between">
      <formula>1</formula>
      <formula>100</formula>
    </cfRule>
  </conditionalFormatting>
  <conditionalFormatting sqref="BI37">
    <cfRule type="cellIs" dxfId="5156" priority="198" operator="between">
      <formula>1</formula>
      <formula>100</formula>
    </cfRule>
  </conditionalFormatting>
  <conditionalFormatting sqref="BF37:BF41">
    <cfRule type="cellIs" dxfId="5155" priority="197" operator="equal">
      <formula>0</formula>
    </cfRule>
  </conditionalFormatting>
  <conditionalFormatting sqref="BH37">
    <cfRule type="cellIs" dxfId="5154" priority="196" operator="between">
      <formula>1</formula>
      <formula>100</formula>
    </cfRule>
  </conditionalFormatting>
  <conditionalFormatting sqref="BH37:BH41">
    <cfRule type="cellIs" dxfId="5153" priority="195" operator="equal">
      <formula>0</formula>
    </cfRule>
  </conditionalFormatting>
  <conditionalFormatting sqref="BJ37:BP37">
    <cfRule type="cellIs" dxfId="5152" priority="194" operator="between">
      <formula>1</formula>
      <formula>100</formula>
    </cfRule>
  </conditionalFormatting>
  <conditionalFormatting sqref="BJ37:BP41">
    <cfRule type="cellIs" dxfId="5151" priority="193" operator="equal">
      <formula>0</formula>
    </cfRule>
  </conditionalFormatting>
  <conditionalFormatting sqref="BL9:BL23">
    <cfRule type="cellIs" dxfId="5150" priority="189" operator="equal">
      <formula>"Critical"</formula>
    </cfRule>
    <cfRule type="cellIs" dxfId="5149" priority="190" operator="equal">
      <formula>"Sustainable"</formula>
    </cfRule>
    <cfRule type="cellIs" dxfId="5148" priority="191" operator="equal">
      <formula>"Severe"</formula>
    </cfRule>
    <cfRule type="cellIs" dxfId="5147" priority="192" operator="equal">
      <formula>"Moderate"</formula>
    </cfRule>
  </conditionalFormatting>
  <conditionalFormatting sqref="BS9:BS23">
    <cfRule type="cellIs" dxfId="5146" priority="185" operator="equal">
      <formula>"Critical"</formula>
    </cfRule>
    <cfRule type="cellIs" dxfId="5145" priority="186" operator="equal">
      <formula>"Sustainable"</formula>
    </cfRule>
    <cfRule type="cellIs" dxfId="5144" priority="187" operator="equal">
      <formula>"Severe"</formula>
    </cfRule>
    <cfRule type="cellIs" dxfId="5143" priority="188" operator="equal">
      <formula>"Moderate"</formula>
    </cfRule>
  </conditionalFormatting>
  <conditionalFormatting sqref="BV9:BV23">
    <cfRule type="cellIs" dxfId="5142" priority="181" operator="equal">
      <formula>"Critical"</formula>
    </cfRule>
    <cfRule type="cellIs" dxfId="5141" priority="182" operator="equal">
      <formula>"Sustainable"</formula>
    </cfRule>
    <cfRule type="cellIs" dxfId="5140" priority="183" operator="equal">
      <formula>"Severe"</formula>
    </cfRule>
    <cfRule type="cellIs" dxfId="5139" priority="184" operator="equal">
      <formula>"Moderate"</formula>
    </cfRule>
  </conditionalFormatting>
  <conditionalFormatting sqref="AZ29:BD30 BC31:BD32 BD33">
    <cfRule type="cellIs" dxfId="5138" priority="173" operator="equal">
      <formula>"Critical"</formula>
    </cfRule>
    <cfRule type="cellIs" dxfId="5137" priority="174" operator="equal">
      <formula>"Sustainable"</formula>
    </cfRule>
    <cfRule type="cellIs" dxfId="5136" priority="175" operator="equal">
      <formula>"Severe"</formula>
    </cfRule>
    <cfRule type="cellIs" dxfId="5135" priority="176" operator="equal">
      <formula>"Moderate"</formula>
    </cfRule>
  </conditionalFormatting>
  <conditionalFormatting sqref="AZ29:BD30 BC31:BD32 BD33">
    <cfRule type="cellIs" dxfId="5134" priority="177" operator="equal">
      <formula>"Critical"</formula>
    </cfRule>
    <cfRule type="cellIs" dxfId="5133" priority="178" operator="equal">
      <formula>"Sustainable"</formula>
    </cfRule>
    <cfRule type="cellIs" dxfId="5132" priority="179" operator="equal">
      <formula>"Severe"</formula>
    </cfRule>
    <cfRule type="cellIs" dxfId="5131" priority="180" operator="equal">
      <formula>"Moderate"</formula>
    </cfRule>
  </conditionalFormatting>
  <conditionalFormatting sqref="AZ31:AZ33">
    <cfRule type="cellIs" dxfId="5130" priority="169" operator="equal">
      <formula>"Critical"</formula>
    </cfRule>
    <cfRule type="cellIs" dxfId="5129" priority="170" operator="equal">
      <formula>"Sustainable"</formula>
    </cfRule>
    <cfRule type="cellIs" dxfId="5128" priority="171" operator="equal">
      <formula>"Severe"</formula>
    </cfRule>
    <cfRule type="cellIs" dxfId="5127" priority="172" operator="equal">
      <formula>"Moderate"</formula>
    </cfRule>
  </conditionalFormatting>
  <conditionalFormatting sqref="AZ31:AZ33">
    <cfRule type="cellIs" dxfId="5126" priority="165" operator="equal">
      <formula>"Critical"</formula>
    </cfRule>
    <cfRule type="cellIs" dxfId="5125" priority="166" operator="equal">
      <formula>"Sustainable"</formula>
    </cfRule>
    <cfRule type="cellIs" dxfId="5124" priority="167" operator="equal">
      <formula>"Severe"</formula>
    </cfRule>
    <cfRule type="cellIs" dxfId="5123" priority="168" operator="equal">
      <formula>"Moderate"</formula>
    </cfRule>
  </conditionalFormatting>
  <conditionalFormatting sqref="BA32:BA33">
    <cfRule type="cellIs" dxfId="5122" priority="161" operator="equal">
      <formula>"Critical"</formula>
    </cfRule>
    <cfRule type="cellIs" dxfId="5121" priority="162" operator="equal">
      <formula>"Sustainable"</formula>
    </cfRule>
    <cfRule type="cellIs" dxfId="5120" priority="163" operator="equal">
      <formula>"Severe"</formula>
    </cfRule>
    <cfRule type="cellIs" dxfId="5119" priority="164" operator="equal">
      <formula>"Moderate"</formula>
    </cfRule>
  </conditionalFormatting>
  <conditionalFormatting sqref="BA32:BA33">
    <cfRule type="cellIs" dxfId="5118" priority="157" operator="equal">
      <formula>"Critical"</formula>
    </cfRule>
    <cfRule type="cellIs" dxfId="5117" priority="158" operator="equal">
      <formula>"Sustainable"</formula>
    </cfRule>
    <cfRule type="cellIs" dxfId="5116" priority="159" operator="equal">
      <formula>"Severe"</formula>
    </cfRule>
    <cfRule type="cellIs" dxfId="5115" priority="160" operator="equal">
      <formula>"Moderate"</formula>
    </cfRule>
  </conditionalFormatting>
  <conditionalFormatting sqref="BB33">
    <cfRule type="cellIs" dxfId="5114" priority="153" operator="equal">
      <formula>"Critical"</formula>
    </cfRule>
    <cfRule type="cellIs" dxfId="5113" priority="154" operator="equal">
      <formula>"Sustainable"</formula>
    </cfRule>
    <cfRule type="cellIs" dxfId="5112" priority="155" operator="equal">
      <formula>"Severe"</formula>
    </cfRule>
    <cfRule type="cellIs" dxfId="5111" priority="156" operator="equal">
      <formula>"Moderate"</formula>
    </cfRule>
  </conditionalFormatting>
  <conditionalFormatting sqref="BB33">
    <cfRule type="cellIs" dxfId="5110" priority="149" operator="equal">
      <formula>"Critical"</formula>
    </cfRule>
    <cfRule type="cellIs" dxfId="5109" priority="150" operator="equal">
      <formula>"Sustainable"</formula>
    </cfRule>
    <cfRule type="cellIs" dxfId="5108" priority="151" operator="equal">
      <formula>"Severe"</formula>
    </cfRule>
    <cfRule type="cellIs" dxfId="5107" priority="152" operator="equal">
      <formula>"Moderate"</formula>
    </cfRule>
  </conditionalFormatting>
  <conditionalFormatting sqref="BA31:BB31">
    <cfRule type="cellIs" dxfId="5106" priority="145" operator="equal">
      <formula>"Critical"</formula>
    </cfRule>
    <cfRule type="cellIs" dxfId="5105" priority="146" operator="equal">
      <formula>"Sustainable"</formula>
    </cfRule>
    <cfRule type="cellIs" dxfId="5104" priority="147" operator="equal">
      <formula>"Severe"</formula>
    </cfRule>
    <cfRule type="cellIs" dxfId="5103" priority="148" operator="equal">
      <formula>"Moderate"</formula>
    </cfRule>
  </conditionalFormatting>
  <conditionalFormatting sqref="BA31:BB31">
    <cfRule type="cellIs" dxfId="5102" priority="141" operator="equal">
      <formula>"Critical"</formula>
    </cfRule>
    <cfRule type="cellIs" dxfId="5101" priority="142" operator="equal">
      <formula>"Sustainable"</formula>
    </cfRule>
    <cfRule type="cellIs" dxfId="5100" priority="143" operator="equal">
      <formula>"Severe"</formula>
    </cfRule>
    <cfRule type="cellIs" dxfId="5099" priority="144" operator="equal">
      <formula>"Moderate"</formula>
    </cfRule>
  </conditionalFormatting>
  <conditionalFormatting sqref="BB32">
    <cfRule type="cellIs" dxfId="5098" priority="137" operator="equal">
      <formula>"Critical"</formula>
    </cfRule>
    <cfRule type="cellIs" dxfId="5097" priority="138" operator="equal">
      <formula>"Sustainable"</formula>
    </cfRule>
    <cfRule type="cellIs" dxfId="5096" priority="139" operator="equal">
      <formula>"Severe"</formula>
    </cfRule>
    <cfRule type="cellIs" dxfId="5095" priority="140" operator="equal">
      <formula>"Moderate"</formula>
    </cfRule>
  </conditionalFormatting>
  <conditionalFormatting sqref="BB32">
    <cfRule type="cellIs" dxfId="5094" priority="133" operator="equal">
      <formula>"Critical"</formula>
    </cfRule>
    <cfRule type="cellIs" dxfId="5093" priority="134" operator="equal">
      <formula>"Sustainable"</formula>
    </cfRule>
    <cfRule type="cellIs" dxfId="5092" priority="135" operator="equal">
      <formula>"Severe"</formula>
    </cfRule>
    <cfRule type="cellIs" dxfId="5091" priority="136" operator="equal">
      <formula>"Moderate"</formula>
    </cfRule>
  </conditionalFormatting>
  <conditionalFormatting sqref="BC33">
    <cfRule type="cellIs" dxfId="5090" priority="129" operator="equal">
      <formula>"Critical"</formula>
    </cfRule>
    <cfRule type="cellIs" dxfId="5089" priority="130" operator="equal">
      <formula>"Sustainable"</formula>
    </cfRule>
    <cfRule type="cellIs" dxfId="5088" priority="131" operator="equal">
      <formula>"Severe"</formula>
    </cfRule>
    <cfRule type="cellIs" dxfId="5087" priority="132" operator="equal">
      <formula>"Moderate"</formula>
    </cfRule>
  </conditionalFormatting>
  <conditionalFormatting sqref="BC33">
    <cfRule type="cellIs" dxfId="5086" priority="125" operator="equal">
      <formula>"Critical"</formula>
    </cfRule>
    <cfRule type="cellIs" dxfId="5085" priority="126" operator="equal">
      <formula>"Sustainable"</formula>
    </cfRule>
    <cfRule type="cellIs" dxfId="5084" priority="127" operator="equal">
      <formula>"Severe"</formula>
    </cfRule>
    <cfRule type="cellIs" dxfId="5083" priority="128" operator="equal">
      <formula>"Moderate"</formula>
    </cfRule>
  </conditionalFormatting>
  <conditionalFormatting sqref="AZ37:BD38 BC39:BD40 BD41">
    <cfRule type="cellIs" dxfId="5082" priority="117" operator="equal">
      <formula>"Critical"</formula>
    </cfRule>
    <cfRule type="cellIs" dxfId="5081" priority="118" operator="equal">
      <formula>"Sustainable"</formula>
    </cfRule>
    <cfRule type="cellIs" dxfId="5080" priority="119" operator="equal">
      <formula>"Severe"</formula>
    </cfRule>
    <cfRule type="cellIs" dxfId="5079" priority="120" operator="equal">
      <formula>"Moderate"</formula>
    </cfRule>
  </conditionalFormatting>
  <conditionalFormatting sqref="AZ37:BD38 BC39:BD40 BD41">
    <cfRule type="cellIs" dxfId="5078" priority="121" operator="equal">
      <formula>"Critical"</formula>
    </cfRule>
    <cfRule type="cellIs" dxfId="5077" priority="122" operator="equal">
      <formula>"Sustainable"</formula>
    </cfRule>
    <cfRule type="cellIs" dxfId="5076" priority="123" operator="equal">
      <formula>"Severe"</formula>
    </cfRule>
    <cfRule type="cellIs" dxfId="5075" priority="124" operator="equal">
      <formula>"Moderate"</formula>
    </cfRule>
  </conditionalFormatting>
  <conditionalFormatting sqref="AZ39:AZ41">
    <cfRule type="cellIs" dxfId="5074" priority="113" operator="equal">
      <formula>"Critical"</formula>
    </cfRule>
    <cfRule type="cellIs" dxfId="5073" priority="114" operator="equal">
      <formula>"Sustainable"</formula>
    </cfRule>
    <cfRule type="cellIs" dxfId="5072" priority="115" operator="equal">
      <formula>"Severe"</formula>
    </cfRule>
    <cfRule type="cellIs" dxfId="5071" priority="116" operator="equal">
      <formula>"Moderate"</formula>
    </cfRule>
  </conditionalFormatting>
  <conditionalFormatting sqref="AZ39:AZ41">
    <cfRule type="cellIs" dxfId="5070" priority="109" operator="equal">
      <formula>"Critical"</formula>
    </cfRule>
    <cfRule type="cellIs" dxfId="5069" priority="110" operator="equal">
      <formula>"Sustainable"</formula>
    </cfRule>
    <cfRule type="cellIs" dxfId="5068" priority="111" operator="equal">
      <formula>"Severe"</formula>
    </cfRule>
    <cfRule type="cellIs" dxfId="5067" priority="112" operator="equal">
      <formula>"Moderate"</formula>
    </cfRule>
  </conditionalFormatting>
  <conditionalFormatting sqref="BA40:BA41">
    <cfRule type="cellIs" dxfId="5066" priority="105" operator="equal">
      <formula>"Critical"</formula>
    </cfRule>
    <cfRule type="cellIs" dxfId="5065" priority="106" operator="equal">
      <formula>"Sustainable"</formula>
    </cfRule>
    <cfRule type="cellIs" dxfId="5064" priority="107" operator="equal">
      <formula>"Severe"</formula>
    </cfRule>
    <cfRule type="cellIs" dxfId="5063" priority="108" operator="equal">
      <formula>"Moderate"</formula>
    </cfRule>
  </conditionalFormatting>
  <conditionalFormatting sqref="BA40:BA41">
    <cfRule type="cellIs" dxfId="5062" priority="101" operator="equal">
      <formula>"Critical"</formula>
    </cfRule>
    <cfRule type="cellIs" dxfId="5061" priority="102" operator="equal">
      <formula>"Sustainable"</formula>
    </cfRule>
    <cfRule type="cellIs" dxfId="5060" priority="103" operator="equal">
      <formula>"Severe"</formula>
    </cfRule>
    <cfRule type="cellIs" dxfId="5059" priority="104" operator="equal">
      <formula>"Moderate"</formula>
    </cfRule>
  </conditionalFormatting>
  <conditionalFormatting sqref="BB41">
    <cfRule type="cellIs" dxfId="5058" priority="97" operator="equal">
      <formula>"Critical"</formula>
    </cfRule>
    <cfRule type="cellIs" dxfId="5057" priority="98" operator="equal">
      <formula>"Sustainable"</formula>
    </cfRule>
    <cfRule type="cellIs" dxfId="5056" priority="99" operator="equal">
      <formula>"Severe"</formula>
    </cfRule>
    <cfRule type="cellIs" dxfId="5055" priority="100" operator="equal">
      <formula>"Moderate"</formula>
    </cfRule>
  </conditionalFormatting>
  <conditionalFormatting sqref="BB41">
    <cfRule type="cellIs" dxfId="5054" priority="93" operator="equal">
      <formula>"Critical"</formula>
    </cfRule>
    <cfRule type="cellIs" dxfId="5053" priority="94" operator="equal">
      <formula>"Sustainable"</formula>
    </cfRule>
    <cfRule type="cellIs" dxfId="5052" priority="95" operator="equal">
      <formula>"Severe"</formula>
    </cfRule>
    <cfRule type="cellIs" dxfId="5051" priority="96" operator="equal">
      <formula>"Moderate"</formula>
    </cfRule>
  </conditionalFormatting>
  <conditionalFormatting sqref="BA39:BB39">
    <cfRule type="cellIs" dxfId="5050" priority="89" operator="equal">
      <formula>"Critical"</formula>
    </cfRule>
    <cfRule type="cellIs" dxfId="5049" priority="90" operator="equal">
      <formula>"Sustainable"</formula>
    </cfRule>
    <cfRule type="cellIs" dxfId="5048" priority="91" operator="equal">
      <formula>"Severe"</formula>
    </cfRule>
    <cfRule type="cellIs" dxfId="5047" priority="92" operator="equal">
      <formula>"Moderate"</formula>
    </cfRule>
  </conditionalFormatting>
  <conditionalFormatting sqref="BA39:BB39">
    <cfRule type="cellIs" dxfId="5046" priority="85" operator="equal">
      <formula>"Critical"</formula>
    </cfRule>
    <cfRule type="cellIs" dxfId="5045" priority="86" operator="equal">
      <formula>"Sustainable"</formula>
    </cfRule>
    <cfRule type="cellIs" dxfId="5044" priority="87" operator="equal">
      <formula>"Severe"</formula>
    </cfRule>
    <cfRule type="cellIs" dxfId="5043" priority="88" operator="equal">
      <formula>"Moderate"</formula>
    </cfRule>
  </conditionalFormatting>
  <conditionalFormatting sqref="BB40">
    <cfRule type="cellIs" dxfId="5042" priority="81" operator="equal">
      <formula>"Critical"</formula>
    </cfRule>
    <cfRule type="cellIs" dxfId="5041" priority="82" operator="equal">
      <formula>"Sustainable"</formula>
    </cfRule>
    <cfRule type="cellIs" dxfId="5040" priority="83" operator="equal">
      <formula>"Severe"</formula>
    </cfRule>
    <cfRule type="cellIs" dxfId="5039" priority="84" operator="equal">
      <formula>"Moderate"</formula>
    </cfRule>
  </conditionalFormatting>
  <conditionalFormatting sqref="BB40">
    <cfRule type="cellIs" dxfId="5038" priority="77" operator="equal">
      <formula>"Critical"</formula>
    </cfRule>
    <cfRule type="cellIs" dxfId="5037" priority="78" operator="equal">
      <formula>"Sustainable"</formula>
    </cfRule>
    <cfRule type="cellIs" dxfId="5036" priority="79" operator="equal">
      <formula>"Severe"</formula>
    </cfRule>
    <cfRule type="cellIs" dxfId="5035" priority="80" operator="equal">
      <formula>"Moderate"</formula>
    </cfRule>
  </conditionalFormatting>
  <conditionalFormatting sqref="BC41">
    <cfRule type="cellIs" dxfId="5034" priority="73" operator="equal">
      <formula>"Critical"</formula>
    </cfRule>
    <cfRule type="cellIs" dxfId="5033" priority="74" operator="equal">
      <formula>"Sustainable"</formula>
    </cfRule>
    <cfRule type="cellIs" dxfId="5032" priority="75" operator="equal">
      <formula>"Severe"</formula>
    </cfRule>
    <cfRule type="cellIs" dxfId="5031" priority="76" operator="equal">
      <formula>"Moderate"</formula>
    </cfRule>
  </conditionalFormatting>
  <conditionalFormatting sqref="BC41">
    <cfRule type="cellIs" dxfId="5030" priority="69" operator="equal">
      <formula>"Critical"</formula>
    </cfRule>
    <cfRule type="cellIs" dxfId="5029" priority="70" operator="equal">
      <formula>"Sustainable"</formula>
    </cfRule>
    <cfRule type="cellIs" dxfId="5028" priority="71" operator="equal">
      <formula>"Severe"</formula>
    </cfRule>
    <cfRule type="cellIs" dxfId="5027" priority="72" operator="equal">
      <formula>"Moderate"</formula>
    </cfRule>
  </conditionalFormatting>
  <conditionalFormatting sqref="AD48:AD49 AD51">
    <cfRule type="expression" dxfId="5026" priority="68">
      <formula>OR($E127=84,$G127=84)</formula>
    </cfRule>
  </conditionalFormatting>
  <conditionalFormatting sqref="AD50">
    <cfRule type="expression" dxfId="5025" priority="67">
      <formula>OR($E129=84,$G129=84)</formula>
    </cfRule>
  </conditionalFormatting>
  <conditionalFormatting sqref="AD54:AD58">
    <cfRule type="expression" dxfId="5024" priority="66">
      <formula>OR($E133=84,$G133=84)</formula>
    </cfRule>
  </conditionalFormatting>
  <conditionalFormatting sqref="AD60:AD63">
    <cfRule type="expression" dxfId="5023" priority="65">
      <formula>OR($E139=84,$G139=84)</formula>
    </cfRule>
  </conditionalFormatting>
  <conditionalFormatting sqref="AD65:AD66">
    <cfRule type="expression" dxfId="5022" priority="64">
      <formula>OR($E144=84,$G144=84)</formula>
    </cfRule>
  </conditionalFormatting>
  <conditionalFormatting sqref="AD68:AD71">
    <cfRule type="expression" dxfId="5021" priority="63">
      <formula>OR($E147=84,$G147=84)</formula>
    </cfRule>
  </conditionalFormatting>
  <conditionalFormatting sqref="R7">
    <cfRule type="cellIs" dxfId="5020" priority="16" operator="equal">
      <formula>"TO ARCHIVE"</formula>
    </cfRule>
  </conditionalFormatting>
  <conditionalFormatting sqref="CS17:CS22">
    <cfRule type="cellIs" dxfId="5019" priority="57" stopIfTrue="1" operator="equal">
      <formula>"NA"</formula>
    </cfRule>
  </conditionalFormatting>
  <conditionalFormatting sqref="CR5:CW5">
    <cfRule type="cellIs" dxfId="5018" priority="52" operator="equal">
      <formula>"NA"</formula>
    </cfRule>
    <cfRule type="cellIs" dxfId="5017" priority="53" operator="equal">
      <formula>"INITIATED"</formula>
    </cfRule>
    <cfRule type="cellIs" dxfId="5016" priority="54" operator="equal">
      <formula>"TO BE SCHEDULED"</formula>
    </cfRule>
    <cfRule type="cellIs" dxfId="5015" priority="55" operator="equal">
      <formula>"WIP"</formula>
    </cfRule>
    <cfRule type="cellIs" dxfId="5014" priority="56" operator="equal">
      <formula>"COMPLETED"</formula>
    </cfRule>
  </conditionalFormatting>
  <conditionalFormatting sqref="CS17:CS22">
    <cfRule type="cellIs" dxfId="5013" priority="59" stopIfTrue="1" operator="equal">
      <formula>"COMPLETED"</formula>
    </cfRule>
  </conditionalFormatting>
  <conditionalFormatting sqref="CR18 CS3 CR29 CQ38">
    <cfRule type="expression" dxfId="5012" priority="60">
      <formula>AND(#REF!=0,$E$18&lt;&gt;"NA")</formula>
    </cfRule>
  </conditionalFormatting>
  <conditionalFormatting sqref="CR19 CT3 CR30 CQ39">
    <cfRule type="expression" dxfId="5011" priority="61">
      <formula>AND(#REF!=0,$E$19&lt;&gt;"NA")</formula>
    </cfRule>
  </conditionalFormatting>
  <conditionalFormatting sqref="CR21 CV3 CR32 CQ41">
    <cfRule type="expression" dxfId="5010" priority="62">
      <formula>AND(#REF!=0,$E$21&lt;&gt;"NA")</formula>
    </cfRule>
  </conditionalFormatting>
  <conditionalFormatting sqref="C174:C175">
    <cfRule type="cellIs" dxfId="5009" priority="50" operator="equal">
      <formula>$C$174</formula>
    </cfRule>
    <cfRule type="cellIs" dxfId="5008" priority="51" operator="equal">
      <formula>$C$175</formula>
    </cfRule>
  </conditionalFormatting>
  <conditionalFormatting sqref="AA16">
    <cfRule type="expression" dxfId="5007" priority="46">
      <formula>TODAY()&gt;$AA$16</formula>
    </cfRule>
    <cfRule type="cellIs" dxfId="5006" priority="49" stopIfTrue="1" operator="equal">
      <formula>"COMPLETED"</formula>
    </cfRule>
    <cfRule type="cellIs" dxfId="5005" priority="253" stopIfTrue="1" operator="equal">
      <formula>"NA"</formula>
    </cfRule>
  </conditionalFormatting>
  <conditionalFormatting sqref="AA17">
    <cfRule type="expression" dxfId="5004" priority="47">
      <formula>TODAY()&gt;$AA$17</formula>
    </cfRule>
    <cfRule type="cellIs" dxfId="5003" priority="48" stopIfTrue="1" operator="equal">
      <formula>"COMPLETED"</formula>
    </cfRule>
    <cfRule type="cellIs" dxfId="5002" priority="254" stopIfTrue="1" operator="equal">
      <formula>"NA"</formula>
    </cfRule>
  </conditionalFormatting>
  <conditionalFormatting sqref="AA18">
    <cfRule type="expression" dxfId="5001" priority="43">
      <formula>TODAY()&gt;$AA$18</formula>
    </cfRule>
    <cfRule type="cellIs" dxfId="5000" priority="44" operator="equal">
      <formula>"COMPLETED"</formula>
    </cfRule>
    <cfRule type="cellIs" dxfId="4999" priority="45" operator="equal">
      <formula>"NA"</formula>
    </cfRule>
  </conditionalFormatting>
  <conditionalFormatting sqref="AA19">
    <cfRule type="expression" dxfId="4998" priority="40">
      <formula>TODAY()&gt;AA19</formula>
    </cfRule>
    <cfRule type="cellIs" dxfId="4997" priority="41" stopIfTrue="1" operator="equal">
      <formula>"COMPLETED"</formula>
    </cfRule>
    <cfRule type="cellIs" dxfId="4996" priority="42" stopIfTrue="1" operator="equal">
      <formula>"NA"</formula>
    </cfRule>
  </conditionalFormatting>
  <conditionalFormatting sqref="AA20">
    <cfRule type="expression" dxfId="4995" priority="37">
      <formula>TODAY()&gt;AA20</formula>
    </cfRule>
    <cfRule type="cellIs" dxfId="4994" priority="38" stopIfTrue="1" operator="equal">
      <formula>"COMPLETED"</formula>
    </cfRule>
    <cfRule type="cellIs" dxfId="4993" priority="39" stopIfTrue="1" operator="equal">
      <formula>"NA"</formula>
    </cfRule>
  </conditionalFormatting>
  <conditionalFormatting sqref="AA21">
    <cfRule type="expression" dxfId="4992" priority="34">
      <formula>TODAY()&gt;AA21</formula>
    </cfRule>
    <cfRule type="cellIs" dxfId="4991" priority="35" stopIfTrue="1" operator="equal">
      <formula>"COMPLETED"</formula>
    </cfRule>
    <cfRule type="cellIs" dxfId="4990" priority="36" stopIfTrue="1" operator="equal">
      <formula>"NA"</formula>
    </cfRule>
  </conditionalFormatting>
  <conditionalFormatting sqref="AA22">
    <cfRule type="expression" dxfId="4989" priority="31">
      <formula>TODAY()&gt;AA22</formula>
    </cfRule>
    <cfRule type="cellIs" dxfId="4988" priority="32" stopIfTrue="1" operator="equal">
      <formula>"COMPLETED"</formula>
    </cfRule>
    <cfRule type="cellIs" dxfId="4987" priority="33" stopIfTrue="1" operator="equal">
      <formula>"NA"</formula>
    </cfRule>
  </conditionalFormatting>
  <conditionalFormatting sqref="AA23">
    <cfRule type="expression" dxfId="4986" priority="28">
      <formula>TODAY()&gt;AA23</formula>
    </cfRule>
    <cfRule type="cellIs" dxfId="4985" priority="29" stopIfTrue="1" operator="equal">
      <formula>"COMPLETED"</formula>
    </cfRule>
    <cfRule type="cellIs" dxfId="4984" priority="30" stopIfTrue="1" operator="equal">
      <formula>"NA"</formula>
    </cfRule>
  </conditionalFormatting>
  <conditionalFormatting sqref="AA24">
    <cfRule type="expression" dxfId="4983" priority="25">
      <formula>TODAY()&gt;AA24</formula>
    </cfRule>
    <cfRule type="cellIs" dxfId="4982" priority="26" stopIfTrue="1" operator="equal">
      <formula>"COMPLETED"</formula>
    </cfRule>
    <cfRule type="cellIs" dxfId="4981" priority="27" stopIfTrue="1" operator="equal">
      <formula>"NA"</formula>
    </cfRule>
  </conditionalFormatting>
  <conditionalFormatting sqref="AA25">
    <cfRule type="expression" dxfId="4980" priority="22">
      <formula>TODAY()&gt;AA25</formula>
    </cfRule>
    <cfRule type="cellIs" dxfId="4979" priority="23" stopIfTrue="1" operator="equal">
      <formula>"COMPLETED"</formula>
    </cfRule>
    <cfRule type="cellIs" dxfId="4978" priority="24" stopIfTrue="1" operator="equal">
      <formula>"NA"</formula>
    </cfRule>
  </conditionalFormatting>
  <conditionalFormatting sqref="E22">
    <cfRule type="expression" dxfId="4977" priority="18">
      <formula>AND($D$52=0,$AA$17&lt;&gt;"NA")</formula>
    </cfRule>
  </conditionalFormatting>
  <conditionalFormatting sqref="E23">
    <cfRule type="expression" dxfId="4976" priority="19">
      <formula>AND($D$57=0,$AA$18&lt;&gt;"NA")</formula>
    </cfRule>
  </conditionalFormatting>
  <conditionalFormatting sqref="E25">
    <cfRule type="expression" dxfId="4975" priority="20">
      <formula>AND($H$53=0,$AA$20&lt;&gt;"NA")</formula>
    </cfRule>
  </conditionalFormatting>
  <conditionalFormatting sqref="E30">
    <cfRule type="expression" dxfId="4974" priority="21">
      <formula>AND($P$53=0,$AA$25&lt;&gt;"NA")</formula>
    </cfRule>
  </conditionalFormatting>
  <conditionalFormatting sqref="E29">
    <cfRule type="expression" dxfId="4973" priority="17">
      <formula>AND($L$53=0,$AA$24&lt;&gt;"NA")</formula>
    </cfRule>
  </conditionalFormatting>
  <conditionalFormatting sqref="AD75:AD81">
    <cfRule type="expression" dxfId="4972" priority="15">
      <formula>OR($E154=84,$G154=84)</formula>
    </cfRule>
  </conditionalFormatting>
  <conditionalFormatting sqref="AD74">
    <cfRule type="expression" dxfId="4971" priority="14">
      <formula>OR($E153=84,$G153=84)</formula>
    </cfRule>
  </conditionalFormatting>
  <conditionalFormatting sqref="AD83:AD86">
    <cfRule type="expression" dxfId="4970" priority="13">
      <formula>OR($E162=84,$G162=84)</formula>
    </cfRule>
  </conditionalFormatting>
  <conditionalFormatting sqref="CS17">
    <cfRule type="expression" dxfId="4969" priority="58">
      <formula>TODAY()&gt;$CS$17</formula>
    </cfRule>
  </conditionalFormatting>
  <conditionalFormatting sqref="CS18">
    <cfRule type="expression" dxfId="4968" priority="12">
      <formula>TODAY()&gt;$CS$18</formula>
    </cfRule>
  </conditionalFormatting>
  <conditionalFormatting sqref="CS19">
    <cfRule type="expression" dxfId="4967" priority="11">
      <formula>TODAY()&gt;$CS$19</formula>
    </cfRule>
  </conditionalFormatting>
  <conditionalFormatting sqref="CS20">
    <cfRule type="expression" dxfId="4966" priority="10">
      <formula>TODAY()&gt;$CS$20</formula>
    </cfRule>
  </conditionalFormatting>
  <conditionalFormatting sqref="CS21">
    <cfRule type="expression" dxfId="4965" priority="9">
      <formula>TODAY()&gt;$CS$21</formula>
    </cfRule>
  </conditionalFormatting>
  <conditionalFormatting sqref="CS22">
    <cfRule type="expression" dxfId="4964" priority="8">
      <formula>TODAY()&gt;$CS$22</formula>
    </cfRule>
  </conditionalFormatting>
  <conditionalFormatting sqref="AE75:AG75">
    <cfRule type="expression" dxfId="4963" priority="1">
      <formula>OR($E154=84,$G154=84)</formula>
    </cfRule>
  </conditionalFormatting>
  <dataValidations count="6">
    <dataValidation type="list" allowBlank="1" showInputMessage="1" showErrorMessage="1" sqref="AJ9" xr:uid="{59EE25F1-D48A-432A-9E1C-3E8A3BD9DBF2}">
      <formula1>$E$102:$E$103</formula1>
    </dataValidation>
    <dataValidation type="list" allowBlank="1" showInputMessage="1" showErrorMessage="1" sqref="CU12" xr:uid="{9F60163D-F7B9-4B8C-8869-ED116AD33464}">
      <formula1>#REF!</formula1>
    </dataValidation>
    <dataValidation type="list" allowBlank="1" showInputMessage="1" showErrorMessage="1" sqref="BA9:BA23 BM9:BM23" xr:uid="{8B0D4840-228A-4126-B8C1-9BB23D915D6D}">
      <formula1>$CH$8:$CH$10</formula1>
    </dataValidation>
    <dataValidation type="list" allowBlank="1" showInputMessage="1" showErrorMessage="1" sqref="BD9:BE23" xr:uid="{FBFD2F30-DED2-4427-8E6C-EF06069EEE23}">
      <formula1>OFFSET($CL$9,1,MATCH($BA9,$CL$9:$CN$9,0)-1,COUNTA(OFFSET($CL$9,1,MATCH($BA9,$CL$9:$CN$9,0)-1,5,1)),1)</formula1>
    </dataValidation>
    <dataValidation type="list" allowBlank="1" showInputMessage="1" showErrorMessage="1" sqref="BQ9:BQ23" xr:uid="{BE589F79-47C4-4C21-A0EC-C668584B4565}">
      <formula1>OFFSET($CL$16,1,MATCH($BM9,$CL$16:$CN$16,0)-1,COUNTA(OFFSET($CL$16,1,MATCH($BM9,$CL$16:$CN$16,0)-1,6,1)),1)</formula1>
    </dataValidation>
    <dataValidation type="list" showInputMessage="1" showErrorMessage="1" sqref="BP9:BP23" xr:uid="{0E33AC81-7AC4-41D1-8BB6-DB1A88DAEAEF}">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0417"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0418"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0419"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0420"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0421"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0422"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0423"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0424"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0425"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0426"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0427"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0428"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0429"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0430"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0431"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0432"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0433"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0434"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0435"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0436"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0437"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0438"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0439"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0440"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0441"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0442"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0443"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0444"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0445"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0446"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0447"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0448"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0449"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0450"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0451"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0452"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0453"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0454"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0455"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0456"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0457"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0458"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0459"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0460"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0461"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0462"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0463"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0464"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0465"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0466"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0467"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0468"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0469"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0470"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0471"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0472"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0473"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0474"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0475"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0476"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0477"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0478"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0479"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0480"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0481"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0482"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0483"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0484"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0485"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0486"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0487"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0488"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0489"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0490"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0491"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0492"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0493"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0494"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0495"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0496"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0497"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0498"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0499"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0500"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0501"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0502"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0503"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0504" r:id="rId90"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60505"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0506" r:id="rId92"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60507"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0508" r:id="rId94"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60509"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0510"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0511" r:id="rId97"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60512"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0513"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0514" r:id="rId100"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60515"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0516"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0517" r:id="rId103"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9" operator="containsText" id="{3153FE4C-594D-4B90-A061-5AF6CE9B67CB}">
            <xm:f>NOT(ISERROR(SEARCH("AGGRESSIVE",R7)))</xm:f>
            <xm:f>"AGGRESSIVE"</xm:f>
            <x14:dxf>
              <font>
                <b/>
                <i val="0"/>
              </font>
              <fill>
                <patternFill>
                  <bgColor rgb="FFFFC000"/>
                </patternFill>
              </fill>
            </x14:dxf>
          </x14:cfRule>
          <xm:sqref>R7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43818-0A96-4222-B0B3-C257A751A3CF}">
  <sheetPr codeName="Sheet23">
    <tabColor rgb="FFFFC000"/>
  </sheetPr>
  <dimension ref="A1:CZ350"/>
  <sheetViews>
    <sheetView topLeftCell="AD1" workbookViewId="0">
      <selection activeCell="AH20" sqref="AH20"/>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3.57031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45264</v>
      </c>
      <c r="CS4" s="371" t="str">
        <f>IF(CS12&lt;&gt;0,IF($CU38&lt;=83,(WORKDAY($CS$12,$CS29)),"NA"),"")</f>
        <v>NA</v>
      </c>
      <c r="CT4" s="371">
        <f>IF(CS12&lt;&gt;0,IF($CU39&lt;=83,(WORKDAY($CS$12,$CS30)),"NA"),"")</f>
        <v>45273</v>
      </c>
      <c r="CU4" s="371">
        <f>IF(CS12&lt;&gt;0,IF($CU40&lt;=83,(WORKDAY($CS$12,$CS31)),"NA"),"")</f>
        <v>45301</v>
      </c>
      <c r="CV4" s="371">
        <f>IF(CS12&lt;&gt;0,IF($CU41&lt;=83,(WORKDAY($CS$12,$CS32)),"NA"),"")</f>
        <v>45303</v>
      </c>
      <c r="CW4" s="371">
        <f>IF(CS12&lt;&gt;0,IF($CU42&lt;=83,(WORKDAY($CS$12,$CS33)),"NA"),"")</f>
        <v>45334</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ALH GUARD</v>
      </c>
      <c r="CR5" s="372" t="str">
        <f ca="1">IF(CS12&lt;&gt;0,IF($CS37&lt;=83,IF($CU37&lt;=83,(IF(TODAY()&lt;=WORKDAY(CR4,-1),"INITIATED","WIP")),INDEX($CS$17,MATCH(CR17,CR17:CR22,0))),"COMPLETED"),"")</f>
        <v>COMPLETED</v>
      </c>
      <c r="CS5" s="372" t="str">
        <f ca="1">IF(CS12&lt;&gt;0,IF($CS38&lt;=83,IF($CU38&lt;=83,(IF(TODAY()&lt;=WORKDAY(CS4,-2),"INITIATED","WIP")),INDEX($CS$18,MATCH(CR18,CR18:CR22,0))),"COMPLETED"),"")</f>
        <v>NA</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45303</v>
      </c>
      <c r="CY5" s="365"/>
      <c r="CZ5" s="365"/>
    </row>
    <row r="6" spans="1:104" ht="15.75" thickBot="1">
      <c r="A6" s="71"/>
      <c r="B6" s="71"/>
      <c r="C6" s="72">
        <f>IF(AI9&lt;&gt;0,IF($G66&lt;=83,(WORKDAY($AI$9,$F21)),"NA"),"")</f>
        <v>45264</v>
      </c>
      <c r="D6" s="72" t="str">
        <f>IF(AI9&lt;&gt;0,IF($G67&lt;=83,(WORKDAY($AI$9,$F22)),"NA"),"")</f>
        <v>NA</v>
      </c>
      <c r="E6" s="72">
        <f>IF(AI9&lt;&gt;0,IF($G68&lt;=83,(WORKDAY($AI$9,$F23)),"NA"),"")</f>
        <v>45266</v>
      </c>
      <c r="F6" s="72">
        <f>IF(AI9&lt;&gt;0,IF($G69&lt;=83,(WORKDAY($AI$9,$F24)),"NA"),"")</f>
        <v>45267</v>
      </c>
      <c r="G6" s="72">
        <f>IF(AI9&lt;&gt;0,IF($G70&lt;=83,(WORKDAY($AI$9,$F25)),"NA"),"")</f>
        <v>45271</v>
      </c>
      <c r="H6" s="72">
        <f>IF(AI9&lt;&gt;0,IF($G71&lt;=83,(WORKDAY($AI$9,$F26)),"NA"),"")</f>
        <v>45271</v>
      </c>
      <c r="I6" s="72">
        <f>IF(AI9&lt;&gt;0,IF($G72&lt;=83,(WORKDAY($AI$9,$F27)),"NA"),"")</f>
        <v>45273</v>
      </c>
      <c r="J6" s="72">
        <f>IF(AI9&lt;&gt;0,IF($G73&lt;=83,(WORKDAY($AI$9,$F28)),"NA"),"")</f>
        <v>45271</v>
      </c>
      <c r="K6" s="72">
        <f>IF(AI9&lt;&gt;0,IF($G74&lt;=83,(WORKDAY($AI$9,$F29)),"NA"),"")</f>
        <v>45275</v>
      </c>
      <c r="L6" s="437">
        <f>IF(AI9&lt;&gt;0,IF($G75&lt;=83,(WORKDAY($AI$9,$F30)),"NA"),"")</f>
        <v>45279</v>
      </c>
      <c r="M6" s="691" t="str">
        <f>$AO$9</f>
        <v/>
      </c>
      <c r="N6" s="691"/>
      <c r="O6" s="125"/>
      <c r="P6" s="73">
        <f>IF($AQ$9&lt;&gt;0,$AQ$9,"")</f>
        <v>45215</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ALH GUARD</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45303</v>
      </c>
      <c r="P7" s="78" t="str">
        <f>IF((P6&lt;O7),"AMENDMENT REQUIRED","")</f>
        <v>AMENDMENT REQUIRED</v>
      </c>
      <c r="Q7" s="273" t="str">
        <f ca="1">IF($AR$9&lt;&gt;0,IF($E$76&lt;84,IF(TODAY()&gt;=WORKDAY($AR$9,$F$99),"NEEDS ATTENTION",""),"COMPLETED"),"")</f>
        <v/>
      </c>
      <c r="R7" s="434" t="str">
        <f>IF($E$76&gt;70,"TO ARCHIVE",IF($AP$9&gt;$AK$9,"AGGRESSIVE",""))</f>
        <v/>
      </c>
      <c r="S7" s="313">
        <f>AA88</f>
        <v>0.90652173913043488</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310</v>
      </c>
      <c r="AB9" s="41" t="s">
        <v>1159</v>
      </c>
      <c r="AC9" s="41" t="s">
        <v>435</v>
      </c>
      <c r="AD9" s="41" t="s">
        <v>363</v>
      </c>
      <c r="AE9" s="41" t="s">
        <v>845</v>
      </c>
      <c r="AF9" s="41" t="s">
        <v>848</v>
      </c>
      <c r="AG9" s="41" t="s">
        <v>863</v>
      </c>
      <c r="AH9" s="41" t="s">
        <v>864</v>
      </c>
      <c r="AI9" s="90">
        <f>'HL-Project Plan'!E22</f>
        <v>45259</v>
      </c>
      <c r="AJ9" s="7">
        <v>32</v>
      </c>
      <c r="AK9" s="271">
        <f>IF($AI$9&gt;0,WORKDAY($AI$9,$AJ$9),"")</f>
        <v>45303</v>
      </c>
      <c r="AL9" s="26" t="str">
        <f>IF(E79&lt;=83,"",AA29)</f>
        <v/>
      </c>
      <c r="AM9" s="26">
        <f>IF(E80&lt;=83,"",AA28)</f>
        <v>45259</v>
      </c>
      <c r="AN9" s="26">
        <f>IF(E81&lt;=83,"",AA30)</f>
        <v>45265</v>
      </c>
      <c r="AO9" s="271" t="str">
        <f>IF(AA31&lt;&gt;0,IF(G73=84,AD31,AA31),"")</f>
        <v/>
      </c>
      <c r="AP9" s="26">
        <f>IF($AI$9&lt;&gt;0,(MAX((AK9),MAX($AL$9,$AM$9,$AN$9))),"")</f>
        <v>45303</v>
      </c>
      <c r="AQ9" s="26">
        <f>MIN('CRD controls'!I27:I35)</f>
        <v>45215</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ALH GUARD</v>
      </c>
      <c r="CS12" s="379">
        <f>AI9</f>
        <v>45259</v>
      </c>
      <c r="CT12" s="380">
        <f>AP9</f>
        <v>45303</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45259</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v>45265</v>
      </c>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53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1</v>
      </c>
      <c r="G79" s="178">
        <f>_xlfn.UNICODE($F79)</f>
        <v>84</v>
      </c>
      <c r="H79" s="208">
        <f>IF($E79=84,5,0)</f>
        <v>0</v>
      </c>
      <c r="I79" s="208">
        <f>IF($G79=84,5,0)</f>
        <v>5</v>
      </c>
      <c r="J79" s="646">
        <f>SUM(H79:H81)</f>
        <v>10</v>
      </c>
      <c r="K79" s="646">
        <f>SUM(I79:I81)</f>
        <v>10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1</v>
      </c>
      <c r="E81" s="76">
        <f>_xlfn.UNICODE($D81)</f>
        <v>84</v>
      </c>
      <c r="F81" s="76" t="b">
        <v>1</v>
      </c>
      <c r="G81" s="178">
        <f>_xlfn.UNICODE($F81)</f>
        <v>84</v>
      </c>
      <c r="H81" s="208">
        <f>IF($E81=84,5,0)</f>
        <v>5</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0.90652173913043488</v>
      </c>
      <c r="AB87" s="150" t="s">
        <v>256</v>
      </c>
      <c r="AC87" s="10">
        <f>(1-AA87)</f>
        <v>9.3478260869565122E-2</v>
      </c>
    </row>
    <row r="88" spans="1:36" ht="15.75" thickBot="1">
      <c r="C88" s="119" t="s">
        <v>48</v>
      </c>
      <c r="D88" s="140" t="s">
        <v>246</v>
      </c>
      <c r="E88" s="140" t="s">
        <v>247</v>
      </c>
      <c r="F88" s="140" t="s">
        <v>248</v>
      </c>
      <c r="G88" s="193" t="s">
        <v>249</v>
      </c>
      <c r="H88" s="291" t="s">
        <v>250</v>
      </c>
      <c r="M88" s="182"/>
      <c r="Z88" s="195" t="s">
        <v>257</v>
      </c>
      <c r="AA88" s="196">
        <f>H170</f>
        <v>0.90652173913043488</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32.608695652173921</v>
      </c>
      <c r="K123" s="685">
        <f>SUM(I123:I150)</f>
        <v>13.043478260869566</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1</v>
      </c>
      <c r="G125" s="6">
        <f>_xlfn.UNICODE($F125)</f>
        <v>84</v>
      </c>
      <c r="H125" s="297">
        <f t="shared" si="23"/>
        <v>0</v>
      </c>
      <c r="I125" s="297">
        <f t="shared" si="24"/>
        <v>2.1739130434782608</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0</v>
      </c>
      <c r="G144" s="6">
        <f>_xlfn.UNICODE($F144)</f>
        <v>70</v>
      </c>
      <c r="H144" s="297">
        <f t="shared" ref="H144:H150" si="32">IF($E144=84,$H$122,0)</f>
        <v>0</v>
      </c>
      <c r="I144" s="297">
        <f t="shared" ref="I144:I145" si="33">IF($G144=84,$H$122,0)</f>
        <v>0</v>
      </c>
      <c r="J144" s="686"/>
      <c r="K144" s="686"/>
      <c r="L144" s="182"/>
      <c r="M144" s="182"/>
    </row>
    <row r="145" spans="3:13" ht="15.75" thickBot="1">
      <c r="C145" s="157" t="s">
        <v>396</v>
      </c>
      <c r="D145" s="46" t="b">
        <v>0</v>
      </c>
      <c r="E145" s="6">
        <f t="shared" si="22"/>
        <v>70</v>
      </c>
      <c r="F145" s="46" t="b">
        <v>0</v>
      </c>
      <c r="G145" s="6">
        <f>_xlfn.UNICODE($F145)</f>
        <v>70</v>
      </c>
      <c r="H145" s="297">
        <f t="shared" si="32"/>
        <v>0</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0</v>
      </c>
      <c r="E148" s="6">
        <f t="shared" si="22"/>
        <v>70</v>
      </c>
      <c r="F148" s="46" t="b">
        <v>1</v>
      </c>
      <c r="G148" s="6">
        <f t="shared" ref="G148:G150" si="35">_xlfn.UNICODE($F148)</f>
        <v>84</v>
      </c>
      <c r="H148" s="297">
        <f t="shared" si="32"/>
        <v>0</v>
      </c>
      <c r="I148" s="297">
        <f t="shared" si="34"/>
        <v>2.1739130434782608</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45.652173913043484</v>
      </c>
      <c r="M166"/>
    </row>
    <row r="167" spans="3:13" ht="15.75" thickBot="1">
      <c r="C167" s="118" t="s">
        <v>401</v>
      </c>
      <c r="G167" s="298" t="s">
        <v>272</v>
      </c>
      <c r="H167" s="299">
        <f>(J79+K79+H73+I73)</f>
        <v>25</v>
      </c>
      <c r="M167"/>
    </row>
    <row r="168" spans="3:13" ht="15.75" thickBot="1">
      <c r="C168" s="306" t="s">
        <v>276</v>
      </c>
      <c r="G168" s="298" t="s">
        <v>273</v>
      </c>
      <c r="H168" s="299">
        <f>J153+K153</f>
        <v>20</v>
      </c>
      <c r="M168"/>
    </row>
    <row r="169" spans="3:13" ht="15.75" thickBot="1">
      <c r="C169" s="307" t="s">
        <v>402</v>
      </c>
      <c r="G169" s="298" t="s">
        <v>274</v>
      </c>
      <c r="H169" s="299">
        <f>J162+K162</f>
        <v>0</v>
      </c>
      <c r="M169"/>
    </row>
    <row r="170" spans="3:13" ht="15.75" thickBot="1">
      <c r="C170" s="308" t="s">
        <v>403</v>
      </c>
      <c r="H170" s="300">
        <f>SUM(H166:H169)/100</f>
        <v>0.90652173913043488</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4961" priority="335" operator="equal">
      <formula>0</formula>
    </cfRule>
  </conditionalFormatting>
  <conditionalFormatting sqref="H53">
    <cfRule type="cellIs" dxfId="4960" priority="334" operator="equal">
      <formula>0</formula>
    </cfRule>
  </conditionalFormatting>
  <conditionalFormatting sqref="L53">
    <cfRule type="cellIs" dxfId="4959" priority="333" operator="equal">
      <formula>0</formula>
    </cfRule>
  </conditionalFormatting>
  <conditionalFormatting sqref="H48">
    <cfRule type="cellIs" dxfId="4958" priority="332" operator="equal">
      <formula>0</formula>
    </cfRule>
  </conditionalFormatting>
  <conditionalFormatting sqref="H57">
    <cfRule type="cellIs" dxfId="4957" priority="331" operator="equal">
      <formula>0</formula>
    </cfRule>
  </conditionalFormatting>
  <conditionalFormatting sqref="D48">
    <cfRule type="cellIs" dxfId="4956" priority="330" operator="equal">
      <formula>0</formula>
    </cfRule>
  </conditionalFormatting>
  <conditionalFormatting sqref="D52">
    <cfRule type="cellIs" dxfId="4955" priority="329" operator="equal">
      <formula>0</formula>
    </cfRule>
  </conditionalFormatting>
  <conditionalFormatting sqref="D57">
    <cfRule type="cellIs" dxfId="4954" priority="328" operator="equal">
      <formula>0</formula>
    </cfRule>
  </conditionalFormatting>
  <conditionalFormatting sqref="D61">
    <cfRule type="cellIs" dxfId="4953" priority="327" operator="equal">
      <formula>0</formula>
    </cfRule>
  </conditionalFormatting>
  <conditionalFormatting sqref="P53">
    <cfRule type="cellIs" dxfId="4952" priority="326" operator="equal">
      <formula>0</formula>
    </cfRule>
  </conditionalFormatting>
  <conditionalFormatting sqref="K54">
    <cfRule type="expression" dxfId="4951" priority="325">
      <formula>$L$53=0</formula>
    </cfRule>
  </conditionalFormatting>
  <conditionalFormatting sqref="G49">
    <cfRule type="expression" dxfId="4950" priority="324">
      <formula>$H$48=0</formula>
    </cfRule>
  </conditionalFormatting>
  <conditionalFormatting sqref="C49">
    <cfRule type="expression" dxfId="4949" priority="323">
      <formula>$D$48=0</formula>
    </cfRule>
  </conditionalFormatting>
  <conditionalFormatting sqref="C53">
    <cfRule type="expression" dxfId="4948" priority="322">
      <formula>$D$52=0</formula>
    </cfRule>
  </conditionalFormatting>
  <conditionalFormatting sqref="C58">
    <cfRule type="expression" dxfId="4947" priority="321">
      <formula>$D$57=0</formula>
    </cfRule>
  </conditionalFormatting>
  <conditionalFormatting sqref="C62">
    <cfRule type="expression" dxfId="4946" priority="320">
      <formula>$D$61=0</formula>
    </cfRule>
  </conditionalFormatting>
  <conditionalFormatting sqref="O54">
    <cfRule type="expression" dxfId="4945" priority="319">
      <formula>$P$53=0</formula>
    </cfRule>
  </conditionalFormatting>
  <conditionalFormatting sqref="G58">
    <cfRule type="expression" dxfId="4944" priority="318">
      <formula>$H$57=0</formula>
    </cfRule>
  </conditionalFormatting>
  <conditionalFormatting sqref="G54">
    <cfRule type="expression" dxfId="4943" priority="317">
      <formula>$H$53=0</formula>
    </cfRule>
  </conditionalFormatting>
  <conditionalFormatting sqref="Y48">
    <cfRule type="cellIs" dxfId="4942" priority="316" operator="equal">
      <formula>"CRITICAL"</formula>
    </cfRule>
  </conditionalFormatting>
  <conditionalFormatting sqref="Y50">
    <cfRule type="cellIs" dxfId="4941" priority="315" operator="equal">
      <formula>"CRITICAL"</formula>
    </cfRule>
  </conditionalFormatting>
  <conditionalFormatting sqref="Y53">
    <cfRule type="cellIs" dxfId="4940" priority="314" operator="equal">
      <formula>"CRITICAL"</formula>
    </cfRule>
  </conditionalFormatting>
  <conditionalFormatting sqref="Y28">
    <cfRule type="cellIs" dxfId="4939" priority="313" operator="equal">
      <formula>"CRITICAL"</formula>
    </cfRule>
  </conditionalFormatting>
  <conditionalFormatting sqref="Y59">
    <cfRule type="cellIs" dxfId="4938" priority="312" operator="equal">
      <formula>"CRITICAL"</formula>
    </cfRule>
  </conditionalFormatting>
  <conditionalFormatting sqref="Y60">
    <cfRule type="cellIs" dxfId="4937" priority="311" operator="equal">
      <formula>"CRITICAL"</formula>
    </cfRule>
  </conditionalFormatting>
  <conditionalFormatting sqref="C7:L7">
    <cfRule type="cellIs" dxfId="4936" priority="300" operator="equal">
      <formula>"NON-WORKING DAY"</formula>
    </cfRule>
    <cfRule type="cellIs" dxfId="4935" priority="301" operator="equal">
      <formula>"WORKING DAY"</formula>
    </cfRule>
    <cfRule type="cellIs" dxfId="4934" priority="302" operator="equal">
      <formula>"NON AGGRESSIVE"</formula>
    </cfRule>
    <cfRule type="cellIs" dxfId="4933" priority="303" operator="equal">
      <formula>"AGGRESSIVE"</formula>
    </cfRule>
    <cfRule type="cellIs" dxfId="4932" priority="304" operator="equal">
      <formula>"AMENDMENT NOT REQUIRED"</formula>
    </cfRule>
    <cfRule type="cellIs" dxfId="4931" priority="305" operator="equal">
      <formula>"AMENDMENT REQUIRED"</formula>
    </cfRule>
    <cfRule type="cellIs" dxfId="4930" priority="306" operator="equal">
      <formula>"COMPLETED"</formula>
    </cfRule>
    <cfRule type="cellIs" dxfId="4929" priority="307" operator="equal">
      <formula>"RISK"</formula>
    </cfRule>
    <cfRule type="cellIs" dxfId="4928" priority="308" operator="equal">
      <formula>"ISSUE"</formula>
    </cfRule>
    <cfRule type="cellIs" dxfId="4927" priority="309" operator="equal">
      <formula>"NEEDS ATTENTION"</formula>
    </cfRule>
    <cfRule type="cellIs" dxfId="4926" priority="310" operator="equal">
      <formula>"NA"</formula>
    </cfRule>
  </conditionalFormatting>
  <conditionalFormatting sqref="AD26">
    <cfRule type="cellIs" dxfId="4925" priority="299" operator="equal">
      <formula>"PROJECT CAN BE MOVED TO COMPLETED SHEET"</formula>
    </cfRule>
  </conditionalFormatting>
  <conditionalFormatting sqref="Q7">
    <cfRule type="cellIs" dxfId="4924" priority="288" operator="equal">
      <formula>"NON-WORKING DAY"</formula>
    </cfRule>
    <cfRule type="cellIs" dxfId="4923" priority="289" operator="equal">
      <formula>"WORKING DAY"</formula>
    </cfRule>
    <cfRule type="cellIs" dxfId="4922" priority="290" operator="equal">
      <formula>"NON AGGRESSIVE"</formula>
    </cfRule>
    <cfRule type="cellIs" dxfId="4921" priority="291" operator="equal">
      <formula>"AGGRESSIVE"</formula>
    </cfRule>
    <cfRule type="cellIs" dxfId="4920" priority="292" operator="equal">
      <formula>"AMENDMENT NOT REQUIRED"</formula>
    </cfRule>
    <cfRule type="cellIs" dxfId="4919" priority="293" operator="equal">
      <formula>"AMENDMENT REQUIRED"</formula>
    </cfRule>
    <cfRule type="cellIs" dxfId="4918" priority="294" operator="equal">
      <formula>"COMPLETED"</formula>
    </cfRule>
    <cfRule type="cellIs" dxfId="4917" priority="295" operator="equal">
      <formula>"RISK"</formula>
    </cfRule>
    <cfRule type="cellIs" dxfId="4916" priority="296" operator="equal">
      <formula>"ISSUE"</formula>
    </cfRule>
    <cfRule type="cellIs" dxfId="4915" priority="297" operator="equal">
      <formula>"NEEDS ATTENTION"</formula>
    </cfRule>
    <cfRule type="cellIs" dxfId="4914" priority="298" operator="equal">
      <formula>"NA"</formula>
    </cfRule>
  </conditionalFormatting>
  <conditionalFormatting sqref="P7">
    <cfRule type="cellIs" dxfId="4913" priority="287" operator="equal">
      <formula>"AMENDMENT REQUIRED"</formula>
    </cfRule>
  </conditionalFormatting>
  <conditionalFormatting sqref="C7">
    <cfRule type="cellIs" dxfId="4912" priority="286" operator="equal">
      <formula>"BILLING DEFEREMENT TO BE INITIATED, IF APPLICABLE"</formula>
    </cfRule>
  </conditionalFormatting>
  <conditionalFormatting sqref="C102:C106">
    <cfRule type="containsText" dxfId="4911" priority="233" operator="containsText" text="TD/TM">
      <formula>NOT(ISERROR(SEARCH("TD/TM",C102)))</formula>
    </cfRule>
    <cfRule type="containsText" dxfId="4910" priority="236" operator="containsText" text="Order Raising">
      <formula>NOT(ISERROR(SEARCH("Order Raising",C102)))</formula>
    </cfRule>
    <cfRule type="containsText" dxfId="4909" priority="237" operator="containsText" text="Partner">
      <formula>NOT(ISERROR(SEARCH("Partner",C102)))</formula>
    </cfRule>
    <cfRule type="containsText" dxfId="4908" priority="284" operator="containsText" text="Sales">
      <formula>NOT(ISERROR(SEARCH("Sales",C102)))</formula>
    </cfRule>
    <cfRule type="containsText" dxfId="4907" priority="285" operator="containsText" text="Client">
      <formula>NOT(ISERROR(SEARCH("Client",C102)))</formula>
    </cfRule>
  </conditionalFormatting>
  <conditionalFormatting sqref="C103">
    <cfRule type="containsText" dxfId="4906" priority="282" operator="containsText" text="Singtel">
      <formula>NOT(ISERROR(SEARCH("Singtel",C103)))</formula>
    </cfRule>
    <cfRule type="containsText" dxfId="4905" priority="283" operator="containsText" text="Schenker">
      <formula>NOT(ISERROR(SEARCH("Schenker",C103)))</formula>
    </cfRule>
  </conditionalFormatting>
  <conditionalFormatting sqref="M7:N7">
    <cfRule type="cellIs" dxfId="4904" priority="270" operator="equal">
      <formula>"NEEDS POSTPONEMENT"</formula>
    </cfRule>
    <cfRule type="cellIs" dxfId="4903" priority="271" operator="equal">
      <formula>"NON-WORKING DAY"</formula>
    </cfRule>
    <cfRule type="cellIs" dxfId="4902" priority="272" operator="equal">
      <formula>"WORKING DAY"</formula>
    </cfRule>
    <cfRule type="cellIs" dxfId="4901" priority="273" operator="equal">
      <formula>"NON AGGRESSIVE"</formula>
    </cfRule>
    <cfRule type="cellIs" dxfId="4900" priority="274" operator="equal">
      <formula>"AGGRESSIVE"</formula>
    </cfRule>
    <cfRule type="cellIs" dxfId="4899" priority="275" operator="equal">
      <formula>"AMENDMENT NOT REQUIRED"</formula>
    </cfRule>
    <cfRule type="cellIs" dxfId="4898" priority="276" operator="equal">
      <formula>"AMENDMENT REQUIRED"</formula>
    </cfRule>
    <cfRule type="cellIs" dxfId="4897" priority="277" operator="equal">
      <formula>"COMPLETED"</formula>
    </cfRule>
    <cfRule type="cellIs" dxfId="4896" priority="278" operator="equal">
      <formula>"RISK"</formula>
    </cfRule>
    <cfRule type="cellIs" dxfId="4895" priority="279" operator="equal">
      <formula>"ISSUE"</formula>
    </cfRule>
    <cfRule type="cellIs" dxfId="4894" priority="280" operator="equal">
      <formula>"NEEDS ATTENTION"</formula>
    </cfRule>
    <cfRule type="cellIs" dxfId="4893" priority="281" operator="equal">
      <formula>"NA"</formula>
    </cfRule>
  </conditionalFormatting>
  <conditionalFormatting sqref="S7">
    <cfRule type="cellIs" dxfId="4892" priority="258" operator="equal">
      <formula>"NON-WORKING DAY"</formula>
    </cfRule>
    <cfRule type="cellIs" dxfId="4891" priority="259" operator="equal">
      <formula>"WORKING DAY"</formula>
    </cfRule>
    <cfRule type="cellIs" dxfId="4890" priority="260" operator="equal">
      <formula>"NON AGGRESSIVE"</formula>
    </cfRule>
    <cfRule type="cellIs" dxfId="4889" priority="261" operator="equal">
      <formula>"AGGRESSIVE"</formula>
    </cfRule>
    <cfRule type="cellIs" dxfId="4888" priority="262" operator="equal">
      <formula>"AMENDMENT NOT REQUIRED"</formula>
    </cfRule>
    <cfRule type="cellIs" dxfId="4887" priority="263" operator="equal">
      <formula>"AMENDMENT REQUIRED"</formula>
    </cfRule>
    <cfRule type="cellIs" dxfId="4886" priority="264" operator="equal">
      <formula>"COMPLETED"</formula>
    </cfRule>
    <cfRule type="cellIs" dxfId="4885" priority="265" operator="equal">
      <formula>"RISK"</formula>
    </cfRule>
    <cfRule type="cellIs" dxfId="4884" priority="266" operator="equal">
      <formula>"ISSUE"</formula>
    </cfRule>
    <cfRule type="cellIs" dxfId="4883" priority="267" operator="equal">
      <formula>"NEEDS ATTENTION"</formula>
    </cfRule>
    <cfRule type="cellIs" dxfId="4882" priority="268" operator="equal">
      <formula>"NA"</formula>
    </cfRule>
  </conditionalFormatting>
  <conditionalFormatting sqref="AA38">
    <cfRule type="cellIs" dxfId="4881" priority="256" stopIfTrue="1" operator="equal">
      <formula>"COMPLETED"</formula>
    </cfRule>
    <cfRule type="expression" dxfId="4880" priority="257">
      <formula>$B$3&gt;$AA$38</formula>
    </cfRule>
  </conditionalFormatting>
  <conditionalFormatting sqref="AA26">
    <cfRule type="cellIs" dxfId="4879" priority="251" stopIfTrue="1" operator="equal">
      <formula>"COMPLETED"</formula>
    </cfRule>
    <cfRule type="expression" dxfId="4878" priority="252">
      <formula>$B$3&gt;$AA$26</formula>
    </cfRule>
  </conditionalFormatting>
  <conditionalFormatting sqref="AA26">
    <cfRule type="cellIs" dxfId="4877" priority="250" stopIfTrue="1" operator="equal">
      <formula>"NA"</formula>
    </cfRule>
  </conditionalFormatting>
  <conditionalFormatting sqref="C35 Z17 D5 C90">
    <cfRule type="expression" dxfId="4876" priority="338">
      <formula>AND($D$52=0,$AA$17&lt;&gt;"NA")</formula>
    </cfRule>
  </conditionalFormatting>
  <conditionalFormatting sqref="C36 Z18 C91 E5">
    <cfRule type="expression" dxfId="4875" priority="339">
      <formula>AND($D$57=0,$AA$18&lt;&gt;"NA")</formula>
    </cfRule>
  </conditionalFormatting>
  <conditionalFormatting sqref="C37 C92 F5">
    <cfRule type="expression" dxfId="4874" priority="340">
      <formula>AND($H$48=0,#REF!&lt;&gt;"NA")</formula>
    </cfRule>
  </conditionalFormatting>
  <conditionalFormatting sqref="C38 Z20 C93 G5">
    <cfRule type="expression" dxfId="4873" priority="341">
      <formula>AND($H$53=0,$AA$20&lt;&gt;"NA")</formula>
    </cfRule>
  </conditionalFormatting>
  <conditionalFormatting sqref="C39 C94 H5">
    <cfRule type="expression" dxfId="4872" priority="342">
      <formula>AND($H$57=0,#REF!&lt;&gt;"NA")</formula>
    </cfRule>
  </conditionalFormatting>
  <conditionalFormatting sqref="C95 C40 C72 I5">
    <cfRule type="expression" dxfId="4871" priority="343">
      <formula>AND($L$57=0,#REF!&lt;&gt;"NA")</formula>
    </cfRule>
  </conditionalFormatting>
  <conditionalFormatting sqref="C41 C96 J5">
    <cfRule type="expression" dxfId="4870" priority="344">
      <formula>AND($D$61=0,#REF!&lt;&gt;"NA")</formula>
    </cfRule>
  </conditionalFormatting>
  <conditionalFormatting sqref="C42 C97 K5">
    <cfRule type="expression" dxfId="4869" priority="345">
      <formula>AND($L$53=0,#REF!&lt;&gt;"NA")</formula>
    </cfRule>
  </conditionalFormatting>
  <conditionalFormatting sqref="C43 Z25 C98 L5:M5">
    <cfRule type="expression" dxfId="4868" priority="346">
      <formula>AND($P$53=0,$AA$25&lt;&gt;"NA")</formula>
    </cfRule>
  </conditionalFormatting>
  <conditionalFormatting sqref="AD44">
    <cfRule type="expression" dxfId="4867" priority="249">
      <formula>OR($E123=84,$G123=84)</formula>
    </cfRule>
  </conditionalFormatting>
  <conditionalFormatting sqref="AD45:AD46">
    <cfRule type="expression" dxfId="4866" priority="248">
      <formula>OR($E124=84,$G124=84)</formula>
    </cfRule>
  </conditionalFormatting>
  <conditionalFormatting sqref="AD52">
    <cfRule type="expression" dxfId="4865" priority="247">
      <formula>OR($E133=84,$G133=84)</formula>
    </cfRule>
  </conditionalFormatting>
  <conditionalFormatting sqref="Z24">
    <cfRule type="expression" dxfId="4864" priority="246">
      <formula>AND($L$53=0,$AA$24&lt;&gt;"NA")</formula>
    </cfRule>
  </conditionalFormatting>
  <conditionalFormatting sqref="K58">
    <cfRule type="expression" dxfId="4863" priority="245">
      <formula>$H$57=0</formula>
    </cfRule>
  </conditionalFormatting>
  <conditionalFormatting sqref="AA34">
    <cfRule type="cellIs" dxfId="4862" priority="336" operator="equal">
      <formula>"COMPLETED"</formula>
    </cfRule>
    <cfRule type="expression" dxfId="4861" priority="337">
      <formula>$B$3&gt;$AA$34</formula>
    </cfRule>
  </conditionalFormatting>
  <conditionalFormatting sqref="AA35">
    <cfRule type="cellIs" dxfId="4860" priority="243" operator="equal">
      <formula>"COMPLETED"</formula>
    </cfRule>
    <cfRule type="expression" dxfId="4859" priority="244">
      <formula>$B$3&gt;$AA$35</formula>
    </cfRule>
  </conditionalFormatting>
  <conditionalFormatting sqref="AA36">
    <cfRule type="expression" dxfId="4858" priority="241">
      <formula>$B$3&gt;$AA$36</formula>
    </cfRule>
    <cfRule type="cellIs" dxfId="4857" priority="242" operator="equal">
      <formula>"COMPLETED"</formula>
    </cfRule>
    <cfRule type="cellIs" dxfId="4856" priority="255" operator="equal">
      <formula>"NA"</formula>
    </cfRule>
  </conditionalFormatting>
  <conditionalFormatting sqref="AA37">
    <cfRule type="expression" dxfId="4855" priority="238">
      <formula>$B$3&gt;$AA$37</formula>
    </cfRule>
    <cfRule type="cellIs" dxfId="4854" priority="239" operator="equal">
      <formula>"NA"</formula>
    </cfRule>
    <cfRule type="cellIs" dxfId="4853" priority="240" operator="equal">
      <formula>"COMPLETED"</formula>
    </cfRule>
  </conditionalFormatting>
  <conditionalFormatting sqref="C106">
    <cfRule type="containsText" dxfId="4852" priority="234" operator="containsText" text="Singtel">
      <formula>NOT(ISERROR(SEARCH("Singtel",C106)))</formula>
    </cfRule>
    <cfRule type="containsText" dxfId="4851" priority="235" operator="containsText" text="Schenker">
      <formula>NOT(ISERROR(SEARCH("Schenker",C106)))</formula>
    </cfRule>
  </conditionalFormatting>
  <conditionalFormatting sqref="AE74:AG74">
    <cfRule type="expression" dxfId="4850" priority="232">
      <formula>OR($E153=84,$G153=84)</formula>
    </cfRule>
  </conditionalFormatting>
  <conditionalFormatting sqref="BF9:BG23 BJ9:BJ23">
    <cfRule type="cellIs" dxfId="4849" priority="220" operator="equal">
      <formula>"Critical"</formula>
    </cfRule>
    <cfRule type="cellIs" dxfId="4848" priority="221" operator="equal">
      <formula>"Sustainable"</formula>
    </cfRule>
    <cfRule type="cellIs" dxfId="4847" priority="222" operator="equal">
      <formula>"Severe"</formula>
    </cfRule>
    <cfRule type="cellIs" dxfId="4846" priority="223" operator="equal">
      <formula>"Moderate"</formula>
    </cfRule>
  </conditionalFormatting>
  <conditionalFormatting sqref="CB9:CG14">
    <cfRule type="cellIs" dxfId="4845" priority="228" operator="equal">
      <formula>"Critical"</formula>
    </cfRule>
    <cfRule type="cellIs" dxfId="4844" priority="229" operator="equal">
      <formula>"Sustainable"</formula>
    </cfRule>
    <cfRule type="cellIs" dxfId="4843" priority="230" operator="equal">
      <formula>"Severe"</formula>
    </cfRule>
    <cfRule type="cellIs" dxfId="4842" priority="231" operator="equal">
      <formula>"Moderate"</formula>
    </cfRule>
  </conditionalFormatting>
  <conditionalFormatting sqref="BT9:BU23">
    <cfRule type="cellIs" dxfId="4841" priority="224" operator="equal">
      <formula>"Critical"</formula>
    </cfRule>
    <cfRule type="cellIs" dxfId="4840" priority="225" operator="equal">
      <formula>"Sustainable"</formula>
    </cfRule>
    <cfRule type="cellIs" dxfId="4839" priority="226" operator="equal">
      <formula>"Severe"</formula>
    </cfRule>
    <cfRule type="cellIs" dxfId="4838" priority="227" operator="equal">
      <formula>"Moderate"</formula>
    </cfRule>
  </conditionalFormatting>
  <conditionalFormatting sqref="CB9:CG14">
    <cfRule type="cellIs" dxfId="4837" priority="219" operator="equal">
      <formula>"NIL"</formula>
    </cfRule>
  </conditionalFormatting>
  <conditionalFormatting sqref="CB14:CG14">
    <cfRule type="cellIs" dxfId="4836" priority="215" operator="equal">
      <formula>"Critical"</formula>
    </cfRule>
    <cfRule type="cellIs" dxfId="4835" priority="216" operator="equal">
      <formula>"Sustainable"</formula>
    </cfRule>
    <cfRule type="cellIs" dxfId="4834" priority="217" operator="equal">
      <formula>"Severe"</formula>
    </cfRule>
    <cfRule type="cellIs" dxfId="4833" priority="218" operator="equal">
      <formula>"Moderate"</formula>
    </cfRule>
  </conditionalFormatting>
  <conditionalFormatting sqref="CB14:CG14">
    <cfRule type="cellIs" dxfId="4832" priority="214" operator="equal">
      <formula>"NIL"</formula>
    </cfRule>
  </conditionalFormatting>
  <conditionalFormatting sqref="CG9:CG13">
    <cfRule type="cellIs" dxfId="4831" priority="210" operator="equal">
      <formula>"Critical"</formula>
    </cfRule>
    <cfRule type="cellIs" dxfId="4830" priority="211" operator="equal">
      <formula>"Sustainable"</formula>
    </cfRule>
    <cfRule type="cellIs" dxfId="4829" priority="212" operator="equal">
      <formula>"Severe"</formula>
    </cfRule>
    <cfRule type="cellIs" dxfId="4828" priority="213" operator="equal">
      <formula>"Moderate"</formula>
    </cfRule>
  </conditionalFormatting>
  <conditionalFormatting sqref="CG9:CG13">
    <cfRule type="cellIs" dxfId="4827" priority="209" operator="equal">
      <formula>"NIL"</formula>
    </cfRule>
  </conditionalFormatting>
  <conditionalFormatting sqref="BT9:BU23">
    <cfRule type="cellIs" dxfId="4826" priority="208" operator="equal">
      <formula>"NIL"</formula>
    </cfRule>
  </conditionalFormatting>
  <conditionalFormatting sqref="BW9:BW23">
    <cfRule type="cellIs" dxfId="4825" priority="207" operator="equal">
      <formula>"CLOSED"</formula>
    </cfRule>
  </conditionalFormatting>
  <conditionalFormatting sqref="BE37">
    <cfRule type="cellIs" dxfId="4824" priority="206" operator="between">
      <formula>1</formula>
      <formula>100</formula>
    </cfRule>
  </conditionalFormatting>
  <conditionalFormatting sqref="BF37">
    <cfRule type="cellIs" dxfId="4823" priority="205" operator="between">
      <formula>1</formula>
      <formula>100</formula>
    </cfRule>
  </conditionalFormatting>
  <conditionalFormatting sqref="BR9:BR23">
    <cfRule type="cellIs" dxfId="4822" priority="201" operator="equal">
      <formula>"Critical"</formula>
    </cfRule>
    <cfRule type="cellIs" dxfId="4821" priority="202" operator="equal">
      <formula>"Sustainable"</formula>
    </cfRule>
    <cfRule type="cellIs" dxfId="4820" priority="203" operator="equal">
      <formula>"Severe"</formula>
    </cfRule>
    <cfRule type="cellIs" dxfId="4819" priority="204" operator="equal">
      <formula>"Moderate"</formula>
    </cfRule>
  </conditionalFormatting>
  <conditionalFormatting sqref="BR9:BR23">
    <cfRule type="cellIs" dxfId="4818" priority="200" operator="equal">
      <formula>"NIL"</formula>
    </cfRule>
  </conditionalFormatting>
  <conditionalFormatting sqref="BG37">
    <cfRule type="cellIs" dxfId="4817" priority="199" operator="between">
      <formula>1</formula>
      <formula>100</formula>
    </cfRule>
  </conditionalFormatting>
  <conditionalFormatting sqref="BI37">
    <cfRule type="cellIs" dxfId="4816" priority="198" operator="between">
      <formula>1</formula>
      <formula>100</formula>
    </cfRule>
  </conditionalFormatting>
  <conditionalFormatting sqref="BF37:BF41">
    <cfRule type="cellIs" dxfId="4815" priority="197" operator="equal">
      <formula>0</formula>
    </cfRule>
  </conditionalFormatting>
  <conditionalFormatting sqref="BH37">
    <cfRule type="cellIs" dxfId="4814" priority="196" operator="between">
      <formula>1</formula>
      <formula>100</formula>
    </cfRule>
  </conditionalFormatting>
  <conditionalFormatting sqref="BH37:BH41">
    <cfRule type="cellIs" dxfId="4813" priority="195" operator="equal">
      <formula>0</formula>
    </cfRule>
  </conditionalFormatting>
  <conditionalFormatting sqref="BJ37:BP37">
    <cfRule type="cellIs" dxfId="4812" priority="194" operator="between">
      <formula>1</formula>
      <formula>100</formula>
    </cfRule>
  </conditionalFormatting>
  <conditionalFormatting sqref="BJ37:BP41">
    <cfRule type="cellIs" dxfId="4811" priority="193" operator="equal">
      <formula>0</formula>
    </cfRule>
  </conditionalFormatting>
  <conditionalFormatting sqref="BL9:BL23">
    <cfRule type="cellIs" dxfId="4810" priority="189" operator="equal">
      <formula>"Critical"</formula>
    </cfRule>
    <cfRule type="cellIs" dxfId="4809" priority="190" operator="equal">
      <formula>"Sustainable"</formula>
    </cfRule>
    <cfRule type="cellIs" dxfId="4808" priority="191" operator="equal">
      <formula>"Severe"</formula>
    </cfRule>
    <cfRule type="cellIs" dxfId="4807" priority="192" operator="equal">
      <formula>"Moderate"</formula>
    </cfRule>
  </conditionalFormatting>
  <conditionalFormatting sqref="BS9:BS23">
    <cfRule type="cellIs" dxfId="4806" priority="185" operator="equal">
      <formula>"Critical"</formula>
    </cfRule>
    <cfRule type="cellIs" dxfId="4805" priority="186" operator="equal">
      <formula>"Sustainable"</formula>
    </cfRule>
    <cfRule type="cellIs" dxfId="4804" priority="187" operator="equal">
      <formula>"Severe"</formula>
    </cfRule>
    <cfRule type="cellIs" dxfId="4803" priority="188" operator="equal">
      <formula>"Moderate"</formula>
    </cfRule>
  </conditionalFormatting>
  <conditionalFormatting sqref="BV9:BV23">
    <cfRule type="cellIs" dxfId="4802" priority="181" operator="equal">
      <formula>"Critical"</formula>
    </cfRule>
    <cfRule type="cellIs" dxfId="4801" priority="182" operator="equal">
      <formula>"Sustainable"</formula>
    </cfRule>
    <cfRule type="cellIs" dxfId="4800" priority="183" operator="equal">
      <formula>"Severe"</formula>
    </cfRule>
    <cfRule type="cellIs" dxfId="4799" priority="184" operator="equal">
      <formula>"Moderate"</formula>
    </cfRule>
  </conditionalFormatting>
  <conditionalFormatting sqref="AZ29:BD30 BC31:BD32 BD33">
    <cfRule type="cellIs" dxfId="4798" priority="173" operator="equal">
      <formula>"Critical"</formula>
    </cfRule>
    <cfRule type="cellIs" dxfId="4797" priority="174" operator="equal">
      <formula>"Sustainable"</formula>
    </cfRule>
    <cfRule type="cellIs" dxfId="4796" priority="175" operator="equal">
      <formula>"Severe"</formula>
    </cfRule>
    <cfRule type="cellIs" dxfId="4795" priority="176" operator="equal">
      <formula>"Moderate"</formula>
    </cfRule>
  </conditionalFormatting>
  <conditionalFormatting sqref="AZ29:BD30 BC31:BD32 BD33">
    <cfRule type="cellIs" dxfId="4794" priority="177" operator="equal">
      <formula>"Critical"</formula>
    </cfRule>
    <cfRule type="cellIs" dxfId="4793" priority="178" operator="equal">
      <formula>"Sustainable"</formula>
    </cfRule>
    <cfRule type="cellIs" dxfId="4792" priority="179" operator="equal">
      <formula>"Severe"</formula>
    </cfRule>
    <cfRule type="cellIs" dxfId="4791" priority="180" operator="equal">
      <formula>"Moderate"</formula>
    </cfRule>
  </conditionalFormatting>
  <conditionalFormatting sqref="AZ31:AZ33">
    <cfRule type="cellIs" dxfId="4790" priority="169" operator="equal">
      <formula>"Critical"</formula>
    </cfRule>
    <cfRule type="cellIs" dxfId="4789" priority="170" operator="equal">
      <formula>"Sustainable"</formula>
    </cfRule>
    <cfRule type="cellIs" dxfId="4788" priority="171" operator="equal">
      <formula>"Severe"</formula>
    </cfRule>
    <cfRule type="cellIs" dxfId="4787" priority="172" operator="equal">
      <formula>"Moderate"</formula>
    </cfRule>
  </conditionalFormatting>
  <conditionalFormatting sqref="AZ31:AZ33">
    <cfRule type="cellIs" dxfId="4786" priority="165" operator="equal">
      <formula>"Critical"</formula>
    </cfRule>
    <cfRule type="cellIs" dxfId="4785" priority="166" operator="equal">
      <formula>"Sustainable"</formula>
    </cfRule>
    <cfRule type="cellIs" dxfId="4784" priority="167" operator="equal">
      <formula>"Severe"</formula>
    </cfRule>
    <cfRule type="cellIs" dxfId="4783" priority="168" operator="equal">
      <formula>"Moderate"</formula>
    </cfRule>
  </conditionalFormatting>
  <conditionalFormatting sqref="BA32:BA33">
    <cfRule type="cellIs" dxfId="4782" priority="161" operator="equal">
      <formula>"Critical"</formula>
    </cfRule>
    <cfRule type="cellIs" dxfId="4781" priority="162" operator="equal">
      <formula>"Sustainable"</formula>
    </cfRule>
    <cfRule type="cellIs" dxfId="4780" priority="163" operator="equal">
      <formula>"Severe"</formula>
    </cfRule>
    <cfRule type="cellIs" dxfId="4779" priority="164" operator="equal">
      <formula>"Moderate"</formula>
    </cfRule>
  </conditionalFormatting>
  <conditionalFormatting sqref="BA32:BA33">
    <cfRule type="cellIs" dxfId="4778" priority="157" operator="equal">
      <formula>"Critical"</formula>
    </cfRule>
    <cfRule type="cellIs" dxfId="4777" priority="158" operator="equal">
      <formula>"Sustainable"</formula>
    </cfRule>
    <cfRule type="cellIs" dxfId="4776" priority="159" operator="equal">
      <formula>"Severe"</formula>
    </cfRule>
    <cfRule type="cellIs" dxfId="4775" priority="160" operator="equal">
      <formula>"Moderate"</formula>
    </cfRule>
  </conditionalFormatting>
  <conditionalFormatting sqref="BB33">
    <cfRule type="cellIs" dxfId="4774" priority="153" operator="equal">
      <formula>"Critical"</formula>
    </cfRule>
    <cfRule type="cellIs" dxfId="4773" priority="154" operator="equal">
      <formula>"Sustainable"</formula>
    </cfRule>
    <cfRule type="cellIs" dxfId="4772" priority="155" operator="equal">
      <formula>"Severe"</formula>
    </cfRule>
    <cfRule type="cellIs" dxfId="4771" priority="156" operator="equal">
      <formula>"Moderate"</formula>
    </cfRule>
  </conditionalFormatting>
  <conditionalFormatting sqref="BB33">
    <cfRule type="cellIs" dxfId="4770" priority="149" operator="equal">
      <formula>"Critical"</formula>
    </cfRule>
    <cfRule type="cellIs" dxfId="4769" priority="150" operator="equal">
      <formula>"Sustainable"</formula>
    </cfRule>
    <cfRule type="cellIs" dxfId="4768" priority="151" operator="equal">
      <formula>"Severe"</formula>
    </cfRule>
    <cfRule type="cellIs" dxfId="4767" priority="152" operator="equal">
      <formula>"Moderate"</formula>
    </cfRule>
  </conditionalFormatting>
  <conditionalFormatting sqref="BA31:BB31">
    <cfRule type="cellIs" dxfId="4766" priority="145" operator="equal">
      <formula>"Critical"</formula>
    </cfRule>
    <cfRule type="cellIs" dxfId="4765" priority="146" operator="equal">
      <formula>"Sustainable"</formula>
    </cfRule>
    <cfRule type="cellIs" dxfId="4764" priority="147" operator="equal">
      <formula>"Severe"</formula>
    </cfRule>
    <cfRule type="cellIs" dxfId="4763" priority="148" operator="equal">
      <formula>"Moderate"</formula>
    </cfRule>
  </conditionalFormatting>
  <conditionalFormatting sqref="BA31:BB31">
    <cfRule type="cellIs" dxfId="4762" priority="141" operator="equal">
      <formula>"Critical"</formula>
    </cfRule>
    <cfRule type="cellIs" dxfId="4761" priority="142" operator="equal">
      <formula>"Sustainable"</formula>
    </cfRule>
    <cfRule type="cellIs" dxfId="4760" priority="143" operator="equal">
      <formula>"Severe"</formula>
    </cfRule>
    <cfRule type="cellIs" dxfId="4759" priority="144" operator="equal">
      <formula>"Moderate"</formula>
    </cfRule>
  </conditionalFormatting>
  <conditionalFormatting sqref="BB32">
    <cfRule type="cellIs" dxfId="4758" priority="137" operator="equal">
      <formula>"Critical"</formula>
    </cfRule>
    <cfRule type="cellIs" dxfId="4757" priority="138" operator="equal">
      <formula>"Sustainable"</formula>
    </cfRule>
    <cfRule type="cellIs" dxfId="4756" priority="139" operator="equal">
      <formula>"Severe"</formula>
    </cfRule>
    <cfRule type="cellIs" dxfId="4755" priority="140" operator="equal">
      <formula>"Moderate"</formula>
    </cfRule>
  </conditionalFormatting>
  <conditionalFormatting sqref="BB32">
    <cfRule type="cellIs" dxfId="4754" priority="133" operator="equal">
      <formula>"Critical"</formula>
    </cfRule>
    <cfRule type="cellIs" dxfId="4753" priority="134" operator="equal">
      <formula>"Sustainable"</formula>
    </cfRule>
    <cfRule type="cellIs" dxfId="4752" priority="135" operator="equal">
      <formula>"Severe"</formula>
    </cfRule>
    <cfRule type="cellIs" dxfId="4751" priority="136" operator="equal">
      <formula>"Moderate"</formula>
    </cfRule>
  </conditionalFormatting>
  <conditionalFormatting sqref="BC33">
    <cfRule type="cellIs" dxfId="4750" priority="129" operator="equal">
      <formula>"Critical"</formula>
    </cfRule>
    <cfRule type="cellIs" dxfId="4749" priority="130" operator="equal">
      <formula>"Sustainable"</formula>
    </cfRule>
    <cfRule type="cellIs" dxfId="4748" priority="131" operator="equal">
      <formula>"Severe"</formula>
    </cfRule>
    <cfRule type="cellIs" dxfId="4747" priority="132" operator="equal">
      <formula>"Moderate"</formula>
    </cfRule>
  </conditionalFormatting>
  <conditionalFormatting sqref="BC33">
    <cfRule type="cellIs" dxfId="4746" priority="125" operator="equal">
      <formula>"Critical"</formula>
    </cfRule>
    <cfRule type="cellIs" dxfId="4745" priority="126" operator="equal">
      <formula>"Sustainable"</formula>
    </cfRule>
    <cfRule type="cellIs" dxfId="4744" priority="127" operator="equal">
      <formula>"Severe"</formula>
    </cfRule>
    <cfRule type="cellIs" dxfId="4743" priority="128" operator="equal">
      <formula>"Moderate"</formula>
    </cfRule>
  </conditionalFormatting>
  <conditionalFormatting sqref="AZ37:BD38 BC39:BD40 BD41">
    <cfRule type="cellIs" dxfId="4742" priority="117" operator="equal">
      <formula>"Critical"</formula>
    </cfRule>
    <cfRule type="cellIs" dxfId="4741" priority="118" operator="equal">
      <formula>"Sustainable"</formula>
    </cfRule>
    <cfRule type="cellIs" dxfId="4740" priority="119" operator="equal">
      <formula>"Severe"</formula>
    </cfRule>
    <cfRule type="cellIs" dxfId="4739" priority="120" operator="equal">
      <formula>"Moderate"</formula>
    </cfRule>
  </conditionalFormatting>
  <conditionalFormatting sqref="AZ37:BD38 BC39:BD40 BD41">
    <cfRule type="cellIs" dxfId="4738" priority="121" operator="equal">
      <formula>"Critical"</formula>
    </cfRule>
    <cfRule type="cellIs" dxfId="4737" priority="122" operator="equal">
      <formula>"Sustainable"</formula>
    </cfRule>
    <cfRule type="cellIs" dxfId="4736" priority="123" operator="equal">
      <formula>"Severe"</formula>
    </cfRule>
    <cfRule type="cellIs" dxfId="4735" priority="124" operator="equal">
      <formula>"Moderate"</formula>
    </cfRule>
  </conditionalFormatting>
  <conditionalFormatting sqref="AZ39:AZ41">
    <cfRule type="cellIs" dxfId="4734" priority="113" operator="equal">
      <formula>"Critical"</formula>
    </cfRule>
    <cfRule type="cellIs" dxfId="4733" priority="114" operator="equal">
      <formula>"Sustainable"</formula>
    </cfRule>
    <cfRule type="cellIs" dxfId="4732" priority="115" operator="equal">
      <formula>"Severe"</formula>
    </cfRule>
    <cfRule type="cellIs" dxfId="4731" priority="116" operator="equal">
      <formula>"Moderate"</formula>
    </cfRule>
  </conditionalFormatting>
  <conditionalFormatting sqref="AZ39:AZ41">
    <cfRule type="cellIs" dxfId="4730" priority="109" operator="equal">
      <formula>"Critical"</formula>
    </cfRule>
    <cfRule type="cellIs" dxfId="4729" priority="110" operator="equal">
      <formula>"Sustainable"</formula>
    </cfRule>
    <cfRule type="cellIs" dxfId="4728" priority="111" operator="equal">
      <formula>"Severe"</formula>
    </cfRule>
    <cfRule type="cellIs" dxfId="4727" priority="112" operator="equal">
      <formula>"Moderate"</formula>
    </cfRule>
  </conditionalFormatting>
  <conditionalFormatting sqref="BA40:BA41">
    <cfRule type="cellIs" dxfId="4726" priority="105" operator="equal">
      <formula>"Critical"</formula>
    </cfRule>
    <cfRule type="cellIs" dxfId="4725" priority="106" operator="equal">
      <formula>"Sustainable"</formula>
    </cfRule>
    <cfRule type="cellIs" dxfId="4724" priority="107" operator="equal">
      <formula>"Severe"</formula>
    </cfRule>
    <cfRule type="cellIs" dxfId="4723" priority="108" operator="equal">
      <formula>"Moderate"</formula>
    </cfRule>
  </conditionalFormatting>
  <conditionalFormatting sqref="BA40:BA41">
    <cfRule type="cellIs" dxfId="4722" priority="101" operator="equal">
      <formula>"Critical"</formula>
    </cfRule>
    <cfRule type="cellIs" dxfId="4721" priority="102" operator="equal">
      <formula>"Sustainable"</formula>
    </cfRule>
    <cfRule type="cellIs" dxfId="4720" priority="103" operator="equal">
      <formula>"Severe"</formula>
    </cfRule>
    <cfRule type="cellIs" dxfId="4719" priority="104" operator="equal">
      <formula>"Moderate"</formula>
    </cfRule>
  </conditionalFormatting>
  <conditionalFormatting sqref="BB41">
    <cfRule type="cellIs" dxfId="4718" priority="97" operator="equal">
      <formula>"Critical"</formula>
    </cfRule>
    <cfRule type="cellIs" dxfId="4717" priority="98" operator="equal">
      <formula>"Sustainable"</formula>
    </cfRule>
    <cfRule type="cellIs" dxfId="4716" priority="99" operator="equal">
      <formula>"Severe"</formula>
    </cfRule>
    <cfRule type="cellIs" dxfId="4715" priority="100" operator="equal">
      <formula>"Moderate"</formula>
    </cfRule>
  </conditionalFormatting>
  <conditionalFormatting sqref="BB41">
    <cfRule type="cellIs" dxfId="4714" priority="93" operator="equal">
      <formula>"Critical"</formula>
    </cfRule>
    <cfRule type="cellIs" dxfId="4713" priority="94" operator="equal">
      <formula>"Sustainable"</formula>
    </cfRule>
    <cfRule type="cellIs" dxfId="4712" priority="95" operator="equal">
      <formula>"Severe"</formula>
    </cfRule>
    <cfRule type="cellIs" dxfId="4711" priority="96" operator="equal">
      <formula>"Moderate"</formula>
    </cfRule>
  </conditionalFormatting>
  <conditionalFormatting sqref="BA39:BB39">
    <cfRule type="cellIs" dxfId="4710" priority="89" operator="equal">
      <formula>"Critical"</formula>
    </cfRule>
    <cfRule type="cellIs" dxfId="4709" priority="90" operator="equal">
      <formula>"Sustainable"</formula>
    </cfRule>
    <cfRule type="cellIs" dxfId="4708" priority="91" operator="equal">
      <formula>"Severe"</formula>
    </cfRule>
    <cfRule type="cellIs" dxfId="4707" priority="92" operator="equal">
      <formula>"Moderate"</formula>
    </cfRule>
  </conditionalFormatting>
  <conditionalFormatting sqref="BA39:BB39">
    <cfRule type="cellIs" dxfId="4706" priority="85" operator="equal">
      <formula>"Critical"</formula>
    </cfRule>
    <cfRule type="cellIs" dxfId="4705" priority="86" operator="equal">
      <formula>"Sustainable"</formula>
    </cfRule>
    <cfRule type="cellIs" dxfId="4704" priority="87" operator="equal">
      <formula>"Severe"</formula>
    </cfRule>
    <cfRule type="cellIs" dxfId="4703" priority="88" operator="equal">
      <formula>"Moderate"</formula>
    </cfRule>
  </conditionalFormatting>
  <conditionalFormatting sqref="BB40">
    <cfRule type="cellIs" dxfId="4702" priority="81" operator="equal">
      <formula>"Critical"</formula>
    </cfRule>
    <cfRule type="cellIs" dxfId="4701" priority="82" operator="equal">
      <formula>"Sustainable"</formula>
    </cfRule>
    <cfRule type="cellIs" dxfId="4700" priority="83" operator="equal">
      <formula>"Severe"</formula>
    </cfRule>
    <cfRule type="cellIs" dxfId="4699" priority="84" operator="equal">
      <formula>"Moderate"</formula>
    </cfRule>
  </conditionalFormatting>
  <conditionalFormatting sqref="BB40">
    <cfRule type="cellIs" dxfId="4698" priority="77" operator="equal">
      <formula>"Critical"</formula>
    </cfRule>
    <cfRule type="cellIs" dxfId="4697" priority="78" operator="equal">
      <formula>"Sustainable"</formula>
    </cfRule>
    <cfRule type="cellIs" dxfId="4696" priority="79" operator="equal">
      <formula>"Severe"</formula>
    </cfRule>
    <cfRule type="cellIs" dxfId="4695" priority="80" operator="equal">
      <formula>"Moderate"</formula>
    </cfRule>
  </conditionalFormatting>
  <conditionalFormatting sqref="BC41">
    <cfRule type="cellIs" dxfId="4694" priority="73" operator="equal">
      <formula>"Critical"</formula>
    </cfRule>
    <cfRule type="cellIs" dxfId="4693" priority="74" operator="equal">
      <formula>"Sustainable"</formula>
    </cfRule>
    <cfRule type="cellIs" dxfId="4692" priority="75" operator="equal">
      <formula>"Severe"</formula>
    </cfRule>
    <cfRule type="cellIs" dxfId="4691" priority="76" operator="equal">
      <formula>"Moderate"</formula>
    </cfRule>
  </conditionalFormatting>
  <conditionalFormatting sqref="BC41">
    <cfRule type="cellIs" dxfId="4690" priority="69" operator="equal">
      <formula>"Critical"</formula>
    </cfRule>
    <cfRule type="cellIs" dxfId="4689" priority="70" operator="equal">
      <formula>"Sustainable"</formula>
    </cfRule>
    <cfRule type="cellIs" dxfId="4688" priority="71" operator="equal">
      <formula>"Severe"</formula>
    </cfRule>
    <cfRule type="cellIs" dxfId="4687" priority="72" operator="equal">
      <formula>"Moderate"</formula>
    </cfRule>
  </conditionalFormatting>
  <conditionalFormatting sqref="AD48:AD49 AD51">
    <cfRule type="expression" dxfId="4686" priority="68">
      <formula>OR($E127=84,$G127=84)</formula>
    </cfRule>
  </conditionalFormatting>
  <conditionalFormatting sqref="AD50">
    <cfRule type="expression" dxfId="4685" priority="67">
      <formula>OR($E129=84,$G129=84)</formula>
    </cfRule>
  </conditionalFormatting>
  <conditionalFormatting sqref="AD54:AD58">
    <cfRule type="expression" dxfId="4684" priority="66">
      <formula>OR($E133=84,$G133=84)</formula>
    </cfRule>
  </conditionalFormatting>
  <conditionalFormatting sqref="AD60:AD63">
    <cfRule type="expression" dxfId="4683" priority="65">
      <formula>OR($E139=84,$G139=84)</formula>
    </cfRule>
  </conditionalFormatting>
  <conditionalFormatting sqref="AD65:AD66">
    <cfRule type="expression" dxfId="4682" priority="64">
      <formula>OR($E144=84,$G144=84)</formula>
    </cfRule>
  </conditionalFormatting>
  <conditionalFormatting sqref="AD68:AD71">
    <cfRule type="expression" dxfId="4681" priority="63">
      <formula>OR($E147=84,$G147=84)</formula>
    </cfRule>
  </conditionalFormatting>
  <conditionalFormatting sqref="R7">
    <cfRule type="cellIs" dxfId="4680" priority="16" operator="equal">
      <formula>"TO ARCHIVE"</formula>
    </cfRule>
  </conditionalFormatting>
  <conditionalFormatting sqref="CS17:CS22">
    <cfRule type="cellIs" dxfId="4679" priority="57" stopIfTrue="1" operator="equal">
      <formula>"NA"</formula>
    </cfRule>
  </conditionalFormatting>
  <conditionalFormatting sqref="CR5:CW5">
    <cfRule type="cellIs" dxfId="4678" priority="52" operator="equal">
      <formula>"NA"</formula>
    </cfRule>
    <cfRule type="cellIs" dxfId="4677" priority="53" operator="equal">
      <formula>"INITIATED"</formula>
    </cfRule>
    <cfRule type="cellIs" dxfId="4676" priority="54" operator="equal">
      <formula>"TO BE SCHEDULED"</formula>
    </cfRule>
    <cfRule type="cellIs" dxfId="4675" priority="55" operator="equal">
      <formula>"WIP"</formula>
    </cfRule>
    <cfRule type="cellIs" dxfId="4674" priority="56" operator="equal">
      <formula>"COMPLETED"</formula>
    </cfRule>
  </conditionalFormatting>
  <conditionalFormatting sqref="CS17:CS22">
    <cfRule type="cellIs" dxfId="4673" priority="59" stopIfTrue="1" operator="equal">
      <formula>"COMPLETED"</formula>
    </cfRule>
  </conditionalFormatting>
  <conditionalFormatting sqref="CR18 CS3 CR29 CQ38">
    <cfRule type="expression" dxfId="4672" priority="60">
      <formula>AND(#REF!=0,$E$18&lt;&gt;"NA")</formula>
    </cfRule>
  </conditionalFormatting>
  <conditionalFormatting sqref="CR19 CT3 CR30 CQ39">
    <cfRule type="expression" dxfId="4671" priority="61">
      <formula>AND(#REF!=0,$E$19&lt;&gt;"NA")</formula>
    </cfRule>
  </conditionalFormatting>
  <conditionalFormatting sqref="CR21 CV3 CR32 CQ41">
    <cfRule type="expression" dxfId="4670" priority="62">
      <formula>AND(#REF!=0,$E$21&lt;&gt;"NA")</formula>
    </cfRule>
  </conditionalFormatting>
  <conditionalFormatting sqref="C174:C175">
    <cfRule type="cellIs" dxfId="4669" priority="50" operator="equal">
      <formula>$C$174</formula>
    </cfRule>
    <cfRule type="cellIs" dxfId="4668" priority="51" operator="equal">
      <formula>$C$175</formula>
    </cfRule>
  </conditionalFormatting>
  <conditionalFormatting sqref="AA16">
    <cfRule type="expression" dxfId="4667" priority="46">
      <formula>TODAY()&gt;$AA$16</formula>
    </cfRule>
    <cfRule type="cellIs" dxfId="4666" priority="49" stopIfTrue="1" operator="equal">
      <formula>"COMPLETED"</formula>
    </cfRule>
    <cfRule type="cellIs" dxfId="4665" priority="253" stopIfTrue="1" operator="equal">
      <formula>"NA"</formula>
    </cfRule>
  </conditionalFormatting>
  <conditionalFormatting sqref="AA17">
    <cfRule type="expression" dxfId="4664" priority="47">
      <formula>TODAY()&gt;$AA$17</formula>
    </cfRule>
    <cfRule type="cellIs" dxfId="4663" priority="48" stopIfTrue="1" operator="equal">
      <formula>"COMPLETED"</formula>
    </cfRule>
    <cfRule type="cellIs" dxfId="4662" priority="254" stopIfTrue="1" operator="equal">
      <formula>"NA"</formula>
    </cfRule>
  </conditionalFormatting>
  <conditionalFormatting sqref="AA18">
    <cfRule type="expression" dxfId="4661" priority="43">
      <formula>TODAY()&gt;$AA$18</formula>
    </cfRule>
    <cfRule type="cellIs" dxfId="4660" priority="44" operator="equal">
      <formula>"COMPLETED"</formula>
    </cfRule>
    <cfRule type="cellIs" dxfId="4659" priority="45" operator="equal">
      <formula>"NA"</formula>
    </cfRule>
  </conditionalFormatting>
  <conditionalFormatting sqref="AA19">
    <cfRule type="expression" dxfId="4658" priority="40">
      <formula>TODAY()&gt;AA19</formula>
    </cfRule>
    <cfRule type="cellIs" dxfId="4657" priority="41" stopIfTrue="1" operator="equal">
      <formula>"COMPLETED"</formula>
    </cfRule>
    <cfRule type="cellIs" dxfId="4656" priority="42" stopIfTrue="1" operator="equal">
      <formula>"NA"</formula>
    </cfRule>
  </conditionalFormatting>
  <conditionalFormatting sqref="AA20">
    <cfRule type="expression" dxfId="4655" priority="37">
      <formula>TODAY()&gt;AA20</formula>
    </cfRule>
    <cfRule type="cellIs" dxfId="4654" priority="38" stopIfTrue="1" operator="equal">
      <formula>"COMPLETED"</formula>
    </cfRule>
    <cfRule type="cellIs" dxfId="4653" priority="39" stopIfTrue="1" operator="equal">
      <formula>"NA"</formula>
    </cfRule>
  </conditionalFormatting>
  <conditionalFormatting sqref="AA21">
    <cfRule type="expression" dxfId="4652" priority="34">
      <formula>TODAY()&gt;AA21</formula>
    </cfRule>
    <cfRule type="cellIs" dxfId="4651" priority="35" stopIfTrue="1" operator="equal">
      <formula>"COMPLETED"</formula>
    </cfRule>
    <cfRule type="cellIs" dxfId="4650" priority="36" stopIfTrue="1" operator="equal">
      <formula>"NA"</formula>
    </cfRule>
  </conditionalFormatting>
  <conditionalFormatting sqref="AA22">
    <cfRule type="expression" dxfId="4649" priority="31">
      <formula>TODAY()&gt;AA22</formula>
    </cfRule>
    <cfRule type="cellIs" dxfId="4648" priority="32" stopIfTrue="1" operator="equal">
      <formula>"COMPLETED"</formula>
    </cfRule>
    <cfRule type="cellIs" dxfId="4647" priority="33" stopIfTrue="1" operator="equal">
      <formula>"NA"</formula>
    </cfRule>
  </conditionalFormatting>
  <conditionalFormatting sqref="AA23">
    <cfRule type="expression" dxfId="4646" priority="28">
      <formula>TODAY()&gt;AA23</formula>
    </cfRule>
    <cfRule type="cellIs" dxfId="4645" priority="29" stopIfTrue="1" operator="equal">
      <formula>"COMPLETED"</formula>
    </cfRule>
    <cfRule type="cellIs" dxfId="4644" priority="30" stopIfTrue="1" operator="equal">
      <formula>"NA"</formula>
    </cfRule>
  </conditionalFormatting>
  <conditionalFormatting sqref="AA24">
    <cfRule type="expression" dxfId="4643" priority="25">
      <formula>TODAY()&gt;AA24</formula>
    </cfRule>
    <cfRule type="cellIs" dxfId="4642" priority="26" stopIfTrue="1" operator="equal">
      <formula>"COMPLETED"</formula>
    </cfRule>
    <cfRule type="cellIs" dxfId="4641" priority="27" stopIfTrue="1" operator="equal">
      <formula>"NA"</formula>
    </cfRule>
  </conditionalFormatting>
  <conditionalFormatting sqref="AA25">
    <cfRule type="expression" dxfId="4640" priority="22">
      <formula>TODAY()&gt;AA25</formula>
    </cfRule>
    <cfRule type="cellIs" dxfId="4639" priority="23" stopIfTrue="1" operator="equal">
      <formula>"COMPLETED"</formula>
    </cfRule>
    <cfRule type="cellIs" dxfId="4638" priority="24" stopIfTrue="1" operator="equal">
      <formula>"NA"</formula>
    </cfRule>
  </conditionalFormatting>
  <conditionalFormatting sqref="E22">
    <cfRule type="expression" dxfId="4637" priority="18">
      <formula>AND($D$52=0,$AA$17&lt;&gt;"NA")</formula>
    </cfRule>
  </conditionalFormatting>
  <conditionalFormatting sqref="E23">
    <cfRule type="expression" dxfId="4636" priority="19">
      <formula>AND($D$57=0,$AA$18&lt;&gt;"NA")</formula>
    </cfRule>
  </conditionalFormatting>
  <conditionalFormatting sqref="E25">
    <cfRule type="expression" dxfId="4635" priority="20">
      <formula>AND($H$53=0,$AA$20&lt;&gt;"NA")</formula>
    </cfRule>
  </conditionalFormatting>
  <conditionalFormatting sqref="E30">
    <cfRule type="expression" dxfId="4634" priority="21">
      <formula>AND($P$53=0,$AA$25&lt;&gt;"NA")</formula>
    </cfRule>
  </conditionalFormatting>
  <conditionalFormatting sqref="E29">
    <cfRule type="expression" dxfId="4633" priority="17">
      <formula>AND($L$53=0,$AA$24&lt;&gt;"NA")</formula>
    </cfRule>
  </conditionalFormatting>
  <conditionalFormatting sqref="AD75:AD81">
    <cfRule type="expression" dxfId="4632" priority="15">
      <formula>OR($E154=84,$G154=84)</formula>
    </cfRule>
  </conditionalFormatting>
  <conditionalFormatting sqref="AD74">
    <cfRule type="expression" dxfId="4631" priority="14">
      <formula>OR($E153=84,$G153=84)</formula>
    </cfRule>
  </conditionalFormatting>
  <conditionalFormatting sqref="AD83:AD86">
    <cfRule type="expression" dxfId="4630" priority="13">
      <formula>OR($E162=84,$G162=84)</formula>
    </cfRule>
  </conditionalFormatting>
  <conditionalFormatting sqref="CS17">
    <cfRule type="expression" dxfId="4629" priority="58">
      <formula>TODAY()&gt;$CS$17</formula>
    </cfRule>
  </conditionalFormatting>
  <conditionalFormatting sqref="CS18">
    <cfRule type="expression" dxfId="4628" priority="12">
      <formula>TODAY()&gt;$CS$18</formula>
    </cfRule>
  </conditionalFormatting>
  <conditionalFormatting sqref="CS19">
    <cfRule type="expression" dxfId="4627" priority="11">
      <formula>TODAY()&gt;$CS$19</formula>
    </cfRule>
  </conditionalFormatting>
  <conditionalFormatting sqref="CS20">
    <cfRule type="expression" dxfId="4626" priority="10">
      <formula>TODAY()&gt;$CS$20</formula>
    </cfRule>
  </conditionalFormatting>
  <conditionalFormatting sqref="CS21">
    <cfRule type="expression" dxfId="4625" priority="9">
      <formula>TODAY()&gt;$CS$21</formula>
    </cfRule>
  </conditionalFormatting>
  <conditionalFormatting sqref="CS22">
    <cfRule type="expression" dxfId="4624" priority="8">
      <formula>TODAY()&gt;$CS$22</formula>
    </cfRule>
  </conditionalFormatting>
  <conditionalFormatting sqref="AI15:AI17 AI20:AI23 AI25:AI27">
    <cfRule type="duplicateValues" dxfId="4623" priority="5"/>
  </conditionalFormatting>
  <conditionalFormatting sqref="AI18:AI19">
    <cfRule type="duplicateValues" dxfId="4622" priority="3"/>
  </conditionalFormatting>
  <conditionalFormatting sqref="AI18:AI19">
    <cfRule type="duplicateValues" dxfId="4621" priority="4"/>
  </conditionalFormatting>
  <conditionalFormatting sqref="AI24">
    <cfRule type="duplicateValues" dxfId="4620" priority="1"/>
  </conditionalFormatting>
  <conditionalFormatting sqref="AI24">
    <cfRule type="duplicateValues" dxfId="4619" priority="2"/>
  </conditionalFormatting>
  <conditionalFormatting sqref="AG15:AG27">
    <cfRule type="duplicateValues" dxfId="4618" priority="6"/>
  </conditionalFormatting>
  <conditionalFormatting sqref="AI15:AI17 AI20:AI23 AI25:AI27">
    <cfRule type="duplicateValues" dxfId="4617" priority="7"/>
  </conditionalFormatting>
  <dataValidations count="6">
    <dataValidation type="list" allowBlank="1" showInputMessage="1" showErrorMessage="1" sqref="AJ9" xr:uid="{7114A76C-DAFA-4971-8EC6-E244C780EA94}">
      <formula1>$E$102:$E$103</formula1>
    </dataValidation>
    <dataValidation type="list" allowBlank="1" showInputMessage="1" showErrorMessage="1" sqref="CU12" xr:uid="{93A0D43D-DB01-4709-9B9F-EC915732A2D0}">
      <formula1>#REF!</formula1>
    </dataValidation>
    <dataValidation type="list" allowBlank="1" showInputMessage="1" showErrorMessage="1" sqref="BA9:BA23 BM9:BM23" xr:uid="{F20DE9A3-20D1-4E6C-8047-1A9B9897C77E}">
      <formula1>$CH$8:$CH$10</formula1>
    </dataValidation>
    <dataValidation type="list" allowBlank="1" showInputMessage="1" showErrorMessage="1" sqref="BD9:BE23" xr:uid="{C20E44AB-89CC-4030-BD5C-702B4EB0C7C7}">
      <formula1>OFFSET($CL$9,1,MATCH($BA9,$CL$9:$CN$9,0)-1,COUNTA(OFFSET($CL$9,1,MATCH($BA9,$CL$9:$CN$9,0)-1,5,1)),1)</formula1>
    </dataValidation>
    <dataValidation type="list" allowBlank="1" showInputMessage="1" showErrorMessage="1" sqref="BQ9:BQ23" xr:uid="{6DEA1E1A-0082-45DF-9914-4342A7B9CFE2}">
      <formula1>OFFSET($CL$16,1,MATCH($BM9,$CL$16:$CN$16,0)-1,COUNTA(OFFSET($CL$16,1,MATCH($BM9,$CL$16:$CN$16,0)-1,6,1)),1)</formula1>
    </dataValidation>
    <dataValidation type="list" showInputMessage="1" showErrorMessage="1" sqref="BP9:BP23" xr:uid="{B892FA62-69EC-4E6B-B86F-66505EF3EFCB}">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6321"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6322"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6323"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6324"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6325"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6326"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6327"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6328"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6329"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6330"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6331"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6332"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6333"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6334"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6335"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6336"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6337"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6338"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6339"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6340"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6341"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6342"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6343"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6344"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6345"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6346"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6347"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6348"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6349"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6350"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6351"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6352"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6353"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6354"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6355"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6356"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6357"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6358"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6359"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6360"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6361"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6362"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6363"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6364"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6365"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6366"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6367"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6368"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6369"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6370"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6371"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6372"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6373"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6374"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6375"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6376"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6377"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6378"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6379"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6380"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6381"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6382"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6383"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6384"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6385"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6386"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6387"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6388"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6389"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6390"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6391"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6392"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6393"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6394"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6395"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6396"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6397"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6398"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6399"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6400"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6401"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6402"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6403"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6404"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6405"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6406"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6407"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6408" r:id="rId90" name="Check Box 88">
              <controlPr defaultSize="0" autoFill="0" autoLine="0" autoPict="0">
                <anchor moveWithCells="1">
                  <from>
                    <xdr:col>97</xdr:col>
                    <xdr:colOff>47625</xdr:colOff>
                    <xdr:row>15</xdr:row>
                    <xdr:rowOff>209550</xdr:rowOff>
                  </from>
                  <to>
                    <xdr:col>97</xdr:col>
                    <xdr:colOff>1066800</xdr:colOff>
                    <xdr:row>17</xdr:row>
                    <xdr:rowOff>47625</xdr:rowOff>
                  </to>
                </anchor>
              </controlPr>
            </control>
          </mc:Choice>
        </mc:AlternateContent>
        <mc:AlternateContent xmlns:mc="http://schemas.openxmlformats.org/markup-compatibility/2006">
          <mc:Choice Requires="x14">
            <control shapeId="56409"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56410" r:id="rId92" name="Check Box 90">
              <controlPr defaultSize="0" autoFill="0" autoLine="0" autoPict="0">
                <anchor moveWithCells="1">
                  <from>
                    <xdr:col>97</xdr:col>
                    <xdr:colOff>47625</xdr:colOff>
                    <xdr:row>16</xdr:row>
                    <xdr:rowOff>209550</xdr:rowOff>
                  </from>
                  <to>
                    <xdr:col>97</xdr:col>
                    <xdr:colOff>1066800</xdr:colOff>
                    <xdr:row>18</xdr:row>
                    <xdr:rowOff>47625</xdr:rowOff>
                  </to>
                </anchor>
              </controlPr>
            </control>
          </mc:Choice>
        </mc:AlternateContent>
        <mc:AlternateContent xmlns:mc="http://schemas.openxmlformats.org/markup-compatibility/2006">
          <mc:Choice Requires="x14">
            <control shapeId="56411"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56412" r:id="rId94" name="Check Box 92">
              <controlPr defaultSize="0" autoFill="0" autoLine="0" autoPict="0">
                <anchor moveWithCells="1">
                  <from>
                    <xdr:col>97</xdr:col>
                    <xdr:colOff>47625</xdr:colOff>
                    <xdr:row>17</xdr:row>
                    <xdr:rowOff>209550</xdr:rowOff>
                  </from>
                  <to>
                    <xdr:col>97</xdr:col>
                    <xdr:colOff>1066800</xdr:colOff>
                    <xdr:row>19</xdr:row>
                    <xdr:rowOff>47625</xdr:rowOff>
                  </to>
                </anchor>
              </controlPr>
            </control>
          </mc:Choice>
        </mc:AlternateContent>
        <mc:AlternateContent xmlns:mc="http://schemas.openxmlformats.org/markup-compatibility/2006">
          <mc:Choice Requires="x14">
            <control shapeId="56413"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56414"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56415" r:id="rId97" name="Check Box 95">
              <controlPr defaultSize="0" autoFill="0" autoLine="0" autoPict="0">
                <anchor moveWithCells="1">
                  <from>
                    <xdr:col>97</xdr:col>
                    <xdr:colOff>47625</xdr:colOff>
                    <xdr:row>18</xdr:row>
                    <xdr:rowOff>209550</xdr:rowOff>
                  </from>
                  <to>
                    <xdr:col>97</xdr:col>
                    <xdr:colOff>1066800</xdr:colOff>
                    <xdr:row>20</xdr:row>
                    <xdr:rowOff>47625</xdr:rowOff>
                  </to>
                </anchor>
              </controlPr>
            </control>
          </mc:Choice>
        </mc:AlternateContent>
        <mc:AlternateContent xmlns:mc="http://schemas.openxmlformats.org/markup-compatibility/2006">
          <mc:Choice Requires="x14">
            <control shapeId="56416"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56417"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56418" r:id="rId100" name="Check Box 98">
              <controlPr defaultSize="0" autoFill="0" autoLine="0" autoPict="0">
                <anchor moveWithCells="1">
                  <from>
                    <xdr:col>97</xdr:col>
                    <xdr:colOff>47625</xdr:colOff>
                    <xdr:row>19</xdr:row>
                    <xdr:rowOff>209550</xdr:rowOff>
                  </from>
                  <to>
                    <xdr:col>97</xdr:col>
                    <xdr:colOff>1066800</xdr:colOff>
                    <xdr:row>21</xdr:row>
                    <xdr:rowOff>47625</xdr:rowOff>
                  </to>
                </anchor>
              </controlPr>
            </control>
          </mc:Choice>
        </mc:AlternateContent>
        <mc:AlternateContent xmlns:mc="http://schemas.openxmlformats.org/markup-compatibility/2006">
          <mc:Choice Requires="x14">
            <control shapeId="56419"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56420"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56421" r:id="rId103" name="Check Box 101">
              <controlPr defaultSize="0" autoFill="0" autoLine="0" autoPict="0">
                <anchor moveWithCells="1">
                  <from>
                    <xdr:col>97</xdr:col>
                    <xdr:colOff>47625</xdr:colOff>
                    <xdr:row>20</xdr:row>
                    <xdr:rowOff>209550</xdr:rowOff>
                  </from>
                  <to>
                    <xdr:col>97</xdr:col>
                    <xdr:colOff>1066800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9" operator="containsText" id="{30042736-D1A2-4775-ABE3-FA17F37695D6}">
            <xm:f>NOT(ISERROR(SEARCH("AGGRESSIVE",R7)))</xm:f>
            <xm:f>"AGGRESSIVE"</xm:f>
            <x14:dxf>
              <font>
                <b/>
                <i val="0"/>
              </font>
              <fill>
                <patternFill>
                  <bgColor rgb="FFFFC000"/>
                </patternFill>
              </fill>
            </x14:dxf>
          </x14:cfRule>
          <xm:sqref>R7</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817-8345-4A89-8774-5744ED33E746}">
  <sheetPr codeName="Sheet24">
    <tabColor rgb="FFFFC000"/>
  </sheetPr>
  <dimension ref="A1:CZ350"/>
  <sheetViews>
    <sheetView topLeftCell="Z1" workbookViewId="0">
      <selection activeCell="AC9" sqref="AC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0"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45303</v>
      </c>
      <c r="CS4" s="371">
        <f>IF(CS12&lt;&gt;0,IF($CU38&lt;=83,(WORKDAY($CS$12,$CS29)),"NA"),"")</f>
        <v>45315</v>
      </c>
      <c r="CT4" s="371">
        <f>IF(CS12&lt;&gt;0,IF($CU39&lt;=83,(WORKDAY($CS$12,$CS30)),"NA"),"")</f>
        <v>45322</v>
      </c>
      <c r="CU4" s="371">
        <f>IF(CS12&lt;&gt;0,IF($CU40&lt;=83,(WORKDAY($CS$12,$CS31)),"NA"),"")</f>
        <v>45336</v>
      </c>
      <c r="CV4" s="371">
        <f>IF(CS12&lt;&gt;0,IF($CU41&lt;=83,(WORKDAY($CS$12,$CS32)),"NA"),"")</f>
        <v>45366</v>
      </c>
      <c r="CW4" s="371">
        <f>IF(CS12&lt;&gt;0,IF($CU42&lt;=83,(WORKDAY($CS$12,$CS33)),"NA"),"")</f>
        <v>45369</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DATAPOST</v>
      </c>
      <c r="CR5" s="372" t="str">
        <f ca="1">IF(CS12&lt;&gt;0,IF($CS37&lt;=83,IF($CU37&lt;=83,(IF(TODAY()&lt;=WORKDAY(CR4,-1),"INITIATED","WIP")),INDEX($CS$17,MATCH(CR17,CR17:CR22,0))),"COMPLETED"),"")</f>
        <v>COMPLETED</v>
      </c>
      <c r="CS5" s="372" t="str">
        <f ca="1">IF(CS12&lt;&gt;0,IF($CS38&lt;=83,IF($CU38&lt;=83,(IF(TODAY()&lt;=WORKDAY(CS4,-2),"TO BE SCHEDULED","WIP")),INDEX($CS$18,MATCH(CR18,CR18:CR22,0))),"COMPLETED"),"")</f>
        <v>COMPLETED</v>
      </c>
      <c r="CT5" s="372" t="str">
        <f ca="1">IF(CS12&lt;&gt;0,IF($CS39&lt;=83,IF($CU39&lt;=83,(IF(TODAY()&lt;=WORKDAY(CT4,-8),"TO BE SCHEDULED","WIP")),INDEX($CS$19,MATCH(CR19,CR19:CR22,0))),"COMPLETED"),"")</f>
        <v>WIP</v>
      </c>
      <c r="CU5" s="372" t="str">
        <f ca="1">IF(CS12&lt;&gt;0,IF($CS40&lt;=83,IF($CU40&lt;=83,(IF(TODAY()&lt;=WORKDAY(CU4,-15),"TO BE SCHEDULED","WIP")),INDEX($CS$20,MATCH(CR20,CR20:CR22,0))),"COMPLETED"),"")</f>
        <v>WIP</v>
      </c>
      <c r="CV5" s="372" t="str">
        <f ca="1">IF(CS12&lt;&gt;0,IF($CS41&lt;=83,IF($CU41&lt;=83,(IF(TODAY()&lt;=WORKDAY(CV4,-12),"TO BE SCHEDULED","WIP")),INDEX($CS$21,MATCH(CR21,CR21:CR22,0))),"COMPLETED"),"")</f>
        <v>TO BE SCHEDULED</v>
      </c>
      <c r="CW5" s="372" t="str">
        <f ca="1">IF(CS12&lt;&gt;0,IF($CS42&lt;=83,IF($CU42&lt;=83,(IF(TODAY()&lt;=WORKDAY(CW4,-3),"TO BE SCHEDULED","WIP")),INDEX($CS$22,MATCH(CR22,CR22:CR22,0))),"COMPLETED"),"")</f>
        <v>TO BE SCHEDULED</v>
      </c>
      <c r="CX5" s="371">
        <f>CT12</f>
        <v>45327</v>
      </c>
      <c r="CY5" s="365"/>
      <c r="CZ5" s="365"/>
    </row>
    <row r="6" spans="1:104" ht="15.75" thickBot="1">
      <c r="A6" s="71"/>
      <c r="B6" s="71"/>
      <c r="C6" s="72">
        <f>IF(AI9&lt;&gt;0,IF($G66&lt;=83,(WORKDAY($AI$9,$F21)),"NA"),"")</f>
        <v>45286</v>
      </c>
      <c r="D6" s="72" t="str">
        <f>IF(AI9&lt;&gt;0,IF($G67&lt;=83,(WORKDAY($AI$9,$F22)),"NA"),"")</f>
        <v>NA</v>
      </c>
      <c r="E6" s="72">
        <f>IF(AI9&lt;&gt;0,IF($G68&lt;=83,(WORKDAY($AI$9,$F23)),"NA"),"")</f>
        <v>45288</v>
      </c>
      <c r="F6" s="72">
        <f>IF(AI9&lt;&gt;0,IF($G69&lt;=83,(WORKDAY($AI$9,$F24)),"NA"),"")</f>
        <v>45289</v>
      </c>
      <c r="G6" s="72" t="str">
        <f>IF(AI9&lt;&gt;0,IF($G70&lt;=83,(WORKDAY($AI$9,$F25)),"NA"),"")</f>
        <v>NA</v>
      </c>
      <c r="H6" s="72">
        <f>IF(AI9&lt;&gt;0,IF($G71&lt;=83,(WORKDAY($AI$9,$F26)),"NA"),"")</f>
        <v>45293</v>
      </c>
      <c r="I6" s="72">
        <f>IF(AI9&lt;&gt;0,IF($G72&lt;=83,(WORKDAY($AI$9,$F27)),"NA"),"")</f>
        <v>45295</v>
      </c>
      <c r="J6" s="72" t="str">
        <f>IF(AI9&lt;&gt;0,IF($G73&lt;=83,(WORKDAY($AI$9,$F28)),"NA"),"")</f>
        <v>NA</v>
      </c>
      <c r="K6" s="72" t="str">
        <f>IF(AI9&lt;&gt;0,IF($G74&lt;=83,(WORKDAY($AI$9,$F29)),"NA"),"")</f>
        <v>NA</v>
      </c>
      <c r="L6" s="437" t="str">
        <f>IF(AI9&lt;&gt;0,IF($G75&lt;=83,(WORKDAY($AI$9,$F30)),"NA"),"")</f>
        <v>NA</v>
      </c>
      <c r="M6" s="691" t="str">
        <f>$AO$9</f>
        <v/>
      </c>
      <c r="N6" s="691"/>
      <c r="O6" s="125"/>
      <c r="P6" s="73">
        <f>IF($AQ$9&lt;&gt;0,$AQ$9,"")</f>
        <v>45342</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DATAPOST</v>
      </c>
      <c r="B7" s="273" t="str">
        <f>IF($AB$9&lt;&gt;0,$AB$9,"")</f>
        <v>Provisioning of  Singnet Ethernet Links with client provided deiverse link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RISK</v>
      </c>
      <c r="F7" s="276" t="str">
        <f ca="1">IF(AI9&lt;&gt;0,IF($E69&lt;=83,IF($G69&lt;=83,(IF(TODAY()&lt;=WORKDAY(F6,-2),"NEEDS ATTENTION","ISSUE")),INDEX($AA$19,MATCH(Z19,Z19:Z25,0))),"COMPLETED"),"")</f>
        <v>COMPLETED</v>
      </c>
      <c r="G7" s="276" t="str">
        <f ca="1">IF(AI9&lt;&gt;0,IF($E70&lt;=83,IF($G70&lt;=83,(IF(TODAY()&lt;=WORKDAY(G6,-2),"NEEDS ATTENTION","RISK")),INDEX($AA$20,MATCH(Z20,Z20:Z25,0))),"COMPLETED"),"")</f>
        <v>NA</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K8" ca="1">IF(AI9&lt;&gt;0,IF($E74&lt;=83,IF($G74&lt;=83,(IF(TODAY()&lt;=WORKDAY(K6,-2),"NEEDS ATTENTION","RISK")),INDEX($AA$24,MATCH(Z24:Z25,Z24,0))),"COMPLETED"),"")</f>
        <v>NA</v>
      </c>
      <c r="L7" s="273" t="str">
        <f ca="1">IF(AI9&lt;&gt;0,IF($E75&lt;=83,IF($G75&lt;=83,(IF(TODAY()&lt;=WORKDAY(L6,-2),"NEEDS ATTENTION","RISK")),INDEX($AA$25,MATCH(Z25,Z25,0))),"COMPLETED"),"")</f>
        <v>NA</v>
      </c>
      <c r="M7" s="72" t="str">
        <f>M6</f>
        <v/>
      </c>
      <c r="N7" s="273" t="str">
        <f>IF(($M$7&lt;$O$7),"NEEDS POSTPONEMENT","NEEDS ATTENTION")</f>
        <v>NEEDS ATTENTION</v>
      </c>
      <c r="O7" s="72">
        <f>$AP$9</f>
        <v>45327</v>
      </c>
      <c r="P7" s="78" t="str">
        <f>IF((P6&lt;O7),"AMENDMENT REQUIRED","")</f>
        <v/>
      </c>
      <c r="Q7" s="273" t="str">
        <f ca="1">IF($AR$9&lt;&gt;0,IF($E$76&lt;84,IF(TODAY()&gt;=WORKDAY($AR$9,$F$99),"NEEDS ATTENTION",""),"COMPLETED"),"")</f>
        <v/>
      </c>
      <c r="R7" s="434" t="str">
        <f>IF($E$76&gt;70,"TO ARCHIVE",IF($AP$9&gt;$AK$9,"AGGRESSIVE",""))</f>
        <v/>
      </c>
      <c r="S7" s="313">
        <f>AA88</f>
        <v>0.41086956521739132</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6.5" thickTop="1" thickBot="1">
      <c r="M9"/>
      <c r="Z9" s="41" t="s">
        <v>362</v>
      </c>
      <c r="AA9" s="41" t="s">
        <v>340</v>
      </c>
      <c r="AB9" s="41" t="s">
        <v>1161</v>
      </c>
      <c r="AC9" s="41" t="s">
        <v>865</v>
      </c>
      <c r="AD9" s="41" t="s">
        <v>363</v>
      </c>
      <c r="AE9" s="41" t="s">
        <v>845</v>
      </c>
      <c r="AF9" s="41" t="s">
        <v>866</v>
      </c>
      <c r="AG9" s="41" t="s">
        <v>867</v>
      </c>
      <c r="AH9" s="41" t="s">
        <v>868</v>
      </c>
      <c r="AI9" s="90">
        <f>'HL-Project Plan'!E25</f>
        <v>45281</v>
      </c>
      <c r="AJ9" s="7">
        <v>32</v>
      </c>
      <c r="AK9" s="271">
        <f>IF($AI$9&gt;0,WORKDAY($AI$9,$AJ$9),"")</f>
        <v>45327</v>
      </c>
      <c r="AL9" s="26" t="str">
        <f>IF(E79&lt;=83,"",AA29)</f>
        <v/>
      </c>
      <c r="AM9" s="26">
        <f>IF(E80&lt;=83,"",AA28)</f>
        <v>45281</v>
      </c>
      <c r="AN9" s="26" t="str">
        <f>IF(E81&lt;=83,"",AA30)</f>
        <v/>
      </c>
      <c r="AO9" s="271" t="str">
        <f>IF(AA31&lt;&gt;0,IF(G73=84,AD31,AA31),"")</f>
        <v/>
      </c>
      <c r="AP9" s="26">
        <f>IF($AI$9&lt;&gt;0,(MAX((AK9),MAX($AL$9,$AM$9,$AN$9))),"")</f>
        <v>45327</v>
      </c>
      <c r="AQ9" s="26">
        <f>MIN('CRD controls'!I48:I49)</f>
        <v>45342</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DATAPOST</v>
      </c>
      <c r="CS12" s="379">
        <v>45294</v>
      </c>
      <c r="CT12" s="380">
        <f>AP9</f>
        <v>45327</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G15" s="71" t="s">
        <v>664</v>
      </c>
      <c r="AH15" s="71" t="s">
        <v>413</v>
      </c>
      <c r="AI15" s="71" t="s">
        <v>665</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G16" s="71"/>
      <c r="AH16" s="71" t="s">
        <v>413</v>
      </c>
      <c r="AI16" s="71"/>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G17" s="71"/>
      <c r="AH17" s="71" t="s">
        <v>413</v>
      </c>
      <c r="AI17" s="71"/>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cm="1">
        <f t="array" ref="AA18">IF($AI$9&lt;&gt;0,_xlfn.IFS($E68=84,"COMPLETED",$G68=84,"NA",$AI$9&lt;&gt;0,WORKDAY($AI$9,$F23)),"")</f>
        <v>45288</v>
      </c>
      <c r="AB18" s="114"/>
      <c r="AC18" s="115"/>
      <c r="AD18" s="116"/>
      <c r="AE18" s="117"/>
      <c r="AG18" s="71"/>
      <c r="AH18" s="71" t="s">
        <v>618</v>
      </c>
      <c r="AI18" s="71" t="s">
        <v>869</v>
      </c>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G19" s="71"/>
      <c r="AH19" s="71" t="s">
        <v>618</v>
      </c>
      <c r="AI19" s="71"/>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cm="1">
        <f t="array" ref="CS19">IF($CS$12&lt;&gt;0,_xlfn.IFS($CS39=84,"COMPLETED",$CU39=84,"NA",$CS$12&lt;&gt;0,WORKDAY($CS$12,$CS30)),"")</f>
        <v>45322</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G20" s="71"/>
      <c r="AH20" s="71" t="s">
        <v>618</v>
      </c>
      <c r="AI20" s="71"/>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cm="1">
        <f t="array" ref="CS20">IF($CS$12&lt;&gt;0,_xlfn.IFS($CS40=84,"COMPLETED",$CU40=84,"NA",$CS$12&lt;&gt;0,WORKDAY($CS$12,$CS31)),"")</f>
        <v>45336</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G21" s="71" t="s">
        <v>666</v>
      </c>
      <c r="AH21" s="71" t="s">
        <v>413</v>
      </c>
      <c r="AI21" s="71" t="s">
        <v>667</v>
      </c>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45366</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G22" s="71"/>
      <c r="AH22" s="71" t="s">
        <v>618</v>
      </c>
      <c r="AI22" s="71"/>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45369</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G23" s="71"/>
      <c r="AH23" s="71" t="s">
        <v>618</v>
      </c>
      <c r="AI23" s="71"/>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45281</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7</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15</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20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52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53</v>
      </c>
      <c r="CT33" s="396"/>
      <c r="CU33" s="365"/>
    </row>
    <row r="34" spans="3:104" ht="15.75" thickBot="1">
      <c r="C34" s="144" t="s">
        <v>170</v>
      </c>
      <c r="D34" s="145">
        <f>IF($AA16="NA",0,G21)</f>
        <v>3</v>
      </c>
      <c r="E34" s="145">
        <v>0</v>
      </c>
      <c r="F34" s="145">
        <f>E49</f>
        <v>3</v>
      </c>
      <c r="G34" s="145">
        <f>D50</f>
        <v>4</v>
      </c>
      <c r="H34" s="435">
        <f>E50</f>
        <v>7</v>
      </c>
      <c r="M34"/>
      <c r="S34" s="94"/>
      <c r="T34" s="94"/>
      <c r="U34" s="94"/>
      <c r="V34" s="94"/>
      <c r="W34" s="94"/>
      <c r="Z34" s="146" t="s">
        <v>171</v>
      </c>
      <c r="AA34" s="26">
        <f>IF($AI$9&lt;&gt;0,IF($E112=84,"COMPLETED",WORKDAY($AI$9,1)),"")</f>
        <v>45282</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10</v>
      </c>
      <c r="H35" s="436">
        <f>E54</f>
        <v>10</v>
      </c>
      <c r="M35"/>
      <c r="T35" s="94"/>
      <c r="U35" s="94"/>
      <c r="V35" s="94"/>
      <c r="W35" s="94"/>
      <c r="Z35" s="146" t="s">
        <v>174</v>
      </c>
      <c r="AA35" s="26">
        <f>IF($AI$9&lt;&gt;0,IF($E113=84,"COMPLETED",WORKDAY($AI$9,1)),"")</f>
        <v>45282</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5</v>
      </c>
      <c r="H36" s="436">
        <f>E59</f>
        <v>10</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7</v>
      </c>
      <c r="H37" s="436">
        <f>I50</f>
        <v>10</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0</v>
      </c>
      <c r="E38" s="76">
        <f>E58</f>
        <v>5</v>
      </c>
      <c r="F38" s="76">
        <f>I54</f>
        <v>5</v>
      </c>
      <c r="G38" s="76">
        <f>H55</f>
        <v>10</v>
      </c>
      <c r="H38" s="436">
        <f>I55</f>
        <v>10</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5</v>
      </c>
      <c r="H39" s="436">
        <f>I59</f>
        <v>8</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0</v>
      </c>
      <c r="CS39" s="253">
        <f t="shared" si="9"/>
        <v>70</v>
      </c>
      <c r="CT39" s="255" t="b">
        <v>0</v>
      </c>
      <c r="CU39" s="253">
        <f t="shared" si="10"/>
        <v>70</v>
      </c>
    </row>
    <row r="40" spans="3:104" ht="15.75" thickBot="1">
      <c r="C40" s="148" t="s">
        <v>183</v>
      </c>
      <c r="D40" s="145">
        <f t="shared" si="8"/>
        <v>2</v>
      </c>
      <c r="E40" s="76">
        <f>I58</f>
        <v>8</v>
      </c>
      <c r="F40" s="76">
        <f>M58</f>
        <v>10</v>
      </c>
      <c r="G40" s="76">
        <f>L59</f>
        <v>8</v>
      </c>
      <c r="H40" s="436">
        <f>M59</f>
        <v>10</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0</v>
      </c>
      <c r="CU40" s="253">
        <f t="shared" si="10"/>
        <v>70</v>
      </c>
    </row>
    <row r="41" spans="3:104" ht="15.75" thickBot="1">
      <c r="C41" s="148" t="s">
        <v>110</v>
      </c>
      <c r="D41" s="145">
        <f t="shared" si="8"/>
        <v>0</v>
      </c>
      <c r="E41" s="76">
        <v>0</v>
      </c>
      <c r="F41" s="76">
        <f>E62</f>
        <v>0</v>
      </c>
      <c r="G41" s="76">
        <f>D63</f>
        <v>10</v>
      </c>
      <c r="H41" s="436">
        <f>E63</f>
        <v>10</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0</v>
      </c>
      <c r="E42" s="76">
        <f>I54</f>
        <v>5</v>
      </c>
      <c r="F42" s="76">
        <f>M54</f>
        <v>5</v>
      </c>
      <c r="G42" s="76">
        <f>L55</f>
        <v>10</v>
      </c>
      <c r="H42" s="436">
        <f>M55</f>
        <v>10</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0</v>
      </c>
      <c r="E43" s="76">
        <f>M54</f>
        <v>5</v>
      </c>
      <c r="F43" s="76">
        <f>Q54</f>
        <v>5</v>
      </c>
      <c r="G43" s="76">
        <f>P55</f>
        <v>10</v>
      </c>
      <c r="H43" s="436">
        <f>Q55</f>
        <v>10</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4</v>
      </c>
      <c r="H48" s="208">
        <f>H50-H49</f>
        <v>4</v>
      </c>
      <c r="J48" s="93"/>
      <c r="M48"/>
      <c r="S48" s="58">
        <f>MAX(I49,Q54,E62,M58,M54,I54,I58,E58,E53,E49)</f>
        <v>10</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t="s">
        <v>385</v>
      </c>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10</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t="s">
        <v>392</v>
      </c>
      <c r="AD62" s="26"/>
    </row>
    <row r="63" spans="3:33" ht="15.75" thickBot="1">
      <c r="C63" s="136">
        <f>D41</f>
        <v>0</v>
      </c>
      <c r="D63" s="139">
        <f>E63-C63</f>
        <v>10</v>
      </c>
      <c r="E63" s="162">
        <f>S48</f>
        <v>10</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0</v>
      </c>
      <c r="E68" s="76">
        <f t="shared" si="16"/>
        <v>70</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6" ht="15.75" thickBot="1">
      <c r="C75" s="177" t="s">
        <v>112</v>
      </c>
      <c r="D75" s="71" t="b">
        <v>0</v>
      </c>
      <c r="E75" s="76">
        <f t="shared" si="16"/>
        <v>70</v>
      </c>
      <c r="F75" s="71" t="b">
        <v>1</v>
      </c>
      <c r="G75" s="76">
        <f t="shared" si="17"/>
        <v>84</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5</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26"/>
      <c r="AH85" s="270"/>
      <c r="AJ85" s="185"/>
    </row>
    <row r="86" spans="1:36" ht="15.75" thickBot="1">
      <c r="C86" s="190" t="s">
        <v>243</v>
      </c>
      <c r="D86" s="192">
        <f>H99^0.5</f>
        <v>1.9148542155126762</v>
      </c>
      <c r="M86" s="182"/>
      <c r="Z86" s="157" t="s">
        <v>254</v>
      </c>
      <c r="AA86" s="158"/>
      <c r="AB86" s="158"/>
      <c r="AC86" s="159" t="s">
        <v>175</v>
      </c>
      <c r="AD86" s="26"/>
    </row>
    <row r="87" spans="1:36" ht="15" customHeight="1" thickBot="1">
      <c r="M87" s="182"/>
      <c r="Z87" s="150" t="s">
        <v>255</v>
      </c>
      <c r="AA87" s="10">
        <f>AA88</f>
        <v>0.41086956521739132</v>
      </c>
      <c r="AB87" s="150" t="s">
        <v>256</v>
      </c>
      <c r="AC87" s="10">
        <f>(1-AA87)</f>
        <v>0.58913043478260874</v>
      </c>
    </row>
    <row r="88" spans="1:36" ht="15.75" thickBot="1">
      <c r="C88" s="119" t="s">
        <v>48</v>
      </c>
      <c r="D88" s="140" t="s">
        <v>246</v>
      </c>
      <c r="E88" s="140" t="s">
        <v>247</v>
      </c>
      <c r="F88" s="140" t="s">
        <v>248</v>
      </c>
      <c r="G88" s="193" t="s">
        <v>249</v>
      </c>
      <c r="H88" s="291" t="s">
        <v>250</v>
      </c>
      <c r="M88" s="182"/>
      <c r="Z88" s="195" t="s">
        <v>257</v>
      </c>
      <c r="AA88" s="196">
        <f>H170</f>
        <v>0.41086956521739132</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0</v>
      </c>
      <c r="E112" s="6">
        <f>_xlfn.UNICODE($D112)</f>
        <v>70</v>
      </c>
      <c r="F112" s="6"/>
      <c r="G112" s="179"/>
      <c r="M112" s="182"/>
    </row>
    <row r="113" spans="1:13" ht="15.75" thickBot="1">
      <c r="A113" s="82"/>
      <c r="B113" s="82"/>
      <c r="C113" s="205" t="s">
        <v>266</v>
      </c>
      <c r="D113" s="46" t="b">
        <v>0</v>
      </c>
      <c r="E113" s="6">
        <f t="shared" ref="E113:E116" si="21">_xlfn.UNICODE($D113)</f>
        <v>70</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21.739130434782613</v>
      </c>
      <c r="K123" s="685">
        <f>SUM(I123:I150)</f>
        <v>4.3478260869565215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0</v>
      </c>
      <c r="E131" s="6">
        <f t="shared" si="22"/>
        <v>70</v>
      </c>
      <c r="F131" s="46"/>
      <c r="G131" s="6"/>
      <c r="H131" s="297">
        <f t="shared" si="25"/>
        <v>0</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0</v>
      </c>
      <c r="E133" s="6">
        <f t="shared" si="22"/>
        <v>70</v>
      </c>
      <c r="F133" s="46"/>
      <c r="G133" s="6"/>
      <c r="H133" s="297">
        <f t="shared" ref="H133:H137" si="27">IF($E133=84,$H$122,0)</f>
        <v>0</v>
      </c>
      <c r="I133" s="297">
        <f t="shared" ref="I133:I137" si="28">IF($G133=84,$H$122,0)</f>
        <v>0</v>
      </c>
      <c r="J133" s="686"/>
      <c r="K133" s="686"/>
      <c r="L133" s="182"/>
      <c r="M133" s="182"/>
    </row>
    <row r="134" spans="3:13" ht="15.75" thickBot="1">
      <c r="C134" s="146" t="s">
        <v>386</v>
      </c>
      <c r="D134" s="46" t="b">
        <v>0</v>
      </c>
      <c r="E134" s="6">
        <f t="shared" si="22"/>
        <v>70</v>
      </c>
      <c r="F134" s="46" t="b">
        <v>0</v>
      </c>
      <c r="G134" s="6">
        <f>_xlfn.UNICODE($F134)</f>
        <v>70</v>
      </c>
      <c r="H134" s="297">
        <f t="shared" si="27"/>
        <v>0</v>
      </c>
      <c r="I134" s="297">
        <f t="shared" si="28"/>
        <v>0</v>
      </c>
      <c r="J134" s="686"/>
      <c r="K134" s="686"/>
      <c r="L134" s="182"/>
      <c r="M134" s="182"/>
    </row>
    <row r="135" spans="3:13" ht="15.75" thickBot="1">
      <c r="C135" s="146" t="s">
        <v>387</v>
      </c>
      <c r="D135" s="46" t="b">
        <v>0</v>
      </c>
      <c r="E135" s="6">
        <f t="shared" si="22"/>
        <v>70</v>
      </c>
      <c r="F135" s="46" t="b">
        <v>0</v>
      </c>
      <c r="G135" s="6">
        <f t="shared" ref="G135:G136" si="29">_xlfn.UNICODE($F135)</f>
        <v>70</v>
      </c>
      <c r="H135" s="297">
        <f t="shared" si="27"/>
        <v>0</v>
      </c>
      <c r="I135" s="297">
        <f t="shared" si="28"/>
        <v>0</v>
      </c>
      <c r="J135" s="686"/>
      <c r="K135" s="686"/>
      <c r="L135" s="182"/>
      <c r="M135" s="182"/>
    </row>
    <row r="136" spans="3:13" ht="15.75" thickBot="1">
      <c r="C136" s="146" t="s">
        <v>389</v>
      </c>
      <c r="D136" s="46" t="b">
        <v>0</v>
      </c>
      <c r="E136" s="6">
        <f t="shared" si="22"/>
        <v>70</v>
      </c>
      <c r="F136" s="46" t="b">
        <v>0</v>
      </c>
      <c r="G136" s="6">
        <f t="shared" si="29"/>
        <v>70</v>
      </c>
      <c r="H136" s="297">
        <f t="shared" si="27"/>
        <v>0</v>
      </c>
      <c r="I136" s="297">
        <f t="shared" si="28"/>
        <v>0</v>
      </c>
      <c r="J136" s="686"/>
      <c r="K136" s="686"/>
      <c r="L136" s="182"/>
      <c r="M136" s="182"/>
    </row>
    <row r="137" spans="3:13" ht="15.75" thickBot="1">
      <c r="C137" s="146" t="s">
        <v>390</v>
      </c>
      <c r="D137" s="46" t="b">
        <v>0</v>
      </c>
      <c r="E137" s="6">
        <f t="shared" si="22"/>
        <v>70</v>
      </c>
      <c r="F137" s="46"/>
      <c r="G137" s="6"/>
      <c r="H137" s="297">
        <f t="shared" si="27"/>
        <v>0</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0</v>
      </c>
      <c r="E139" s="6">
        <f t="shared" si="22"/>
        <v>70</v>
      </c>
      <c r="F139" s="46"/>
      <c r="G139" s="6"/>
      <c r="H139" s="297">
        <f t="shared" ref="H139:H142" si="30">IF($E139=84,$H$122,0)</f>
        <v>0</v>
      </c>
      <c r="I139" s="297">
        <f t="shared" ref="I139:I142" si="31">IF($G139=84,$H$122,0)</f>
        <v>0</v>
      </c>
      <c r="J139" s="686"/>
      <c r="K139" s="686"/>
      <c r="L139" s="182"/>
      <c r="M139" s="182"/>
    </row>
    <row r="140" spans="3:13" ht="15.75" thickBot="1">
      <c r="C140" s="146" t="s">
        <v>393</v>
      </c>
      <c r="D140" s="46" t="b">
        <v>0</v>
      </c>
      <c r="E140" s="6">
        <f t="shared" si="22"/>
        <v>70</v>
      </c>
      <c r="F140" s="46" t="b">
        <v>0</v>
      </c>
      <c r="G140" s="6">
        <f>_xlfn.UNICODE($F140)</f>
        <v>70</v>
      </c>
      <c r="H140" s="297">
        <f t="shared" si="30"/>
        <v>0</v>
      </c>
      <c r="I140" s="297">
        <f t="shared" si="31"/>
        <v>0</v>
      </c>
      <c r="J140" s="686"/>
      <c r="K140" s="686"/>
      <c r="L140" s="182"/>
      <c r="M140" s="182"/>
    </row>
    <row r="141" spans="3:13" ht="15.75" thickBot="1">
      <c r="C141" s="146" t="s">
        <v>394</v>
      </c>
      <c r="D141" s="46" t="b">
        <v>0</v>
      </c>
      <c r="E141" s="6">
        <f t="shared" si="22"/>
        <v>70</v>
      </c>
      <c r="F141" s="46" t="b">
        <v>0</v>
      </c>
      <c r="G141" s="6">
        <f>_xlfn.UNICODE($F141)</f>
        <v>70</v>
      </c>
      <c r="H141" s="297">
        <f t="shared" si="30"/>
        <v>0</v>
      </c>
      <c r="I141" s="297">
        <f t="shared" si="31"/>
        <v>0</v>
      </c>
      <c r="J141" s="686"/>
      <c r="K141" s="686"/>
      <c r="L141" s="182"/>
      <c r="M141" s="182"/>
    </row>
    <row r="142" spans="3:13" ht="15.75" thickBot="1">
      <c r="C142" s="146" t="s">
        <v>395</v>
      </c>
      <c r="D142" s="46" t="b">
        <v>0</v>
      </c>
      <c r="E142" s="6">
        <f t="shared" si="22"/>
        <v>70</v>
      </c>
      <c r="F142" s="46"/>
      <c r="G142" s="6"/>
      <c r="H142" s="297">
        <f t="shared" si="30"/>
        <v>0</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0</v>
      </c>
      <c r="E148" s="6">
        <f t="shared" si="22"/>
        <v>70</v>
      </c>
      <c r="F148" s="46" t="b">
        <v>1</v>
      </c>
      <c r="G148" s="6">
        <f t="shared" ref="G148:G150" si="35">_xlfn.UNICODE($F148)</f>
        <v>84</v>
      </c>
      <c r="H148" s="297">
        <f t="shared" si="32"/>
        <v>0</v>
      </c>
      <c r="I148" s="297">
        <f t="shared" si="34"/>
        <v>2.1739130434782608</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0</v>
      </c>
      <c r="E150" s="6">
        <f t="shared" si="22"/>
        <v>70</v>
      </c>
      <c r="F150" s="46" t="b">
        <v>0</v>
      </c>
      <c r="G150" s="6">
        <f t="shared" si="35"/>
        <v>70</v>
      </c>
      <c r="H150" s="297">
        <f t="shared" si="32"/>
        <v>0</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0</v>
      </c>
      <c r="G153" s="6">
        <f>_xlfn.UNICODE($F153)</f>
        <v>70</v>
      </c>
      <c r="H153" s="208">
        <f>IF($E153=84,$H$152,0)</f>
        <v>0</v>
      </c>
      <c r="I153" s="208">
        <f>IF($G153=84,$H$152,0)</f>
        <v>0</v>
      </c>
      <c r="J153" s="685">
        <f>SUM(H153:H160)</f>
        <v>0</v>
      </c>
      <c r="K153" s="685">
        <f>SUM(I153:I160)</f>
        <v>0</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0</v>
      </c>
      <c r="E155" s="6">
        <f t="shared" si="36"/>
        <v>70</v>
      </c>
      <c r="F155" s="6" t="b">
        <v>0</v>
      </c>
      <c r="G155" s="6">
        <f t="shared" ref="G155:G156" si="39">_xlfn.UNICODE($F155)</f>
        <v>70</v>
      </c>
      <c r="H155" s="208">
        <f t="shared" si="37"/>
        <v>0</v>
      </c>
      <c r="I155" s="208">
        <f t="shared" si="38"/>
        <v>0</v>
      </c>
      <c r="J155" s="686"/>
      <c r="K155" s="686"/>
      <c r="L155" s="182"/>
      <c r="M155" s="182"/>
    </row>
    <row r="156" spans="3:13" ht="15.75" thickBot="1">
      <c r="C156" s="157" t="s">
        <v>233</v>
      </c>
      <c r="D156" s="6" t="b">
        <v>0</v>
      </c>
      <c r="E156" s="6">
        <f t="shared" si="36"/>
        <v>70</v>
      </c>
      <c r="F156" s="6" t="b">
        <v>0</v>
      </c>
      <c r="G156" s="6">
        <f t="shared" si="39"/>
        <v>70</v>
      </c>
      <c r="H156" s="208">
        <f t="shared" si="37"/>
        <v>0</v>
      </c>
      <c r="I156" s="208">
        <f t="shared" si="38"/>
        <v>0</v>
      </c>
      <c r="J156" s="686"/>
      <c r="K156" s="686"/>
      <c r="L156" s="182"/>
      <c r="M156" s="182"/>
    </row>
    <row r="157" spans="3:13" ht="15.75" thickBot="1">
      <c r="C157" s="157" t="s">
        <v>399</v>
      </c>
      <c r="D157" s="6" t="b">
        <v>0</v>
      </c>
      <c r="E157" s="6">
        <f t="shared" si="36"/>
        <v>70</v>
      </c>
      <c r="F157" s="6"/>
      <c r="G157" s="6"/>
      <c r="H157" s="208">
        <f t="shared" si="37"/>
        <v>0</v>
      </c>
      <c r="I157" s="208">
        <f t="shared" si="38"/>
        <v>0</v>
      </c>
      <c r="J157" s="686"/>
      <c r="K157" s="686"/>
      <c r="L157" s="182"/>
      <c r="M157" s="182"/>
    </row>
    <row r="158" spans="3:13" ht="15.75" thickBot="1">
      <c r="C158" s="157" t="s">
        <v>237</v>
      </c>
      <c r="D158" s="6" t="b">
        <v>0</v>
      </c>
      <c r="E158" s="6">
        <f t="shared" si="36"/>
        <v>70</v>
      </c>
      <c r="F158" s="6" t="b">
        <v>0</v>
      </c>
      <c r="G158" s="6">
        <f t="shared" ref="G158:G159" si="40">_xlfn.UNICODE($F158)</f>
        <v>70</v>
      </c>
      <c r="H158" s="208">
        <f t="shared" si="37"/>
        <v>0</v>
      </c>
      <c r="I158" s="208">
        <f t="shared" si="38"/>
        <v>0</v>
      </c>
      <c r="J158" s="686"/>
      <c r="K158" s="686"/>
      <c r="L158" s="182"/>
      <c r="M158" s="182"/>
    </row>
    <row r="159" spans="3:13" ht="15.75" thickBot="1">
      <c r="C159" s="157" t="s">
        <v>238</v>
      </c>
      <c r="D159" s="6" t="b">
        <v>0</v>
      </c>
      <c r="E159" s="6">
        <f t="shared" si="36"/>
        <v>70</v>
      </c>
      <c r="F159" s="6" t="b">
        <v>0</v>
      </c>
      <c r="G159" s="6">
        <f t="shared" si="40"/>
        <v>70</v>
      </c>
      <c r="H159" s="208">
        <f t="shared" si="37"/>
        <v>0</v>
      </c>
      <c r="I159" s="208">
        <f t="shared" si="38"/>
        <v>0</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26.086956521739133</v>
      </c>
      <c r="M166"/>
    </row>
    <row r="167" spans="3:13" ht="15.75" thickBot="1">
      <c r="C167" s="118" t="s">
        <v>401</v>
      </c>
      <c r="G167" s="298" t="s">
        <v>272</v>
      </c>
      <c r="H167" s="299">
        <f>(J79+K79+H73+I73)</f>
        <v>15</v>
      </c>
      <c r="M167"/>
    </row>
    <row r="168" spans="3:13" ht="15.75" thickBot="1">
      <c r="C168" s="306" t="s">
        <v>276</v>
      </c>
      <c r="G168" s="298" t="s">
        <v>273</v>
      </c>
      <c r="H168" s="299">
        <f>J153+K153</f>
        <v>0</v>
      </c>
      <c r="M168"/>
    </row>
    <row r="169" spans="3:13" ht="15.75" thickBot="1">
      <c r="C169" s="307" t="s">
        <v>402</v>
      </c>
      <c r="G169" s="298" t="s">
        <v>274</v>
      </c>
      <c r="H169" s="299">
        <f>J162+K162</f>
        <v>0</v>
      </c>
      <c r="M169"/>
    </row>
    <row r="170" spans="3:13" ht="15.75" thickBot="1">
      <c r="C170" s="308" t="s">
        <v>403</v>
      </c>
      <c r="H170" s="300">
        <f>SUM(H166:H169)/100</f>
        <v>0.41086956521739132</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4615" priority="332" operator="equal">
      <formula>0</formula>
    </cfRule>
  </conditionalFormatting>
  <conditionalFormatting sqref="H53">
    <cfRule type="cellIs" dxfId="4614" priority="331" operator="equal">
      <formula>0</formula>
    </cfRule>
  </conditionalFormatting>
  <conditionalFormatting sqref="L53">
    <cfRule type="cellIs" dxfId="4613" priority="330" operator="equal">
      <formula>0</formula>
    </cfRule>
  </conditionalFormatting>
  <conditionalFormatting sqref="H48">
    <cfRule type="cellIs" dxfId="4612" priority="329" operator="equal">
      <formula>0</formula>
    </cfRule>
  </conditionalFormatting>
  <conditionalFormatting sqref="H57">
    <cfRule type="cellIs" dxfId="4611" priority="328" operator="equal">
      <formula>0</formula>
    </cfRule>
  </conditionalFormatting>
  <conditionalFormatting sqref="D48">
    <cfRule type="cellIs" dxfId="4610" priority="327" operator="equal">
      <formula>0</formula>
    </cfRule>
  </conditionalFormatting>
  <conditionalFormatting sqref="D52">
    <cfRule type="cellIs" dxfId="4609" priority="326" operator="equal">
      <formula>0</formula>
    </cfRule>
  </conditionalFormatting>
  <conditionalFormatting sqref="D57">
    <cfRule type="cellIs" dxfId="4608" priority="325" operator="equal">
      <formula>0</formula>
    </cfRule>
  </conditionalFormatting>
  <conditionalFormatting sqref="D61">
    <cfRule type="cellIs" dxfId="4607" priority="324" operator="equal">
      <formula>0</formula>
    </cfRule>
  </conditionalFormatting>
  <conditionalFormatting sqref="P53">
    <cfRule type="cellIs" dxfId="4606" priority="323" operator="equal">
      <formula>0</formula>
    </cfRule>
  </conditionalFormatting>
  <conditionalFormatting sqref="K54">
    <cfRule type="expression" dxfId="4605" priority="322">
      <formula>$L$53=0</formula>
    </cfRule>
  </conditionalFormatting>
  <conditionalFormatting sqref="G49">
    <cfRule type="expression" dxfId="4604" priority="321">
      <formula>$H$48=0</formula>
    </cfRule>
  </conditionalFormatting>
  <conditionalFormatting sqref="C49">
    <cfRule type="expression" dxfId="4603" priority="320">
      <formula>$D$48=0</formula>
    </cfRule>
  </conditionalFormatting>
  <conditionalFormatting sqref="C53">
    <cfRule type="expression" dxfId="4602" priority="319">
      <formula>$D$52=0</formula>
    </cfRule>
  </conditionalFormatting>
  <conditionalFormatting sqref="C58">
    <cfRule type="expression" dxfId="4601" priority="318">
      <formula>$D$57=0</formula>
    </cfRule>
  </conditionalFormatting>
  <conditionalFormatting sqref="C62">
    <cfRule type="expression" dxfId="4600" priority="317">
      <formula>$D$61=0</formula>
    </cfRule>
  </conditionalFormatting>
  <conditionalFormatting sqref="O54">
    <cfRule type="expression" dxfId="4599" priority="316">
      <formula>$P$53=0</formula>
    </cfRule>
  </conditionalFormatting>
  <conditionalFormatting sqref="G58">
    <cfRule type="expression" dxfId="4598" priority="315">
      <formula>$H$57=0</formula>
    </cfRule>
  </conditionalFormatting>
  <conditionalFormatting sqref="G54">
    <cfRule type="expression" dxfId="4597" priority="314">
      <formula>$H$53=0</formula>
    </cfRule>
  </conditionalFormatting>
  <conditionalFormatting sqref="Y48">
    <cfRule type="cellIs" dxfId="4596" priority="313" operator="equal">
      <formula>"CRITICAL"</formula>
    </cfRule>
  </conditionalFormatting>
  <conditionalFormatting sqref="Y50">
    <cfRule type="cellIs" dxfId="4595" priority="312" operator="equal">
      <formula>"CRITICAL"</formula>
    </cfRule>
  </conditionalFormatting>
  <conditionalFormatting sqref="Y53">
    <cfRule type="cellIs" dxfId="4594" priority="311" operator="equal">
      <formula>"CRITICAL"</formula>
    </cfRule>
  </conditionalFormatting>
  <conditionalFormatting sqref="Y28">
    <cfRule type="cellIs" dxfId="4593" priority="310" operator="equal">
      <formula>"CRITICAL"</formula>
    </cfRule>
  </conditionalFormatting>
  <conditionalFormatting sqref="Y59">
    <cfRule type="cellIs" dxfId="4592" priority="309" operator="equal">
      <formula>"CRITICAL"</formula>
    </cfRule>
  </conditionalFormatting>
  <conditionalFormatting sqref="Y60">
    <cfRule type="cellIs" dxfId="4591" priority="308" operator="equal">
      <formula>"CRITICAL"</formula>
    </cfRule>
  </conditionalFormatting>
  <conditionalFormatting sqref="C7:L7">
    <cfRule type="cellIs" dxfId="4590" priority="297" operator="equal">
      <formula>"NON-WORKING DAY"</formula>
    </cfRule>
    <cfRule type="cellIs" dxfId="4589" priority="298" operator="equal">
      <formula>"WORKING DAY"</formula>
    </cfRule>
    <cfRule type="cellIs" dxfId="4588" priority="299" operator="equal">
      <formula>"NON AGGRESSIVE"</formula>
    </cfRule>
    <cfRule type="cellIs" dxfId="4587" priority="300" operator="equal">
      <formula>"AGGRESSIVE"</formula>
    </cfRule>
    <cfRule type="cellIs" dxfId="4586" priority="301" operator="equal">
      <formula>"AMENDMENT NOT REQUIRED"</formula>
    </cfRule>
    <cfRule type="cellIs" dxfId="4585" priority="302" operator="equal">
      <formula>"AMENDMENT REQUIRED"</formula>
    </cfRule>
    <cfRule type="cellIs" dxfId="4584" priority="303" operator="equal">
      <formula>"COMPLETED"</formula>
    </cfRule>
    <cfRule type="cellIs" dxfId="4583" priority="304" operator="equal">
      <formula>"RISK"</formula>
    </cfRule>
    <cfRule type="cellIs" dxfId="4582" priority="305" operator="equal">
      <formula>"ISSUE"</formula>
    </cfRule>
    <cfRule type="cellIs" dxfId="4581" priority="306" operator="equal">
      <formula>"NEEDS ATTENTION"</formula>
    </cfRule>
    <cfRule type="cellIs" dxfId="4580" priority="307" operator="equal">
      <formula>"NA"</formula>
    </cfRule>
  </conditionalFormatting>
  <conditionalFormatting sqref="AD26">
    <cfRule type="cellIs" dxfId="4579" priority="296" operator="equal">
      <formula>"PROJECT CAN BE MOVED TO COMPLETED SHEET"</formula>
    </cfRule>
  </conditionalFormatting>
  <conditionalFormatting sqref="Q7">
    <cfRule type="cellIs" dxfId="4578" priority="285" operator="equal">
      <formula>"NON-WORKING DAY"</formula>
    </cfRule>
    <cfRule type="cellIs" dxfId="4577" priority="286" operator="equal">
      <formula>"WORKING DAY"</formula>
    </cfRule>
    <cfRule type="cellIs" dxfId="4576" priority="287" operator="equal">
      <formula>"NON AGGRESSIVE"</formula>
    </cfRule>
    <cfRule type="cellIs" dxfId="4575" priority="288" operator="equal">
      <formula>"AGGRESSIVE"</formula>
    </cfRule>
    <cfRule type="cellIs" dxfId="4574" priority="289" operator="equal">
      <formula>"AMENDMENT NOT REQUIRED"</formula>
    </cfRule>
    <cfRule type="cellIs" dxfId="4573" priority="290" operator="equal">
      <formula>"AMENDMENT REQUIRED"</formula>
    </cfRule>
    <cfRule type="cellIs" dxfId="4572" priority="291" operator="equal">
      <formula>"COMPLETED"</formula>
    </cfRule>
    <cfRule type="cellIs" dxfId="4571" priority="292" operator="equal">
      <formula>"RISK"</formula>
    </cfRule>
    <cfRule type="cellIs" dxfId="4570" priority="293" operator="equal">
      <formula>"ISSUE"</formula>
    </cfRule>
    <cfRule type="cellIs" dxfId="4569" priority="294" operator="equal">
      <formula>"NEEDS ATTENTION"</formula>
    </cfRule>
    <cfRule type="cellIs" dxfId="4568" priority="295" operator="equal">
      <formula>"NA"</formula>
    </cfRule>
  </conditionalFormatting>
  <conditionalFormatting sqref="P7">
    <cfRule type="cellIs" dxfId="4567" priority="284" operator="equal">
      <formula>"AMENDMENT REQUIRED"</formula>
    </cfRule>
  </conditionalFormatting>
  <conditionalFormatting sqref="C7">
    <cfRule type="cellIs" dxfId="4566" priority="283" operator="equal">
      <formula>"BILLING DEFEREMENT TO BE INITIATED, IF APPLICABLE"</formula>
    </cfRule>
  </conditionalFormatting>
  <conditionalFormatting sqref="C102:C106">
    <cfRule type="containsText" dxfId="4565" priority="230" operator="containsText" text="TD/TM">
      <formula>NOT(ISERROR(SEARCH("TD/TM",C102)))</formula>
    </cfRule>
    <cfRule type="containsText" dxfId="4564" priority="233" operator="containsText" text="Order Raising">
      <formula>NOT(ISERROR(SEARCH("Order Raising",C102)))</formula>
    </cfRule>
    <cfRule type="containsText" dxfId="4563" priority="234" operator="containsText" text="Partner">
      <formula>NOT(ISERROR(SEARCH("Partner",C102)))</formula>
    </cfRule>
    <cfRule type="containsText" dxfId="4562" priority="281" operator="containsText" text="Sales">
      <formula>NOT(ISERROR(SEARCH("Sales",C102)))</formula>
    </cfRule>
    <cfRule type="containsText" dxfId="4561" priority="282" operator="containsText" text="Client">
      <formula>NOT(ISERROR(SEARCH("Client",C102)))</formula>
    </cfRule>
  </conditionalFormatting>
  <conditionalFormatting sqref="C103">
    <cfRule type="containsText" dxfId="4560" priority="279" operator="containsText" text="Singtel">
      <formula>NOT(ISERROR(SEARCH("Singtel",C103)))</formula>
    </cfRule>
    <cfRule type="containsText" dxfId="4559" priority="280" operator="containsText" text="Schenker">
      <formula>NOT(ISERROR(SEARCH("Schenker",C103)))</formula>
    </cfRule>
  </conditionalFormatting>
  <conditionalFormatting sqref="M7:N7">
    <cfRule type="cellIs" dxfId="4558" priority="267" operator="equal">
      <formula>"NEEDS POSTPONEMENT"</formula>
    </cfRule>
    <cfRule type="cellIs" dxfId="4557" priority="268" operator="equal">
      <formula>"NON-WORKING DAY"</formula>
    </cfRule>
    <cfRule type="cellIs" dxfId="4556" priority="269" operator="equal">
      <formula>"WORKING DAY"</formula>
    </cfRule>
    <cfRule type="cellIs" dxfId="4555" priority="270" operator="equal">
      <formula>"NON AGGRESSIVE"</formula>
    </cfRule>
    <cfRule type="cellIs" dxfId="4554" priority="271" operator="equal">
      <formula>"AGGRESSIVE"</formula>
    </cfRule>
    <cfRule type="cellIs" dxfId="4553" priority="272" operator="equal">
      <formula>"AMENDMENT NOT REQUIRED"</formula>
    </cfRule>
    <cfRule type="cellIs" dxfId="4552" priority="273" operator="equal">
      <formula>"AMENDMENT REQUIRED"</formula>
    </cfRule>
    <cfRule type="cellIs" dxfId="4551" priority="274" operator="equal">
      <formula>"COMPLETED"</formula>
    </cfRule>
    <cfRule type="cellIs" dxfId="4550" priority="275" operator="equal">
      <formula>"RISK"</formula>
    </cfRule>
    <cfRule type="cellIs" dxfId="4549" priority="276" operator="equal">
      <formula>"ISSUE"</formula>
    </cfRule>
    <cfRule type="cellIs" dxfId="4548" priority="277" operator="equal">
      <formula>"NEEDS ATTENTION"</formula>
    </cfRule>
    <cfRule type="cellIs" dxfId="4547" priority="278" operator="equal">
      <formula>"NA"</formula>
    </cfRule>
  </conditionalFormatting>
  <conditionalFormatting sqref="S7">
    <cfRule type="cellIs" dxfId="4546" priority="255" operator="equal">
      <formula>"NON-WORKING DAY"</formula>
    </cfRule>
    <cfRule type="cellIs" dxfId="4545" priority="256" operator="equal">
      <formula>"WORKING DAY"</formula>
    </cfRule>
    <cfRule type="cellIs" dxfId="4544" priority="257" operator="equal">
      <formula>"NON AGGRESSIVE"</formula>
    </cfRule>
    <cfRule type="cellIs" dxfId="4543" priority="258" operator="equal">
      <formula>"AGGRESSIVE"</formula>
    </cfRule>
    <cfRule type="cellIs" dxfId="4542" priority="259" operator="equal">
      <formula>"AMENDMENT NOT REQUIRED"</formula>
    </cfRule>
    <cfRule type="cellIs" dxfId="4541" priority="260" operator="equal">
      <formula>"AMENDMENT REQUIRED"</formula>
    </cfRule>
    <cfRule type="cellIs" dxfId="4540" priority="261" operator="equal">
      <formula>"COMPLETED"</formula>
    </cfRule>
    <cfRule type="cellIs" dxfId="4539" priority="262" operator="equal">
      <formula>"RISK"</formula>
    </cfRule>
    <cfRule type="cellIs" dxfId="4538" priority="263" operator="equal">
      <formula>"ISSUE"</formula>
    </cfRule>
    <cfRule type="cellIs" dxfId="4537" priority="264" operator="equal">
      <formula>"NEEDS ATTENTION"</formula>
    </cfRule>
    <cfRule type="cellIs" dxfId="4536" priority="265" operator="equal">
      <formula>"NA"</formula>
    </cfRule>
  </conditionalFormatting>
  <conditionalFormatting sqref="AA38">
    <cfRule type="cellIs" dxfId="4535" priority="253" stopIfTrue="1" operator="equal">
      <formula>"COMPLETED"</formula>
    </cfRule>
    <cfRule type="expression" dxfId="4534" priority="254">
      <formula>$B$3&gt;$AA$38</formula>
    </cfRule>
  </conditionalFormatting>
  <conditionalFormatting sqref="AA26">
    <cfRule type="cellIs" dxfId="4533" priority="248" stopIfTrue="1" operator="equal">
      <formula>"COMPLETED"</formula>
    </cfRule>
    <cfRule type="expression" dxfId="4532" priority="249">
      <formula>$B$3&gt;$AA$26</formula>
    </cfRule>
  </conditionalFormatting>
  <conditionalFormatting sqref="AA26">
    <cfRule type="cellIs" dxfId="4531" priority="247" stopIfTrue="1" operator="equal">
      <formula>"NA"</formula>
    </cfRule>
  </conditionalFormatting>
  <conditionalFormatting sqref="C35 Z17 D5 C90">
    <cfRule type="expression" dxfId="4530" priority="335">
      <formula>AND($D$52=0,$AA$17&lt;&gt;"NA")</formula>
    </cfRule>
  </conditionalFormatting>
  <conditionalFormatting sqref="C36 Z18 C91 E5">
    <cfRule type="expression" dxfId="4529" priority="336">
      <formula>AND($D$57=0,$AA$18&lt;&gt;"NA")</formula>
    </cfRule>
  </conditionalFormatting>
  <conditionalFormatting sqref="C37 C92 F5">
    <cfRule type="expression" dxfId="4528" priority="337">
      <formula>AND($H$48=0,#REF!&lt;&gt;"NA")</formula>
    </cfRule>
  </conditionalFormatting>
  <conditionalFormatting sqref="C38 Z20 C93 G5">
    <cfRule type="expression" dxfId="4527" priority="338">
      <formula>AND($H$53=0,$AA$20&lt;&gt;"NA")</formula>
    </cfRule>
  </conditionalFormatting>
  <conditionalFormatting sqref="C39 C94 H5">
    <cfRule type="expression" dxfId="4526" priority="339">
      <formula>AND($H$57=0,#REF!&lt;&gt;"NA")</formula>
    </cfRule>
  </conditionalFormatting>
  <conditionalFormatting sqref="C95 C40 C72 I5">
    <cfRule type="expression" dxfId="4525" priority="340">
      <formula>AND($L$57=0,#REF!&lt;&gt;"NA")</formula>
    </cfRule>
  </conditionalFormatting>
  <conditionalFormatting sqref="C41 C96 J5">
    <cfRule type="expression" dxfId="4524" priority="341">
      <formula>AND($D$61=0,#REF!&lt;&gt;"NA")</formula>
    </cfRule>
  </conditionalFormatting>
  <conditionalFormatting sqref="C42 C97 K5">
    <cfRule type="expression" dxfId="4523" priority="342">
      <formula>AND($L$53=0,#REF!&lt;&gt;"NA")</formula>
    </cfRule>
  </conditionalFormatting>
  <conditionalFormatting sqref="C43 Z25 C98 L5:M5">
    <cfRule type="expression" dxfId="4522" priority="343">
      <formula>AND($P$53=0,$AA$25&lt;&gt;"NA")</formula>
    </cfRule>
  </conditionalFormatting>
  <conditionalFormatting sqref="AD44">
    <cfRule type="expression" dxfId="4521" priority="246">
      <formula>OR($E123=84,$G123=84)</formula>
    </cfRule>
  </conditionalFormatting>
  <conditionalFormatting sqref="AD45:AD46">
    <cfRule type="expression" dxfId="4520" priority="245">
      <formula>OR($E124=84,$G124=84)</formula>
    </cfRule>
  </conditionalFormatting>
  <conditionalFormatting sqref="AD52">
    <cfRule type="expression" dxfId="4519" priority="244">
      <formula>OR($E133=84,$G133=84)</formula>
    </cfRule>
  </conditionalFormatting>
  <conditionalFormatting sqref="Z24">
    <cfRule type="expression" dxfId="4518" priority="243">
      <formula>AND($L$53=0,$AA$24&lt;&gt;"NA")</formula>
    </cfRule>
  </conditionalFormatting>
  <conditionalFormatting sqref="K58">
    <cfRule type="expression" dxfId="4517" priority="242">
      <formula>$H$57=0</formula>
    </cfRule>
  </conditionalFormatting>
  <conditionalFormatting sqref="AA34">
    <cfRule type="cellIs" dxfId="4516" priority="333" operator="equal">
      <formula>"COMPLETED"</formula>
    </cfRule>
    <cfRule type="expression" dxfId="4515" priority="334">
      <formula>$B$3&gt;$AA$34</formula>
    </cfRule>
  </conditionalFormatting>
  <conditionalFormatting sqref="AA35">
    <cfRule type="cellIs" dxfId="4514" priority="240" operator="equal">
      <formula>"COMPLETED"</formula>
    </cfRule>
    <cfRule type="expression" dxfId="4513" priority="241">
      <formula>$B$3&gt;$AA$35</formula>
    </cfRule>
  </conditionalFormatting>
  <conditionalFormatting sqref="AA36">
    <cfRule type="expression" dxfId="4512" priority="238">
      <formula>$B$3&gt;$AA$36</formula>
    </cfRule>
    <cfRule type="cellIs" dxfId="4511" priority="239" operator="equal">
      <formula>"COMPLETED"</formula>
    </cfRule>
    <cfRule type="cellIs" dxfId="4510" priority="252" operator="equal">
      <formula>"NA"</formula>
    </cfRule>
  </conditionalFormatting>
  <conditionalFormatting sqref="AA37">
    <cfRule type="expression" dxfId="4509" priority="235">
      <formula>$B$3&gt;$AA$37</formula>
    </cfRule>
    <cfRule type="cellIs" dxfId="4508" priority="236" operator="equal">
      <formula>"NA"</formula>
    </cfRule>
    <cfRule type="cellIs" dxfId="4507" priority="237" operator="equal">
      <formula>"COMPLETED"</formula>
    </cfRule>
  </conditionalFormatting>
  <conditionalFormatting sqref="C106">
    <cfRule type="containsText" dxfId="4506" priority="231" operator="containsText" text="Singtel">
      <formula>NOT(ISERROR(SEARCH("Singtel",C106)))</formula>
    </cfRule>
    <cfRule type="containsText" dxfId="4505" priority="232" operator="containsText" text="Schenker">
      <formula>NOT(ISERROR(SEARCH("Schenker",C106)))</formula>
    </cfRule>
  </conditionalFormatting>
  <conditionalFormatting sqref="AE74:AG74">
    <cfRule type="expression" dxfId="4504" priority="229">
      <formula>OR($E153=84,$G153=84)</formula>
    </cfRule>
  </conditionalFormatting>
  <conditionalFormatting sqref="BF9:BG23 BJ9:BJ23">
    <cfRule type="cellIs" dxfId="4503" priority="217" operator="equal">
      <formula>"Critical"</formula>
    </cfRule>
    <cfRule type="cellIs" dxfId="4502" priority="218" operator="equal">
      <formula>"Sustainable"</formula>
    </cfRule>
    <cfRule type="cellIs" dxfId="4501" priority="219" operator="equal">
      <formula>"Severe"</formula>
    </cfRule>
    <cfRule type="cellIs" dxfId="4500" priority="220" operator="equal">
      <formula>"Moderate"</formula>
    </cfRule>
  </conditionalFormatting>
  <conditionalFormatting sqref="CB9:CG14">
    <cfRule type="cellIs" dxfId="4499" priority="225" operator="equal">
      <formula>"Critical"</formula>
    </cfRule>
    <cfRule type="cellIs" dxfId="4498" priority="226" operator="equal">
      <formula>"Sustainable"</formula>
    </cfRule>
    <cfRule type="cellIs" dxfId="4497" priority="227" operator="equal">
      <formula>"Severe"</formula>
    </cfRule>
    <cfRule type="cellIs" dxfId="4496" priority="228" operator="equal">
      <formula>"Moderate"</formula>
    </cfRule>
  </conditionalFormatting>
  <conditionalFormatting sqref="BT9:BU23">
    <cfRule type="cellIs" dxfId="4495" priority="221" operator="equal">
      <formula>"Critical"</formula>
    </cfRule>
    <cfRule type="cellIs" dxfId="4494" priority="222" operator="equal">
      <formula>"Sustainable"</formula>
    </cfRule>
    <cfRule type="cellIs" dxfId="4493" priority="223" operator="equal">
      <formula>"Severe"</formula>
    </cfRule>
    <cfRule type="cellIs" dxfId="4492" priority="224" operator="equal">
      <formula>"Moderate"</formula>
    </cfRule>
  </conditionalFormatting>
  <conditionalFormatting sqref="CB9:CG14">
    <cfRule type="cellIs" dxfId="4491" priority="216" operator="equal">
      <formula>"NIL"</formula>
    </cfRule>
  </conditionalFormatting>
  <conditionalFormatting sqref="CB14:CG14">
    <cfRule type="cellIs" dxfId="4490" priority="212" operator="equal">
      <formula>"Critical"</formula>
    </cfRule>
    <cfRule type="cellIs" dxfId="4489" priority="213" operator="equal">
      <formula>"Sustainable"</formula>
    </cfRule>
    <cfRule type="cellIs" dxfId="4488" priority="214" operator="equal">
      <formula>"Severe"</formula>
    </cfRule>
    <cfRule type="cellIs" dxfId="4487" priority="215" operator="equal">
      <formula>"Moderate"</formula>
    </cfRule>
  </conditionalFormatting>
  <conditionalFormatting sqref="CB14:CG14">
    <cfRule type="cellIs" dxfId="4486" priority="211" operator="equal">
      <formula>"NIL"</formula>
    </cfRule>
  </conditionalFormatting>
  <conditionalFormatting sqref="CG9:CG13">
    <cfRule type="cellIs" dxfId="4485" priority="207" operator="equal">
      <formula>"Critical"</formula>
    </cfRule>
    <cfRule type="cellIs" dxfId="4484" priority="208" operator="equal">
      <formula>"Sustainable"</formula>
    </cfRule>
    <cfRule type="cellIs" dxfId="4483" priority="209" operator="equal">
      <formula>"Severe"</formula>
    </cfRule>
    <cfRule type="cellIs" dxfId="4482" priority="210" operator="equal">
      <formula>"Moderate"</formula>
    </cfRule>
  </conditionalFormatting>
  <conditionalFormatting sqref="CG9:CG13">
    <cfRule type="cellIs" dxfId="4481" priority="206" operator="equal">
      <formula>"NIL"</formula>
    </cfRule>
  </conditionalFormatting>
  <conditionalFormatting sqref="BT9:BU23">
    <cfRule type="cellIs" dxfId="4480" priority="205" operator="equal">
      <formula>"NIL"</formula>
    </cfRule>
  </conditionalFormatting>
  <conditionalFormatting sqref="BW9:BW23">
    <cfRule type="cellIs" dxfId="4479" priority="204" operator="equal">
      <formula>"CLOSED"</formula>
    </cfRule>
  </conditionalFormatting>
  <conditionalFormatting sqref="BE37">
    <cfRule type="cellIs" dxfId="4478" priority="203" operator="between">
      <formula>1</formula>
      <formula>100</formula>
    </cfRule>
  </conditionalFormatting>
  <conditionalFormatting sqref="BF37">
    <cfRule type="cellIs" dxfId="4477" priority="202" operator="between">
      <formula>1</formula>
      <formula>100</formula>
    </cfRule>
  </conditionalFormatting>
  <conditionalFormatting sqref="BR9:BR23">
    <cfRule type="cellIs" dxfId="4476" priority="198" operator="equal">
      <formula>"Critical"</formula>
    </cfRule>
    <cfRule type="cellIs" dxfId="4475" priority="199" operator="equal">
      <formula>"Sustainable"</formula>
    </cfRule>
    <cfRule type="cellIs" dxfId="4474" priority="200" operator="equal">
      <formula>"Severe"</formula>
    </cfRule>
    <cfRule type="cellIs" dxfId="4473" priority="201" operator="equal">
      <formula>"Moderate"</formula>
    </cfRule>
  </conditionalFormatting>
  <conditionalFormatting sqref="BR9:BR23">
    <cfRule type="cellIs" dxfId="4472" priority="197" operator="equal">
      <formula>"NIL"</formula>
    </cfRule>
  </conditionalFormatting>
  <conditionalFormatting sqref="BG37">
    <cfRule type="cellIs" dxfId="4471" priority="196" operator="between">
      <formula>1</formula>
      <formula>100</formula>
    </cfRule>
  </conditionalFormatting>
  <conditionalFormatting sqref="BI37">
    <cfRule type="cellIs" dxfId="4470" priority="195" operator="between">
      <formula>1</formula>
      <formula>100</formula>
    </cfRule>
  </conditionalFormatting>
  <conditionalFormatting sqref="BF37:BF41">
    <cfRule type="cellIs" dxfId="4469" priority="194" operator="equal">
      <formula>0</formula>
    </cfRule>
  </conditionalFormatting>
  <conditionalFormatting sqref="BH37">
    <cfRule type="cellIs" dxfId="4468" priority="193" operator="between">
      <formula>1</formula>
      <formula>100</formula>
    </cfRule>
  </conditionalFormatting>
  <conditionalFormatting sqref="BH37:BH41">
    <cfRule type="cellIs" dxfId="4467" priority="192" operator="equal">
      <formula>0</formula>
    </cfRule>
  </conditionalFormatting>
  <conditionalFormatting sqref="BJ37:BP37">
    <cfRule type="cellIs" dxfId="4466" priority="191" operator="between">
      <formula>1</formula>
      <formula>100</formula>
    </cfRule>
  </conditionalFormatting>
  <conditionalFormatting sqref="BJ37:BP41">
    <cfRule type="cellIs" dxfId="4465" priority="190" operator="equal">
      <formula>0</formula>
    </cfRule>
  </conditionalFormatting>
  <conditionalFormatting sqref="BL9:BL23">
    <cfRule type="cellIs" dxfId="4464" priority="186" operator="equal">
      <formula>"Critical"</formula>
    </cfRule>
    <cfRule type="cellIs" dxfId="4463" priority="187" operator="equal">
      <formula>"Sustainable"</formula>
    </cfRule>
    <cfRule type="cellIs" dxfId="4462" priority="188" operator="equal">
      <formula>"Severe"</formula>
    </cfRule>
    <cfRule type="cellIs" dxfId="4461" priority="189" operator="equal">
      <formula>"Moderate"</formula>
    </cfRule>
  </conditionalFormatting>
  <conditionalFormatting sqref="BS9:BS23">
    <cfRule type="cellIs" dxfId="4460" priority="182" operator="equal">
      <formula>"Critical"</formula>
    </cfRule>
    <cfRule type="cellIs" dxfId="4459" priority="183" operator="equal">
      <formula>"Sustainable"</formula>
    </cfRule>
    <cfRule type="cellIs" dxfId="4458" priority="184" operator="equal">
      <formula>"Severe"</formula>
    </cfRule>
    <cfRule type="cellIs" dxfId="4457" priority="185" operator="equal">
      <formula>"Moderate"</formula>
    </cfRule>
  </conditionalFormatting>
  <conditionalFormatting sqref="BV9:BV23">
    <cfRule type="cellIs" dxfId="4456" priority="178" operator="equal">
      <formula>"Critical"</formula>
    </cfRule>
    <cfRule type="cellIs" dxfId="4455" priority="179" operator="equal">
      <formula>"Sustainable"</formula>
    </cfRule>
    <cfRule type="cellIs" dxfId="4454" priority="180" operator="equal">
      <formula>"Severe"</formula>
    </cfRule>
    <cfRule type="cellIs" dxfId="4453" priority="181" operator="equal">
      <formula>"Moderate"</formula>
    </cfRule>
  </conditionalFormatting>
  <conditionalFormatting sqref="AZ29:BD30 BC31:BD32 BD33">
    <cfRule type="cellIs" dxfId="4452" priority="170" operator="equal">
      <formula>"Critical"</formula>
    </cfRule>
    <cfRule type="cellIs" dxfId="4451" priority="171" operator="equal">
      <formula>"Sustainable"</formula>
    </cfRule>
    <cfRule type="cellIs" dxfId="4450" priority="172" operator="equal">
      <formula>"Severe"</formula>
    </cfRule>
    <cfRule type="cellIs" dxfId="4449" priority="173" operator="equal">
      <formula>"Moderate"</formula>
    </cfRule>
  </conditionalFormatting>
  <conditionalFormatting sqref="AZ29:BD30 BC31:BD32 BD33">
    <cfRule type="cellIs" dxfId="4448" priority="174" operator="equal">
      <formula>"Critical"</formula>
    </cfRule>
    <cfRule type="cellIs" dxfId="4447" priority="175" operator="equal">
      <formula>"Sustainable"</formula>
    </cfRule>
    <cfRule type="cellIs" dxfId="4446" priority="176" operator="equal">
      <formula>"Severe"</formula>
    </cfRule>
    <cfRule type="cellIs" dxfId="4445" priority="177" operator="equal">
      <formula>"Moderate"</formula>
    </cfRule>
  </conditionalFormatting>
  <conditionalFormatting sqref="AZ31:AZ33">
    <cfRule type="cellIs" dxfId="4444" priority="166" operator="equal">
      <formula>"Critical"</formula>
    </cfRule>
    <cfRule type="cellIs" dxfId="4443" priority="167" operator="equal">
      <formula>"Sustainable"</formula>
    </cfRule>
    <cfRule type="cellIs" dxfId="4442" priority="168" operator="equal">
      <formula>"Severe"</formula>
    </cfRule>
    <cfRule type="cellIs" dxfId="4441" priority="169" operator="equal">
      <formula>"Moderate"</formula>
    </cfRule>
  </conditionalFormatting>
  <conditionalFormatting sqref="AZ31:AZ33">
    <cfRule type="cellIs" dxfId="4440" priority="162" operator="equal">
      <formula>"Critical"</formula>
    </cfRule>
    <cfRule type="cellIs" dxfId="4439" priority="163" operator="equal">
      <formula>"Sustainable"</formula>
    </cfRule>
    <cfRule type="cellIs" dxfId="4438" priority="164" operator="equal">
      <formula>"Severe"</formula>
    </cfRule>
    <cfRule type="cellIs" dxfId="4437" priority="165" operator="equal">
      <formula>"Moderate"</formula>
    </cfRule>
  </conditionalFormatting>
  <conditionalFormatting sqref="BA32:BA33">
    <cfRule type="cellIs" dxfId="4436" priority="158" operator="equal">
      <formula>"Critical"</formula>
    </cfRule>
    <cfRule type="cellIs" dxfId="4435" priority="159" operator="equal">
      <formula>"Sustainable"</formula>
    </cfRule>
    <cfRule type="cellIs" dxfId="4434" priority="160" operator="equal">
      <formula>"Severe"</formula>
    </cfRule>
    <cfRule type="cellIs" dxfId="4433" priority="161" operator="equal">
      <formula>"Moderate"</formula>
    </cfRule>
  </conditionalFormatting>
  <conditionalFormatting sqref="BA32:BA33">
    <cfRule type="cellIs" dxfId="4432" priority="154" operator="equal">
      <formula>"Critical"</formula>
    </cfRule>
    <cfRule type="cellIs" dxfId="4431" priority="155" operator="equal">
      <formula>"Sustainable"</formula>
    </cfRule>
    <cfRule type="cellIs" dxfId="4430" priority="156" operator="equal">
      <formula>"Severe"</formula>
    </cfRule>
    <cfRule type="cellIs" dxfId="4429" priority="157" operator="equal">
      <formula>"Moderate"</formula>
    </cfRule>
  </conditionalFormatting>
  <conditionalFormatting sqref="BB33">
    <cfRule type="cellIs" dxfId="4428" priority="150" operator="equal">
      <formula>"Critical"</formula>
    </cfRule>
    <cfRule type="cellIs" dxfId="4427" priority="151" operator="equal">
      <formula>"Sustainable"</formula>
    </cfRule>
    <cfRule type="cellIs" dxfId="4426" priority="152" operator="equal">
      <formula>"Severe"</formula>
    </cfRule>
    <cfRule type="cellIs" dxfId="4425" priority="153" operator="equal">
      <formula>"Moderate"</formula>
    </cfRule>
  </conditionalFormatting>
  <conditionalFormatting sqref="BB33">
    <cfRule type="cellIs" dxfId="4424" priority="146" operator="equal">
      <formula>"Critical"</formula>
    </cfRule>
    <cfRule type="cellIs" dxfId="4423" priority="147" operator="equal">
      <formula>"Sustainable"</formula>
    </cfRule>
    <cfRule type="cellIs" dxfId="4422" priority="148" operator="equal">
      <formula>"Severe"</formula>
    </cfRule>
    <cfRule type="cellIs" dxfId="4421" priority="149" operator="equal">
      <formula>"Moderate"</formula>
    </cfRule>
  </conditionalFormatting>
  <conditionalFormatting sqref="BA31:BB31">
    <cfRule type="cellIs" dxfId="4420" priority="142" operator="equal">
      <formula>"Critical"</formula>
    </cfRule>
    <cfRule type="cellIs" dxfId="4419" priority="143" operator="equal">
      <formula>"Sustainable"</formula>
    </cfRule>
    <cfRule type="cellIs" dxfId="4418" priority="144" operator="equal">
      <formula>"Severe"</formula>
    </cfRule>
    <cfRule type="cellIs" dxfId="4417" priority="145" operator="equal">
      <formula>"Moderate"</formula>
    </cfRule>
  </conditionalFormatting>
  <conditionalFormatting sqref="BA31:BB31">
    <cfRule type="cellIs" dxfId="4416" priority="138" operator="equal">
      <formula>"Critical"</formula>
    </cfRule>
    <cfRule type="cellIs" dxfId="4415" priority="139" operator="equal">
      <formula>"Sustainable"</formula>
    </cfRule>
    <cfRule type="cellIs" dxfId="4414" priority="140" operator="equal">
      <formula>"Severe"</formula>
    </cfRule>
    <cfRule type="cellIs" dxfId="4413" priority="141" operator="equal">
      <formula>"Moderate"</formula>
    </cfRule>
  </conditionalFormatting>
  <conditionalFormatting sqref="BB32">
    <cfRule type="cellIs" dxfId="4412" priority="134" operator="equal">
      <formula>"Critical"</formula>
    </cfRule>
    <cfRule type="cellIs" dxfId="4411" priority="135" operator="equal">
      <formula>"Sustainable"</formula>
    </cfRule>
    <cfRule type="cellIs" dxfId="4410" priority="136" operator="equal">
      <formula>"Severe"</formula>
    </cfRule>
    <cfRule type="cellIs" dxfId="4409" priority="137" operator="equal">
      <formula>"Moderate"</formula>
    </cfRule>
  </conditionalFormatting>
  <conditionalFormatting sqref="BB32">
    <cfRule type="cellIs" dxfId="4408" priority="130" operator="equal">
      <formula>"Critical"</formula>
    </cfRule>
    <cfRule type="cellIs" dxfId="4407" priority="131" operator="equal">
      <formula>"Sustainable"</formula>
    </cfRule>
    <cfRule type="cellIs" dxfId="4406" priority="132" operator="equal">
      <formula>"Severe"</formula>
    </cfRule>
    <cfRule type="cellIs" dxfId="4405" priority="133" operator="equal">
      <formula>"Moderate"</formula>
    </cfRule>
  </conditionalFormatting>
  <conditionalFormatting sqref="BC33">
    <cfRule type="cellIs" dxfId="4404" priority="126" operator="equal">
      <formula>"Critical"</formula>
    </cfRule>
    <cfRule type="cellIs" dxfId="4403" priority="127" operator="equal">
      <formula>"Sustainable"</formula>
    </cfRule>
    <cfRule type="cellIs" dxfId="4402" priority="128" operator="equal">
      <formula>"Severe"</formula>
    </cfRule>
    <cfRule type="cellIs" dxfId="4401" priority="129" operator="equal">
      <formula>"Moderate"</formula>
    </cfRule>
  </conditionalFormatting>
  <conditionalFormatting sqref="BC33">
    <cfRule type="cellIs" dxfId="4400" priority="122" operator="equal">
      <formula>"Critical"</formula>
    </cfRule>
    <cfRule type="cellIs" dxfId="4399" priority="123" operator="equal">
      <formula>"Sustainable"</formula>
    </cfRule>
    <cfRule type="cellIs" dxfId="4398" priority="124" operator="equal">
      <formula>"Severe"</formula>
    </cfRule>
    <cfRule type="cellIs" dxfId="4397" priority="125" operator="equal">
      <formula>"Moderate"</formula>
    </cfRule>
  </conditionalFormatting>
  <conditionalFormatting sqref="AZ37:BD38 BC39:BD40 BD41">
    <cfRule type="cellIs" dxfId="4396" priority="114" operator="equal">
      <formula>"Critical"</formula>
    </cfRule>
    <cfRule type="cellIs" dxfId="4395" priority="115" operator="equal">
      <formula>"Sustainable"</formula>
    </cfRule>
    <cfRule type="cellIs" dxfId="4394" priority="116" operator="equal">
      <formula>"Severe"</formula>
    </cfRule>
    <cfRule type="cellIs" dxfId="4393" priority="117" operator="equal">
      <formula>"Moderate"</formula>
    </cfRule>
  </conditionalFormatting>
  <conditionalFormatting sqref="AZ37:BD38 BC39:BD40 BD41">
    <cfRule type="cellIs" dxfId="4392" priority="118" operator="equal">
      <formula>"Critical"</formula>
    </cfRule>
    <cfRule type="cellIs" dxfId="4391" priority="119" operator="equal">
      <formula>"Sustainable"</formula>
    </cfRule>
    <cfRule type="cellIs" dxfId="4390" priority="120" operator="equal">
      <formula>"Severe"</formula>
    </cfRule>
    <cfRule type="cellIs" dxfId="4389" priority="121" operator="equal">
      <formula>"Moderate"</formula>
    </cfRule>
  </conditionalFormatting>
  <conditionalFormatting sqref="AZ39:AZ41">
    <cfRule type="cellIs" dxfId="4388" priority="110" operator="equal">
      <formula>"Critical"</formula>
    </cfRule>
    <cfRule type="cellIs" dxfId="4387" priority="111" operator="equal">
      <formula>"Sustainable"</formula>
    </cfRule>
    <cfRule type="cellIs" dxfId="4386" priority="112" operator="equal">
      <formula>"Severe"</formula>
    </cfRule>
    <cfRule type="cellIs" dxfId="4385" priority="113" operator="equal">
      <formula>"Moderate"</formula>
    </cfRule>
  </conditionalFormatting>
  <conditionalFormatting sqref="AZ39:AZ41">
    <cfRule type="cellIs" dxfId="4384" priority="106" operator="equal">
      <formula>"Critical"</formula>
    </cfRule>
    <cfRule type="cellIs" dxfId="4383" priority="107" operator="equal">
      <formula>"Sustainable"</formula>
    </cfRule>
    <cfRule type="cellIs" dxfId="4382" priority="108" operator="equal">
      <formula>"Severe"</formula>
    </cfRule>
    <cfRule type="cellIs" dxfId="4381" priority="109" operator="equal">
      <formula>"Moderate"</formula>
    </cfRule>
  </conditionalFormatting>
  <conditionalFormatting sqref="BA40:BA41">
    <cfRule type="cellIs" dxfId="4380" priority="102" operator="equal">
      <formula>"Critical"</formula>
    </cfRule>
    <cfRule type="cellIs" dxfId="4379" priority="103" operator="equal">
      <formula>"Sustainable"</formula>
    </cfRule>
    <cfRule type="cellIs" dxfId="4378" priority="104" operator="equal">
      <formula>"Severe"</formula>
    </cfRule>
    <cfRule type="cellIs" dxfId="4377" priority="105" operator="equal">
      <formula>"Moderate"</formula>
    </cfRule>
  </conditionalFormatting>
  <conditionalFormatting sqref="BA40:BA41">
    <cfRule type="cellIs" dxfId="4376" priority="98" operator="equal">
      <formula>"Critical"</formula>
    </cfRule>
    <cfRule type="cellIs" dxfId="4375" priority="99" operator="equal">
      <formula>"Sustainable"</formula>
    </cfRule>
    <cfRule type="cellIs" dxfId="4374" priority="100" operator="equal">
      <formula>"Severe"</formula>
    </cfRule>
    <cfRule type="cellIs" dxfId="4373" priority="101" operator="equal">
      <formula>"Moderate"</formula>
    </cfRule>
  </conditionalFormatting>
  <conditionalFormatting sqref="BB41">
    <cfRule type="cellIs" dxfId="4372" priority="94" operator="equal">
      <formula>"Critical"</formula>
    </cfRule>
    <cfRule type="cellIs" dxfId="4371" priority="95" operator="equal">
      <formula>"Sustainable"</formula>
    </cfRule>
    <cfRule type="cellIs" dxfId="4370" priority="96" operator="equal">
      <formula>"Severe"</formula>
    </cfRule>
    <cfRule type="cellIs" dxfId="4369" priority="97" operator="equal">
      <formula>"Moderate"</formula>
    </cfRule>
  </conditionalFormatting>
  <conditionalFormatting sqref="BB41">
    <cfRule type="cellIs" dxfId="4368" priority="90" operator="equal">
      <formula>"Critical"</formula>
    </cfRule>
    <cfRule type="cellIs" dxfId="4367" priority="91" operator="equal">
      <formula>"Sustainable"</formula>
    </cfRule>
    <cfRule type="cellIs" dxfId="4366" priority="92" operator="equal">
      <formula>"Severe"</formula>
    </cfRule>
    <cfRule type="cellIs" dxfId="4365" priority="93" operator="equal">
      <formula>"Moderate"</formula>
    </cfRule>
  </conditionalFormatting>
  <conditionalFormatting sqref="BA39:BB39">
    <cfRule type="cellIs" dxfId="4364" priority="86" operator="equal">
      <formula>"Critical"</formula>
    </cfRule>
    <cfRule type="cellIs" dxfId="4363" priority="87" operator="equal">
      <formula>"Sustainable"</formula>
    </cfRule>
    <cfRule type="cellIs" dxfId="4362" priority="88" operator="equal">
      <formula>"Severe"</formula>
    </cfRule>
    <cfRule type="cellIs" dxfId="4361" priority="89" operator="equal">
      <formula>"Moderate"</formula>
    </cfRule>
  </conditionalFormatting>
  <conditionalFormatting sqref="BA39:BB39">
    <cfRule type="cellIs" dxfId="4360" priority="82" operator="equal">
      <formula>"Critical"</formula>
    </cfRule>
    <cfRule type="cellIs" dxfId="4359" priority="83" operator="equal">
      <formula>"Sustainable"</formula>
    </cfRule>
    <cfRule type="cellIs" dxfId="4358" priority="84" operator="equal">
      <formula>"Severe"</formula>
    </cfRule>
    <cfRule type="cellIs" dxfId="4357" priority="85" operator="equal">
      <formula>"Moderate"</formula>
    </cfRule>
  </conditionalFormatting>
  <conditionalFormatting sqref="BB40">
    <cfRule type="cellIs" dxfId="4356" priority="78" operator="equal">
      <formula>"Critical"</formula>
    </cfRule>
    <cfRule type="cellIs" dxfId="4355" priority="79" operator="equal">
      <formula>"Sustainable"</formula>
    </cfRule>
    <cfRule type="cellIs" dxfId="4354" priority="80" operator="equal">
      <formula>"Severe"</formula>
    </cfRule>
    <cfRule type="cellIs" dxfId="4353" priority="81" operator="equal">
      <formula>"Moderate"</formula>
    </cfRule>
  </conditionalFormatting>
  <conditionalFormatting sqref="BB40">
    <cfRule type="cellIs" dxfId="4352" priority="74" operator="equal">
      <formula>"Critical"</formula>
    </cfRule>
    <cfRule type="cellIs" dxfId="4351" priority="75" operator="equal">
      <formula>"Sustainable"</formula>
    </cfRule>
    <cfRule type="cellIs" dxfId="4350" priority="76" operator="equal">
      <formula>"Severe"</formula>
    </cfRule>
    <cfRule type="cellIs" dxfId="4349" priority="77" operator="equal">
      <formula>"Moderate"</formula>
    </cfRule>
  </conditionalFormatting>
  <conditionalFormatting sqref="BC41">
    <cfRule type="cellIs" dxfId="4348" priority="70" operator="equal">
      <formula>"Critical"</formula>
    </cfRule>
    <cfRule type="cellIs" dxfId="4347" priority="71" operator="equal">
      <formula>"Sustainable"</formula>
    </cfRule>
    <cfRule type="cellIs" dxfId="4346" priority="72" operator="equal">
      <formula>"Severe"</formula>
    </cfRule>
    <cfRule type="cellIs" dxfId="4345" priority="73" operator="equal">
      <formula>"Moderate"</formula>
    </cfRule>
  </conditionalFormatting>
  <conditionalFormatting sqref="BC41">
    <cfRule type="cellIs" dxfId="4344" priority="66" operator="equal">
      <formula>"Critical"</formula>
    </cfRule>
    <cfRule type="cellIs" dxfId="4343" priority="67" operator="equal">
      <formula>"Sustainable"</formula>
    </cfRule>
    <cfRule type="cellIs" dxfId="4342" priority="68" operator="equal">
      <formula>"Severe"</formula>
    </cfRule>
    <cfRule type="cellIs" dxfId="4341" priority="69" operator="equal">
      <formula>"Moderate"</formula>
    </cfRule>
  </conditionalFormatting>
  <conditionalFormatting sqref="AD48:AD49 AD51">
    <cfRule type="expression" dxfId="4340" priority="65">
      <formula>OR($E127=84,$G127=84)</formula>
    </cfRule>
  </conditionalFormatting>
  <conditionalFormatting sqref="AD50">
    <cfRule type="expression" dxfId="4339" priority="64">
      <formula>OR($E129=84,$G129=84)</formula>
    </cfRule>
  </conditionalFormatting>
  <conditionalFormatting sqref="AD54:AD58">
    <cfRule type="expression" dxfId="4338" priority="63">
      <formula>OR($E133=84,$G133=84)</formula>
    </cfRule>
  </conditionalFormatting>
  <conditionalFormatting sqref="AD60:AD63">
    <cfRule type="expression" dxfId="4337" priority="62">
      <formula>OR($E139=84,$G139=84)</formula>
    </cfRule>
  </conditionalFormatting>
  <conditionalFormatting sqref="AD65:AD66">
    <cfRule type="expression" dxfId="4336" priority="61">
      <formula>OR($E144=84,$G144=84)</formula>
    </cfRule>
  </conditionalFormatting>
  <conditionalFormatting sqref="AD68:AD71">
    <cfRule type="expression" dxfId="4335" priority="60">
      <formula>OR($E147=84,$G147=84)</formula>
    </cfRule>
  </conditionalFormatting>
  <conditionalFormatting sqref="R7">
    <cfRule type="cellIs" dxfId="4334" priority="13" operator="equal">
      <formula>"TO ARCHIVE"</formula>
    </cfRule>
  </conditionalFormatting>
  <conditionalFormatting sqref="CS17:CS22">
    <cfRule type="cellIs" dxfId="4333" priority="54" stopIfTrue="1" operator="equal">
      <formula>"NA"</formula>
    </cfRule>
  </conditionalFormatting>
  <conditionalFormatting sqref="CR5:CW5">
    <cfRule type="cellIs" dxfId="4332" priority="49" operator="equal">
      <formula>"NA"</formula>
    </cfRule>
    <cfRule type="cellIs" dxfId="4331" priority="50" operator="equal">
      <formula>"INITIATED"</formula>
    </cfRule>
    <cfRule type="cellIs" dxfId="4330" priority="51" operator="equal">
      <formula>"TO BE SCHEDULED"</formula>
    </cfRule>
    <cfRule type="cellIs" dxfId="4329" priority="52" operator="equal">
      <formula>"WIP"</formula>
    </cfRule>
    <cfRule type="cellIs" dxfId="4328" priority="53" operator="equal">
      <formula>"COMPLETED"</formula>
    </cfRule>
  </conditionalFormatting>
  <conditionalFormatting sqref="CS17:CS22">
    <cfRule type="cellIs" dxfId="4327" priority="56" stopIfTrue="1" operator="equal">
      <formula>"COMPLETED"</formula>
    </cfRule>
  </conditionalFormatting>
  <conditionalFormatting sqref="CR18 CS3 CR29 CQ38">
    <cfRule type="expression" dxfId="4326" priority="57">
      <formula>AND(#REF!=0,$E$18&lt;&gt;"NA")</formula>
    </cfRule>
  </conditionalFormatting>
  <conditionalFormatting sqref="CR19 CT3 CR30 CQ39">
    <cfRule type="expression" dxfId="4325" priority="58">
      <formula>AND(#REF!=0,$E$19&lt;&gt;"NA")</formula>
    </cfRule>
  </conditionalFormatting>
  <conditionalFormatting sqref="CR21 CV3 CR32 CQ41">
    <cfRule type="expression" dxfId="4324" priority="59">
      <formula>AND(#REF!=0,$E$21&lt;&gt;"NA")</formula>
    </cfRule>
  </conditionalFormatting>
  <conditionalFormatting sqref="C174:C175">
    <cfRule type="cellIs" dxfId="4323" priority="47" operator="equal">
      <formula>$C$174</formula>
    </cfRule>
    <cfRule type="cellIs" dxfId="4322" priority="48" operator="equal">
      <formula>$C$175</formula>
    </cfRule>
  </conditionalFormatting>
  <conditionalFormatting sqref="AA16">
    <cfRule type="expression" dxfId="4321" priority="43">
      <formula>TODAY()&gt;$AA$16</formula>
    </cfRule>
    <cfRule type="cellIs" dxfId="4320" priority="46" stopIfTrue="1" operator="equal">
      <formula>"COMPLETED"</formula>
    </cfRule>
    <cfRule type="cellIs" dxfId="4319" priority="250" stopIfTrue="1" operator="equal">
      <formula>"NA"</formula>
    </cfRule>
  </conditionalFormatting>
  <conditionalFormatting sqref="AA17">
    <cfRule type="expression" dxfId="4318" priority="44">
      <formula>TODAY()&gt;$AA$17</formula>
    </cfRule>
    <cfRule type="cellIs" dxfId="4317" priority="45" stopIfTrue="1" operator="equal">
      <formula>"COMPLETED"</formula>
    </cfRule>
    <cfRule type="cellIs" dxfId="4316" priority="251" stopIfTrue="1" operator="equal">
      <formula>"NA"</formula>
    </cfRule>
  </conditionalFormatting>
  <conditionalFormatting sqref="AA18">
    <cfRule type="expression" dxfId="4315" priority="40">
      <formula>TODAY()&gt;$AA$18</formula>
    </cfRule>
    <cfRule type="cellIs" dxfId="4314" priority="41" operator="equal">
      <formula>"COMPLETED"</formula>
    </cfRule>
    <cfRule type="cellIs" dxfId="4313" priority="42" operator="equal">
      <formula>"NA"</formula>
    </cfRule>
  </conditionalFormatting>
  <conditionalFormatting sqref="AA19">
    <cfRule type="expression" dxfId="4312" priority="37">
      <formula>TODAY()&gt;AA19</formula>
    </cfRule>
    <cfRule type="cellIs" dxfId="4311" priority="38" stopIfTrue="1" operator="equal">
      <formula>"COMPLETED"</formula>
    </cfRule>
    <cfRule type="cellIs" dxfId="4310" priority="39" stopIfTrue="1" operator="equal">
      <formula>"NA"</formula>
    </cfRule>
  </conditionalFormatting>
  <conditionalFormatting sqref="AA20">
    <cfRule type="expression" dxfId="4309" priority="34">
      <formula>TODAY()&gt;AA20</formula>
    </cfRule>
    <cfRule type="cellIs" dxfId="4308" priority="35" stopIfTrue="1" operator="equal">
      <formula>"COMPLETED"</formula>
    </cfRule>
    <cfRule type="cellIs" dxfId="4307" priority="36" stopIfTrue="1" operator="equal">
      <formula>"NA"</formula>
    </cfRule>
  </conditionalFormatting>
  <conditionalFormatting sqref="AA21">
    <cfRule type="expression" dxfId="4306" priority="31">
      <formula>TODAY()&gt;AA21</formula>
    </cfRule>
    <cfRule type="cellIs" dxfId="4305" priority="32" stopIfTrue="1" operator="equal">
      <formula>"COMPLETED"</formula>
    </cfRule>
    <cfRule type="cellIs" dxfId="4304" priority="33" stopIfTrue="1" operator="equal">
      <formula>"NA"</formula>
    </cfRule>
  </conditionalFormatting>
  <conditionalFormatting sqref="AA22">
    <cfRule type="expression" dxfId="4303" priority="28">
      <formula>TODAY()&gt;AA22</formula>
    </cfRule>
    <cfRule type="cellIs" dxfId="4302" priority="29" stopIfTrue="1" operator="equal">
      <formula>"COMPLETED"</formula>
    </cfRule>
    <cfRule type="cellIs" dxfId="4301" priority="30" stopIfTrue="1" operator="equal">
      <formula>"NA"</formula>
    </cfRule>
  </conditionalFormatting>
  <conditionalFormatting sqref="AA23">
    <cfRule type="expression" dxfId="4300" priority="25">
      <formula>TODAY()&gt;AA23</formula>
    </cfRule>
    <cfRule type="cellIs" dxfId="4299" priority="26" stopIfTrue="1" operator="equal">
      <formula>"COMPLETED"</formula>
    </cfRule>
    <cfRule type="cellIs" dxfId="4298" priority="27" stopIfTrue="1" operator="equal">
      <formula>"NA"</formula>
    </cfRule>
  </conditionalFormatting>
  <conditionalFormatting sqref="AA24">
    <cfRule type="expression" dxfId="4297" priority="22">
      <formula>TODAY()&gt;AA24</formula>
    </cfRule>
    <cfRule type="cellIs" dxfId="4296" priority="23" stopIfTrue="1" operator="equal">
      <formula>"COMPLETED"</formula>
    </cfRule>
    <cfRule type="cellIs" dxfId="4295" priority="24" stopIfTrue="1" operator="equal">
      <formula>"NA"</formula>
    </cfRule>
  </conditionalFormatting>
  <conditionalFormatting sqref="AA25">
    <cfRule type="expression" dxfId="4294" priority="19">
      <formula>TODAY()&gt;AA25</formula>
    </cfRule>
    <cfRule type="cellIs" dxfId="4293" priority="20" stopIfTrue="1" operator="equal">
      <formula>"COMPLETED"</formula>
    </cfRule>
    <cfRule type="cellIs" dxfId="4292" priority="21" stopIfTrue="1" operator="equal">
      <formula>"NA"</formula>
    </cfRule>
  </conditionalFormatting>
  <conditionalFormatting sqref="E22">
    <cfRule type="expression" dxfId="4291" priority="15">
      <formula>AND($D$52=0,$AA$17&lt;&gt;"NA")</formula>
    </cfRule>
  </conditionalFormatting>
  <conditionalFormatting sqref="E23">
    <cfRule type="expression" dxfId="4290" priority="16">
      <formula>AND($D$57=0,$AA$18&lt;&gt;"NA")</formula>
    </cfRule>
  </conditionalFormatting>
  <conditionalFormatting sqref="E25">
    <cfRule type="expression" dxfId="4289" priority="17">
      <formula>AND($H$53=0,$AA$20&lt;&gt;"NA")</formula>
    </cfRule>
  </conditionalFormatting>
  <conditionalFormatting sqref="E30">
    <cfRule type="expression" dxfId="4288" priority="18">
      <formula>AND($P$53=0,$AA$25&lt;&gt;"NA")</formula>
    </cfRule>
  </conditionalFormatting>
  <conditionalFormatting sqref="E29">
    <cfRule type="expression" dxfId="4287" priority="14">
      <formula>AND($L$53=0,$AA$24&lt;&gt;"NA")</formula>
    </cfRule>
  </conditionalFormatting>
  <conditionalFormatting sqref="AD75:AD81">
    <cfRule type="expression" dxfId="4286" priority="12">
      <formula>OR($E154=84,$G154=84)</formula>
    </cfRule>
  </conditionalFormatting>
  <conditionalFormatting sqref="AD74">
    <cfRule type="expression" dxfId="4285" priority="11">
      <formula>OR($E153=84,$G153=84)</formula>
    </cfRule>
  </conditionalFormatting>
  <conditionalFormatting sqref="AD83:AD86">
    <cfRule type="expression" dxfId="4284" priority="10">
      <formula>OR($E162=84,$G162=84)</formula>
    </cfRule>
  </conditionalFormatting>
  <conditionalFormatting sqref="CS17">
    <cfRule type="expression" dxfId="4283" priority="55">
      <formula>TODAY()&gt;$CS$17</formula>
    </cfRule>
  </conditionalFormatting>
  <conditionalFormatting sqref="CS18">
    <cfRule type="expression" dxfId="4282" priority="9">
      <formula>TODAY()&gt;$CS$18</formula>
    </cfRule>
  </conditionalFormatting>
  <conditionalFormatting sqref="CS19">
    <cfRule type="expression" dxfId="4281" priority="8">
      <formula>TODAY()&gt;$CS$19</formula>
    </cfRule>
  </conditionalFormatting>
  <conditionalFormatting sqref="CS20">
    <cfRule type="expression" dxfId="4280" priority="7">
      <formula>TODAY()&gt;$CS$20</formula>
    </cfRule>
  </conditionalFormatting>
  <conditionalFormatting sqref="CS21">
    <cfRule type="expression" dxfId="4279" priority="6">
      <formula>TODAY()&gt;$CS$21</formula>
    </cfRule>
  </conditionalFormatting>
  <conditionalFormatting sqref="CS22">
    <cfRule type="expression" dxfId="4278" priority="5">
      <formula>TODAY()&gt;$CS$22</formula>
    </cfRule>
  </conditionalFormatting>
  <conditionalFormatting sqref="AI15">
    <cfRule type="duplicateValues" dxfId="4277" priority="1"/>
  </conditionalFormatting>
  <conditionalFormatting sqref="AG15:AG23">
    <cfRule type="duplicateValues" dxfId="4276" priority="2"/>
  </conditionalFormatting>
  <conditionalFormatting sqref="AI19:AI20">
    <cfRule type="duplicateValues" dxfId="4275" priority="3"/>
  </conditionalFormatting>
  <conditionalFormatting sqref="AI21:AI23 AI15">
    <cfRule type="duplicateValues" dxfId="4274" priority="4"/>
  </conditionalFormatting>
  <dataValidations count="6">
    <dataValidation type="list" allowBlank="1" showInputMessage="1" showErrorMessage="1" sqref="AJ9" xr:uid="{72629B8E-55BF-4921-A209-950C0A8B7C5C}">
      <formula1>$E$102:$E$103</formula1>
    </dataValidation>
    <dataValidation type="list" allowBlank="1" showInputMessage="1" showErrorMessage="1" sqref="CU12" xr:uid="{6A6CBB47-F32F-4CAF-9A55-BA3DB3E79AC9}">
      <formula1>#REF!</formula1>
    </dataValidation>
    <dataValidation type="list" allowBlank="1" showInputMessage="1" showErrorMessage="1" sqref="BA9:BA23 BM9:BM23" xr:uid="{46930FD7-E4E6-45B0-82F0-0A2D23497B13}">
      <formula1>$CH$8:$CH$10</formula1>
    </dataValidation>
    <dataValidation type="list" allowBlank="1" showInputMessage="1" showErrorMessage="1" sqref="BD9:BE23" xr:uid="{7FDD22E6-5EB6-4399-8E31-3E7733F9E0E8}">
      <formula1>OFFSET($CL$9,1,MATCH($BA9,$CL$9:$CN$9,0)-1,COUNTA(OFFSET($CL$9,1,MATCH($BA9,$CL$9:$CN$9,0)-1,5,1)),1)</formula1>
    </dataValidation>
    <dataValidation type="list" allowBlank="1" showInputMessage="1" showErrorMessage="1" sqref="BQ9:BQ23" xr:uid="{1F8080C1-9810-4AD9-B265-17A2A751B6D2}">
      <formula1>OFFSET($CL$16,1,MATCH($BM9,$CL$16:$CN$16,0)-1,COUNTA(OFFSET($CL$16,1,MATCH($BM9,$CL$16:$CN$16,0)-1,6,1)),1)</formula1>
    </dataValidation>
    <dataValidation type="list" showInputMessage="1" showErrorMessage="1" sqref="BP9:BP23" xr:uid="{27786422-CC5E-4E86-A840-7ECA86A0D2BE}">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7345"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7346"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7347"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7348"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7349"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7350"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7351"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7352"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7353"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7354"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7355"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7356"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7357"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7358"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7359"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7360"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7361"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7362"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7363"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7364"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7365"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7366"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7367"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7368"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7369"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7370"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7371"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7372"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7373"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7374"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7375"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7376"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7377"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7378"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7379"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7380"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7381"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7382"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7383"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7384"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7385"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7386"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7387"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7388"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7389"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7390"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7391"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7392"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7393"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7394"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7395"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7396"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7397"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7398"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7399"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7400"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7401"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7402"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7403"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7404"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7405"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7406"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7407"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7408"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7409"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7410"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7411"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7412"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7413"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7414"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7415"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7416"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7417"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7418"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7419"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7420"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7421"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7422"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7423"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7424"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7425"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7426"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7427"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7428"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7429"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7430"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7431"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7432" r:id="rId90" name="Check Box 88">
              <controlPr defaultSize="0" autoFill="0" autoLine="0" autoPict="0">
                <anchor moveWithCells="1">
                  <from>
                    <xdr:col>97</xdr:col>
                    <xdr:colOff>47625</xdr:colOff>
                    <xdr:row>15</xdr:row>
                    <xdr:rowOff>209550</xdr:rowOff>
                  </from>
                  <to>
                    <xdr:col>97</xdr:col>
                    <xdr:colOff>1085850</xdr:colOff>
                    <xdr:row>17</xdr:row>
                    <xdr:rowOff>47625</xdr:rowOff>
                  </to>
                </anchor>
              </controlPr>
            </control>
          </mc:Choice>
        </mc:AlternateContent>
        <mc:AlternateContent xmlns:mc="http://schemas.openxmlformats.org/markup-compatibility/2006">
          <mc:Choice Requires="x14">
            <control shapeId="57433"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57434" r:id="rId92" name="Check Box 90">
              <controlPr defaultSize="0" autoFill="0" autoLine="0" autoPict="0">
                <anchor moveWithCells="1">
                  <from>
                    <xdr:col>97</xdr:col>
                    <xdr:colOff>47625</xdr:colOff>
                    <xdr:row>16</xdr:row>
                    <xdr:rowOff>209550</xdr:rowOff>
                  </from>
                  <to>
                    <xdr:col>97</xdr:col>
                    <xdr:colOff>1085850</xdr:colOff>
                    <xdr:row>18</xdr:row>
                    <xdr:rowOff>47625</xdr:rowOff>
                  </to>
                </anchor>
              </controlPr>
            </control>
          </mc:Choice>
        </mc:AlternateContent>
        <mc:AlternateContent xmlns:mc="http://schemas.openxmlformats.org/markup-compatibility/2006">
          <mc:Choice Requires="x14">
            <control shapeId="57435"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57436" r:id="rId94" name="Check Box 92">
              <controlPr defaultSize="0" autoFill="0" autoLine="0" autoPict="0">
                <anchor moveWithCells="1">
                  <from>
                    <xdr:col>97</xdr:col>
                    <xdr:colOff>47625</xdr:colOff>
                    <xdr:row>17</xdr:row>
                    <xdr:rowOff>209550</xdr:rowOff>
                  </from>
                  <to>
                    <xdr:col>97</xdr:col>
                    <xdr:colOff>1085850</xdr:colOff>
                    <xdr:row>19</xdr:row>
                    <xdr:rowOff>47625</xdr:rowOff>
                  </to>
                </anchor>
              </controlPr>
            </control>
          </mc:Choice>
        </mc:AlternateContent>
        <mc:AlternateContent xmlns:mc="http://schemas.openxmlformats.org/markup-compatibility/2006">
          <mc:Choice Requires="x14">
            <control shapeId="57437"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57438"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57439" r:id="rId97" name="Check Box 95">
              <controlPr defaultSize="0" autoFill="0" autoLine="0" autoPict="0">
                <anchor moveWithCells="1">
                  <from>
                    <xdr:col>97</xdr:col>
                    <xdr:colOff>47625</xdr:colOff>
                    <xdr:row>18</xdr:row>
                    <xdr:rowOff>209550</xdr:rowOff>
                  </from>
                  <to>
                    <xdr:col>97</xdr:col>
                    <xdr:colOff>1085850</xdr:colOff>
                    <xdr:row>20</xdr:row>
                    <xdr:rowOff>47625</xdr:rowOff>
                  </to>
                </anchor>
              </controlPr>
            </control>
          </mc:Choice>
        </mc:AlternateContent>
        <mc:AlternateContent xmlns:mc="http://schemas.openxmlformats.org/markup-compatibility/2006">
          <mc:Choice Requires="x14">
            <control shapeId="57440"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57441"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57442" r:id="rId100" name="Check Box 98">
              <controlPr defaultSize="0" autoFill="0" autoLine="0" autoPict="0">
                <anchor moveWithCells="1">
                  <from>
                    <xdr:col>97</xdr:col>
                    <xdr:colOff>47625</xdr:colOff>
                    <xdr:row>19</xdr:row>
                    <xdr:rowOff>209550</xdr:rowOff>
                  </from>
                  <to>
                    <xdr:col>97</xdr:col>
                    <xdr:colOff>1085850</xdr:colOff>
                    <xdr:row>21</xdr:row>
                    <xdr:rowOff>47625</xdr:rowOff>
                  </to>
                </anchor>
              </controlPr>
            </control>
          </mc:Choice>
        </mc:AlternateContent>
        <mc:AlternateContent xmlns:mc="http://schemas.openxmlformats.org/markup-compatibility/2006">
          <mc:Choice Requires="x14">
            <control shapeId="57443"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57444"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57445" r:id="rId103" name="Check Box 101">
              <controlPr defaultSize="0" autoFill="0" autoLine="0" autoPict="0">
                <anchor moveWithCells="1">
                  <from>
                    <xdr:col>97</xdr:col>
                    <xdr:colOff>47625</xdr:colOff>
                    <xdr:row>20</xdr:row>
                    <xdr:rowOff>209550</xdr:rowOff>
                  </from>
                  <to>
                    <xdr:col>97</xdr:col>
                    <xdr:colOff>1085850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6" operator="containsText" id="{E10ABC55-871A-44A1-A735-FA9768562FCB}">
            <xm:f>NOT(ISERROR(SEARCH("AGGRESSIVE",R7)))</xm:f>
            <xm:f>"AGGRESSIVE"</xm:f>
            <x14:dxf>
              <font>
                <b/>
                <i val="0"/>
              </font>
              <fill>
                <patternFill>
                  <bgColor rgb="FFFFC000"/>
                </patternFill>
              </fill>
            </x14:dxf>
          </x14:cfRule>
          <xm:sqref>R7</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9855-6192-46A1-9936-64AB82C522CB}">
  <sheetPr codeName="Sheet25">
    <tabColor rgb="FFFFC000"/>
  </sheetPr>
  <dimension ref="A1:CZ350"/>
  <sheetViews>
    <sheetView topLeftCell="AD6" workbookViewId="0">
      <selection activeCell="AH14" sqref="AH14"/>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2.8554687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45303</v>
      </c>
      <c r="CS4" s="371">
        <f>IF(CS12&lt;&gt;0,IF($CU38&lt;=83,(WORKDAY($CS$12,$CS29)),"NA"),"")</f>
        <v>45315</v>
      </c>
      <c r="CT4" s="371">
        <f>IF(CS12&lt;&gt;0,IF($CU39&lt;=83,(WORKDAY($CS$12,$CS30)),"NA"),"")</f>
        <v>45322</v>
      </c>
      <c r="CU4" s="371">
        <f>IF(CS12&lt;&gt;0,IF($CU40&lt;=83,(WORKDAY($CS$12,$CS31)),"NA"),"")</f>
        <v>45336</v>
      </c>
      <c r="CV4" s="371">
        <f>IF(CS12&lt;&gt;0,IF($CU41&lt;=83,(WORKDAY($CS$12,$CS32)),"NA"),"")</f>
        <v>45366</v>
      </c>
      <c r="CW4" s="371">
        <f>IF(CS12&lt;&gt;0,IF($CU42&lt;=83,(WORKDAY($CS$12,$CS33)),"NA"),"")</f>
        <v>45369</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Mentor Media</v>
      </c>
      <c r="CR5" s="372" t="str">
        <f ca="1">IF(CS12&lt;&gt;0,IF($CS37&lt;=83,IF($CU37&lt;=83,(IF(TODAY()&lt;=WORKDAY(CR4,-1),"INITIATED","WIP")),INDEX($CS$17,MATCH(CR17,CR17:CR22,0))),"COMPLETED"),"")</f>
        <v>COMPLETED</v>
      </c>
      <c r="CS5" s="372" t="str">
        <f ca="1">IF(CS12&lt;&gt;0,IF($CS38&lt;=83,IF($CU38&lt;=83,(IF(TODAY()&lt;=WORKDAY(CS4,-2),"TO BE SCHEDULED","WIP")),INDEX($CS$18,MATCH(CR18,CR18:CR22,0))),"COMPLETED"),"")</f>
        <v>COMPLETED</v>
      </c>
      <c r="CT5" s="372" t="str">
        <f ca="1">IF(CS12&lt;&gt;0,IF($CS39&lt;=83,IF($CU39&lt;=83,(IF(TODAY()&lt;=WORKDAY(CT4,-8),"TO BE SCHEDULED","WIP")),INDEX($CS$19,MATCH(CR19,CR19:CR22,0))),"COMPLETED"),"")</f>
        <v>WIP</v>
      </c>
      <c r="CU5" s="372" t="str">
        <f ca="1">IF(CS12&lt;&gt;0,IF($CS40&lt;=83,IF($CU40&lt;=83,(IF(TODAY()&lt;=WORKDAY(CU4,-15),"TO BE SCHEDULED","WIP")),INDEX($CS$20,MATCH(CR20,CR20:CR22,0))),"COMPLETED"),"")</f>
        <v>WIP</v>
      </c>
      <c r="CV5" s="372" t="str">
        <f ca="1">IF(CS12&lt;&gt;0,IF($CS41&lt;=83,IF($CU41&lt;=83,(IF(TODAY()&lt;=WORKDAY(CV4,-12),"TO BE SCHEDULED","WIP")),INDEX($CS$21,MATCH(CR21,CR21:CR22,0))),"COMPLETED"),"")</f>
        <v>TO BE SCHEDULED</v>
      </c>
      <c r="CW5" s="372" t="str">
        <f ca="1">IF(CS12&lt;&gt;0,IF($CS42&lt;=83,IF($CU42&lt;=83,(IF(TODAY()&lt;=WORKDAY(CW4,-3),"TO BE SCHEDULED","WIP")),INDEX($CS$22,MATCH(CR22,CR22:CR22,0))),"COMPLETED"),"")</f>
        <v>TO BE SCHEDULED</v>
      </c>
      <c r="CX5" s="371">
        <f>CT12</f>
        <v>45334</v>
      </c>
      <c r="CY5" s="365"/>
      <c r="CZ5" s="365"/>
    </row>
    <row r="6" spans="1:104" ht="15.75" thickBot="1">
      <c r="A6" s="71"/>
      <c r="B6" s="71"/>
      <c r="C6" s="72">
        <f>IF(AI9&lt;&gt;0,IF($G66&lt;=83,(WORKDAY($AI$9,$F21)),"NA"),"")</f>
        <v>45293</v>
      </c>
      <c r="D6" s="72" t="str">
        <f>IF(AI9&lt;&gt;0,IF($G67&lt;=83,(WORKDAY($AI$9,$F22)),"NA"),"")</f>
        <v>NA</v>
      </c>
      <c r="E6" s="72">
        <f>IF(AI9&lt;&gt;0,IF($G68&lt;=83,(WORKDAY($AI$9,$F23)),"NA"),"")</f>
        <v>45295</v>
      </c>
      <c r="F6" s="72">
        <f>IF(AI9&lt;&gt;0,IF($G69&lt;=83,(WORKDAY($AI$9,$F24)),"NA"),"")</f>
        <v>45296</v>
      </c>
      <c r="G6" s="72" t="str">
        <f>IF(AI9&lt;&gt;0,IF($G70&lt;=83,(WORKDAY($AI$9,$F25)),"NA"),"")</f>
        <v>NA</v>
      </c>
      <c r="H6" s="72">
        <f>IF(AI9&lt;&gt;0,IF($G71&lt;=83,(WORKDAY($AI$9,$F26)),"NA"),"")</f>
        <v>45300</v>
      </c>
      <c r="I6" s="72">
        <f>IF(AI9&lt;&gt;0,IF($G72&lt;=83,(WORKDAY($AI$9,$F27)),"NA"),"")</f>
        <v>45302</v>
      </c>
      <c r="J6" s="72" t="str">
        <f>IF(AI9&lt;&gt;0,IF($G73&lt;=83,(WORKDAY($AI$9,$F28)),"NA"),"")</f>
        <v>NA</v>
      </c>
      <c r="K6" s="72" t="str">
        <f>IF(AI9&lt;&gt;0,IF($G74&lt;=83,(WORKDAY($AI$9,$F29)),"NA"),"")</f>
        <v>NA</v>
      </c>
      <c r="L6" s="437" t="str">
        <f>IF(AI9&lt;&gt;0,IF($G75&lt;=83,(WORKDAY($AI$9,$F30)),"NA"),"")</f>
        <v>NA</v>
      </c>
      <c r="M6" s="691" t="str">
        <f>$AO$9</f>
        <v/>
      </c>
      <c r="N6" s="691"/>
      <c r="O6" s="125"/>
      <c r="P6" s="73">
        <f>IF($AQ$9&lt;&gt;0,$AQ$9,"")</f>
        <v>45345</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Mentor Media</v>
      </c>
      <c r="B7" s="273" t="str">
        <f>IF($AB$9&lt;&gt;0,$AB$9,"")</f>
        <v>Provisioning of  Singnet Ethernet Links with client provided deiverse link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RISK</v>
      </c>
      <c r="F7" s="276" t="str">
        <f ca="1">IF(AI9&lt;&gt;0,IF($E69&lt;=83,IF($G69&lt;=83,(IF(TODAY()&lt;=WORKDAY(F6,-2),"NEEDS ATTENTION","ISSUE")),INDEX($AA$19,MATCH(Z19,Z19:Z25,0))),"COMPLETED"),"")</f>
        <v>COMPLETED</v>
      </c>
      <c r="G7" s="276" t="str">
        <f ca="1">IF(AI9&lt;&gt;0,IF($E70&lt;=83,IF($G70&lt;=83,(IF(TODAY()&lt;=WORKDAY(G6,-2),"NEEDS ATTENTION","RISK")),INDEX($AA$20,MATCH(Z20,Z20:Z25,0))),"COMPLETED"),"")</f>
        <v>NA</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K8" ca="1">IF(AI9&lt;&gt;0,IF($E74&lt;=83,IF($G74&lt;=83,(IF(TODAY()&lt;=WORKDAY(K6,-2),"NEEDS ATTENTION","RISK")),INDEX($AA$24,MATCH(Z24:Z25,Z24,0))),"COMPLETED"),"")</f>
        <v>NA</v>
      </c>
      <c r="L7" s="273" t="str">
        <f ca="1">IF(AI9&lt;&gt;0,IF($E75&lt;=83,IF($G75&lt;=83,(IF(TODAY()&lt;=WORKDAY(L6,-2),"NEEDS ATTENTION","RISK")),INDEX($AA$25,MATCH(Z25,Z25,0))),"COMPLETED"),"")</f>
        <v>NA</v>
      </c>
      <c r="M7" s="72" t="str">
        <f>M6</f>
        <v/>
      </c>
      <c r="N7" s="273" t="str">
        <f>IF(($M$7&lt;$O$7),"NEEDS POSTPONEMENT","NEEDS ATTENTION")</f>
        <v>NEEDS ATTENTION</v>
      </c>
      <c r="O7" s="72">
        <f>$AP$9</f>
        <v>45334</v>
      </c>
      <c r="P7" s="78" t="str">
        <f>IF((P6&lt;O7),"AMENDMENT REQUIRED","")</f>
        <v/>
      </c>
      <c r="Q7" s="273" t="str">
        <f ca="1">IF($AR$9&lt;&gt;0,IF($E$76&lt;84,IF(TODAY()&gt;=WORKDAY($AR$9,$F$99),"NEEDS ATTENTION",""),"COMPLETED"),"")</f>
        <v/>
      </c>
      <c r="R7" s="434" t="str">
        <f>IF($E$76&gt;70,"TO ARCHIVE",IF($AP$9&gt;$AK$9,"AGGRESSIVE",""))</f>
        <v/>
      </c>
      <c r="S7" s="313">
        <f>AA88</f>
        <v>0.43260869565217397</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6.5" thickTop="1" thickBot="1">
      <c r="M9"/>
      <c r="Z9" s="41" t="s">
        <v>362</v>
      </c>
      <c r="AA9" s="41" t="s">
        <v>343</v>
      </c>
      <c r="AB9" s="41" t="s">
        <v>1161</v>
      </c>
      <c r="AC9" s="41" t="s">
        <v>870</v>
      </c>
      <c r="AD9" s="41" t="s">
        <v>363</v>
      </c>
      <c r="AE9" s="41" t="s">
        <v>845</v>
      </c>
      <c r="AF9" s="41" t="s">
        <v>866</v>
      </c>
      <c r="AG9" s="41" t="s">
        <v>871</v>
      </c>
      <c r="AH9" s="41" t="s">
        <v>872</v>
      </c>
      <c r="AI9" s="90">
        <f>'HL-Project Plan'!E26</f>
        <v>45288</v>
      </c>
      <c r="AJ9" s="7">
        <v>32</v>
      </c>
      <c r="AK9" s="271">
        <f>IF($AI$9&gt;0,WORKDAY($AI$9,$AJ$9),"")</f>
        <v>45334</v>
      </c>
      <c r="AL9" s="26" t="str">
        <f>IF(E79&lt;=83,"",AA29)</f>
        <v/>
      </c>
      <c r="AM9" s="26">
        <f>IF(E80&lt;=83,"",AA28)</f>
        <v>45288</v>
      </c>
      <c r="AN9" s="26" t="str">
        <f>IF(E81&lt;=83,"",AA30)</f>
        <v/>
      </c>
      <c r="AO9" s="271" t="str">
        <f>IF(AA31&lt;&gt;0,IF(G73=84,AD31,AA31),"")</f>
        <v/>
      </c>
      <c r="AP9" s="26">
        <f>IF($AI$9&lt;&gt;0,(MAX((AK9),MAX($AL$9,$AM$9,$AN$9))),"")</f>
        <v>45334</v>
      </c>
      <c r="AQ9" s="26">
        <f>MIN('CRD controls'!I53:I54)</f>
        <v>45345</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Mentor Media</v>
      </c>
      <c r="CS12" s="379">
        <v>45294</v>
      </c>
      <c r="CT12" s="380">
        <f>AP9</f>
        <v>45334</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cm="1">
        <f t="array" ref="AA18">IF($AI$9&lt;&gt;0,_xlfn.IFS($E68=84,"COMPLETED",$G68=84,"NA",$AI$9&lt;&gt;0,WORKDAY($AI$9,$F23)),"")</f>
        <v>45295</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cm="1">
        <f t="array" ref="CS19">IF($CS$12&lt;&gt;0,_xlfn.IFS($CS39=84,"COMPLETED",$CU39=84,"NA",$CS$12&lt;&gt;0,WORKDAY($CS$12,$CS30)),"")</f>
        <v>45322</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cm="1">
        <f t="array" ref="CS20">IF($CS$12&lt;&gt;0,_xlfn.IFS($CS40=84,"COMPLETED",$CU40=84,"NA",$CS$12&lt;&gt;0,WORKDAY($CS$12,$CS31)),"")</f>
        <v>45336</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45366</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45369</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45288</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7</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15</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20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52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53</v>
      </c>
      <c r="CT33" s="396"/>
      <c r="CU33" s="365"/>
    </row>
    <row r="34" spans="3:104" ht="15.75" thickBot="1">
      <c r="C34" s="144" t="s">
        <v>170</v>
      </c>
      <c r="D34" s="145">
        <f>IF($AA16="NA",0,G21)</f>
        <v>3</v>
      </c>
      <c r="E34" s="145">
        <v>0</v>
      </c>
      <c r="F34" s="145">
        <f>E49</f>
        <v>3</v>
      </c>
      <c r="G34" s="145">
        <f>D50</f>
        <v>4</v>
      </c>
      <c r="H34" s="435">
        <f>E50</f>
        <v>7</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10</v>
      </c>
      <c r="H35" s="436">
        <f>E54</f>
        <v>10</v>
      </c>
      <c r="M35"/>
      <c r="T35" s="94"/>
      <c r="U35" s="94"/>
      <c r="V35" s="94"/>
      <c r="W35" s="94"/>
      <c r="Z35" s="146" t="s">
        <v>174</v>
      </c>
      <c r="AA35" s="26">
        <f>IF($AI$9&lt;&gt;0,IF($E113=84,"COMPLETED",WORKDAY($AI$9,1)),"")</f>
        <v>45289</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5</v>
      </c>
      <c r="H36" s="436">
        <f>E59</f>
        <v>10</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7</v>
      </c>
      <c r="H37" s="436">
        <f>I50</f>
        <v>10</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0</v>
      </c>
      <c r="E38" s="76">
        <f>E58</f>
        <v>5</v>
      </c>
      <c r="F38" s="76">
        <f>I54</f>
        <v>5</v>
      </c>
      <c r="G38" s="76">
        <f>H55</f>
        <v>10</v>
      </c>
      <c r="H38" s="436">
        <f>I55</f>
        <v>10</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5</v>
      </c>
      <c r="H39" s="436">
        <f>I59</f>
        <v>8</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0</v>
      </c>
      <c r="CS39" s="253">
        <f t="shared" si="9"/>
        <v>70</v>
      </c>
      <c r="CT39" s="255" t="b">
        <v>0</v>
      </c>
      <c r="CU39" s="253">
        <f t="shared" si="10"/>
        <v>70</v>
      </c>
    </row>
    <row r="40" spans="3:104" ht="15.75" thickBot="1">
      <c r="C40" s="148" t="s">
        <v>183</v>
      </c>
      <c r="D40" s="145">
        <f t="shared" si="8"/>
        <v>2</v>
      </c>
      <c r="E40" s="76">
        <f>I58</f>
        <v>8</v>
      </c>
      <c r="F40" s="76">
        <f>M58</f>
        <v>10</v>
      </c>
      <c r="G40" s="76">
        <f>L59</f>
        <v>8</v>
      </c>
      <c r="H40" s="436">
        <f>M59</f>
        <v>10</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0</v>
      </c>
      <c r="CU40" s="253">
        <f t="shared" si="10"/>
        <v>70</v>
      </c>
    </row>
    <row r="41" spans="3:104" ht="15.75" thickBot="1">
      <c r="C41" s="148" t="s">
        <v>110</v>
      </c>
      <c r="D41" s="145">
        <f t="shared" si="8"/>
        <v>0</v>
      </c>
      <c r="E41" s="76">
        <v>0</v>
      </c>
      <c r="F41" s="76">
        <f>E62</f>
        <v>0</v>
      </c>
      <c r="G41" s="76">
        <f>D63</f>
        <v>10</v>
      </c>
      <c r="H41" s="436">
        <f>E63</f>
        <v>10</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0</v>
      </c>
      <c r="E42" s="76">
        <f>I54</f>
        <v>5</v>
      </c>
      <c r="F42" s="76">
        <f>M54</f>
        <v>5</v>
      </c>
      <c r="G42" s="76">
        <f>L55</f>
        <v>10</v>
      </c>
      <c r="H42" s="436">
        <f>M55</f>
        <v>10</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0</v>
      </c>
      <c r="E43" s="76">
        <f>M54</f>
        <v>5</v>
      </c>
      <c r="F43" s="76">
        <f>Q54</f>
        <v>5</v>
      </c>
      <c r="G43" s="76">
        <f>P55</f>
        <v>10</v>
      </c>
      <c r="H43" s="436">
        <f>Q55</f>
        <v>10</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4</v>
      </c>
      <c r="H48" s="208">
        <f>H50-H49</f>
        <v>4</v>
      </c>
      <c r="J48" s="93"/>
      <c r="M48"/>
      <c r="S48" s="58">
        <f>MAX(I49,Q54,E62,M58,M54,I54,I58,E58,E53,E49)</f>
        <v>10</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t="s">
        <v>385</v>
      </c>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10</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t="s">
        <v>392</v>
      </c>
      <c r="AD62" s="26"/>
    </row>
    <row r="63" spans="3:33" ht="15.75" thickBot="1">
      <c r="C63" s="136">
        <f>D41</f>
        <v>0</v>
      </c>
      <c r="D63" s="139">
        <f>E63-C63</f>
        <v>10</v>
      </c>
      <c r="E63" s="162">
        <f>S48</f>
        <v>10</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0</v>
      </c>
      <c r="E68" s="76">
        <f t="shared" si="16"/>
        <v>70</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6" ht="15.75" thickBot="1">
      <c r="C75" s="177" t="s">
        <v>112</v>
      </c>
      <c r="D75" s="71" t="b">
        <v>0</v>
      </c>
      <c r="E75" s="76">
        <f t="shared" si="16"/>
        <v>70</v>
      </c>
      <c r="F75" s="71" t="b">
        <v>1</v>
      </c>
      <c r="G75" s="76">
        <f t="shared" si="17"/>
        <v>84</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5</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26"/>
      <c r="AH85" s="270"/>
      <c r="AJ85" s="185"/>
    </row>
    <row r="86" spans="1:36" ht="15.75" thickBot="1">
      <c r="C86" s="190" t="s">
        <v>243</v>
      </c>
      <c r="D86" s="192">
        <f>H99^0.5</f>
        <v>1.9148542155126762</v>
      </c>
      <c r="M86" s="182"/>
      <c r="Z86" s="157" t="s">
        <v>254</v>
      </c>
      <c r="AA86" s="158"/>
      <c r="AB86" s="158"/>
      <c r="AC86" s="159" t="s">
        <v>175</v>
      </c>
      <c r="AD86" s="26"/>
    </row>
    <row r="87" spans="1:36" ht="15" customHeight="1" thickBot="1">
      <c r="M87" s="182"/>
      <c r="Z87" s="150" t="s">
        <v>255</v>
      </c>
      <c r="AA87" s="10">
        <f>AA88</f>
        <v>0.43260869565217397</v>
      </c>
      <c r="AB87" s="150" t="s">
        <v>256</v>
      </c>
      <c r="AC87" s="10">
        <f>(1-AA87)</f>
        <v>0.56739130434782603</v>
      </c>
    </row>
    <row r="88" spans="1:36" ht="15.75" thickBot="1">
      <c r="C88" s="119" t="s">
        <v>48</v>
      </c>
      <c r="D88" s="140" t="s">
        <v>246</v>
      </c>
      <c r="E88" s="140" t="s">
        <v>247</v>
      </c>
      <c r="F88" s="140" t="s">
        <v>248</v>
      </c>
      <c r="G88" s="193" t="s">
        <v>249</v>
      </c>
      <c r="H88" s="291" t="s">
        <v>250</v>
      </c>
      <c r="M88" s="182"/>
      <c r="Z88" s="195" t="s">
        <v>257</v>
      </c>
      <c r="AA88" s="196">
        <f>H170</f>
        <v>0.43260869565217397</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0</v>
      </c>
      <c r="E113" s="6">
        <f t="shared" ref="E113:E116" si="21">_xlfn.UNICODE($D113)</f>
        <v>70</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26.086956521739136</v>
      </c>
      <c r="K123" s="685">
        <f>SUM(I123:I150)</f>
        <v>2.1739130434782608</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0</v>
      </c>
      <c r="G125" s="6">
        <f>_xlfn.UNICODE($F125)</f>
        <v>70</v>
      </c>
      <c r="H125" s="297">
        <f t="shared" si="23"/>
        <v>0</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0</v>
      </c>
      <c r="E133" s="6">
        <f t="shared" si="22"/>
        <v>70</v>
      </c>
      <c r="F133" s="46"/>
      <c r="G133" s="6"/>
      <c r="H133" s="297">
        <f t="shared" ref="H133:H137" si="27">IF($E133=84,$H$122,0)</f>
        <v>0</v>
      </c>
      <c r="I133" s="297">
        <f t="shared" ref="I133:I137" si="28">IF($G133=84,$H$122,0)</f>
        <v>0</v>
      </c>
      <c r="J133" s="686"/>
      <c r="K133" s="686"/>
      <c r="L133" s="182"/>
      <c r="M133" s="182"/>
    </row>
    <row r="134" spans="3:13" ht="15.75" thickBot="1">
      <c r="C134" s="146" t="s">
        <v>386</v>
      </c>
      <c r="D134" s="46" t="b">
        <v>0</v>
      </c>
      <c r="E134" s="6">
        <f t="shared" si="22"/>
        <v>70</v>
      </c>
      <c r="F134" s="46" t="b">
        <v>0</v>
      </c>
      <c r="G134" s="6">
        <f>_xlfn.UNICODE($F134)</f>
        <v>70</v>
      </c>
      <c r="H134" s="297">
        <f t="shared" si="27"/>
        <v>0</v>
      </c>
      <c r="I134" s="297">
        <f t="shared" si="28"/>
        <v>0</v>
      </c>
      <c r="J134" s="686"/>
      <c r="K134" s="686"/>
      <c r="L134" s="182"/>
      <c r="M134" s="182"/>
    </row>
    <row r="135" spans="3:13" ht="15.75" thickBot="1">
      <c r="C135" s="146" t="s">
        <v>387</v>
      </c>
      <c r="D135" s="46" t="b">
        <v>0</v>
      </c>
      <c r="E135" s="6">
        <f t="shared" si="22"/>
        <v>70</v>
      </c>
      <c r="F135" s="46" t="b">
        <v>0</v>
      </c>
      <c r="G135" s="6">
        <f t="shared" ref="G135:G136" si="29">_xlfn.UNICODE($F135)</f>
        <v>70</v>
      </c>
      <c r="H135" s="297">
        <f t="shared" si="27"/>
        <v>0</v>
      </c>
      <c r="I135" s="297">
        <f t="shared" si="28"/>
        <v>0</v>
      </c>
      <c r="J135" s="686"/>
      <c r="K135" s="686"/>
      <c r="L135" s="182"/>
      <c r="M135" s="182"/>
    </row>
    <row r="136" spans="3:13" ht="15.75" thickBot="1">
      <c r="C136" s="146" t="s">
        <v>389</v>
      </c>
      <c r="D136" s="46" t="b">
        <v>0</v>
      </c>
      <c r="E136" s="6">
        <f t="shared" si="22"/>
        <v>70</v>
      </c>
      <c r="F136" s="46" t="b">
        <v>0</v>
      </c>
      <c r="G136" s="6">
        <f t="shared" si="29"/>
        <v>70</v>
      </c>
      <c r="H136" s="297">
        <f t="shared" si="27"/>
        <v>0</v>
      </c>
      <c r="I136" s="297">
        <f t="shared" si="28"/>
        <v>0</v>
      </c>
      <c r="J136" s="686"/>
      <c r="K136" s="686"/>
      <c r="L136" s="182"/>
      <c r="M136" s="182"/>
    </row>
    <row r="137" spans="3:13" ht="15.75" thickBot="1">
      <c r="C137" s="146" t="s">
        <v>390</v>
      </c>
      <c r="D137" s="46" t="b">
        <v>0</v>
      </c>
      <c r="E137" s="6">
        <f t="shared" si="22"/>
        <v>70</v>
      </c>
      <c r="F137" s="46"/>
      <c r="G137" s="6"/>
      <c r="H137" s="297">
        <f t="shared" si="27"/>
        <v>0</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0</v>
      </c>
      <c r="E139" s="6">
        <f t="shared" si="22"/>
        <v>70</v>
      </c>
      <c r="F139" s="46"/>
      <c r="G139" s="6"/>
      <c r="H139" s="297">
        <f t="shared" ref="H139:H142" si="30">IF($E139=84,$H$122,0)</f>
        <v>0</v>
      </c>
      <c r="I139" s="297">
        <f t="shared" ref="I139:I142" si="31">IF($G139=84,$H$122,0)</f>
        <v>0</v>
      </c>
      <c r="J139" s="686"/>
      <c r="K139" s="686"/>
      <c r="L139" s="182"/>
      <c r="M139" s="182"/>
    </row>
    <row r="140" spans="3:13" ht="15.75" thickBot="1">
      <c r="C140" s="146" t="s">
        <v>393</v>
      </c>
      <c r="D140" s="46" t="b">
        <v>0</v>
      </c>
      <c r="E140" s="6">
        <f t="shared" si="22"/>
        <v>70</v>
      </c>
      <c r="F140" s="46" t="b">
        <v>0</v>
      </c>
      <c r="G140" s="6">
        <f>_xlfn.UNICODE($F140)</f>
        <v>70</v>
      </c>
      <c r="H140" s="297">
        <f t="shared" si="30"/>
        <v>0</v>
      </c>
      <c r="I140" s="297">
        <f t="shared" si="31"/>
        <v>0</v>
      </c>
      <c r="J140" s="686"/>
      <c r="K140" s="686"/>
      <c r="L140" s="182"/>
      <c r="M140" s="182"/>
    </row>
    <row r="141" spans="3:13" ht="15.75" thickBot="1">
      <c r="C141" s="146" t="s">
        <v>394</v>
      </c>
      <c r="D141" s="46" t="b">
        <v>0</v>
      </c>
      <c r="E141" s="6">
        <f t="shared" si="22"/>
        <v>70</v>
      </c>
      <c r="F141" s="46" t="b">
        <v>0</v>
      </c>
      <c r="G141" s="6">
        <f>_xlfn.UNICODE($F141)</f>
        <v>70</v>
      </c>
      <c r="H141" s="297">
        <f t="shared" si="30"/>
        <v>0</v>
      </c>
      <c r="I141" s="297">
        <f t="shared" si="31"/>
        <v>0</v>
      </c>
      <c r="J141" s="686"/>
      <c r="K141" s="686"/>
      <c r="L141" s="182"/>
      <c r="M141" s="182"/>
    </row>
    <row r="142" spans="3:13" ht="15.75" thickBot="1">
      <c r="C142" s="146" t="s">
        <v>395</v>
      </c>
      <c r="D142" s="46" t="b">
        <v>0</v>
      </c>
      <c r="E142" s="6">
        <f t="shared" si="22"/>
        <v>70</v>
      </c>
      <c r="F142" s="46"/>
      <c r="G142" s="6"/>
      <c r="H142" s="297">
        <f t="shared" si="30"/>
        <v>0</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0</v>
      </c>
      <c r="G153" s="6">
        <f>_xlfn.UNICODE($F153)</f>
        <v>70</v>
      </c>
      <c r="H153" s="208">
        <f>IF($E153=84,$H$152,0)</f>
        <v>0</v>
      </c>
      <c r="I153" s="208">
        <f>IF($G153=84,$H$152,0)</f>
        <v>0</v>
      </c>
      <c r="J153" s="685">
        <f>SUM(H153:H160)</f>
        <v>0</v>
      </c>
      <c r="K153" s="685">
        <f>SUM(I153:I160)</f>
        <v>0</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0</v>
      </c>
      <c r="E155" s="6">
        <f t="shared" si="36"/>
        <v>70</v>
      </c>
      <c r="F155" s="6" t="b">
        <v>0</v>
      </c>
      <c r="G155" s="6">
        <f t="shared" ref="G155:G156" si="39">_xlfn.UNICODE($F155)</f>
        <v>70</v>
      </c>
      <c r="H155" s="208">
        <f t="shared" si="37"/>
        <v>0</v>
      </c>
      <c r="I155" s="208">
        <f t="shared" si="38"/>
        <v>0</v>
      </c>
      <c r="J155" s="686"/>
      <c r="K155" s="686"/>
      <c r="L155" s="182"/>
      <c r="M155" s="182"/>
    </row>
    <row r="156" spans="3:13" ht="15.75" thickBot="1">
      <c r="C156" s="157" t="s">
        <v>233</v>
      </c>
      <c r="D156" s="6" t="b">
        <v>0</v>
      </c>
      <c r="E156" s="6">
        <f t="shared" si="36"/>
        <v>70</v>
      </c>
      <c r="F156" s="6" t="b">
        <v>0</v>
      </c>
      <c r="G156" s="6">
        <f t="shared" si="39"/>
        <v>70</v>
      </c>
      <c r="H156" s="208">
        <f t="shared" si="37"/>
        <v>0</v>
      </c>
      <c r="I156" s="208">
        <f t="shared" si="38"/>
        <v>0</v>
      </c>
      <c r="J156" s="686"/>
      <c r="K156" s="686"/>
      <c r="L156" s="182"/>
      <c r="M156" s="182"/>
    </row>
    <row r="157" spans="3:13" ht="15.75" thickBot="1">
      <c r="C157" s="157" t="s">
        <v>399</v>
      </c>
      <c r="D157" s="6" t="b">
        <v>0</v>
      </c>
      <c r="E157" s="6">
        <f t="shared" si="36"/>
        <v>70</v>
      </c>
      <c r="F157" s="6"/>
      <c r="G157" s="6"/>
      <c r="H157" s="208">
        <f t="shared" si="37"/>
        <v>0</v>
      </c>
      <c r="I157" s="208">
        <f t="shared" si="38"/>
        <v>0</v>
      </c>
      <c r="J157" s="686"/>
      <c r="K157" s="686"/>
      <c r="L157" s="182"/>
      <c r="M157" s="182"/>
    </row>
    <row r="158" spans="3:13" ht="15.75" thickBot="1">
      <c r="C158" s="157" t="s">
        <v>237</v>
      </c>
      <c r="D158" s="6" t="b">
        <v>0</v>
      </c>
      <c r="E158" s="6">
        <f t="shared" si="36"/>
        <v>70</v>
      </c>
      <c r="F158" s="6" t="b">
        <v>0</v>
      </c>
      <c r="G158" s="6">
        <f t="shared" ref="G158:G159" si="40">_xlfn.UNICODE($F158)</f>
        <v>70</v>
      </c>
      <c r="H158" s="208">
        <f t="shared" si="37"/>
        <v>0</v>
      </c>
      <c r="I158" s="208">
        <f t="shared" si="38"/>
        <v>0</v>
      </c>
      <c r="J158" s="686"/>
      <c r="K158" s="686"/>
      <c r="L158" s="182"/>
      <c r="M158" s="182"/>
    </row>
    <row r="159" spans="3:13" ht="15.75" thickBot="1">
      <c r="C159" s="157" t="s">
        <v>238</v>
      </c>
      <c r="D159" s="6" t="b">
        <v>0</v>
      </c>
      <c r="E159" s="6">
        <f t="shared" si="36"/>
        <v>70</v>
      </c>
      <c r="F159" s="6" t="b">
        <v>0</v>
      </c>
      <c r="G159" s="6">
        <f t="shared" si="40"/>
        <v>70</v>
      </c>
      <c r="H159" s="208">
        <f t="shared" si="37"/>
        <v>0</v>
      </c>
      <c r="I159" s="208">
        <f t="shared" si="38"/>
        <v>0</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28.260869565217398</v>
      </c>
      <c r="M166"/>
    </row>
    <row r="167" spans="3:13" ht="15.75" thickBot="1">
      <c r="C167" s="118" t="s">
        <v>401</v>
      </c>
      <c r="G167" s="298" t="s">
        <v>272</v>
      </c>
      <c r="H167" s="299">
        <f>(J79+K79+H73+I73)</f>
        <v>15</v>
      </c>
      <c r="M167"/>
    </row>
    <row r="168" spans="3:13" ht="15.75" thickBot="1">
      <c r="C168" s="306" t="s">
        <v>276</v>
      </c>
      <c r="G168" s="298" t="s">
        <v>273</v>
      </c>
      <c r="H168" s="299">
        <f>J153+K153</f>
        <v>0</v>
      </c>
      <c r="M168"/>
    </row>
    <row r="169" spans="3:13" ht="15.75" thickBot="1">
      <c r="C169" s="307" t="s">
        <v>402</v>
      </c>
      <c r="G169" s="298" t="s">
        <v>274</v>
      </c>
      <c r="H169" s="299">
        <f>J162+K162</f>
        <v>0</v>
      </c>
      <c r="M169"/>
    </row>
    <row r="170" spans="3:13" ht="15.75" thickBot="1">
      <c r="C170" s="308" t="s">
        <v>403</v>
      </c>
      <c r="H170" s="300">
        <f>SUM(H166:H169)/100</f>
        <v>0.43260869565217397</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4272" priority="328" operator="equal">
      <formula>0</formula>
    </cfRule>
  </conditionalFormatting>
  <conditionalFormatting sqref="H53">
    <cfRule type="cellIs" dxfId="4271" priority="327" operator="equal">
      <formula>0</formula>
    </cfRule>
  </conditionalFormatting>
  <conditionalFormatting sqref="L53">
    <cfRule type="cellIs" dxfId="4270" priority="326" operator="equal">
      <formula>0</formula>
    </cfRule>
  </conditionalFormatting>
  <conditionalFormatting sqref="H48">
    <cfRule type="cellIs" dxfId="4269" priority="325" operator="equal">
      <formula>0</formula>
    </cfRule>
  </conditionalFormatting>
  <conditionalFormatting sqref="H57">
    <cfRule type="cellIs" dxfId="4268" priority="324" operator="equal">
      <formula>0</formula>
    </cfRule>
  </conditionalFormatting>
  <conditionalFormatting sqref="D48">
    <cfRule type="cellIs" dxfId="4267" priority="323" operator="equal">
      <formula>0</formula>
    </cfRule>
  </conditionalFormatting>
  <conditionalFormatting sqref="D52">
    <cfRule type="cellIs" dxfId="4266" priority="322" operator="equal">
      <formula>0</formula>
    </cfRule>
  </conditionalFormatting>
  <conditionalFormatting sqref="D57">
    <cfRule type="cellIs" dxfId="4265" priority="321" operator="equal">
      <formula>0</formula>
    </cfRule>
  </conditionalFormatting>
  <conditionalFormatting sqref="D61">
    <cfRule type="cellIs" dxfId="4264" priority="320" operator="equal">
      <formula>0</formula>
    </cfRule>
  </conditionalFormatting>
  <conditionalFormatting sqref="P53">
    <cfRule type="cellIs" dxfId="4263" priority="319" operator="equal">
      <formula>0</formula>
    </cfRule>
  </conditionalFormatting>
  <conditionalFormatting sqref="K54">
    <cfRule type="expression" dxfId="4262" priority="318">
      <formula>$L$53=0</formula>
    </cfRule>
  </conditionalFormatting>
  <conditionalFormatting sqref="G49">
    <cfRule type="expression" dxfId="4261" priority="317">
      <formula>$H$48=0</formula>
    </cfRule>
  </conditionalFormatting>
  <conditionalFormatting sqref="C49">
    <cfRule type="expression" dxfId="4260" priority="316">
      <formula>$D$48=0</formula>
    </cfRule>
  </conditionalFormatting>
  <conditionalFormatting sqref="C53">
    <cfRule type="expression" dxfId="4259" priority="315">
      <formula>$D$52=0</formula>
    </cfRule>
  </conditionalFormatting>
  <conditionalFormatting sqref="C58">
    <cfRule type="expression" dxfId="4258" priority="314">
      <formula>$D$57=0</formula>
    </cfRule>
  </conditionalFormatting>
  <conditionalFormatting sqref="C62">
    <cfRule type="expression" dxfId="4257" priority="313">
      <formula>$D$61=0</formula>
    </cfRule>
  </conditionalFormatting>
  <conditionalFormatting sqref="O54">
    <cfRule type="expression" dxfId="4256" priority="312">
      <formula>$P$53=0</formula>
    </cfRule>
  </conditionalFormatting>
  <conditionalFormatting sqref="G58">
    <cfRule type="expression" dxfId="4255" priority="311">
      <formula>$H$57=0</formula>
    </cfRule>
  </conditionalFormatting>
  <conditionalFormatting sqref="G54">
    <cfRule type="expression" dxfId="4254" priority="310">
      <formula>$H$53=0</formula>
    </cfRule>
  </conditionalFormatting>
  <conditionalFormatting sqref="Y48">
    <cfRule type="cellIs" dxfId="4253" priority="309" operator="equal">
      <formula>"CRITICAL"</formula>
    </cfRule>
  </conditionalFormatting>
  <conditionalFormatting sqref="Y50">
    <cfRule type="cellIs" dxfId="4252" priority="308" operator="equal">
      <formula>"CRITICAL"</formula>
    </cfRule>
  </conditionalFormatting>
  <conditionalFormatting sqref="Y53">
    <cfRule type="cellIs" dxfId="4251" priority="307" operator="equal">
      <formula>"CRITICAL"</formula>
    </cfRule>
  </conditionalFormatting>
  <conditionalFormatting sqref="Y28">
    <cfRule type="cellIs" dxfId="4250" priority="306" operator="equal">
      <formula>"CRITICAL"</formula>
    </cfRule>
  </conditionalFormatting>
  <conditionalFormatting sqref="Y59">
    <cfRule type="cellIs" dxfId="4249" priority="305" operator="equal">
      <formula>"CRITICAL"</formula>
    </cfRule>
  </conditionalFormatting>
  <conditionalFormatting sqref="Y60">
    <cfRule type="cellIs" dxfId="4248" priority="304" operator="equal">
      <formula>"CRITICAL"</formula>
    </cfRule>
  </conditionalFormatting>
  <conditionalFormatting sqref="C7:L7">
    <cfRule type="cellIs" dxfId="4247" priority="293" operator="equal">
      <formula>"NON-WORKING DAY"</formula>
    </cfRule>
    <cfRule type="cellIs" dxfId="4246" priority="294" operator="equal">
      <formula>"WORKING DAY"</formula>
    </cfRule>
    <cfRule type="cellIs" dxfId="4245" priority="295" operator="equal">
      <formula>"NON AGGRESSIVE"</formula>
    </cfRule>
    <cfRule type="cellIs" dxfId="4244" priority="296" operator="equal">
      <formula>"AGGRESSIVE"</formula>
    </cfRule>
    <cfRule type="cellIs" dxfId="4243" priority="297" operator="equal">
      <formula>"AMENDMENT NOT REQUIRED"</formula>
    </cfRule>
    <cfRule type="cellIs" dxfId="4242" priority="298" operator="equal">
      <formula>"AMENDMENT REQUIRED"</formula>
    </cfRule>
    <cfRule type="cellIs" dxfId="4241" priority="299" operator="equal">
      <formula>"COMPLETED"</formula>
    </cfRule>
    <cfRule type="cellIs" dxfId="4240" priority="300" operator="equal">
      <formula>"RISK"</formula>
    </cfRule>
    <cfRule type="cellIs" dxfId="4239" priority="301" operator="equal">
      <formula>"ISSUE"</formula>
    </cfRule>
    <cfRule type="cellIs" dxfId="4238" priority="302" operator="equal">
      <formula>"NEEDS ATTENTION"</formula>
    </cfRule>
    <cfRule type="cellIs" dxfId="4237" priority="303" operator="equal">
      <formula>"NA"</formula>
    </cfRule>
  </conditionalFormatting>
  <conditionalFormatting sqref="AD26">
    <cfRule type="cellIs" dxfId="4236" priority="292" operator="equal">
      <formula>"PROJECT CAN BE MOVED TO COMPLETED SHEET"</formula>
    </cfRule>
  </conditionalFormatting>
  <conditionalFormatting sqref="Q7">
    <cfRule type="cellIs" dxfId="4235" priority="281" operator="equal">
      <formula>"NON-WORKING DAY"</formula>
    </cfRule>
    <cfRule type="cellIs" dxfId="4234" priority="282" operator="equal">
      <formula>"WORKING DAY"</formula>
    </cfRule>
    <cfRule type="cellIs" dxfId="4233" priority="283" operator="equal">
      <formula>"NON AGGRESSIVE"</formula>
    </cfRule>
    <cfRule type="cellIs" dxfId="4232" priority="284" operator="equal">
      <formula>"AGGRESSIVE"</formula>
    </cfRule>
    <cfRule type="cellIs" dxfId="4231" priority="285" operator="equal">
      <formula>"AMENDMENT NOT REQUIRED"</formula>
    </cfRule>
    <cfRule type="cellIs" dxfId="4230" priority="286" operator="equal">
      <formula>"AMENDMENT REQUIRED"</formula>
    </cfRule>
    <cfRule type="cellIs" dxfId="4229" priority="287" operator="equal">
      <formula>"COMPLETED"</formula>
    </cfRule>
    <cfRule type="cellIs" dxfId="4228" priority="288" operator="equal">
      <formula>"RISK"</formula>
    </cfRule>
    <cfRule type="cellIs" dxfId="4227" priority="289" operator="equal">
      <formula>"ISSUE"</formula>
    </cfRule>
    <cfRule type="cellIs" dxfId="4226" priority="290" operator="equal">
      <formula>"NEEDS ATTENTION"</formula>
    </cfRule>
    <cfRule type="cellIs" dxfId="4225" priority="291" operator="equal">
      <formula>"NA"</formula>
    </cfRule>
  </conditionalFormatting>
  <conditionalFormatting sqref="P7">
    <cfRule type="cellIs" dxfId="4224" priority="280" operator="equal">
      <formula>"AMENDMENT REQUIRED"</formula>
    </cfRule>
  </conditionalFormatting>
  <conditionalFormatting sqref="C7">
    <cfRule type="cellIs" dxfId="4223" priority="279" operator="equal">
      <formula>"BILLING DEFEREMENT TO BE INITIATED, IF APPLICABLE"</formula>
    </cfRule>
  </conditionalFormatting>
  <conditionalFormatting sqref="C102:C106">
    <cfRule type="containsText" dxfId="4222" priority="226" operator="containsText" text="TD/TM">
      <formula>NOT(ISERROR(SEARCH("TD/TM",C102)))</formula>
    </cfRule>
    <cfRule type="containsText" dxfId="4221" priority="229" operator="containsText" text="Order Raising">
      <formula>NOT(ISERROR(SEARCH("Order Raising",C102)))</formula>
    </cfRule>
    <cfRule type="containsText" dxfId="4220" priority="230" operator="containsText" text="Partner">
      <formula>NOT(ISERROR(SEARCH("Partner",C102)))</formula>
    </cfRule>
    <cfRule type="containsText" dxfId="4219" priority="277" operator="containsText" text="Sales">
      <formula>NOT(ISERROR(SEARCH("Sales",C102)))</formula>
    </cfRule>
    <cfRule type="containsText" dxfId="4218" priority="278" operator="containsText" text="Client">
      <formula>NOT(ISERROR(SEARCH("Client",C102)))</formula>
    </cfRule>
  </conditionalFormatting>
  <conditionalFormatting sqref="C103">
    <cfRule type="containsText" dxfId="4217" priority="275" operator="containsText" text="Singtel">
      <formula>NOT(ISERROR(SEARCH("Singtel",C103)))</formula>
    </cfRule>
    <cfRule type="containsText" dxfId="4216" priority="276" operator="containsText" text="Schenker">
      <formula>NOT(ISERROR(SEARCH("Schenker",C103)))</formula>
    </cfRule>
  </conditionalFormatting>
  <conditionalFormatting sqref="M7:N7">
    <cfRule type="cellIs" dxfId="4215" priority="263" operator="equal">
      <formula>"NEEDS POSTPONEMENT"</formula>
    </cfRule>
    <cfRule type="cellIs" dxfId="4214" priority="264" operator="equal">
      <formula>"NON-WORKING DAY"</formula>
    </cfRule>
    <cfRule type="cellIs" dxfId="4213" priority="265" operator="equal">
      <formula>"WORKING DAY"</formula>
    </cfRule>
    <cfRule type="cellIs" dxfId="4212" priority="266" operator="equal">
      <formula>"NON AGGRESSIVE"</formula>
    </cfRule>
    <cfRule type="cellIs" dxfId="4211" priority="267" operator="equal">
      <formula>"AGGRESSIVE"</formula>
    </cfRule>
    <cfRule type="cellIs" dxfId="4210" priority="268" operator="equal">
      <formula>"AMENDMENT NOT REQUIRED"</formula>
    </cfRule>
    <cfRule type="cellIs" dxfId="4209" priority="269" operator="equal">
      <formula>"AMENDMENT REQUIRED"</formula>
    </cfRule>
    <cfRule type="cellIs" dxfId="4208" priority="270" operator="equal">
      <formula>"COMPLETED"</formula>
    </cfRule>
    <cfRule type="cellIs" dxfId="4207" priority="271" operator="equal">
      <formula>"RISK"</formula>
    </cfRule>
    <cfRule type="cellIs" dxfId="4206" priority="272" operator="equal">
      <formula>"ISSUE"</formula>
    </cfRule>
    <cfRule type="cellIs" dxfId="4205" priority="273" operator="equal">
      <formula>"NEEDS ATTENTION"</formula>
    </cfRule>
    <cfRule type="cellIs" dxfId="4204" priority="274" operator="equal">
      <formula>"NA"</formula>
    </cfRule>
  </conditionalFormatting>
  <conditionalFormatting sqref="S7">
    <cfRule type="cellIs" dxfId="4203" priority="251" operator="equal">
      <formula>"NON-WORKING DAY"</formula>
    </cfRule>
    <cfRule type="cellIs" dxfId="4202" priority="252" operator="equal">
      <formula>"WORKING DAY"</formula>
    </cfRule>
    <cfRule type="cellIs" dxfId="4201" priority="253" operator="equal">
      <formula>"NON AGGRESSIVE"</formula>
    </cfRule>
    <cfRule type="cellIs" dxfId="4200" priority="254" operator="equal">
      <formula>"AGGRESSIVE"</formula>
    </cfRule>
    <cfRule type="cellIs" dxfId="4199" priority="255" operator="equal">
      <formula>"AMENDMENT NOT REQUIRED"</formula>
    </cfRule>
    <cfRule type="cellIs" dxfId="4198" priority="256" operator="equal">
      <formula>"AMENDMENT REQUIRED"</formula>
    </cfRule>
    <cfRule type="cellIs" dxfId="4197" priority="257" operator="equal">
      <formula>"COMPLETED"</formula>
    </cfRule>
    <cfRule type="cellIs" dxfId="4196" priority="258" operator="equal">
      <formula>"RISK"</formula>
    </cfRule>
    <cfRule type="cellIs" dxfId="4195" priority="259" operator="equal">
      <formula>"ISSUE"</formula>
    </cfRule>
    <cfRule type="cellIs" dxfId="4194" priority="260" operator="equal">
      <formula>"NEEDS ATTENTION"</formula>
    </cfRule>
    <cfRule type="cellIs" dxfId="4193" priority="261" operator="equal">
      <formula>"NA"</formula>
    </cfRule>
  </conditionalFormatting>
  <conditionalFormatting sqref="AA38">
    <cfRule type="cellIs" dxfId="4192" priority="249" stopIfTrue="1" operator="equal">
      <formula>"COMPLETED"</formula>
    </cfRule>
    <cfRule type="expression" dxfId="4191" priority="250">
      <formula>$B$3&gt;$AA$38</formula>
    </cfRule>
  </conditionalFormatting>
  <conditionalFormatting sqref="AA26">
    <cfRule type="cellIs" dxfId="4190" priority="244" stopIfTrue="1" operator="equal">
      <formula>"COMPLETED"</formula>
    </cfRule>
    <cfRule type="expression" dxfId="4189" priority="245">
      <formula>$B$3&gt;$AA$26</formula>
    </cfRule>
  </conditionalFormatting>
  <conditionalFormatting sqref="AA26">
    <cfRule type="cellIs" dxfId="4188" priority="243" stopIfTrue="1" operator="equal">
      <formula>"NA"</formula>
    </cfRule>
  </conditionalFormatting>
  <conditionalFormatting sqref="C35 Z17 D5 C90">
    <cfRule type="expression" dxfId="4187" priority="331">
      <formula>AND($D$52=0,$AA$17&lt;&gt;"NA")</formula>
    </cfRule>
  </conditionalFormatting>
  <conditionalFormatting sqref="C36 Z18 C91 E5">
    <cfRule type="expression" dxfId="4186" priority="332">
      <formula>AND($D$57=0,$AA$18&lt;&gt;"NA")</formula>
    </cfRule>
  </conditionalFormatting>
  <conditionalFormatting sqref="C37 C92 F5">
    <cfRule type="expression" dxfId="4185" priority="333">
      <formula>AND($H$48=0,#REF!&lt;&gt;"NA")</formula>
    </cfRule>
  </conditionalFormatting>
  <conditionalFormatting sqref="C38 Z20 C93 G5">
    <cfRule type="expression" dxfId="4184" priority="334">
      <formula>AND($H$53=0,$AA$20&lt;&gt;"NA")</formula>
    </cfRule>
  </conditionalFormatting>
  <conditionalFormatting sqref="C39 C94 H5">
    <cfRule type="expression" dxfId="4183" priority="335">
      <formula>AND($H$57=0,#REF!&lt;&gt;"NA")</formula>
    </cfRule>
  </conditionalFormatting>
  <conditionalFormatting sqref="C95 C40 C72 I5">
    <cfRule type="expression" dxfId="4182" priority="336">
      <formula>AND($L$57=0,#REF!&lt;&gt;"NA")</formula>
    </cfRule>
  </conditionalFormatting>
  <conditionalFormatting sqref="C41 C96 J5">
    <cfRule type="expression" dxfId="4181" priority="337">
      <formula>AND($D$61=0,#REF!&lt;&gt;"NA")</formula>
    </cfRule>
  </conditionalFormatting>
  <conditionalFormatting sqref="C42 C97 K5">
    <cfRule type="expression" dxfId="4180" priority="338">
      <formula>AND($L$53=0,#REF!&lt;&gt;"NA")</formula>
    </cfRule>
  </conditionalFormatting>
  <conditionalFormatting sqref="C43 Z25 C98 L5:M5">
    <cfRule type="expression" dxfId="4179" priority="339">
      <formula>AND($P$53=0,$AA$25&lt;&gt;"NA")</formula>
    </cfRule>
  </conditionalFormatting>
  <conditionalFormatting sqref="AD44">
    <cfRule type="expression" dxfId="4178" priority="242">
      <formula>OR($E123=84,$G123=84)</formula>
    </cfRule>
  </conditionalFormatting>
  <conditionalFormatting sqref="AD45:AD46">
    <cfRule type="expression" dxfId="4177" priority="241">
      <formula>OR($E124=84,$G124=84)</formula>
    </cfRule>
  </conditionalFormatting>
  <conditionalFormatting sqref="AD52">
    <cfRule type="expression" dxfId="4176" priority="240">
      <formula>OR($E133=84,$G133=84)</formula>
    </cfRule>
  </conditionalFormatting>
  <conditionalFormatting sqref="Z24">
    <cfRule type="expression" dxfId="4175" priority="239">
      <formula>AND($L$53=0,$AA$24&lt;&gt;"NA")</formula>
    </cfRule>
  </conditionalFormatting>
  <conditionalFormatting sqref="K58">
    <cfRule type="expression" dxfId="4174" priority="238">
      <formula>$H$57=0</formula>
    </cfRule>
  </conditionalFormatting>
  <conditionalFormatting sqref="AA34">
    <cfRule type="cellIs" dxfId="4173" priority="329" operator="equal">
      <formula>"COMPLETED"</formula>
    </cfRule>
    <cfRule type="expression" dxfId="4172" priority="330">
      <formula>$B$3&gt;$AA$34</formula>
    </cfRule>
  </conditionalFormatting>
  <conditionalFormatting sqref="AA35">
    <cfRule type="cellIs" dxfId="4171" priority="236" operator="equal">
      <formula>"COMPLETED"</formula>
    </cfRule>
    <cfRule type="expression" dxfId="4170" priority="237">
      <formula>$B$3&gt;$AA$35</formula>
    </cfRule>
  </conditionalFormatting>
  <conditionalFormatting sqref="AA36">
    <cfRule type="expression" dxfId="4169" priority="234">
      <formula>$B$3&gt;$AA$36</formula>
    </cfRule>
    <cfRule type="cellIs" dxfId="4168" priority="235" operator="equal">
      <formula>"COMPLETED"</formula>
    </cfRule>
    <cfRule type="cellIs" dxfId="4167" priority="248" operator="equal">
      <formula>"NA"</formula>
    </cfRule>
  </conditionalFormatting>
  <conditionalFormatting sqref="AA37">
    <cfRule type="expression" dxfId="4166" priority="231">
      <formula>$B$3&gt;$AA$37</formula>
    </cfRule>
    <cfRule type="cellIs" dxfId="4165" priority="232" operator="equal">
      <formula>"NA"</formula>
    </cfRule>
    <cfRule type="cellIs" dxfId="4164" priority="233" operator="equal">
      <formula>"COMPLETED"</formula>
    </cfRule>
  </conditionalFormatting>
  <conditionalFormatting sqref="C106">
    <cfRule type="containsText" dxfId="4163" priority="227" operator="containsText" text="Singtel">
      <formula>NOT(ISERROR(SEARCH("Singtel",C106)))</formula>
    </cfRule>
    <cfRule type="containsText" dxfId="4162" priority="228" operator="containsText" text="Schenker">
      <formula>NOT(ISERROR(SEARCH("Schenker",C106)))</formula>
    </cfRule>
  </conditionalFormatting>
  <conditionalFormatting sqref="AE74:AG74">
    <cfRule type="expression" dxfId="4161" priority="225">
      <formula>OR($E153=84,$G153=84)</formula>
    </cfRule>
  </conditionalFormatting>
  <conditionalFormatting sqref="BF9:BG23 BJ9:BJ23">
    <cfRule type="cellIs" dxfId="4160" priority="213" operator="equal">
      <formula>"Critical"</formula>
    </cfRule>
    <cfRule type="cellIs" dxfId="4159" priority="214" operator="equal">
      <formula>"Sustainable"</formula>
    </cfRule>
    <cfRule type="cellIs" dxfId="4158" priority="215" operator="equal">
      <formula>"Severe"</formula>
    </cfRule>
    <cfRule type="cellIs" dxfId="4157" priority="216" operator="equal">
      <formula>"Moderate"</formula>
    </cfRule>
  </conditionalFormatting>
  <conditionalFormatting sqref="CB9:CG14">
    <cfRule type="cellIs" dxfId="4156" priority="221" operator="equal">
      <formula>"Critical"</formula>
    </cfRule>
    <cfRule type="cellIs" dxfId="4155" priority="222" operator="equal">
      <formula>"Sustainable"</formula>
    </cfRule>
    <cfRule type="cellIs" dxfId="4154" priority="223" operator="equal">
      <formula>"Severe"</formula>
    </cfRule>
    <cfRule type="cellIs" dxfId="4153" priority="224" operator="equal">
      <formula>"Moderate"</formula>
    </cfRule>
  </conditionalFormatting>
  <conditionalFormatting sqref="BT9:BU23">
    <cfRule type="cellIs" dxfId="4152" priority="217" operator="equal">
      <formula>"Critical"</formula>
    </cfRule>
    <cfRule type="cellIs" dxfId="4151" priority="218" operator="equal">
      <formula>"Sustainable"</formula>
    </cfRule>
    <cfRule type="cellIs" dxfId="4150" priority="219" operator="equal">
      <formula>"Severe"</formula>
    </cfRule>
    <cfRule type="cellIs" dxfId="4149" priority="220" operator="equal">
      <formula>"Moderate"</formula>
    </cfRule>
  </conditionalFormatting>
  <conditionalFormatting sqref="CB9:CG14">
    <cfRule type="cellIs" dxfId="4148" priority="212" operator="equal">
      <formula>"NIL"</formula>
    </cfRule>
  </conditionalFormatting>
  <conditionalFormatting sqref="CB14:CG14">
    <cfRule type="cellIs" dxfId="4147" priority="208" operator="equal">
      <formula>"Critical"</formula>
    </cfRule>
    <cfRule type="cellIs" dxfId="4146" priority="209" operator="equal">
      <formula>"Sustainable"</formula>
    </cfRule>
    <cfRule type="cellIs" dxfId="4145" priority="210" operator="equal">
      <formula>"Severe"</formula>
    </cfRule>
    <cfRule type="cellIs" dxfId="4144" priority="211" operator="equal">
      <formula>"Moderate"</formula>
    </cfRule>
  </conditionalFormatting>
  <conditionalFormatting sqref="CB14:CG14">
    <cfRule type="cellIs" dxfId="4143" priority="207" operator="equal">
      <formula>"NIL"</formula>
    </cfRule>
  </conditionalFormatting>
  <conditionalFormatting sqref="CG9:CG13">
    <cfRule type="cellIs" dxfId="4142" priority="203" operator="equal">
      <formula>"Critical"</formula>
    </cfRule>
    <cfRule type="cellIs" dxfId="4141" priority="204" operator="equal">
      <formula>"Sustainable"</formula>
    </cfRule>
    <cfRule type="cellIs" dxfId="4140" priority="205" operator="equal">
      <formula>"Severe"</formula>
    </cfRule>
    <cfRule type="cellIs" dxfId="4139" priority="206" operator="equal">
      <formula>"Moderate"</formula>
    </cfRule>
  </conditionalFormatting>
  <conditionalFormatting sqref="CG9:CG13">
    <cfRule type="cellIs" dxfId="4138" priority="202" operator="equal">
      <formula>"NIL"</formula>
    </cfRule>
  </conditionalFormatting>
  <conditionalFormatting sqref="BT9:BU23">
    <cfRule type="cellIs" dxfId="4137" priority="201" operator="equal">
      <formula>"NIL"</formula>
    </cfRule>
  </conditionalFormatting>
  <conditionalFormatting sqref="BW9:BW23">
    <cfRule type="cellIs" dxfId="4136" priority="200" operator="equal">
      <formula>"CLOSED"</formula>
    </cfRule>
  </conditionalFormatting>
  <conditionalFormatting sqref="BE37">
    <cfRule type="cellIs" dxfId="4135" priority="199" operator="between">
      <formula>1</formula>
      <formula>100</formula>
    </cfRule>
  </conditionalFormatting>
  <conditionalFormatting sqref="BF37">
    <cfRule type="cellIs" dxfId="4134" priority="198" operator="between">
      <formula>1</formula>
      <formula>100</formula>
    </cfRule>
  </conditionalFormatting>
  <conditionalFormatting sqref="BR9:BR23">
    <cfRule type="cellIs" dxfId="4133" priority="194" operator="equal">
      <formula>"Critical"</formula>
    </cfRule>
    <cfRule type="cellIs" dxfId="4132" priority="195" operator="equal">
      <formula>"Sustainable"</formula>
    </cfRule>
    <cfRule type="cellIs" dxfId="4131" priority="196" operator="equal">
      <formula>"Severe"</formula>
    </cfRule>
    <cfRule type="cellIs" dxfId="4130" priority="197" operator="equal">
      <formula>"Moderate"</formula>
    </cfRule>
  </conditionalFormatting>
  <conditionalFormatting sqref="BR9:BR23">
    <cfRule type="cellIs" dxfId="4129" priority="193" operator="equal">
      <formula>"NIL"</formula>
    </cfRule>
  </conditionalFormatting>
  <conditionalFormatting sqref="BG37">
    <cfRule type="cellIs" dxfId="4128" priority="192" operator="between">
      <formula>1</formula>
      <formula>100</formula>
    </cfRule>
  </conditionalFormatting>
  <conditionalFormatting sqref="BI37">
    <cfRule type="cellIs" dxfId="4127" priority="191" operator="between">
      <formula>1</formula>
      <formula>100</formula>
    </cfRule>
  </conditionalFormatting>
  <conditionalFormatting sqref="BF37:BF41">
    <cfRule type="cellIs" dxfId="4126" priority="190" operator="equal">
      <formula>0</formula>
    </cfRule>
  </conditionalFormatting>
  <conditionalFormatting sqref="BH37">
    <cfRule type="cellIs" dxfId="4125" priority="189" operator="between">
      <formula>1</formula>
      <formula>100</formula>
    </cfRule>
  </conditionalFormatting>
  <conditionalFormatting sqref="BH37:BH41">
    <cfRule type="cellIs" dxfId="4124" priority="188" operator="equal">
      <formula>0</formula>
    </cfRule>
  </conditionalFormatting>
  <conditionalFormatting sqref="BJ37:BP37">
    <cfRule type="cellIs" dxfId="4123" priority="187" operator="between">
      <formula>1</formula>
      <formula>100</formula>
    </cfRule>
  </conditionalFormatting>
  <conditionalFormatting sqref="BJ37:BP41">
    <cfRule type="cellIs" dxfId="4122" priority="186" operator="equal">
      <formula>0</formula>
    </cfRule>
  </conditionalFormatting>
  <conditionalFormatting sqref="BL9:BL23">
    <cfRule type="cellIs" dxfId="4121" priority="182" operator="equal">
      <formula>"Critical"</formula>
    </cfRule>
    <cfRule type="cellIs" dxfId="4120" priority="183" operator="equal">
      <formula>"Sustainable"</formula>
    </cfRule>
    <cfRule type="cellIs" dxfId="4119" priority="184" operator="equal">
      <formula>"Severe"</formula>
    </cfRule>
    <cfRule type="cellIs" dxfId="4118" priority="185" operator="equal">
      <formula>"Moderate"</formula>
    </cfRule>
  </conditionalFormatting>
  <conditionalFormatting sqref="BS9:BS23">
    <cfRule type="cellIs" dxfId="4117" priority="178" operator="equal">
      <formula>"Critical"</formula>
    </cfRule>
    <cfRule type="cellIs" dxfId="4116" priority="179" operator="equal">
      <formula>"Sustainable"</formula>
    </cfRule>
    <cfRule type="cellIs" dxfId="4115" priority="180" operator="equal">
      <formula>"Severe"</formula>
    </cfRule>
    <cfRule type="cellIs" dxfId="4114" priority="181" operator="equal">
      <formula>"Moderate"</formula>
    </cfRule>
  </conditionalFormatting>
  <conditionalFormatting sqref="BV9:BV23">
    <cfRule type="cellIs" dxfId="4113" priority="174" operator="equal">
      <formula>"Critical"</formula>
    </cfRule>
    <cfRule type="cellIs" dxfId="4112" priority="175" operator="equal">
      <formula>"Sustainable"</formula>
    </cfRule>
    <cfRule type="cellIs" dxfId="4111" priority="176" operator="equal">
      <formula>"Severe"</formula>
    </cfRule>
    <cfRule type="cellIs" dxfId="4110" priority="177" operator="equal">
      <formula>"Moderate"</formula>
    </cfRule>
  </conditionalFormatting>
  <conditionalFormatting sqref="AZ29:BD30 BC31:BD32 BD33">
    <cfRule type="cellIs" dxfId="4109" priority="166" operator="equal">
      <formula>"Critical"</formula>
    </cfRule>
    <cfRule type="cellIs" dxfId="4108" priority="167" operator="equal">
      <formula>"Sustainable"</formula>
    </cfRule>
    <cfRule type="cellIs" dxfId="4107" priority="168" operator="equal">
      <formula>"Severe"</formula>
    </cfRule>
    <cfRule type="cellIs" dxfId="4106" priority="169" operator="equal">
      <formula>"Moderate"</formula>
    </cfRule>
  </conditionalFormatting>
  <conditionalFormatting sqref="AZ29:BD30 BC31:BD32 BD33">
    <cfRule type="cellIs" dxfId="4105" priority="170" operator="equal">
      <formula>"Critical"</formula>
    </cfRule>
    <cfRule type="cellIs" dxfId="4104" priority="171" operator="equal">
      <formula>"Sustainable"</formula>
    </cfRule>
    <cfRule type="cellIs" dxfId="4103" priority="172" operator="equal">
      <formula>"Severe"</formula>
    </cfRule>
    <cfRule type="cellIs" dxfId="4102" priority="173" operator="equal">
      <formula>"Moderate"</formula>
    </cfRule>
  </conditionalFormatting>
  <conditionalFormatting sqref="AZ31:AZ33">
    <cfRule type="cellIs" dxfId="4101" priority="162" operator="equal">
      <formula>"Critical"</formula>
    </cfRule>
    <cfRule type="cellIs" dxfId="4100" priority="163" operator="equal">
      <formula>"Sustainable"</formula>
    </cfRule>
    <cfRule type="cellIs" dxfId="4099" priority="164" operator="equal">
      <formula>"Severe"</formula>
    </cfRule>
    <cfRule type="cellIs" dxfId="4098" priority="165" operator="equal">
      <formula>"Moderate"</formula>
    </cfRule>
  </conditionalFormatting>
  <conditionalFormatting sqref="AZ31:AZ33">
    <cfRule type="cellIs" dxfId="4097" priority="158" operator="equal">
      <formula>"Critical"</formula>
    </cfRule>
    <cfRule type="cellIs" dxfId="4096" priority="159" operator="equal">
      <formula>"Sustainable"</formula>
    </cfRule>
    <cfRule type="cellIs" dxfId="4095" priority="160" operator="equal">
      <formula>"Severe"</formula>
    </cfRule>
    <cfRule type="cellIs" dxfId="4094" priority="161" operator="equal">
      <formula>"Moderate"</formula>
    </cfRule>
  </conditionalFormatting>
  <conditionalFormatting sqref="BA32:BA33">
    <cfRule type="cellIs" dxfId="4093" priority="154" operator="equal">
      <formula>"Critical"</formula>
    </cfRule>
    <cfRule type="cellIs" dxfId="4092" priority="155" operator="equal">
      <formula>"Sustainable"</formula>
    </cfRule>
    <cfRule type="cellIs" dxfId="4091" priority="156" operator="equal">
      <formula>"Severe"</formula>
    </cfRule>
    <cfRule type="cellIs" dxfId="4090" priority="157" operator="equal">
      <formula>"Moderate"</formula>
    </cfRule>
  </conditionalFormatting>
  <conditionalFormatting sqref="BA32:BA33">
    <cfRule type="cellIs" dxfId="4089" priority="150" operator="equal">
      <formula>"Critical"</formula>
    </cfRule>
    <cfRule type="cellIs" dxfId="4088" priority="151" operator="equal">
      <formula>"Sustainable"</formula>
    </cfRule>
    <cfRule type="cellIs" dxfId="4087" priority="152" operator="equal">
      <formula>"Severe"</formula>
    </cfRule>
    <cfRule type="cellIs" dxfId="4086" priority="153" operator="equal">
      <formula>"Moderate"</formula>
    </cfRule>
  </conditionalFormatting>
  <conditionalFormatting sqref="BB33">
    <cfRule type="cellIs" dxfId="4085" priority="146" operator="equal">
      <formula>"Critical"</formula>
    </cfRule>
    <cfRule type="cellIs" dxfId="4084" priority="147" operator="equal">
      <formula>"Sustainable"</formula>
    </cfRule>
    <cfRule type="cellIs" dxfId="4083" priority="148" operator="equal">
      <formula>"Severe"</formula>
    </cfRule>
    <cfRule type="cellIs" dxfId="4082" priority="149" operator="equal">
      <formula>"Moderate"</formula>
    </cfRule>
  </conditionalFormatting>
  <conditionalFormatting sqref="BB33">
    <cfRule type="cellIs" dxfId="4081" priority="142" operator="equal">
      <formula>"Critical"</formula>
    </cfRule>
    <cfRule type="cellIs" dxfId="4080" priority="143" operator="equal">
      <formula>"Sustainable"</formula>
    </cfRule>
    <cfRule type="cellIs" dxfId="4079" priority="144" operator="equal">
      <formula>"Severe"</formula>
    </cfRule>
    <cfRule type="cellIs" dxfId="4078" priority="145" operator="equal">
      <formula>"Moderate"</formula>
    </cfRule>
  </conditionalFormatting>
  <conditionalFormatting sqref="BA31:BB31">
    <cfRule type="cellIs" dxfId="4077" priority="138" operator="equal">
      <formula>"Critical"</formula>
    </cfRule>
    <cfRule type="cellIs" dxfId="4076" priority="139" operator="equal">
      <formula>"Sustainable"</formula>
    </cfRule>
    <cfRule type="cellIs" dxfId="4075" priority="140" operator="equal">
      <formula>"Severe"</formula>
    </cfRule>
    <cfRule type="cellIs" dxfId="4074" priority="141" operator="equal">
      <formula>"Moderate"</formula>
    </cfRule>
  </conditionalFormatting>
  <conditionalFormatting sqref="BA31:BB31">
    <cfRule type="cellIs" dxfId="4073" priority="134" operator="equal">
      <formula>"Critical"</formula>
    </cfRule>
    <cfRule type="cellIs" dxfId="4072" priority="135" operator="equal">
      <formula>"Sustainable"</formula>
    </cfRule>
    <cfRule type="cellIs" dxfId="4071" priority="136" operator="equal">
      <formula>"Severe"</formula>
    </cfRule>
    <cfRule type="cellIs" dxfId="4070" priority="137" operator="equal">
      <formula>"Moderate"</formula>
    </cfRule>
  </conditionalFormatting>
  <conditionalFormatting sqref="BB32">
    <cfRule type="cellIs" dxfId="4069" priority="130" operator="equal">
      <formula>"Critical"</formula>
    </cfRule>
    <cfRule type="cellIs" dxfId="4068" priority="131" operator="equal">
      <formula>"Sustainable"</formula>
    </cfRule>
    <cfRule type="cellIs" dxfId="4067" priority="132" operator="equal">
      <formula>"Severe"</formula>
    </cfRule>
    <cfRule type="cellIs" dxfId="4066" priority="133" operator="equal">
      <formula>"Moderate"</formula>
    </cfRule>
  </conditionalFormatting>
  <conditionalFormatting sqref="BB32">
    <cfRule type="cellIs" dxfId="4065" priority="126" operator="equal">
      <formula>"Critical"</formula>
    </cfRule>
    <cfRule type="cellIs" dxfId="4064" priority="127" operator="equal">
      <formula>"Sustainable"</formula>
    </cfRule>
    <cfRule type="cellIs" dxfId="4063" priority="128" operator="equal">
      <formula>"Severe"</formula>
    </cfRule>
    <cfRule type="cellIs" dxfId="4062" priority="129" operator="equal">
      <formula>"Moderate"</formula>
    </cfRule>
  </conditionalFormatting>
  <conditionalFormatting sqref="BC33">
    <cfRule type="cellIs" dxfId="4061" priority="122" operator="equal">
      <formula>"Critical"</formula>
    </cfRule>
    <cfRule type="cellIs" dxfId="4060" priority="123" operator="equal">
      <formula>"Sustainable"</formula>
    </cfRule>
    <cfRule type="cellIs" dxfId="4059" priority="124" operator="equal">
      <formula>"Severe"</formula>
    </cfRule>
    <cfRule type="cellIs" dxfId="4058" priority="125" operator="equal">
      <formula>"Moderate"</formula>
    </cfRule>
  </conditionalFormatting>
  <conditionalFormatting sqref="BC33">
    <cfRule type="cellIs" dxfId="4057" priority="118" operator="equal">
      <formula>"Critical"</formula>
    </cfRule>
    <cfRule type="cellIs" dxfId="4056" priority="119" operator="equal">
      <formula>"Sustainable"</formula>
    </cfRule>
    <cfRule type="cellIs" dxfId="4055" priority="120" operator="equal">
      <formula>"Severe"</formula>
    </cfRule>
    <cfRule type="cellIs" dxfId="4054" priority="121" operator="equal">
      <formula>"Moderate"</formula>
    </cfRule>
  </conditionalFormatting>
  <conditionalFormatting sqref="AZ37:BD38 BC39:BD40 BD41">
    <cfRule type="cellIs" dxfId="4053" priority="110" operator="equal">
      <formula>"Critical"</formula>
    </cfRule>
    <cfRule type="cellIs" dxfId="4052" priority="111" operator="equal">
      <formula>"Sustainable"</formula>
    </cfRule>
    <cfRule type="cellIs" dxfId="4051" priority="112" operator="equal">
      <formula>"Severe"</formula>
    </cfRule>
    <cfRule type="cellIs" dxfId="4050" priority="113" operator="equal">
      <formula>"Moderate"</formula>
    </cfRule>
  </conditionalFormatting>
  <conditionalFormatting sqref="AZ37:BD38 BC39:BD40 BD41">
    <cfRule type="cellIs" dxfId="4049" priority="114" operator="equal">
      <formula>"Critical"</formula>
    </cfRule>
    <cfRule type="cellIs" dxfId="4048" priority="115" operator="equal">
      <formula>"Sustainable"</formula>
    </cfRule>
    <cfRule type="cellIs" dxfId="4047" priority="116" operator="equal">
      <formula>"Severe"</formula>
    </cfRule>
    <cfRule type="cellIs" dxfId="4046" priority="117" operator="equal">
      <formula>"Moderate"</formula>
    </cfRule>
  </conditionalFormatting>
  <conditionalFormatting sqref="AZ39:AZ41">
    <cfRule type="cellIs" dxfId="4045" priority="106" operator="equal">
      <formula>"Critical"</formula>
    </cfRule>
    <cfRule type="cellIs" dxfId="4044" priority="107" operator="equal">
      <formula>"Sustainable"</formula>
    </cfRule>
    <cfRule type="cellIs" dxfId="4043" priority="108" operator="equal">
      <formula>"Severe"</formula>
    </cfRule>
    <cfRule type="cellIs" dxfId="4042" priority="109" operator="equal">
      <formula>"Moderate"</formula>
    </cfRule>
  </conditionalFormatting>
  <conditionalFormatting sqref="AZ39:AZ41">
    <cfRule type="cellIs" dxfId="4041" priority="102" operator="equal">
      <formula>"Critical"</formula>
    </cfRule>
    <cfRule type="cellIs" dxfId="4040" priority="103" operator="equal">
      <formula>"Sustainable"</formula>
    </cfRule>
    <cfRule type="cellIs" dxfId="4039" priority="104" operator="equal">
      <formula>"Severe"</formula>
    </cfRule>
    <cfRule type="cellIs" dxfId="4038" priority="105" operator="equal">
      <formula>"Moderate"</formula>
    </cfRule>
  </conditionalFormatting>
  <conditionalFormatting sqref="BA40:BA41">
    <cfRule type="cellIs" dxfId="4037" priority="98" operator="equal">
      <formula>"Critical"</formula>
    </cfRule>
    <cfRule type="cellIs" dxfId="4036" priority="99" operator="equal">
      <formula>"Sustainable"</formula>
    </cfRule>
    <cfRule type="cellIs" dxfId="4035" priority="100" operator="equal">
      <formula>"Severe"</formula>
    </cfRule>
    <cfRule type="cellIs" dxfId="4034" priority="101" operator="equal">
      <formula>"Moderate"</formula>
    </cfRule>
  </conditionalFormatting>
  <conditionalFormatting sqref="BA40:BA41">
    <cfRule type="cellIs" dxfId="4033" priority="94" operator="equal">
      <formula>"Critical"</formula>
    </cfRule>
    <cfRule type="cellIs" dxfId="4032" priority="95" operator="equal">
      <formula>"Sustainable"</formula>
    </cfRule>
    <cfRule type="cellIs" dxfId="4031" priority="96" operator="equal">
      <formula>"Severe"</formula>
    </cfRule>
    <cfRule type="cellIs" dxfId="4030" priority="97" operator="equal">
      <formula>"Moderate"</formula>
    </cfRule>
  </conditionalFormatting>
  <conditionalFormatting sqref="BB41">
    <cfRule type="cellIs" dxfId="4029" priority="90" operator="equal">
      <formula>"Critical"</formula>
    </cfRule>
    <cfRule type="cellIs" dxfId="4028" priority="91" operator="equal">
      <formula>"Sustainable"</formula>
    </cfRule>
    <cfRule type="cellIs" dxfId="4027" priority="92" operator="equal">
      <formula>"Severe"</formula>
    </cfRule>
    <cfRule type="cellIs" dxfId="4026" priority="93" operator="equal">
      <formula>"Moderate"</formula>
    </cfRule>
  </conditionalFormatting>
  <conditionalFormatting sqref="BB41">
    <cfRule type="cellIs" dxfId="4025" priority="86" operator="equal">
      <formula>"Critical"</formula>
    </cfRule>
    <cfRule type="cellIs" dxfId="4024" priority="87" operator="equal">
      <formula>"Sustainable"</formula>
    </cfRule>
    <cfRule type="cellIs" dxfId="4023" priority="88" operator="equal">
      <formula>"Severe"</formula>
    </cfRule>
    <cfRule type="cellIs" dxfId="4022" priority="89" operator="equal">
      <formula>"Moderate"</formula>
    </cfRule>
  </conditionalFormatting>
  <conditionalFormatting sqref="BA39:BB39">
    <cfRule type="cellIs" dxfId="4021" priority="82" operator="equal">
      <formula>"Critical"</formula>
    </cfRule>
    <cfRule type="cellIs" dxfId="4020" priority="83" operator="equal">
      <formula>"Sustainable"</formula>
    </cfRule>
    <cfRule type="cellIs" dxfId="4019" priority="84" operator="equal">
      <formula>"Severe"</formula>
    </cfRule>
    <cfRule type="cellIs" dxfId="4018" priority="85" operator="equal">
      <formula>"Moderate"</formula>
    </cfRule>
  </conditionalFormatting>
  <conditionalFormatting sqref="BA39:BB39">
    <cfRule type="cellIs" dxfId="4017" priority="78" operator="equal">
      <formula>"Critical"</formula>
    </cfRule>
    <cfRule type="cellIs" dxfId="4016" priority="79" operator="equal">
      <formula>"Sustainable"</formula>
    </cfRule>
    <cfRule type="cellIs" dxfId="4015" priority="80" operator="equal">
      <formula>"Severe"</formula>
    </cfRule>
    <cfRule type="cellIs" dxfId="4014" priority="81" operator="equal">
      <formula>"Moderate"</formula>
    </cfRule>
  </conditionalFormatting>
  <conditionalFormatting sqref="BB40">
    <cfRule type="cellIs" dxfId="4013" priority="74" operator="equal">
      <formula>"Critical"</formula>
    </cfRule>
    <cfRule type="cellIs" dxfId="4012" priority="75" operator="equal">
      <formula>"Sustainable"</formula>
    </cfRule>
    <cfRule type="cellIs" dxfId="4011" priority="76" operator="equal">
      <formula>"Severe"</formula>
    </cfRule>
    <cfRule type="cellIs" dxfId="4010" priority="77" operator="equal">
      <formula>"Moderate"</formula>
    </cfRule>
  </conditionalFormatting>
  <conditionalFormatting sqref="BB40">
    <cfRule type="cellIs" dxfId="4009" priority="70" operator="equal">
      <formula>"Critical"</formula>
    </cfRule>
    <cfRule type="cellIs" dxfId="4008" priority="71" operator="equal">
      <formula>"Sustainable"</formula>
    </cfRule>
    <cfRule type="cellIs" dxfId="4007" priority="72" operator="equal">
      <formula>"Severe"</formula>
    </cfRule>
    <cfRule type="cellIs" dxfId="4006" priority="73" operator="equal">
      <formula>"Moderate"</formula>
    </cfRule>
  </conditionalFormatting>
  <conditionalFormatting sqref="BC41">
    <cfRule type="cellIs" dxfId="4005" priority="66" operator="equal">
      <formula>"Critical"</formula>
    </cfRule>
    <cfRule type="cellIs" dxfId="4004" priority="67" operator="equal">
      <formula>"Sustainable"</formula>
    </cfRule>
    <cfRule type="cellIs" dxfId="4003" priority="68" operator="equal">
      <formula>"Severe"</formula>
    </cfRule>
    <cfRule type="cellIs" dxfId="4002" priority="69" operator="equal">
      <formula>"Moderate"</formula>
    </cfRule>
  </conditionalFormatting>
  <conditionalFormatting sqref="BC41">
    <cfRule type="cellIs" dxfId="4001" priority="62" operator="equal">
      <formula>"Critical"</formula>
    </cfRule>
    <cfRule type="cellIs" dxfId="4000" priority="63" operator="equal">
      <formula>"Sustainable"</formula>
    </cfRule>
    <cfRule type="cellIs" dxfId="3999" priority="64" operator="equal">
      <formula>"Severe"</formula>
    </cfRule>
    <cfRule type="cellIs" dxfId="3998" priority="65" operator="equal">
      <formula>"Moderate"</formula>
    </cfRule>
  </conditionalFormatting>
  <conditionalFormatting sqref="AD48:AD49 AD51">
    <cfRule type="expression" dxfId="3997" priority="61">
      <formula>OR($E127=84,$G127=84)</formula>
    </cfRule>
  </conditionalFormatting>
  <conditionalFormatting sqref="AD50">
    <cfRule type="expression" dxfId="3996" priority="60">
      <formula>OR($E129=84,$G129=84)</formula>
    </cfRule>
  </conditionalFormatting>
  <conditionalFormatting sqref="AD54:AD58">
    <cfRule type="expression" dxfId="3995" priority="59">
      <formula>OR($E133=84,$G133=84)</formula>
    </cfRule>
  </conditionalFormatting>
  <conditionalFormatting sqref="AD60:AD63">
    <cfRule type="expression" dxfId="3994" priority="58">
      <formula>OR($E139=84,$G139=84)</formula>
    </cfRule>
  </conditionalFormatting>
  <conditionalFormatting sqref="AD65:AD66">
    <cfRule type="expression" dxfId="3993" priority="57">
      <formula>OR($E144=84,$G144=84)</formula>
    </cfRule>
  </conditionalFormatting>
  <conditionalFormatting sqref="AD68:AD71">
    <cfRule type="expression" dxfId="3992" priority="56">
      <formula>OR($E147=84,$G147=84)</formula>
    </cfRule>
  </conditionalFormatting>
  <conditionalFormatting sqref="R7">
    <cfRule type="cellIs" dxfId="3991" priority="9" operator="equal">
      <formula>"TO ARCHIVE"</formula>
    </cfRule>
  </conditionalFormatting>
  <conditionalFormatting sqref="CS17:CS22">
    <cfRule type="cellIs" dxfId="3990" priority="50" stopIfTrue="1" operator="equal">
      <formula>"NA"</formula>
    </cfRule>
  </conditionalFormatting>
  <conditionalFormatting sqref="CR5:CW5">
    <cfRule type="cellIs" dxfId="3989" priority="45" operator="equal">
      <formula>"NA"</formula>
    </cfRule>
    <cfRule type="cellIs" dxfId="3988" priority="46" operator="equal">
      <formula>"INITIATED"</formula>
    </cfRule>
    <cfRule type="cellIs" dxfId="3987" priority="47" operator="equal">
      <formula>"TO BE SCHEDULED"</formula>
    </cfRule>
    <cfRule type="cellIs" dxfId="3986" priority="48" operator="equal">
      <formula>"WIP"</formula>
    </cfRule>
    <cfRule type="cellIs" dxfId="3985" priority="49" operator="equal">
      <formula>"COMPLETED"</formula>
    </cfRule>
  </conditionalFormatting>
  <conditionalFormatting sqref="CS17:CS22">
    <cfRule type="cellIs" dxfId="3984" priority="52" stopIfTrue="1" operator="equal">
      <formula>"COMPLETED"</formula>
    </cfRule>
  </conditionalFormatting>
  <conditionalFormatting sqref="CR18 CS3 CR29 CQ38">
    <cfRule type="expression" dxfId="3983" priority="53">
      <formula>AND(#REF!=0,$E$18&lt;&gt;"NA")</formula>
    </cfRule>
  </conditionalFormatting>
  <conditionalFormatting sqref="CR19 CT3 CR30 CQ39">
    <cfRule type="expression" dxfId="3982" priority="54">
      <formula>AND(#REF!=0,$E$19&lt;&gt;"NA")</formula>
    </cfRule>
  </conditionalFormatting>
  <conditionalFormatting sqref="CR21 CV3 CR32 CQ41">
    <cfRule type="expression" dxfId="3981" priority="55">
      <formula>AND(#REF!=0,$E$21&lt;&gt;"NA")</formula>
    </cfRule>
  </conditionalFormatting>
  <conditionalFormatting sqref="C174:C175">
    <cfRule type="cellIs" dxfId="3980" priority="43" operator="equal">
      <formula>$C$174</formula>
    </cfRule>
    <cfRule type="cellIs" dxfId="3979" priority="44" operator="equal">
      <formula>$C$175</formula>
    </cfRule>
  </conditionalFormatting>
  <conditionalFormatting sqref="AA16">
    <cfRule type="expression" dxfId="3978" priority="39">
      <formula>TODAY()&gt;$AA$16</formula>
    </cfRule>
    <cfRule type="cellIs" dxfId="3977" priority="42" stopIfTrue="1" operator="equal">
      <formula>"COMPLETED"</formula>
    </cfRule>
    <cfRule type="cellIs" dxfId="3976" priority="246" stopIfTrue="1" operator="equal">
      <formula>"NA"</formula>
    </cfRule>
  </conditionalFormatting>
  <conditionalFormatting sqref="AA17">
    <cfRule type="expression" dxfId="3975" priority="40">
      <formula>TODAY()&gt;$AA$17</formula>
    </cfRule>
    <cfRule type="cellIs" dxfId="3974" priority="41" stopIfTrue="1" operator="equal">
      <formula>"COMPLETED"</formula>
    </cfRule>
    <cfRule type="cellIs" dxfId="3973" priority="247" stopIfTrue="1" operator="equal">
      <formula>"NA"</formula>
    </cfRule>
  </conditionalFormatting>
  <conditionalFormatting sqref="AA18">
    <cfRule type="expression" dxfId="3972" priority="36">
      <formula>TODAY()&gt;$AA$18</formula>
    </cfRule>
    <cfRule type="cellIs" dxfId="3971" priority="37" operator="equal">
      <formula>"COMPLETED"</formula>
    </cfRule>
    <cfRule type="cellIs" dxfId="3970" priority="38" operator="equal">
      <formula>"NA"</formula>
    </cfRule>
  </conditionalFormatting>
  <conditionalFormatting sqref="AA19">
    <cfRule type="expression" dxfId="3969" priority="33">
      <formula>TODAY()&gt;AA19</formula>
    </cfRule>
    <cfRule type="cellIs" dxfId="3968" priority="34" stopIfTrue="1" operator="equal">
      <formula>"COMPLETED"</formula>
    </cfRule>
    <cfRule type="cellIs" dxfId="3967" priority="35" stopIfTrue="1" operator="equal">
      <formula>"NA"</formula>
    </cfRule>
  </conditionalFormatting>
  <conditionalFormatting sqref="AA20">
    <cfRule type="expression" dxfId="3966" priority="30">
      <formula>TODAY()&gt;AA20</formula>
    </cfRule>
    <cfRule type="cellIs" dxfId="3965" priority="31" stopIfTrue="1" operator="equal">
      <formula>"COMPLETED"</formula>
    </cfRule>
    <cfRule type="cellIs" dxfId="3964" priority="32" stopIfTrue="1" operator="equal">
      <formula>"NA"</formula>
    </cfRule>
  </conditionalFormatting>
  <conditionalFormatting sqref="AA21">
    <cfRule type="expression" dxfId="3963" priority="27">
      <formula>TODAY()&gt;AA21</formula>
    </cfRule>
    <cfRule type="cellIs" dxfId="3962" priority="28" stopIfTrue="1" operator="equal">
      <formula>"COMPLETED"</formula>
    </cfRule>
    <cfRule type="cellIs" dxfId="3961" priority="29" stopIfTrue="1" operator="equal">
      <formula>"NA"</formula>
    </cfRule>
  </conditionalFormatting>
  <conditionalFormatting sqref="AA22">
    <cfRule type="expression" dxfId="3960" priority="24">
      <formula>TODAY()&gt;AA22</formula>
    </cfRule>
    <cfRule type="cellIs" dxfId="3959" priority="25" stopIfTrue="1" operator="equal">
      <formula>"COMPLETED"</formula>
    </cfRule>
    <cfRule type="cellIs" dxfId="3958" priority="26" stopIfTrue="1" operator="equal">
      <formula>"NA"</formula>
    </cfRule>
  </conditionalFormatting>
  <conditionalFormatting sqref="AA23">
    <cfRule type="expression" dxfId="3957" priority="21">
      <formula>TODAY()&gt;AA23</formula>
    </cfRule>
    <cfRule type="cellIs" dxfId="3956" priority="22" stopIfTrue="1" operator="equal">
      <formula>"COMPLETED"</formula>
    </cfRule>
    <cfRule type="cellIs" dxfId="3955" priority="23" stopIfTrue="1" operator="equal">
      <formula>"NA"</formula>
    </cfRule>
  </conditionalFormatting>
  <conditionalFormatting sqref="AA24">
    <cfRule type="expression" dxfId="3954" priority="18">
      <formula>TODAY()&gt;AA24</formula>
    </cfRule>
    <cfRule type="cellIs" dxfId="3953" priority="19" stopIfTrue="1" operator="equal">
      <formula>"COMPLETED"</formula>
    </cfRule>
    <cfRule type="cellIs" dxfId="3952" priority="20" stopIfTrue="1" operator="equal">
      <formula>"NA"</formula>
    </cfRule>
  </conditionalFormatting>
  <conditionalFormatting sqref="AA25">
    <cfRule type="expression" dxfId="3951" priority="15">
      <formula>TODAY()&gt;AA25</formula>
    </cfRule>
    <cfRule type="cellIs" dxfId="3950" priority="16" stopIfTrue="1" operator="equal">
      <formula>"COMPLETED"</formula>
    </cfRule>
    <cfRule type="cellIs" dxfId="3949" priority="17" stopIfTrue="1" operator="equal">
      <formula>"NA"</formula>
    </cfRule>
  </conditionalFormatting>
  <conditionalFormatting sqref="E22">
    <cfRule type="expression" dxfId="3948" priority="11">
      <formula>AND($D$52=0,$AA$17&lt;&gt;"NA")</formula>
    </cfRule>
  </conditionalFormatting>
  <conditionalFormatting sqref="E23">
    <cfRule type="expression" dxfId="3947" priority="12">
      <formula>AND($D$57=0,$AA$18&lt;&gt;"NA")</formula>
    </cfRule>
  </conditionalFormatting>
  <conditionalFormatting sqref="E25">
    <cfRule type="expression" dxfId="3946" priority="13">
      <formula>AND($H$53=0,$AA$20&lt;&gt;"NA")</formula>
    </cfRule>
  </conditionalFormatting>
  <conditionalFormatting sqref="E30">
    <cfRule type="expression" dxfId="3945" priority="14">
      <formula>AND($P$53=0,$AA$25&lt;&gt;"NA")</formula>
    </cfRule>
  </conditionalFormatting>
  <conditionalFormatting sqref="E29">
    <cfRule type="expression" dxfId="3944" priority="10">
      <formula>AND($L$53=0,$AA$24&lt;&gt;"NA")</formula>
    </cfRule>
  </conditionalFormatting>
  <conditionalFormatting sqref="AD75:AD81">
    <cfRule type="expression" dxfId="3943" priority="8">
      <formula>OR($E154=84,$G154=84)</formula>
    </cfRule>
  </conditionalFormatting>
  <conditionalFormatting sqref="AD74">
    <cfRule type="expression" dxfId="3942" priority="7">
      <formula>OR($E153=84,$G153=84)</formula>
    </cfRule>
  </conditionalFormatting>
  <conditionalFormatting sqref="AD83:AD86">
    <cfRule type="expression" dxfId="3941" priority="6">
      <formula>OR($E162=84,$G162=84)</formula>
    </cfRule>
  </conditionalFormatting>
  <conditionalFormatting sqref="CS17">
    <cfRule type="expression" dxfId="3940" priority="51">
      <formula>TODAY()&gt;$CS$17</formula>
    </cfRule>
  </conditionalFormatting>
  <conditionalFormatting sqref="CS18">
    <cfRule type="expression" dxfId="3939" priority="5">
      <formula>TODAY()&gt;$CS$18</formula>
    </cfRule>
  </conditionalFormatting>
  <conditionalFormatting sqref="CS19">
    <cfRule type="expression" dxfId="3938" priority="4">
      <formula>TODAY()&gt;$CS$19</formula>
    </cfRule>
  </conditionalFormatting>
  <conditionalFormatting sqref="CS20">
    <cfRule type="expression" dxfId="3937" priority="3">
      <formula>TODAY()&gt;$CS$20</formula>
    </cfRule>
  </conditionalFormatting>
  <conditionalFormatting sqref="CS21">
    <cfRule type="expression" dxfId="3936" priority="2">
      <formula>TODAY()&gt;$CS$21</formula>
    </cfRule>
  </conditionalFormatting>
  <conditionalFormatting sqref="CS22">
    <cfRule type="expression" dxfId="3935" priority="1">
      <formula>TODAY()&gt;$CS$22</formula>
    </cfRule>
  </conditionalFormatting>
  <dataValidations count="6">
    <dataValidation type="list" allowBlank="1" showInputMessage="1" showErrorMessage="1" sqref="AJ9" xr:uid="{F7F619F3-3F75-4C1F-AFCD-6C39426C4D53}">
      <formula1>$E$102:$E$103</formula1>
    </dataValidation>
    <dataValidation type="list" allowBlank="1" showInputMessage="1" showErrorMessage="1" sqref="CU12" xr:uid="{19126F6B-C684-40FB-953E-42BBAC942E0A}">
      <formula1>#REF!</formula1>
    </dataValidation>
    <dataValidation type="list" allowBlank="1" showInputMessage="1" showErrorMessage="1" sqref="BA9:BA23 BM9:BM23" xr:uid="{8D39715B-FB93-43C6-A550-8196E21CA844}">
      <formula1>$CH$8:$CH$10</formula1>
    </dataValidation>
    <dataValidation type="list" allowBlank="1" showInputMessage="1" showErrorMessage="1" sqref="BD9:BE23" xr:uid="{3FE1E126-4672-43C1-822C-63621528A182}">
      <formula1>OFFSET($CL$9,1,MATCH($BA9,$CL$9:$CN$9,0)-1,COUNTA(OFFSET($CL$9,1,MATCH($BA9,$CL$9:$CN$9,0)-1,5,1)),1)</formula1>
    </dataValidation>
    <dataValidation type="list" allowBlank="1" showInputMessage="1" showErrorMessage="1" sqref="BQ9:BQ23" xr:uid="{A9D754F7-4287-465B-8263-6B197A3499AF}">
      <formula1>OFFSET($CL$16,1,MATCH($BM9,$CL$16:$CN$16,0)-1,COUNTA(OFFSET($CL$16,1,MATCH($BM9,$CL$16:$CN$16,0)-1,6,1)),1)</formula1>
    </dataValidation>
    <dataValidation type="list" showInputMessage="1" showErrorMessage="1" sqref="BP9:BP23" xr:uid="{52C13415-D9AC-4754-87FD-EE020D7C61C6}">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8369"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8370"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8371"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8372"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8373"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8374"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8375"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8376"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8377"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8378"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8379"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8380"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8381"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8382"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8383"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8384"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8385"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8386"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8387"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8388"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8389"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8390"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8391"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8392"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8393"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8394"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8395"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8396"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8397"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8398"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8399"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8400"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8401"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8402"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8403"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8404"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8405"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8406"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8407"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8408"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8409"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8410"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8411"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8412"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8413"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8414"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8415"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8416"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8417"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8418"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8419"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8420"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8421"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8422"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8423"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8424"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8425"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8426"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8427"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8428"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8429"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8430"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8431"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8432"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8433"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8434"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8435"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8436"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8437"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8438"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8439"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8440"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8441"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8442"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8443"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8444"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8445"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8446"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8447"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8448"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8449"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8450"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8451"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8452"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8453"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8454"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8455"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8456" r:id="rId90" name="Check Box 88">
              <controlPr defaultSize="0" autoFill="0" autoLine="0" autoPict="0">
                <anchor moveWithCells="1">
                  <from>
                    <xdr:col>97</xdr:col>
                    <xdr:colOff>47625</xdr:colOff>
                    <xdr:row>15</xdr:row>
                    <xdr:rowOff>209550</xdr:rowOff>
                  </from>
                  <to>
                    <xdr:col>97</xdr:col>
                    <xdr:colOff>1123950</xdr:colOff>
                    <xdr:row>17</xdr:row>
                    <xdr:rowOff>47625</xdr:rowOff>
                  </to>
                </anchor>
              </controlPr>
            </control>
          </mc:Choice>
        </mc:AlternateContent>
        <mc:AlternateContent xmlns:mc="http://schemas.openxmlformats.org/markup-compatibility/2006">
          <mc:Choice Requires="x14">
            <control shapeId="58457"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58458" r:id="rId92" name="Check Box 90">
              <controlPr defaultSize="0" autoFill="0" autoLine="0" autoPict="0">
                <anchor moveWithCells="1">
                  <from>
                    <xdr:col>97</xdr:col>
                    <xdr:colOff>47625</xdr:colOff>
                    <xdr:row>16</xdr:row>
                    <xdr:rowOff>209550</xdr:rowOff>
                  </from>
                  <to>
                    <xdr:col>97</xdr:col>
                    <xdr:colOff>1123950</xdr:colOff>
                    <xdr:row>18</xdr:row>
                    <xdr:rowOff>47625</xdr:rowOff>
                  </to>
                </anchor>
              </controlPr>
            </control>
          </mc:Choice>
        </mc:AlternateContent>
        <mc:AlternateContent xmlns:mc="http://schemas.openxmlformats.org/markup-compatibility/2006">
          <mc:Choice Requires="x14">
            <control shapeId="58459"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58460" r:id="rId94" name="Check Box 92">
              <controlPr defaultSize="0" autoFill="0" autoLine="0" autoPict="0">
                <anchor moveWithCells="1">
                  <from>
                    <xdr:col>97</xdr:col>
                    <xdr:colOff>47625</xdr:colOff>
                    <xdr:row>17</xdr:row>
                    <xdr:rowOff>209550</xdr:rowOff>
                  </from>
                  <to>
                    <xdr:col>97</xdr:col>
                    <xdr:colOff>1123950</xdr:colOff>
                    <xdr:row>19</xdr:row>
                    <xdr:rowOff>47625</xdr:rowOff>
                  </to>
                </anchor>
              </controlPr>
            </control>
          </mc:Choice>
        </mc:AlternateContent>
        <mc:AlternateContent xmlns:mc="http://schemas.openxmlformats.org/markup-compatibility/2006">
          <mc:Choice Requires="x14">
            <control shapeId="58461"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58462"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58463" r:id="rId97" name="Check Box 95">
              <controlPr defaultSize="0" autoFill="0" autoLine="0" autoPict="0">
                <anchor moveWithCells="1">
                  <from>
                    <xdr:col>97</xdr:col>
                    <xdr:colOff>47625</xdr:colOff>
                    <xdr:row>18</xdr:row>
                    <xdr:rowOff>209550</xdr:rowOff>
                  </from>
                  <to>
                    <xdr:col>97</xdr:col>
                    <xdr:colOff>1123950</xdr:colOff>
                    <xdr:row>20</xdr:row>
                    <xdr:rowOff>47625</xdr:rowOff>
                  </to>
                </anchor>
              </controlPr>
            </control>
          </mc:Choice>
        </mc:AlternateContent>
        <mc:AlternateContent xmlns:mc="http://schemas.openxmlformats.org/markup-compatibility/2006">
          <mc:Choice Requires="x14">
            <control shapeId="58464"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58465"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58466" r:id="rId100" name="Check Box 98">
              <controlPr defaultSize="0" autoFill="0" autoLine="0" autoPict="0">
                <anchor moveWithCells="1">
                  <from>
                    <xdr:col>97</xdr:col>
                    <xdr:colOff>47625</xdr:colOff>
                    <xdr:row>19</xdr:row>
                    <xdr:rowOff>209550</xdr:rowOff>
                  </from>
                  <to>
                    <xdr:col>97</xdr:col>
                    <xdr:colOff>1123950</xdr:colOff>
                    <xdr:row>21</xdr:row>
                    <xdr:rowOff>47625</xdr:rowOff>
                  </to>
                </anchor>
              </controlPr>
            </control>
          </mc:Choice>
        </mc:AlternateContent>
        <mc:AlternateContent xmlns:mc="http://schemas.openxmlformats.org/markup-compatibility/2006">
          <mc:Choice Requires="x14">
            <control shapeId="58467"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58468"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58469" r:id="rId103" name="Check Box 101">
              <controlPr defaultSize="0" autoFill="0" autoLine="0" autoPict="0">
                <anchor moveWithCells="1">
                  <from>
                    <xdr:col>97</xdr:col>
                    <xdr:colOff>47625</xdr:colOff>
                    <xdr:row>20</xdr:row>
                    <xdr:rowOff>209550</xdr:rowOff>
                  </from>
                  <to>
                    <xdr:col>97</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2" operator="containsText" id="{CF8C80D2-633B-4A2A-BF9F-1D37440BF683}">
            <xm:f>NOT(ISERROR(SEARCH("AGGRESSIVE",R7)))</xm:f>
            <xm:f>"AGGRESSIVE"</xm:f>
            <x14:dxf>
              <font>
                <b/>
                <i val="0"/>
              </font>
              <fill>
                <patternFill>
                  <bgColor rgb="FFFFC000"/>
                </patternFill>
              </fill>
            </x14:dxf>
          </x14:cfRule>
          <xm:sqref>R7</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7A7A-4CE1-40C7-9447-5FE0415998C3}">
  <sheetPr codeName="Sheet26">
    <tabColor rgb="FFFFC000"/>
  </sheetPr>
  <dimension ref="A1:CZ350"/>
  <sheetViews>
    <sheetView topLeftCell="X1" workbookViewId="0">
      <selection activeCell="AG14" sqref="AG14"/>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2.285156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45300</v>
      </c>
      <c r="CS4" s="371" t="str">
        <f>IF(CS12&lt;&gt;0,IF($CU38&lt;=83,(WORKDAY($CS$12,$CS29)),"NA"),"")</f>
        <v>NA</v>
      </c>
      <c r="CT4" s="371" t="str">
        <f>IF(CS12&lt;&gt;0,IF($CU39&lt;=83,(WORKDAY($CS$12,$CS30)),"NA"),"")</f>
        <v>NA</v>
      </c>
      <c r="CU4" s="371" t="str">
        <f>IF(CS12&lt;&gt;0,IF($CU40&lt;=83,(WORKDAY($CS$12,$CS31)),"NA"),"")</f>
        <v>NA</v>
      </c>
      <c r="CV4" s="371">
        <f>IF(CS12&lt;&gt;0,IF($CU41&lt;=83,(WORKDAY($CS$12,$CS32)),"NA"),"")</f>
        <v>45341</v>
      </c>
      <c r="CW4" s="371">
        <f>IF(CS12&lt;&gt;0,IF($CU42&lt;=83,(WORKDAY($CS$12,$CS33)),"NA"),"")</f>
        <v>45342</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Scoot T1</v>
      </c>
      <c r="CR5" s="372" t="str">
        <f ca="1">IF(CS12&lt;&gt;0,IF($CS37&lt;=83,IF($CU37&lt;=83,(IF(TODAY()&lt;=WORKDAY(CR4,-1),"INITIATED","WIP")),INDEX($CS$17,MATCH(CR17,CR17:CR22,0))),"COMPLETED"),"")</f>
        <v>COMPLETED</v>
      </c>
      <c r="CS5" s="372" t="str">
        <f ca="1">IF(CS12&lt;&gt;0,IF($CS38&lt;=83,IF($CU38&lt;=83,(IF(TODAY()&lt;=WORKDAY(CS4,-2),"INITIATED","WIP")),INDEX($CS$18,MATCH(CR18,CR18:CR22,0))),"COMPLETED"),"")</f>
        <v>NA</v>
      </c>
      <c r="CT5" s="372" t="str">
        <f ca="1">IF(CS12&lt;&gt;0,IF($CS39&lt;=83,IF($CU39&lt;=83,(IF(TODAY()&lt;=WORKDAY(CT4,-8),"TO BE SCHEDULED","WIP")),INDEX($CS$19,MATCH(CR19,CR19:CR22,0))),"COMPLETED"),"")</f>
        <v>NA</v>
      </c>
      <c r="CU5" s="372" t="str">
        <f ca="1">IF(CS12&lt;&gt;0,IF($CS40&lt;=83,IF($CU40&lt;=83,(IF(TODAY()&lt;=WORKDAY(CU4,-15),"TO BE SCHEDULED","WIP")),INDEX($CS$20,MATCH(CR20,CR20:CR22,0))),"COMPLETED"),"")</f>
        <v>NA</v>
      </c>
      <c r="CV5" s="372" t="str">
        <f ca="1">IF(CS12&lt;&gt;0,IF($CS41&lt;=83,IF($CU41&lt;=83,(IF(TODAY()&lt;=WORKDAY(CV4,-2),"TO BE SCHEDULED","WIP")),INDEX($CS$21,MATCH(CR21,CR21:CR22,0))),"COMPLETED"),"")</f>
        <v>COMPLETED</v>
      </c>
      <c r="CW5" s="372" t="str">
        <f ca="1">IF(CS12&lt;&gt;0,IF($CS42&lt;=83,IF($CU42&lt;=83,(IF(TODAY()&lt;=WORKDAY(CW4,-3),"TO BE SCHEDULED","WIP")),INDEX($CS$22,MATCH(CR22,CR22:CR22,0))),"COMPLETED"),"")</f>
        <v>COMPLETED</v>
      </c>
      <c r="CX5" s="371">
        <f>CT12</f>
        <v>45341</v>
      </c>
      <c r="CY5" s="365"/>
      <c r="CZ5" s="365"/>
    </row>
    <row r="6" spans="1:104" ht="15.75" thickBot="1">
      <c r="A6" s="71"/>
      <c r="B6" s="71"/>
      <c r="C6" s="72">
        <f>IF(AI9&lt;&gt;0,IF($G66&lt;=83,(WORKDAY($AI$9,$F21)),"NA"),"")</f>
        <v>45300</v>
      </c>
      <c r="D6" s="72" t="str">
        <f>IF(AI9&lt;&gt;0,IF($G67&lt;=83,(WORKDAY($AI$9,$F22)),"NA"),"")</f>
        <v>NA</v>
      </c>
      <c r="E6" s="72">
        <f>IF(AI9&lt;&gt;0,IF($G68&lt;=83,(WORKDAY($AI$9,$F23)),"NA"),"")</f>
        <v>45302</v>
      </c>
      <c r="F6" s="72">
        <f>IF(AI9&lt;&gt;0,IF($G69&lt;=83,(WORKDAY($AI$9,$F24)),"NA"),"")</f>
        <v>45303</v>
      </c>
      <c r="G6" s="72" t="str">
        <f>IF(AI9&lt;&gt;0,IF($G70&lt;=83,(WORKDAY($AI$9,$F25)),"NA"),"")</f>
        <v>NA</v>
      </c>
      <c r="H6" s="72">
        <f>IF(AI9&lt;&gt;0,IF($G71&lt;=83,(WORKDAY($AI$9,$F26)),"NA"),"")</f>
        <v>45307</v>
      </c>
      <c r="I6" s="72">
        <f>IF(AI9&lt;&gt;0,IF($G72&lt;=83,(WORKDAY($AI$9,$F27)),"NA"),"")</f>
        <v>45309</v>
      </c>
      <c r="J6" s="72" t="str">
        <f>IF(AI9&lt;&gt;0,IF($G73&lt;=83,(WORKDAY($AI$9,$F28)),"NA"),"")</f>
        <v>NA</v>
      </c>
      <c r="K6" s="72" t="str">
        <f>IF(AI9&lt;&gt;0,IF($G74&lt;=83,(WORKDAY($AI$9,$F29)),"NA"),"")</f>
        <v>NA</v>
      </c>
      <c r="L6" s="437" t="str">
        <f>IF(AI9&lt;&gt;0,IF($G75&lt;=83,(WORKDAY($AI$9,$F30)),"NA"),"")</f>
        <v>NA</v>
      </c>
      <c r="M6" s="691" t="str">
        <f>$AO$9</f>
        <v/>
      </c>
      <c r="N6" s="691"/>
      <c r="O6" s="125"/>
      <c r="P6" s="73">
        <f>IF($AQ$9&lt;&gt;0,$AQ$9,"")</f>
        <v>45021</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Scoot T1</v>
      </c>
      <c r="B7" s="273" t="str">
        <f>IF($AB$9&lt;&gt;0,$AB$9,"")</f>
        <v>Replacement of Vedge 1000 device with Cisco C8200 device to intergrate SIA network to SDWAN fabric, with client owned links</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NA</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NA</v>
      </c>
      <c r="K7" s="273" t="str" cm="1">
        <f t="array" aca="1" ref="K7:K8" ca="1">IF(AI9&lt;&gt;0,IF($E74&lt;=83,IF($G74&lt;=83,(IF(TODAY()&lt;=WORKDAY(K6,-2),"NEEDS ATTENTION","RISK")),INDEX($AA$24,MATCH(Z24:Z25,Z24,0))),"COMPLETED"),"")</f>
        <v>NA</v>
      </c>
      <c r="L7" s="273" t="str">
        <f ca="1">IF(AI9&lt;&gt;0,IF($E75&lt;=83,IF($G75&lt;=83,(IF(TODAY()&lt;=WORKDAY(L6,-2),"NEEDS ATTENTION","RISK")),INDEX($AA$25,MATCH(Z25,Z25,0))),"COMPLETED"),"")</f>
        <v>NA</v>
      </c>
      <c r="M7" s="72" t="str">
        <f>M6</f>
        <v/>
      </c>
      <c r="N7" s="273" t="str">
        <f>IF(($M$7&lt;$O$7),"NEEDS POSTPONEMENT","NEEDS ATTENTION")</f>
        <v>NEEDS ATTENTION</v>
      </c>
      <c r="O7" s="72">
        <f>$AP$9</f>
        <v>45341</v>
      </c>
      <c r="P7" s="78" t="str">
        <f>IF((P6&lt;O7),"AMENDMENT REQUIRED","")</f>
        <v>AMENDMENT REQUIRED</v>
      </c>
      <c r="Q7" s="273" t="str">
        <f ca="1">IF($AR$9&lt;&gt;0,IF($E$76&lt;84,IF(TODAY()&gt;=WORKDAY($AR$9,$F$99),"NEEDS ATTENTION",""),"COMPLETED"),"")</f>
        <v/>
      </c>
      <c r="R7" s="434" t="str">
        <f>IF($E$76&gt;70,"TO ARCHIVE",IF($AP$9&gt;$AK$9,"AGGRESSIVE",""))</f>
        <v/>
      </c>
      <c r="S7" s="313">
        <f>AA88</f>
        <v>0.80000000000000016</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K8" s="82" t="e">
        <f ca="1"/>
        <v>#N/A</v>
      </c>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06.5" thickTop="1" thickBot="1">
      <c r="M9"/>
      <c r="Z9" s="41" t="s">
        <v>362</v>
      </c>
      <c r="AA9" s="41" t="s">
        <v>344</v>
      </c>
      <c r="AB9" s="41" t="s">
        <v>840</v>
      </c>
      <c r="AC9" s="41" t="s">
        <v>873</v>
      </c>
      <c r="AD9" s="41" t="s">
        <v>363</v>
      </c>
      <c r="AE9" s="41" t="s">
        <v>845</v>
      </c>
      <c r="AF9" s="41" t="s">
        <v>866</v>
      </c>
      <c r="AG9" s="41" t="s">
        <v>874</v>
      </c>
      <c r="AH9" s="41" t="s">
        <v>875</v>
      </c>
      <c r="AI9" s="90">
        <f>'HL-Project Plan'!E27</f>
        <v>45295</v>
      </c>
      <c r="AJ9" s="7">
        <v>32</v>
      </c>
      <c r="AK9" s="271">
        <f>IF($AI$9&gt;0,WORKDAY($AI$9,$AJ$9),"")</f>
        <v>45341</v>
      </c>
      <c r="AL9" s="26" t="str">
        <f>IF(E79&lt;=83,"",AA29)</f>
        <v/>
      </c>
      <c r="AM9" s="26">
        <f>IF(E80&lt;=83,"",AA28)</f>
        <v>45295</v>
      </c>
      <c r="AN9" s="26" t="str">
        <f>IF(E81&lt;=83,"",AA30)</f>
        <v/>
      </c>
      <c r="AO9" s="271" t="str">
        <f>IF(AA31&lt;&gt;0,IF(G73=84,AD31,AA31),"")</f>
        <v/>
      </c>
      <c r="AP9" s="26">
        <f>IF($AI$9&lt;&gt;0,(MAX((AK9),MAX($AL$9,$AM$9,$AN$9))),"")</f>
        <v>45341</v>
      </c>
      <c r="AQ9" s="26">
        <f>MIN('CRD controls'!I58:I60)</f>
        <v>45021</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Scoot T1</v>
      </c>
      <c r="CS12" s="379">
        <f>AI9</f>
        <v>45295</v>
      </c>
      <c r="CT12" s="380">
        <f>AP9</f>
        <v>45341</v>
      </c>
      <c r="CU12" s="365"/>
      <c r="CV12" s="365"/>
      <c r="CW12" s="365"/>
      <c r="CX12" s="373"/>
      <c r="CY12" s="365"/>
      <c r="CZ12" s="365"/>
    </row>
    <row r="13" spans="1:104" ht="31.5" thickTop="1" thickBot="1">
      <c r="M13"/>
      <c r="Z13" s="92"/>
      <c r="AA13" s="92"/>
      <c r="AB13" s="94"/>
      <c r="AC13" s="92"/>
      <c r="AD13" s="91"/>
      <c r="AE13" s="91"/>
      <c r="AF13" s="57"/>
      <c r="AG13" s="57"/>
      <c r="AH13" s="57"/>
      <c r="AI13" s="57"/>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57"/>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G15" s="57"/>
      <c r="AH15" s="57"/>
      <c r="AI15" s="57"/>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G16" s="57"/>
      <c r="AH16" s="57"/>
      <c r="AI16" s="57"/>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G17" s="57"/>
      <c r="AH17" s="57"/>
      <c r="AI17" s="57"/>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NA</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NA</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NA</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NA</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NA</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NA</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5</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45295</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NA</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4</v>
      </c>
      <c r="H34" s="435">
        <f>E50</f>
        <v>7</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10</v>
      </c>
      <c r="H35" s="436">
        <f>E54</f>
        <v>10</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5</v>
      </c>
      <c r="H36" s="436">
        <f>E59</f>
        <v>10</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7</v>
      </c>
      <c r="H37" s="436">
        <f>I50</f>
        <v>10</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0</v>
      </c>
      <c r="E38" s="76">
        <f>E58</f>
        <v>5</v>
      </c>
      <c r="F38" s="76">
        <f>I54</f>
        <v>5</v>
      </c>
      <c r="G38" s="76">
        <f>H55</f>
        <v>10</v>
      </c>
      <c r="H38" s="436">
        <f>I55</f>
        <v>10</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5</v>
      </c>
      <c r="H39" s="436">
        <f>I59</f>
        <v>8</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0</v>
      </c>
      <c r="CS39" s="253">
        <f t="shared" si="9"/>
        <v>70</v>
      </c>
      <c r="CT39" s="255" t="b">
        <v>1</v>
      </c>
      <c r="CU39" s="253">
        <f t="shared" si="10"/>
        <v>84</v>
      </c>
    </row>
    <row r="40" spans="3:104" ht="15.75" thickBot="1">
      <c r="C40" s="148" t="s">
        <v>183</v>
      </c>
      <c r="D40" s="145">
        <f t="shared" si="8"/>
        <v>2</v>
      </c>
      <c r="E40" s="76">
        <f>I58</f>
        <v>8</v>
      </c>
      <c r="F40" s="76">
        <f>M58</f>
        <v>10</v>
      </c>
      <c r="G40" s="76">
        <f>L59</f>
        <v>8</v>
      </c>
      <c r="H40" s="436">
        <f>M59</f>
        <v>10</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1</v>
      </c>
      <c r="CU40" s="253">
        <f t="shared" si="10"/>
        <v>84</v>
      </c>
    </row>
    <row r="41" spans="3:104" ht="15.75" thickBot="1">
      <c r="C41" s="148" t="s">
        <v>110</v>
      </c>
      <c r="D41" s="145">
        <f t="shared" si="8"/>
        <v>0</v>
      </c>
      <c r="E41" s="76">
        <v>0</v>
      </c>
      <c r="F41" s="76">
        <f>E62</f>
        <v>0</v>
      </c>
      <c r="G41" s="76">
        <f>D63</f>
        <v>10</v>
      </c>
      <c r="H41" s="436">
        <f>E63</f>
        <v>10</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0</v>
      </c>
      <c r="E42" s="76">
        <f>I54</f>
        <v>5</v>
      </c>
      <c r="F42" s="76">
        <f>M54</f>
        <v>5</v>
      </c>
      <c r="G42" s="76">
        <f>L55</f>
        <v>10</v>
      </c>
      <c r="H42" s="436">
        <f>M55</f>
        <v>10</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0</v>
      </c>
      <c r="E43" s="76">
        <f>M54</f>
        <v>5</v>
      </c>
      <c r="F43" s="76">
        <f>Q54</f>
        <v>5</v>
      </c>
      <c r="G43" s="76">
        <f>P55</f>
        <v>10</v>
      </c>
      <c r="H43" s="436">
        <f>Q55</f>
        <v>10</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4</v>
      </c>
      <c r="H48" s="208">
        <f>H50-H49</f>
        <v>4</v>
      </c>
      <c r="J48" s="93"/>
      <c r="M48"/>
      <c r="S48" s="58">
        <f>MAX(I49,Q54,E62,M58,M54,I54,I58,E58,E53,E49)</f>
        <v>10</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4</v>
      </c>
      <c r="E50" s="162">
        <f>H50</f>
        <v>7</v>
      </c>
      <c r="G50" s="136">
        <f>D37</f>
        <v>3</v>
      </c>
      <c r="H50" s="285">
        <f>I50-G50</f>
        <v>7</v>
      </c>
      <c r="I50" s="288">
        <f>S48</f>
        <v>10</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10</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5</v>
      </c>
      <c r="J53" s="93"/>
      <c r="L53" s="165">
        <f>L55-L54</f>
        <v>5</v>
      </c>
      <c r="M53"/>
      <c r="P53" s="6">
        <f>P55-P54</f>
        <v>5</v>
      </c>
      <c r="S53" s="163"/>
      <c r="X53" s="164"/>
      <c r="Y53" s="14"/>
      <c r="Z53" s="152" t="s">
        <v>105</v>
      </c>
      <c r="AA53" s="153"/>
      <c r="AB53" s="153"/>
      <c r="AC53" s="153"/>
      <c r="AD53" s="154"/>
      <c r="AE53" s="95"/>
    </row>
    <row r="54" spans="3:33" ht="15.75" thickBot="1">
      <c r="C54" s="136">
        <f>D35</f>
        <v>0</v>
      </c>
      <c r="D54" s="139">
        <f>E54-C54</f>
        <v>10</v>
      </c>
      <c r="E54" s="162">
        <f>H55</f>
        <v>10</v>
      </c>
      <c r="G54" s="124" t="s">
        <v>141</v>
      </c>
      <c r="H54" s="286">
        <f>E38</f>
        <v>5</v>
      </c>
      <c r="I54" s="287">
        <f>G55+H54</f>
        <v>5</v>
      </c>
      <c r="J54" s="166"/>
      <c r="K54" s="6" t="s">
        <v>155</v>
      </c>
      <c r="L54" s="6">
        <f>E42</f>
        <v>5</v>
      </c>
      <c r="M54" s="167">
        <f>K55+L54</f>
        <v>5</v>
      </c>
      <c r="O54" s="124" t="s">
        <v>158</v>
      </c>
      <c r="P54" s="126">
        <f>E43</f>
        <v>5</v>
      </c>
      <c r="Q54" s="160">
        <f>O55+P54</f>
        <v>5</v>
      </c>
      <c r="S54" s="163"/>
      <c r="X54" s="164"/>
      <c r="Y54" s="14"/>
      <c r="Z54" s="146" t="s">
        <v>384</v>
      </c>
      <c r="AA54" s="158"/>
      <c r="AB54" s="289"/>
      <c r="AC54" s="46" t="s">
        <v>385</v>
      </c>
      <c r="AD54" s="26"/>
      <c r="AE54" s="95"/>
    </row>
    <row r="55" spans="3:33" ht="16.5" thickBot="1">
      <c r="G55" s="136">
        <f>D38</f>
        <v>0</v>
      </c>
      <c r="H55" s="285">
        <f>I55-G55</f>
        <v>10</v>
      </c>
      <c r="I55" s="288">
        <f>L55</f>
        <v>10</v>
      </c>
      <c r="K55" s="168">
        <f>D42</f>
        <v>0</v>
      </c>
      <c r="L55" s="168">
        <f>M55-K55</f>
        <v>10</v>
      </c>
      <c r="M55" s="169">
        <f>P55</f>
        <v>10</v>
      </c>
      <c r="O55" s="136">
        <f>D43</f>
        <v>0</v>
      </c>
      <c r="P55" s="139">
        <f>Q55-O55</f>
        <v>10</v>
      </c>
      <c r="Q55" s="162">
        <f>S48</f>
        <v>10</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5</v>
      </c>
      <c r="H57" s="208">
        <f>H59-H58</f>
        <v>0</v>
      </c>
      <c r="L57" s="165">
        <f>L59-L58</f>
        <v>0</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5</v>
      </c>
      <c r="E59" s="162">
        <f>H55</f>
        <v>10</v>
      </c>
      <c r="G59" s="136">
        <f>D39</f>
        <v>3</v>
      </c>
      <c r="H59" s="285">
        <f>I59-G59</f>
        <v>5</v>
      </c>
      <c r="I59" s="288">
        <f>L59</f>
        <v>8</v>
      </c>
      <c r="K59" s="170">
        <f>D40</f>
        <v>2</v>
      </c>
      <c r="L59" s="168">
        <f>M59-K59</f>
        <v>8</v>
      </c>
      <c r="M59" s="168">
        <f>S48</f>
        <v>10</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10</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0</v>
      </c>
      <c r="L62" s="149"/>
      <c r="M62" s="149"/>
      <c r="S62" s="163"/>
      <c r="T62" s="164"/>
      <c r="U62" s="164"/>
      <c r="V62" s="164"/>
      <c r="W62" s="164"/>
      <c r="X62" s="164"/>
      <c r="Z62" s="146" t="s">
        <v>394</v>
      </c>
      <c r="AA62" s="289"/>
      <c r="AB62" s="289"/>
      <c r="AC62" s="46" t="s">
        <v>392</v>
      </c>
      <c r="AD62" s="26"/>
    </row>
    <row r="63" spans="3:33" ht="15.75" thickBot="1">
      <c r="C63" s="136">
        <f>D41</f>
        <v>0</v>
      </c>
      <c r="D63" s="139">
        <f>E63-C63</f>
        <v>10</v>
      </c>
      <c r="E63" s="162">
        <f>S48</f>
        <v>10</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0</v>
      </c>
      <c r="E70" s="76">
        <f t="shared" si="16"/>
        <v>70</v>
      </c>
      <c r="F70" s="71" t="b">
        <v>1</v>
      </c>
      <c r="G70" s="76">
        <f t="shared" si="17"/>
        <v>84</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0</v>
      </c>
      <c r="E73" s="76">
        <f t="shared" si="16"/>
        <v>70</v>
      </c>
      <c r="F73" s="71" t="b">
        <v>1</v>
      </c>
      <c r="G73" s="178">
        <f t="shared" si="17"/>
        <v>84</v>
      </c>
      <c r="H73" s="208">
        <f>IF(E73=84,5,0)</f>
        <v>0</v>
      </c>
      <c r="I73" s="290">
        <f>IF(G73=84,5,0)</f>
        <v>5</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1</v>
      </c>
      <c r="G74" s="76">
        <f t="shared" si="17"/>
        <v>84</v>
      </c>
      <c r="M74" s="182"/>
      <c r="Z74" s="157" t="s">
        <v>398</v>
      </c>
      <c r="AA74" s="158"/>
      <c r="AB74" s="158"/>
      <c r="AC74" s="159" t="s">
        <v>188</v>
      </c>
      <c r="AD74" s="26"/>
      <c r="AE74" s="26"/>
      <c r="AF74" s="26"/>
      <c r="AG74" s="26"/>
      <c r="AI74" s="166"/>
    </row>
    <row r="75" spans="3:36" ht="15.75" thickBot="1">
      <c r="C75" s="177" t="s">
        <v>112</v>
      </c>
      <c r="D75" s="71" t="b">
        <v>0</v>
      </c>
      <c r="E75" s="76">
        <f t="shared" si="16"/>
        <v>70</v>
      </c>
      <c r="F75" s="71" t="b">
        <v>1</v>
      </c>
      <c r="G75" s="76">
        <f t="shared" si="17"/>
        <v>84</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5</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5</v>
      </c>
      <c r="M85" s="182"/>
      <c r="Z85" s="157" t="s">
        <v>253</v>
      </c>
      <c r="AA85" s="158"/>
      <c r="AB85" s="158"/>
      <c r="AC85" s="159" t="s">
        <v>175</v>
      </c>
      <c r="AD85" s="26"/>
      <c r="AH85" s="270"/>
      <c r="AJ85" s="185"/>
    </row>
    <row r="86" spans="1:36" ht="15.75" thickBot="1">
      <c r="C86" s="190" t="s">
        <v>243</v>
      </c>
      <c r="D86" s="192">
        <f>H99^0.5</f>
        <v>1.9148542155126762</v>
      </c>
      <c r="M86" s="182"/>
      <c r="Z86" s="157" t="s">
        <v>254</v>
      </c>
      <c r="AA86" s="158"/>
      <c r="AB86" s="158"/>
      <c r="AC86" s="159" t="s">
        <v>175</v>
      </c>
      <c r="AD86" s="26"/>
    </row>
    <row r="87" spans="1:36" ht="15" customHeight="1" thickBot="1">
      <c r="M87" s="182"/>
      <c r="Z87" s="150" t="s">
        <v>255</v>
      </c>
      <c r="AA87" s="10">
        <f>AA88</f>
        <v>0.80000000000000016</v>
      </c>
      <c r="AB87" s="150" t="s">
        <v>256</v>
      </c>
      <c r="AC87" s="10">
        <f>(1-AA87)</f>
        <v>0.19999999999999984</v>
      </c>
    </row>
    <row r="88" spans="1:36" ht="15.75" thickBot="1">
      <c r="C88" s="119" t="s">
        <v>48</v>
      </c>
      <c r="D88" s="140" t="s">
        <v>246</v>
      </c>
      <c r="E88" s="140" t="s">
        <v>247</v>
      </c>
      <c r="F88" s="140" t="s">
        <v>248</v>
      </c>
      <c r="G88" s="193" t="s">
        <v>249</v>
      </c>
      <c r="H88" s="291" t="s">
        <v>250</v>
      </c>
      <c r="M88" s="182"/>
      <c r="Z88" s="195" t="s">
        <v>257</v>
      </c>
      <c r="AA88" s="196">
        <f>H170</f>
        <v>0.80000000000000016</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0</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v>
      </c>
      <c r="J98" s="197"/>
      <c r="K98" s="197"/>
      <c r="L98" s="197"/>
      <c r="M98" s="182"/>
      <c r="N98" s="197"/>
      <c r="O98" s="197"/>
      <c r="P98" s="197"/>
      <c r="Q98" s="197"/>
      <c r="R98" s="197"/>
      <c r="S98" s="35"/>
    </row>
    <row r="99" spans="1:37" ht="15.75" thickBot="1">
      <c r="C99" s="138" t="s">
        <v>116</v>
      </c>
      <c r="D99" s="139"/>
      <c r="E99" s="139"/>
      <c r="F99" s="139">
        <v>5</v>
      </c>
      <c r="G99" s="198" t="s">
        <v>258</v>
      </c>
      <c r="H99" s="292">
        <f>SUM(H89:H98)</f>
        <v>3.666666666666667</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32.608695652173921</v>
      </c>
      <c r="K123" s="685">
        <f>SUM(I123:I150)</f>
        <v>17.39130434782609</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0</v>
      </c>
      <c r="E141" s="6">
        <f t="shared" si="22"/>
        <v>70</v>
      </c>
      <c r="F141" s="46" t="b">
        <v>1</v>
      </c>
      <c r="G141" s="6">
        <f>_xlfn.UNICODE($F141)</f>
        <v>84</v>
      </c>
      <c r="H141" s="297">
        <f t="shared" si="30"/>
        <v>0</v>
      </c>
      <c r="I141" s="297">
        <f t="shared" si="31"/>
        <v>2.1739130434782608</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1</v>
      </c>
      <c r="G144" s="6">
        <f>_xlfn.UNICODE($F144)</f>
        <v>84</v>
      </c>
      <c r="H144" s="297">
        <f t="shared" ref="H144:H150" si="32">IF($E144=84,$H$122,0)</f>
        <v>0</v>
      </c>
      <c r="I144" s="297">
        <f t="shared" ref="I144:I145" si="33">IF($G144=84,$H$122,0)</f>
        <v>2.1739130434782608</v>
      </c>
      <c r="J144" s="686"/>
      <c r="K144" s="686"/>
      <c r="L144" s="182"/>
      <c r="M144" s="182"/>
    </row>
    <row r="145" spans="3:13" ht="15.75" thickBot="1">
      <c r="C145" s="157" t="s">
        <v>396</v>
      </c>
      <c r="D145" s="46" t="b">
        <v>0</v>
      </c>
      <c r="E145" s="6">
        <f t="shared" si="22"/>
        <v>70</v>
      </c>
      <c r="F145" s="46" t="b">
        <v>1</v>
      </c>
      <c r="G145" s="6">
        <f>_xlfn.UNICODE($F145)</f>
        <v>84</v>
      </c>
      <c r="H145" s="297">
        <f t="shared" si="32"/>
        <v>0</v>
      </c>
      <c r="I145" s="297">
        <f t="shared" si="33"/>
        <v>2.1739130434782608</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1</v>
      </c>
      <c r="G153" s="6">
        <f>_xlfn.UNICODE($F153)</f>
        <v>84</v>
      </c>
      <c r="H153" s="208">
        <f>IF($E153=84,$H$152,0)</f>
        <v>0</v>
      </c>
      <c r="I153" s="208">
        <f>IF($G153=84,$H$152,0)</f>
        <v>2.5</v>
      </c>
      <c r="J153" s="685">
        <f>SUM(H153:H160)</f>
        <v>7.5</v>
      </c>
      <c r="K153" s="685">
        <f>SUM(I153:I160)</f>
        <v>7.5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50.000000000000014</v>
      </c>
      <c r="M166"/>
    </row>
    <row r="167" spans="3:13" ht="15.75" thickBot="1">
      <c r="C167" s="118" t="s">
        <v>401</v>
      </c>
      <c r="G167" s="298" t="s">
        <v>272</v>
      </c>
      <c r="H167" s="299">
        <f>(J79+K79+H73+I73)</f>
        <v>15</v>
      </c>
      <c r="M167"/>
    </row>
    <row r="168" spans="3:13" ht="15.75" thickBot="1">
      <c r="C168" s="306" t="s">
        <v>276</v>
      </c>
      <c r="G168" s="298" t="s">
        <v>273</v>
      </c>
      <c r="H168" s="299">
        <f>J153+K153</f>
        <v>15</v>
      </c>
      <c r="M168"/>
    </row>
    <row r="169" spans="3:13" ht="15.75" thickBot="1">
      <c r="C169" s="307" t="s">
        <v>402</v>
      </c>
      <c r="G169" s="298" t="s">
        <v>274</v>
      </c>
      <c r="H169" s="299">
        <f>J162+K162</f>
        <v>0</v>
      </c>
      <c r="M169"/>
    </row>
    <row r="170" spans="3:13" ht="15.75" thickBot="1">
      <c r="C170" s="308" t="s">
        <v>403</v>
      </c>
      <c r="H170" s="300">
        <f>SUM(H166:H169)/100</f>
        <v>0.80000000000000016</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3933" priority="332" operator="equal">
      <formula>0</formula>
    </cfRule>
  </conditionalFormatting>
  <conditionalFormatting sqref="H53">
    <cfRule type="cellIs" dxfId="3932" priority="331" operator="equal">
      <formula>0</formula>
    </cfRule>
  </conditionalFormatting>
  <conditionalFormatting sqref="L53">
    <cfRule type="cellIs" dxfId="3931" priority="330" operator="equal">
      <formula>0</formula>
    </cfRule>
  </conditionalFormatting>
  <conditionalFormatting sqref="H48">
    <cfRule type="cellIs" dxfId="3930" priority="329" operator="equal">
      <formula>0</formula>
    </cfRule>
  </conditionalFormatting>
  <conditionalFormatting sqref="H57">
    <cfRule type="cellIs" dxfId="3929" priority="328" operator="equal">
      <formula>0</formula>
    </cfRule>
  </conditionalFormatting>
  <conditionalFormatting sqref="D48">
    <cfRule type="cellIs" dxfId="3928" priority="327" operator="equal">
      <formula>0</formula>
    </cfRule>
  </conditionalFormatting>
  <conditionalFormatting sqref="D52">
    <cfRule type="cellIs" dxfId="3927" priority="326" operator="equal">
      <formula>0</formula>
    </cfRule>
  </conditionalFormatting>
  <conditionalFormatting sqref="D57">
    <cfRule type="cellIs" dxfId="3926" priority="325" operator="equal">
      <formula>0</formula>
    </cfRule>
  </conditionalFormatting>
  <conditionalFormatting sqref="D61">
    <cfRule type="cellIs" dxfId="3925" priority="324" operator="equal">
      <formula>0</formula>
    </cfRule>
  </conditionalFormatting>
  <conditionalFormatting sqref="P53">
    <cfRule type="cellIs" dxfId="3924" priority="323" operator="equal">
      <formula>0</formula>
    </cfRule>
  </conditionalFormatting>
  <conditionalFormatting sqref="K54">
    <cfRule type="expression" dxfId="3923" priority="322">
      <formula>$L$53=0</formula>
    </cfRule>
  </conditionalFormatting>
  <conditionalFormatting sqref="G49">
    <cfRule type="expression" dxfId="3922" priority="321">
      <formula>$H$48=0</formula>
    </cfRule>
  </conditionalFormatting>
  <conditionalFormatting sqref="C49">
    <cfRule type="expression" dxfId="3921" priority="320">
      <formula>$D$48=0</formula>
    </cfRule>
  </conditionalFormatting>
  <conditionalFormatting sqref="C53">
    <cfRule type="expression" dxfId="3920" priority="319">
      <formula>$D$52=0</formula>
    </cfRule>
  </conditionalFormatting>
  <conditionalFormatting sqref="C58">
    <cfRule type="expression" dxfId="3919" priority="318">
      <formula>$D$57=0</formula>
    </cfRule>
  </conditionalFormatting>
  <conditionalFormatting sqref="C62">
    <cfRule type="expression" dxfId="3918" priority="317">
      <formula>$D$61=0</formula>
    </cfRule>
  </conditionalFormatting>
  <conditionalFormatting sqref="O54">
    <cfRule type="expression" dxfId="3917" priority="316">
      <formula>$P$53=0</formula>
    </cfRule>
  </conditionalFormatting>
  <conditionalFormatting sqref="G58">
    <cfRule type="expression" dxfId="3916" priority="315">
      <formula>$H$57=0</formula>
    </cfRule>
  </conditionalFormatting>
  <conditionalFormatting sqref="G54">
    <cfRule type="expression" dxfId="3915" priority="314">
      <formula>$H$53=0</formula>
    </cfRule>
  </conditionalFormatting>
  <conditionalFormatting sqref="Y48">
    <cfRule type="cellIs" dxfId="3914" priority="313" operator="equal">
      <formula>"CRITICAL"</formula>
    </cfRule>
  </conditionalFormatting>
  <conditionalFormatting sqref="Y50">
    <cfRule type="cellIs" dxfId="3913" priority="312" operator="equal">
      <formula>"CRITICAL"</formula>
    </cfRule>
  </conditionalFormatting>
  <conditionalFormatting sqref="Y53">
    <cfRule type="cellIs" dxfId="3912" priority="311" operator="equal">
      <formula>"CRITICAL"</formula>
    </cfRule>
  </conditionalFormatting>
  <conditionalFormatting sqref="Y28">
    <cfRule type="cellIs" dxfId="3911" priority="310" operator="equal">
      <formula>"CRITICAL"</formula>
    </cfRule>
  </conditionalFormatting>
  <conditionalFormatting sqref="Y59">
    <cfRule type="cellIs" dxfId="3910" priority="309" operator="equal">
      <formula>"CRITICAL"</formula>
    </cfRule>
  </conditionalFormatting>
  <conditionalFormatting sqref="Y60">
    <cfRule type="cellIs" dxfId="3909" priority="308" operator="equal">
      <formula>"CRITICAL"</formula>
    </cfRule>
  </conditionalFormatting>
  <conditionalFormatting sqref="C7:L7">
    <cfRule type="cellIs" dxfId="3908" priority="297" operator="equal">
      <formula>"NON-WORKING DAY"</formula>
    </cfRule>
    <cfRule type="cellIs" dxfId="3907" priority="298" operator="equal">
      <formula>"WORKING DAY"</formula>
    </cfRule>
    <cfRule type="cellIs" dxfId="3906" priority="299" operator="equal">
      <formula>"NON AGGRESSIVE"</formula>
    </cfRule>
    <cfRule type="cellIs" dxfId="3905" priority="300" operator="equal">
      <formula>"AGGRESSIVE"</formula>
    </cfRule>
    <cfRule type="cellIs" dxfId="3904" priority="301" operator="equal">
      <formula>"AMENDMENT NOT REQUIRED"</formula>
    </cfRule>
    <cfRule type="cellIs" dxfId="3903" priority="302" operator="equal">
      <formula>"AMENDMENT REQUIRED"</formula>
    </cfRule>
    <cfRule type="cellIs" dxfId="3902" priority="303" operator="equal">
      <formula>"COMPLETED"</formula>
    </cfRule>
    <cfRule type="cellIs" dxfId="3901" priority="304" operator="equal">
      <formula>"RISK"</formula>
    </cfRule>
    <cfRule type="cellIs" dxfId="3900" priority="305" operator="equal">
      <formula>"ISSUE"</formula>
    </cfRule>
    <cfRule type="cellIs" dxfId="3899" priority="306" operator="equal">
      <formula>"NEEDS ATTENTION"</formula>
    </cfRule>
    <cfRule type="cellIs" dxfId="3898" priority="307" operator="equal">
      <formula>"NA"</formula>
    </cfRule>
  </conditionalFormatting>
  <conditionalFormatting sqref="AD26">
    <cfRule type="cellIs" dxfId="3897" priority="296" operator="equal">
      <formula>"PROJECT CAN BE MOVED TO COMPLETED SHEET"</formula>
    </cfRule>
  </conditionalFormatting>
  <conditionalFormatting sqref="Q7">
    <cfRule type="cellIs" dxfId="3896" priority="285" operator="equal">
      <formula>"NON-WORKING DAY"</formula>
    </cfRule>
    <cfRule type="cellIs" dxfId="3895" priority="286" operator="equal">
      <formula>"WORKING DAY"</formula>
    </cfRule>
    <cfRule type="cellIs" dxfId="3894" priority="287" operator="equal">
      <formula>"NON AGGRESSIVE"</formula>
    </cfRule>
    <cfRule type="cellIs" dxfId="3893" priority="288" operator="equal">
      <formula>"AGGRESSIVE"</formula>
    </cfRule>
    <cfRule type="cellIs" dxfId="3892" priority="289" operator="equal">
      <formula>"AMENDMENT NOT REQUIRED"</formula>
    </cfRule>
    <cfRule type="cellIs" dxfId="3891" priority="290" operator="equal">
      <formula>"AMENDMENT REQUIRED"</formula>
    </cfRule>
    <cfRule type="cellIs" dxfId="3890" priority="291" operator="equal">
      <formula>"COMPLETED"</formula>
    </cfRule>
    <cfRule type="cellIs" dxfId="3889" priority="292" operator="equal">
      <formula>"RISK"</formula>
    </cfRule>
    <cfRule type="cellIs" dxfId="3888" priority="293" operator="equal">
      <formula>"ISSUE"</formula>
    </cfRule>
    <cfRule type="cellIs" dxfId="3887" priority="294" operator="equal">
      <formula>"NEEDS ATTENTION"</formula>
    </cfRule>
    <cfRule type="cellIs" dxfId="3886" priority="295" operator="equal">
      <formula>"NA"</formula>
    </cfRule>
  </conditionalFormatting>
  <conditionalFormatting sqref="P7">
    <cfRule type="cellIs" dxfId="3885" priority="284" operator="equal">
      <formula>"AMENDMENT REQUIRED"</formula>
    </cfRule>
  </conditionalFormatting>
  <conditionalFormatting sqref="C7">
    <cfRule type="cellIs" dxfId="3884" priority="283" operator="equal">
      <formula>"BILLING DEFEREMENT TO BE INITIATED, IF APPLICABLE"</formula>
    </cfRule>
  </conditionalFormatting>
  <conditionalFormatting sqref="C102:C106">
    <cfRule type="containsText" dxfId="3883" priority="230" operator="containsText" text="TD/TM">
      <formula>NOT(ISERROR(SEARCH("TD/TM",C102)))</formula>
    </cfRule>
    <cfRule type="containsText" dxfId="3882" priority="233" operator="containsText" text="Order Raising">
      <formula>NOT(ISERROR(SEARCH("Order Raising",C102)))</formula>
    </cfRule>
    <cfRule type="containsText" dxfId="3881" priority="234" operator="containsText" text="Partner">
      <formula>NOT(ISERROR(SEARCH("Partner",C102)))</formula>
    </cfRule>
    <cfRule type="containsText" dxfId="3880" priority="281" operator="containsText" text="Sales">
      <formula>NOT(ISERROR(SEARCH("Sales",C102)))</formula>
    </cfRule>
    <cfRule type="containsText" dxfId="3879" priority="282" operator="containsText" text="Client">
      <formula>NOT(ISERROR(SEARCH("Client",C102)))</formula>
    </cfRule>
  </conditionalFormatting>
  <conditionalFormatting sqref="C103">
    <cfRule type="containsText" dxfId="3878" priority="279" operator="containsText" text="Singtel">
      <formula>NOT(ISERROR(SEARCH("Singtel",C103)))</formula>
    </cfRule>
    <cfRule type="containsText" dxfId="3877" priority="280" operator="containsText" text="Schenker">
      <formula>NOT(ISERROR(SEARCH("Schenker",C103)))</formula>
    </cfRule>
  </conditionalFormatting>
  <conditionalFormatting sqref="M7:N7">
    <cfRule type="cellIs" dxfId="3876" priority="267" operator="equal">
      <formula>"NEEDS POSTPONEMENT"</formula>
    </cfRule>
    <cfRule type="cellIs" dxfId="3875" priority="268" operator="equal">
      <formula>"NON-WORKING DAY"</formula>
    </cfRule>
    <cfRule type="cellIs" dxfId="3874" priority="269" operator="equal">
      <formula>"WORKING DAY"</formula>
    </cfRule>
    <cfRule type="cellIs" dxfId="3873" priority="270" operator="equal">
      <formula>"NON AGGRESSIVE"</formula>
    </cfRule>
    <cfRule type="cellIs" dxfId="3872" priority="271" operator="equal">
      <formula>"AGGRESSIVE"</formula>
    </cfRule>
    <cfRule type="cellIs" dxfId="3871" priority="272" operator="equal">
      <formula>"AMENDMENT NOT REQUIRED"</formula>
    </cfRule>
    <cfRule type="cellIs" dxfId="3870" priority="273" operator="equal">
      <formula>"AMENDMENT REQUIRED"</formula>
    </cfRule>
    <cfRule type="cellIs" dxfId="3869" priority="274" operator="equal">
      <formula>"COMPLETED"</formula>
    </cfRule>
    <cfRule type="cellIs" dxfId="3868" priority="275" operator="equal">
      <formula>"RISK"</formula>
    </cfRule>
    <cfRule type="cellIs" dxfId="3867" priority="276" operator="equal">
      <formula>"ISSUE"</formula>
    </cfRule>
    <cfRule type="cellIs" dxfId="3866" priority="277" operator="equal">
      <formula>"NEEDS ATTENTION"</formula>
    </cfRule>
    <cfRule type="cellIs" dxfId="3865" priority="278" operator="equal">
      <formula>"NA"</formula>
    </cfRule>
  </conditionalFormatting>
  <conditionalFormatting sqref="S7">
    <cfRule type="cellIs" dxfId="3864" priority="255" operator="equal">
      <formula>"NON-WORKING DAY"</formula>
    </cfRule>
    <cfRule type="cellIs" dxfId="3863" priority="256" operator="equal">
      <formula>"WORKING DAY"</formula>
    </cfRule>
    <cfRule type="cellIs" dxfId="3862" priority="257" operator="equal">
      <formula>"NON AGGRESSIVE"</formula>
    </cfRule>
    <cfRule type="cellIs" dxfId="3861" priority="258" operator="equal">
      <formula>"AGGRESSIVE"</formula>
    </cfRule>
    <cfRule type="cellIs" dxfId="3860" priority="259" operator="equal">
      <formula>"AMENDMENT NOT REQUIRED"</formula>
    </cfRule>
    <cfRule type="cellIs" dxfId="3859" priority="260" operator="equal">
      <formula>"AMENDMENT REQUIRED"</formula>
    </cfRule>
    <cfRule type="cellIs" dxfId="3858" priority="261" operator="equal">
      <formula>"COMPLETED"</formula>
    </cfRule>
    <cfRule type="cellIs" dxfId="3857" priority="262" operator="equal">
      <formula>"RISK"</formula>
    </cfRule>
    <cfRule type="cellIs" dxfId="3856" priority="263" operator="equal">
      <formula>"ISSUE"</formula>
    </cfRule>
    <cfRule type="cellIs" dxfId="3855" priority="264" operator="equal">
      <formula>"NEEDS ATTENTION"</formula>
    </cfRule>
    <cfRule type="cellIs" dxfId="3854" priority="265" operator="equal">
      <formula>"NA"</formula>
    </cfRule>
  </conditionalFormatting>
  <conditionalFormatting sqref="AA38">
    <cfRule type="cellIs" dxfId="3853" priority="253" stopIfTrue="1" operator="equal">
      <formula>"COMPLETED"</formula>
    </cfRule>
    <cfRule type="expression" dxfId="3852" priority="254">
      <formula>$B$3&gt;$AA$38</formula>
    </cfRule>
  </conditionalFormatting>
  <conditionalFormatting sqref="AA26">
    <cfRule type="cellIs" dxfId="3851" priority="248" stopIfTrue="1" operator="equal">
      <formula>"COMPLETED"</formula>
    </cfRule>
    <cfRule type="expression" dxfId="3850" priority="249">
      <formula>$B$3&gt;$AA$26</formula>
    </cfRule>
  </conditionalFormatting>
  <conditionalFormatting sqref="AA26">
    <cfRule type="cellIs" dxfId="3849" priority="247" stopIfTrue="1" operator="equal">
      <formula>"NA"</formula>
    </cfRule>
  </conditionalFormatting>
  <conditionalFormatting sqref="C35 Z17 D5 C90">
    <cfRule type="expression" dxfId="3848" priority="335">
      <formula>AND($D$52=0,$AA$17&lt;&gt;"NA")</formula>
    </cfRule>
  </conditionalFormatting>
  <conditionalFormatting sqref="C36 Z18 C91 E5">
    <cfRule type="expression" dxfId="3847" priority="336">
      <formula>AND($D$57=0,$AA$18&lt;&gt;"NA")</formula>
    </cfRule>
  </conditionalFormatting>
  <conditionalFormatting sqref="C37 C92 F5">
    <cfRule type="expression" dxfId="3846" priority="337">
      <formula>AND($H$48=0,#REF!&lt;&gt;"NA")</formula>
    </cfRule>
  </conditionalFormatting>
  <conditionalFormatting sqref="C38 Z20 C93 G5">
    <cfRule type="expression" dxfId="3845" priority="338">
      <formula>AND($H$53=0,$AA$20&lt;&gt;"NA")</formula>
    </cfRule>
  </conditionalFormatting>
  <conditionalFormatting sqref="C39 C94 H5">
    <cfRule type="expression" dxfId="3844" priority="339">
      <formula>AND($H$57=0,#REF!&lt;&gt;"NA")</formula>
    </cfRule>
  </conditionalFormatting>
  <conditionalFormatting sqref="C95 C40 C72 I5">
    <cfRule type="expression" dxfId="3843" priority="340">
      <formula>AND($L$57=0,#REF!&lt;&gt;"NA")</formula>
    </cfRule>
  </conditionalFormatting>
  <conditionalFormatting sqref="C41 C96 J5">
    <cfRule type="expression" dxfId="3842" priority="341">
      <formula>AND($D$61=0,#REF!&lt;&gt;"NA")</formula>
    </cfRule>
  </conditionalFormatting>
  <conditionalFormatting sqref="C42 C97 K5">
    <cfRule type="expression" dxfId="3841" priority="342">
      <formula>AND($L$53=0,#REF!&lt;&gt;"NA")</formula>
    </cfRule>
  </conditionalFormatting>
  <conditionalFormatting sqref="C43 Z25 C98 L5:M5">
    <cfRule type="expression" dxfId="3840" priority="343">
      <formula>AND($P$53=0,$AA$25&lt;&gt;"NA")</formula>
    </cfRule>
  </conditionalFormatting>
  <conditionalFormatting sqref="AD44">
    <cfRule type="expression" dxfId="3839" priority="246">
      <formula>OR($E123=84,$G123=84)</formula>
    </cfRule>
  </conditionalFormatting>
  <conditionalFormatting sqref="AD45:AD46">
    <cfRule type="expression" dxfId="3838" priority="245">
      <formula>OR($E124=84,$G124=84)</formula>
    </cfRule>
  </conditionalFormatting>
  <conditionalFormatting sqref="AD52">
    <cfRule type="expression" dxfId="3837" priority="244">
      <formula>OR($E133=84,$G133=84)</formula>
    </cfRule>
  </conditionalFormatting>
  <conditionalFormatting sqref="Z24">
    <cfRule type="expression" dxfId="3836" priority="243">
      <formula>AND($L$53=0,$AA$24&lt;&gt;"NA")</formula>
    </cfRule>
  </conditionalFormatting>
  <conditionalFormatting sqref="K58">
    <cfRule type="expression" dxfId="3835" priority="242">
      <formula>$H$57=0</formula>
    </cfRule>
  </conditionalFormatting>
  <conditionalFormatting sqref="AA34">
    <cfRule type="cellIs" dxfId="3834" priority="333" operator="equal">
      <formula>"COMPLETED"</formula>
    </cfRule>
    <cfRule type="expression" dxfId="3833" priority="334">
      <formula>$B$3&gt;$AA$34</formula>
    </cfRule>
  </conditionalFormatting>
  <conditionalFormatting sqref="AA35">
    <cfRule type="cellIs" dxfId="3832" priority="240" operator="equal">
      <formula>"COMPLETED"</formula>
    </cfRule>
    <cfRule type="expression" dxfId="3831" priority="241">
      <formula>$B$3&gt;$AA$35</formula>
    </cfRule>
  </conditionalFormatting>
  <conditionalFormatting sqref="AA36">
    <cfRule type="expression" dxfId="3830" priority="238">
      <formula>$B$3&gt;$AA$36</formula>
    </cfRule>
    <cfRule type="cellIs" dxfId="3829" priority="239" operator="equal">
      <formula>"COMPLETED"</formula>
    </cfRule>
    <cfRule type="cellIs" dxfId="3828" priority="252" operator="equal">
      <formula>"NA"</formula>
    </cfRule>
  </conditionalFormatting>
  <conditionalFormatting sqref="AA37">
    <cfRule type="expression" dxfId="3827" priority="235">
      <formula>$B$3&gt;$AA$37</formula>
    </cfRule>
    <cfRule type="cellIs" dxfId="3826" priority="236" operator="equal">
      <formula>"NA"</formula>
    </cfRule>
    <cfRule type="cellIs" dxfId="3825" priority="237" operator="equal">
      <formula>"COMPLETED"</formula>
    </cfRule>
  </conditionalFormatting>
  <conditionalFormatting sqref="C106">
    <cfRule type="containsText" dxfId="3824" priority="231" operator="containsText" text="Singtel">
      <formula>NOT(ISERROR(SEARCH("Singtel",C106)))</formula>
    </cfRule>
    <cfRule type="containsText" dxfId="3823" priority="232" operator="containsText" text="Schenker">
      <formula>NOT(ISERROR(SEARCH("Schenker",C106)))</formula>
    </cfRule>
  </conditionalFormatting>
  <conditionalFormatting sqref="AE74:AG74">
    <cfRule type="expression" dxfId="3822" priority="229">
      <formula>OR($E153=84,$G153=84)</formula>
    </cfRule>
  </conditionalFormatting>
  <conditionalFormatting sqref="BF9:BG23 BJ9:BJ23">
    <cfRule type="cellIs" dxfId="3821" priority="217" operator="equal">
      <formula>"Critical"</formula>
    </cfRule>
    <cfRule type="cellIs" dxfId="3820" priority="218" operator="equal">
      <formula>"Sustainable"</formula>
    </cfRule>
    <cfRule type="cellIs" dxfId="3819" priority="219" operator="equal">
      <formula>"Severe"</formula>
    </cfRule>
    <cfRule type="cellIs" dxfId="3818" priority="220" operator="equal">
      <formula>"Moderate"</formula>
    </cfRule>
  </conditionalFormatting>
  <conditionalFormatting sqref="CB9:CG14">
    <cfRule type="cellIs" dxfId="3817" priority="225" operator="equal">
      <formula>"Critical"</formula>
    </cfRule>
    <cfRule type="cellIs" dxfId="3816" priority="226" operator="equal">
      <formula>"Sustainable"</formula>
    </cfRule>
    <cfRule type="cellIs" dxfId="3815" priority="227" operator="equal">
      <formula>"Severe"</formula>
    </cfRule>
    <cfRule type="cellIs" dxfId="3814" priority="228" operator="equal">
      <formula>"Moderate"</formula>
    </cfRule>
  </conditionalFormatting>
  <conditionalFormatting sqref="BT9:BU23">
    <cfRule type="cellIs" dxfId="3813" priority="221" operator="equal">
      <formula>"Critical"</formula>
    </cfRule>
    <cfRule type="cellIs" dxfId="3812" priority="222" operator="equal">
      <formula>"Sustainable"</formula>
    </cfRule>
    <cfRule type="cellIs" dxfId="3811" priority="223" operator="equal">
      <formula>"Severe"</formula>
    </cfRule>
    <cfRule type="cellIs" dxfId="3810" priority="224" operator="equal">
      <formula>"Moderate"</formula>
    </cfRule>
  </conditionalFormatting>
  <conditionalFormatting sqref="CB9:CG14">
    <cfRule type="cellIs" dxfId="3809" priority="216" operator="equal">
      <formula>"NIL"</formula>
    </cfRule>
  </conditionalFormatting>
  <conditionalFormatting sqref="CB14:CG14">
    <cfRule type="cellIs" dxfId="3808" priority="212" operator="equal">
      <formula>"Critical"</formula>
    </cfRule>
    <cfRule type="cellIs" dxfId="3807" priority="213" operator="equal">
      <formula>"Sustainable"</formula>
    </cfRule>
    <cfRule type="cellIs" dxfId="3806" priority="214" operator="equal">
      <formula>"Severe"</formula>
    </cfRule>
    <cfRule type="cellIs" dxfId="3805" priority="215" operator="equal">
      <formula>"Moderate"</formula>
    </cfRule>
  </conditionalFormatting>
  <conditionalFormatting sqref="CB14:CG14">
    <cfRule type="cellIs" dxfId="3804" priority="211" operator="equal">
      <formula>"NIL"</formula>
    </cfRule>
  </conditionalFormatting>
  <conditionalFormatting sqref="CG9:CG13">
    <cfRule type="cellIs" dxfId="3803" priority="207" operator="equal">
      <formula>"Critical"</formula>
    </cfRule>
    <cfRule type="cellIs" dxfId="3802" priority="208" operator="equal">
      <formula>"Sustainable"</formula>
    </cfRule>
    <cfRule type="cellIs" dxfId="3801" priority="209" operator="equal">
      <formula>"Severe"</formula>
    </cfRule>
    <cfRule type="cellIs" dxfId="3800" priority="210" operator="equal">
      <formula>"Moderate"</formula>
    </cfRule>
  </conditionalFormatting>
  <conditionalFormatting sqref="CG9:CG13">
    <cfRule type="cellIs" dxfId="3799" priority="206" operator="equal">
      <formula>"NIL"</formula>
    </cfRule>
  </conditionalFormatting>
  <conditionalFormatting sqref="BT9:BU23">
    <cfRule type="cellIs" dxfId="3798" priority="205" operator="equal">
      <formula>"NIL"</formula>
    </cfRule>
  </conditionalFormatting>
  <conditionalFormatting sqref="BW9:BW23">
    <cfRule type="cellIs" dxfId="3797" priority="204" operator="equal">
      <formula>"CLOSED"</formula>
    </cfRule>
  </conditionalFormatting>
  <conditionalFormatting sqref="BE37">
    <cfRule type="cellIs" dxfId="3796" priority="203" operator="between">
      <formula>1</formula>
      <formula>100</formula>
    </cfRule>
  </conditionalFormatting>
  <conditionalFormatting sqref="BF37">
    <cfRule type="cellIs" dxfId="3795" priority="202" operator="between">
      <formula>1</formula>
      <formula>100</formula>
    </cfRule>
  </conditionalFormatting>
  <conditionalFormatting sqref="BR9:BR23">
    <cfRule type="cellIs" dxfId="3794" priority="198" operator="equal">
      <formula>"Critical"</formula>
    </cfRule>
    <cfRule type="cellIs" dxfId="3793" priority="199" operator="equal">
      <formula>"Sustainable"</formula>
    </cfRule>
    <cfRule type="cellIs" dxfId="3792" priority="200" operator="equal">
      <formula>"Severe"</formula>
    </cfRule>
    <cfRule type="cellIs" dxfId="3791" priority="201" operator="equal">
      <formula>"Moderate"</formula>
    </cfRule>
  </conditionalFormatting>
  <conditionalFormatting sqref="BR9:BR23">
    <cfRule type="cellIs" dxfId="3790" priority="197" operator="equal">
      <formula>"NIL"</formula>
    </cfRule>
  </conditionalFormatting>
  <conditionalFormatting sqref="BG37">
    <cfRule type="cellIs" dxfId="3789" priority="196" operator="between">
      <formula>1</formula>
      <formula>100</formula>
    </cfRule>
  </conditionalFormatting>
  <conditionalFormatting sqref="BI37">
    <cfRule type="cellIs" dxfId="3788" priority="195" operator="between">
      <formula>1</formula>
      <formula>100</formula>
    </cfRule>
  </conditionalFormatting>
  <conditionalFormatting sqref="BF37:BF41">
    <cfRule type="cellIs" dxfId="3787" priority="194" operator="equal">
      <formula>0</formula>
    </cfRule>
  </conditionalFormatting>
  <conditionalFormatting sqref="BH37">
    <cfRule type="cellIs" dxfId="3786" priority="193" operator="between">
      <formula>1</formula>
      <formula>100</formula>
    </cfRule>
  </conditionalFormatting>
  <conditionalFormatting sqref="BH37:BH41">
    <cfRule type="cellIs" dxfId="3785" priority="192" operator="equal">
      <formula>0</formula>
    </cfRule>
  </conditionalFormatting>
  <conditionalFormatting sqref="BJ37:BP37">
    <cfRule type="cellIs" dxfId="3784" priority="191" operator="between">
      <formula>1</formula>
      <formula>100</formula>
    </cfRule>
  </conditionalFormatting>
  <conditionalFormatting sqref="BJ37:BP41">
    <cfRule type="cellIs" dxfId="3783" priority="190" operator="equal">
      <formula>0</formula>
    </cfRule>
  </conditionalFormatting>
  <conditionalFormatting sqref="BL9:BL23">
    <cfRule type="cellIs" dxfId="3782" priority="186" operator="equal">
      <formula>"Critical"</formula>
    </cfRule>
    <cfRule type="cellIs" dxfId="3781" priority="187" operator="equal">
      <formula>"Sustainable"</formula>
    </cfRule>
    <cfRule type="cellIs" dxfId="3780" priority="188" operator="equal">
      <formula>"Severe"</formula>
    </cfRule>
    <cfRule type="cellIs" dxfId="3779" priority="189" operator="equal">
      <formula>"Moderate"</formula>
    </cfRule>
  </conditionalFormatting>
  <conditionalFormatting sqref="BS9:BS23">
    <cfRule type="cellIs" dxfId="3778" priority="182" operator="equal">
      <formula>"Critical"</formula>
    </cfRule>
    <cfRule type="cellIs" dxfId="3777" priority="183" operator="equal">
      <formula>"Sustainable"</formula>
    </cfRule>
    <cfRule type="cellIs" dxfId="3776" priority="184" operator="equal">
      <formula>"Severe"</formula>
    </cfRule>
    <cfRule type="cellIs" dxfId="3775" priority="185" operator="equal">
      <formula>"Moderate"</formula>
    </cfRule>
  </conditionalFormatting>
  <conditionalFormatting sqref="BV9:BV23">
    <cfRule type="cellIs" dxfId="3774" priority="178" operator="equal">
      <formula>"Critical"</formula>
    </cfRule>
    <cfRule type="cellIs" dxfId="3773" priority="179" operator="equal">
      <formula>"Sustainable"</formula>
    </cfRule>
    <cfRule type="cellIs" dxfId="3772" priority="180" operator="equal">
      <formula>"Severe"</formula>
    </cfRule>
    <cfRule type="cellIs" dxfId="3771" priority="181" operator="equal">
      <formula>"Moderate"</formula>
    </cfRule>
  </conditionalFormatting>
  <conditionalFormatting sqref="AZ29:BD30 BC31:BD32 BD33">
    <cfRule type="cellIs" dxfId="3770" priority="170" operator="equal">
      <formula>"Critical"</formula>
    </cfRule>
    <cfRule type="cellIs" dxfId="3769" priority="171" operator="equal">
      <formula>"Sustainable"</formula>
    </cfRule>
    <cfRule type="cellIs" dxfId="3768" priority="172" operator="equal">
      <formula>"Severe"</formula>
    </cfRule>
    <cfRule type="cellIs" dxfId="3767" priority="173" operator="equal">
      <formula>"Moderate"</formula>
    </cfRule>
  </conditionalFormatting>
  <conditionalFormatting sqref="AZ29:BD30 BC31:BD32 BD33">
    <cfRule type="cellIs" dxfId="3766" priority="174" operator="equal">
      <formula>"Critical"</formula>
    </cfRule>
    <cfRule type="cellIs" dxfId="3765" priority="175" operator="equal">
      <formula>"Sustainable"</formula>
    </cfRule>
    <cfRule type="cellIs" dxfId="3764" priority="176" operator="equal">
      <formula>"Severe"</formula>
    </cfRule>
    <cfRule type="cellIs" dxfId="3763" priority="177" operator="equal">
      <formula>"Moderate"</formula>
    </cfRule>
  </conditionalFormatting>
  <conditionalFormatting sqref="AZ31:AZ33">
    <cfRule type="cellIs" dxfId="3762" priority="166" operator="equal">
      <formula>"Critical"</formula>
    </cfRule>
    <cfRule type="cellIs" dxfId="3761" priority="167" operator="equal">
      <formula>"Sustainable"</formula>
    </cfRule>
    <cfRule type="cellIs" dxfId="3760" priority="168" operator="equal">
      <formula>"Severe"</formula>
    </cfRule>
    <cfRule type="cellIs" dxfId="3759" priority="169" operator="equal">
      <formula>"Moderate"</formula>
    </cfRule>
  </conditionalFormatting>
  <conditionalFormatting sqref="AZ31:AZ33">
    <cfRule type="cellIs" dxfId="3758" priority="162" operator="equal">
      <formula>"Critical"</formula>
    </cfRule>
    <cfRule type="cellIs" dxfId="3757" priority="163" operator="equal">
      <formula>"Sustainable"</formula>
    </cfRule>
    <cfRule type="cellIs" dxfId="3756" priority="164" operator="equal">
      <formula>"Severe"</formula>
    </cfRule>
    <cfRule type="cellIs" dxfId="3755" priority="165" operator="equal">
      <formula>"Moderate"</formula>
    </cfRule>
  </conditionalFormatting>
  <conditionalFormatting sqref="BA32:BA33">
    <cfRule type="cellIs" dxfId="3754" priority="158" operator="equal">
      <formula>"Critical"</formula>
    </cfRule>
    <cfRule type="cellIs" dxfId="3753" priority="159" operator="equal">
      <formula>"Sustainable"</formula>
    </cfRule>
    <cfRule type="cellIs" dxfId="3752" priority="160" operator="equal">
      <formula>"Severe"</formula>
    </cfRule>
    <cfRule type="cellIs" dxfId="3751" priority="161" operator="equal">
      <formula>"Moderate"</formula>
    </cfRule>
  </conditionalFormatting>
  <conditionalFormatting sqref="BA32:BA33">
    <cfRule type="cellIs" dxfId="3750" priority="154" operator="equal">
      <formula>"Critical"</formula>
    </cfRule>
    <cfRule type="cellIs" dxfId="3749" priority="155" operator="equal">
      <formula>"Sustainable"</formula>
    </cfRule>
    <cfRule type="cellIs" dxfId="3748" priority="156" operator="equal">
      <formula>"Severe"</formula>
    </cfRule>
    <cfRule type="cellIs" dxfId="3747" priority="157" operator="equal">
      <formula>"Moderate"</formula>
    </cfRule>
  </conditionalFormatting>
  <conditionalFormatting sqref="BB33">
    <cfRule type="cellIs" dxfId="3746" priority="150" operator="equal">
      <formula>"Critical"</formula>
    </cfRule>
    <cfRule type="cellIs" dxfId="3745" priority="151" operator="equal">
      <formula>"Sustainable"</formula>
    </cfRule>
    <cfRule type="cellIs" dxfId="3744" priority="152" operator="equal">
      <formula>"Severe"</formula>
    </cfRule>
    <cfRule type="cellIs" dxfId="3743" priority="153" operator="equal">
      <formula>"Moderate"</formula>
    </cfRule>
  </conditionalFormatting>
  <conditionalFormatting sqref="BB33">
    <cfRule type="cellIs" dxfId="3742" priority="146" operator="equal">
      <formula>"Critical"</formula>
    </cfRule>
    <cfRule type="cellIs" dxfId="3741" priority="147" operator="equal">
      <formula>"Sustainable"</formula>
    </cfRule>
    <cfRule type="cellIs" dxfId="3740" priority="148" operator="equal">
      <formula>"Severe"</formula>
    </cfRule>
    <cfRule type="cellIs" dxfId="3739" priority="149" operator="equal">
      <formula>"Moderate"</formula>
    </cfRule>
  </conditionalFormatting>
  <conditionalFormatting sqref="BA31:BB31">
    <cfRule type="cellIs" dxfId="3738" priority="142" operator="equal">
      <formula>"Critical"</formula>
    </cfRule>
    <cfRule type="cellIs" dxfId="3737" priority="143" operator="equal">
      <formula>"Sustainable"</formula>
    </cfRule>
    <cfRule type="cellIs" dxfId="3736" priority="144" operator="equal">
      <formula>"Severe"</formula>
    </cfRule>
    <cfRule type="cellIs" dxfId="3735" priority="145" operator="equal">
      <formula>"Moderate"</formula>
    </cfRule>
  </conditionalFormatting>
  <conditionalFormatting sqref="BA31:BB31">
    <cfRule type="cellIs" dxfId="3734" priority="138" operator="equal">
      <formula>"Critical"</formula>
    </cfRule>
    <cfRule type="cellIs" dxfId="3733" priority="139" operator="equal">
      <formula>"Sustainable"</formula>
    </cfRule>
    <cfRule type="cellIs" dxfId="3732" priority="140" operator="equal">
      <formula>"Severe"</formula>
    </cfRule>
    <cfRule type="cellIs" dxfId="3731" priority="141" operator="equal">
      <formula>"Moderate"</formula>
    </cfRule>
  </conditionalFormatting>
  <conditionalFormatting sqref="BB32">
    <cfRule type="cellIs" dxfId="3730" priority="134" operator="equal">
      <formula>"Critical"</formula>
    </cfRule>
    <cfRule type="cellIs" dxfId="3729" priority="135" operator="equal">
      <formula>"Sustainable"</formula>
    </cfRule>
    <cfRule type="cellIs" dxfId="3728" priority="136" operator="equal">
      <formula>"Severe"</formula>
    </cfRule>
    <cfRule type="cellIs" dxfId="3727" priority="137" operator="equal">
      <formula>"Moderate"</formula>
    </cfRule>
  </conditionalFormatting>
  <conditionalFormatting sqref="BB32">
    <cfRule type="cellIs" dxfId="3726" priority="130" operator="equal">
      <formula>"Critical"</formula>
    </cfRule>
    <cfRule type="cellIs" dxfId="3725" priority="131" operator="equal">
      <formula>"Sustainable"</formula>
    </cfRule>
    <cfRule type="cellIs" dxfId="3724" priority="132" operator="equal">
      <formula>"Severe"</formula>
    </cfRule>
    <cfRule type="cellIs" dxfId="3723" priority="133" operator="equal">
      <formula>"Moderate"</formula>
    </cfRule>
  </conditionalFormatting>
  <conditionalFormatting sqref="BC33">
    <cfRule type="cellIs" dxfId="3722" priority="126" operator="equal">
      <formula>"Critical"</formula>
    </cfRule>
    <cfRule type="cellIs" dxfId="3721" priority="127" operator="equal">
      <formula>"Sustainable"</formula>
    </cfRule>
    <cfRule type="cellIs" dxfId="3720" priority="128" operator="equal">
      <formula>"Severe"</formula>
    </cfRule>
    <cfRule type="cellIs" dxfId="3719" priority="129" operator="equal">
      <formula>"Moderate"</formula>
    </cfRule>
  </conditionalFormatting>
  <conditionalFormatting sqref="BC33">
    <cfRule type="cellIs" dxfId="3718" priority="122" operator="equal">
      <formula>"Critical"</formula>
    </cfRule>
    <cfRule type="cellIs" dxfId="3717" priority="123" operator="equal">
      <formula>"Sustainable"</formula>
    </cfRule>
    <cfRule type="cellIs" dxfId="3716" priority="124" operator="equal">
      <formula>"Severe"</formula>
    </cfRule>
    <cfRule type="cellIs" dxfId="3715" priority="125" operator="equal">
      <formula>"Moderate"</formula>
    </cfRule>
  </conditionalFormatting>
  <conditionalFormatting sqref="AZ37:BD38 BC39:BD40 BD41">
    <cfRule type="cellIs" dxfId="3714" priority="114" operator="equal">
      <formula>"Critical"</formula>
    </cfRule>
    <cfRule type="cellIs" dxfId="3713" priority="115" operator="equal">
      <formula>"Sustainable"</formula>
    </cfRule>
    <cfRule type="cellIs" dxfId="3712" priority="116" operator="equal">
      <formula>"Severe"</formula>
    </cfRule>
    <cfRule type="cellIs" dxfId="3711" priority="117" operator="equal">
      <formula>"Moderate"</formula>
    </cfRule>
  </conditionalFormatting>
  <conditionalFormatting sqref="AZ37:BD38 BC39:BD40 BD41">
    <cfRule type="cellIs" dxfId="3710" priority="118" operator="equal">
      <formula>"Critical"</formula>
    </cfRule>
    <cfRule type="cellIs" dxfId="3709" priority="119" operator="equal">
      <formula>"Sustainable"</formula>
    </cfRule>
    <cfRule type="cellIs" dxfId="3708" priority="120" operator="equal">
      <formula>"Severe"</formula>
    </cfRule>
    <cfRule type="cellIs" dxfId="3707" priority="121" operator="equal">
      <formula>"Moderate"</formula>
    </cfRule>
  </conditionalFormatting>
  <conditionalFormatting sqref="AZ39:AZ41">
    <cfRule type="cellIs" dxfId="3706" priority="110" operator="equal">
      <formula>"Critical"</formula>
    </cfRule>
    <cfRule type="cellIs" dxfId="3705" priority="111" operator="equal">
      <formula>"Sustainable"</formula>
    </cfRule>
    <cfRule type="cellIs" dxfId="3704" priority="112" operator="equal">
      <formula>"Severe"</formula>
    </cfRule>
    <cfRule type="cellIs" dxfId="3703" priority="113" operator="equal">
      <formula>"Moderate"</formula>
    </cfRule>
  </conditionalFormatting>
  <conditionalFormatting sqref="AZ39:AZ41">
    <cfRule type="cellIs" dxfId="3702" priority="106" operator="equal">
      <formula>"Critical"</formula>
    </cfRule>
    <cfRule type="cellIs" dxfId="3701" priority="107" operator="equal">
      <formula>"Sustainable"</formula>
    </cfRule>
    <cfRule type="cellIs" dxfId="3700" priority="108" operator="equal">
      <formula>"Severe"</formula>
    </cfRule>
    <cfRule type="cellIs" dxfId="3699" priority="109" operator="equal">
      <formula>"Moderate"</formula>
    </cfRule>
  </conditionalFormatting>
  <conditionalFormatting sqref="BA40:BA41">
    <cfRule type="cellIs" dxfId="3698" priority="102" operator="equal">
      <formula>"Critical"</formula>
    </cfRule>
    <cfRule type="cellIs" dxfId="3697" priority="103" operator="equal">
      <formula>"Sustainable"</formula>
    </cfRule>
    <cfRule type="cellIs" dxfId="3696" priority="104" operator="equal">
      <formula>"Severe"</formula>
    </cfRule>
    <cfRule type="cellIs" dxfId="3695" priority="105" operator="equal">
      <formula>"Moderate"</formula>
    </cfRule>
  </conditionalFormatting>
  <conditionalFormatting sqref="BA40:BA41">
    <cfRule type="cellIs" dxfId="3694" priority="98" operator="equal">
      <formula>"Critical"</formula>
    </cfRule>
    <cfRule type="cellIs" dxfId="3693" priority="99" operator="equal">
      <formula>"Sustainable"</formula>
    </cfRule>
    <cfRule type="cellIs" dxfId="3692" priority="100" operator="equal">
      <formula>"Severe"</formula>
    </cfRule>
    <cfRule type="cellIs" dxfId="3691" priority="101" operator="equal">
      <formula>"Moderate"</formula>
    </cfRule>
  </conditionalFormatting>
  <conditionalFormatting sqref="BB41">
    <cfRule type="cellIs" dxfId="3690" priority="94" operator="equal">
      <formula>"Critical"</formula>
    </cfRule>
    <cfRule type="cellIs" dxfId="3689" priority="95" operator="equal">
      <formula>"Sustainable"</formula>
    </cfRule>
    <cfRule type="cellIs" dxfId="3688" priority="96" operator="equal">
      <formula>"Severe"</formula>
    </cfRule>
    <cfRule type="cellIs" dxfId="3687" priority="97" operator="equal">
      <formula>"Moderate"</formula>
    </cfRule>
  </conditionalFormatting>
  <conditionalFormatting sqref="BB41">
    <cfRule type="cellIs" dxfId="3686" priority="90" operator="equal">
      <formula>"Critical"</formula>
    </cfRule>
    <cfRule type="cellIs" dxfId="3685" priority="91" operator="equal">
      <formula>"Sustainable"</formula>
    </cfRule>
    <cfRule type="cellIs" dxfId="3684" priority="92" operator="equal">
      <formula>"Severe"</formula>
    </cfRule>
    <cfRule type="cellIs" dxfId="3683" priority="93" operator="equal">
      <formula>"Moderate"</formula>
    </cfRule>
  </conditionalFormatting>
  <conditionalFormatting sqref="BA39:BB39">
    <cfRule type="cellIs" dxfId="3682" priority="86" operator="equal">
      <formula>"Critical"</formula>
    </cfRule>
    <cfRule type="cellIs" dxfId="3681" priority="87" operator="equal">
      <formula>"Sustainable"</formula>
    </cfRule>
    <cfRule type="cellIs" dxfId="3680" priority="88" operator="equal">
      <formula>"Severe"</formula>
    </cfRule>
    <cfRule type="cellIs" dxfId="3679" priority="89" operator="equal">
      <formula>"Moderate"</formula>
    </cfRule>
  </conditionalFormatting>
  <conditionalFormatting sqref="BA39:BB39">
    <cfRule type="cellIs" dxfId="3678" priority="82" operator="equal">
      <formula>"Critical"</formula>
    </cfRule>
    <cfRule type="cellIs" dxfId="3677" priority="83" operator="equal">
      <formula>"Sustainable"</formula>
    </cfRule>
    <cfRule type="cellIs" dxfId="3676" priority="84" operator="equal">
      <formula>"Severe"</formula>
    </cfRule>
    <cfRule type="cellIs" dxfId="3675" priority="85" operator="equal">
      <formula>"Moderate"</formula>
    </cfRule>
  </conditionalFormatting>
  <conditionalFormatting sqref="BB40">
    <cfRule type="cellIs" dxfId="3674" priority="78" operator="equal">
      <formula>"Critical"</formula>
    </cfRule>
    <cfRule type="cellIs" dxfId="3673" priority="79" operator="equal">
      <formula>"Sustainable"</formula>
    </cfRule>
    <cfRule type="cellIs" dxfId="3672" priority="80" operator="equal">
      <formula>"Severe"</formula>
    </cfRule>
    <cfRule type="cellIs" dxfId="3671" priority="81" operator="equal">
      <formula>"Moderate"</formula>
    </cfRule>
  </conditionalFormatting>
  <conditionalFormatting sqref="BB40">
    <cfRule type="cellIs" dxfId="3670" priority="74" operator="equal">
      <formula>"Critical"</formula>
    </cfRule>
    <cfRule type="cellIs" dxfId="3669" priority="75" operator="equal">
      <formula>"Sustainable"</formula>
    </cfRule>
    <cfRule type="cellIs" dxfId="3668" priority="76" operator="equal">
      <formula>"Severe"</formula>
    </cfRule>
    <cfRule type="cellIs" dxfId="3667" priority="77" operator="equal">
      <formula>"Moderate"</formula>
    </cfRule>
  </conditionalFormatting>
  <conditionalFormatting sqref="BC41">
    <cfRule type="cellIs" dxfId="3666" priority="70" operator="equal">
      <formula>"Critical"</formula>
    </cfRule>
    <cfRule type="cellIs" dxfId="3665" priority="71" operator="equal">
      <formula>"Sustainable"</formula>
    </cfRule>
    <cfRule type="cellIs" dxfId="3664" priority="72" operator="equal">
      <formula>"Severe"</formula>
    </cfRule>
    <cfRule type="cellIs" dxfId="3663" priority="73" operator="equal">
      <formula>"Moderate"</formula>
    </cfRule>
  </conditionalFormatting>
  <conditionalFormatting sqref="BC41">
    <cfRule type="cellIs" dxfId="3662" priority="66" operator="equal">
      <formula>"Critical"</formula>
    </cfRule>
    <cfRule type="cellIs" dxfId="3661" priority="67" operator="equal">
      <formula>"Sustainable"</formula>
    </cfRule>
    <cfRule type="cellIs" dxfId="3660" priority="68" operator="equal">
      <formula>"Severe"</formula>
    </cfRule>
    <cfRule type="cellIs" dxfId="3659" priority="69" operator="equal">
      <formula>"Moderate"</formula>
    </cfRule>
  </conditionalFormatting>
  <conditionalFormatting sqref="AD48:AD49 AD51">
    <cfRule type="expression" dxfId="3658" priority="65">
      <formula>OR($E127=84,$G127=84)</formula>
    </cfRule>
  </conditionalFormatting>
  <conditionalFormatting sqref="AD50">
    <cfRule type="expression" dxfId="3657" priority="64">
      <formula>OR($E129=84,$G129=84)</formula>
    </cfRule>
  </conditionalFormatting>
  <conditionalFormatting sqref="AD54:AD58">
    <cfRule type="expression" dxfId="3656" priority="63">
      <formula>OR($E133=84,$G133=84)</formula>
    </cfRule>
  </conditionalFormatting>
  <conditionalFormatting sqref="AD60:AD63">
    <cfRule type="expression" dxfId="3655" priority="62">
      <formula>OR($E139=84,$G139=84)</formula>
    </cfRule>
  </conditionalFormatting>
  <conditionalFormatting sqref="AD65:AD66">
    <cfRule type="expression" dxfId="3654" priority="61">
      <formula>OR($E144=84,$G144=84)</formula>
    </cfRule>
  </conditionalFormatting>
  <conditionalFormatting sqref="AD68:AD71">
    <cfRule type="expression" dxfId="3653" priority="60">
      <formula>OR($E147=84,$G147=84)</formula>
    </cfRule>
  </conditionalFormatting>
  <conditionalFormatting sqref="R7">
    <cfRule type="cellIs" dxfId="3652" priority="13" operator="equal">
      <formula>"TO ARCHIVE"</formula>
    </cfRule>
  </conditionalFormatting>
  <conditionalFormatting sqref="CS17:CS22">
    <cfRule type="cellIs" dxfId="3651" priority="54" stopIfTrue="1" operator="equal">
      <formula>"NA"</formula>
    </cfRule>
  </conditionalFormatting>
  <conditionalFormatting sqref="CR5:CW5">
    <cfRule type="cellIs" dxfId="3650" priority="49" operator="equal">
      <formula>"NA"</formula>
    </cfRule>
    <cfRule type="cellIs" dxfId="3649" priority="50" operator="equal">
      <formula>"INITIATED"</formula>
    </cfRule>
    <cfRule type="cellIs" dxfId="3648" priority="51" operator="equal">
      <formula>"TO BE SCHEDULED"</formula>
    </cfRule>
    <cfRule type="cellIs" dxfId="3647" priority="52" operator="equal">
      <formula>"WIP"</formula>
    </cfRule>
    <cfRule type="cellIs" dxfId="3646" priority="53" operator="equal">
      <formula>"COMPLETED"</formula>
    </cfRule>
  </conditionalFormatting>
  <conditionalFormatting sqref="CS17:CS22">
    <cfRule type="cellIs" dxfId="3645" priority="56" stopIfTrue="1" operator="equal">
      <formula>"COMPLETED"</formula>
    </cfRule>
  </conditionalFormatting>
  <conditionalFormatting sqref="CR18 CS3 CR29 CQ38">
    <cfRule type="expression" dxfId="3644" priority="57">
      <formula>AND(#REF!=0,$E$18&lt;&gt;"NA")</formula>
    </cfRule>
  </conditionalFormatting>
  <conditionalFormatting sqref="CR19 CT3 CR30 CQ39">
    <cfRule type="expression" dxfId="3643" priority="58">
      <formula>AND(#REF!=0,$E$19&lt;&gt;"NA")</formula>
    </cfRule>
  </conditionalFormatting>
  <conditionalFormatting sqref="CR21 CV3 CR32 CQ41">
    <cfRule type="expression" dxfId="3642" priority="59">
      <formula>AND(#REF!=0,$E$21&lt;&gt;"NA")</formula>
    </cfRule>
  </conditionalFormatting>
  <conditionalFormatting sqref="C174:C175">
    <cfRule type="cellIs" dxfId="3641" priority="47" operator="equal">
      <formula>$C$174</formula>
    </cfRule>
    <cfRule type="cellIs" dxfId="3640" priority="48" operator="equal">
      <formula>$C$175</formula>
    </cfRule>
  </conditionalFormatting>
  <conditionalFormatting sqref="AA16">
    <cfRule type="expression" dxfId="3639" priority="43">
      <formula>TODAY()&gt;$AA$16</formula>
    </cfRule>
    <cfRule type="cellIs" dxfId="3638" priority="46" stopIfTrue="1" operator="equal">
      <formula>"COMPLETED"</formula>
    </cfRule>
    <cfRule type="cellIs" dxfId="3637" priority="250" stopIfTrue="1" operator="equal">
      <formula>"NA"</formula>
    </cfRule>
  </conditionalFormatting>
  <conditionalFormatting sqref="AA17">
    <cfRule type="expression" dxfId="3636" priority="44">
      <formula>TODAY()&gt;$AA$17</formula>
    </cfRule>
    <cfRule type="cellIs" dxfId="3635" priority="45" stopIfTrue="1" operator="equal">
      <formula>"COMPLETED"</formula>
    </cfRule>
    <cfRule type="cellIs" dxfId="3634" priority="251" stopIfTrue="1" operator="equal">
      <formula>"NA"</formula>
    </cfRule>
  </conditionalFormatting>
  <conditionalFormatting sqref="AA18">
    <cfRule type="expression" dxfId="3633" priority="40">
      <formula>TODAY()&gt;$AA$18</formula>
    </cfRule>
    <cfRule type="cellIs" dxfId="3632" priority="41" operator="equal">
      <formula>"COMPLETED"</formula>
    </cfRule>
    <cfRule type="cellIs" dxfId="3631" priority="42" operator="equal">
      <formula>"NA"</formula>
    </cfRule>
  </conditionalFormatting>
  <conditionalFormatting sqref="AA19">
    <cfRule type="expression" dxfId="3630" priority="37">
      <formula>TODAY()&gt;AA19</formula>
    </cfRule>
    <cfRule type="cellIs" dxfId="3629" priority="38" stopIfTrue="1" operator="equal">
      <formula>"COMPLETED"</formula>
    </cfRule>
    <cfRule type="cellIs" dxfId="3628" priority="39" stopIfTrue="1" operator="equal">
      <formula>"NA"</formula>
    </cfRule>
  </conditionalFormatting>
  <conditionalFormatting sqref="AA20">
    <cfRule type="expression" dxfId="3627" priority="34">
      <formula>TODAY()&gt;AA20</formula>
    </cfRule>
    <cfRule type="cellIs" dxfId="3626" priority="35" stopIfTrue="1" operator="equal">
      <formula>"COMPLETED"</formula>
    </cfRule>
    <cfRule type="cellIs" dxfId="3625" priority="36" stopIfTrue="1" operator="equal">
      <formula>"NA"</formula>
    </cfRule>
  </conditionalFormatting>
  <conditionalFormatting sqref="AA21">
    <cfRule type="expression" dxfId="3624" priority="31">
      <formula>TODAY()&gt;AA21</formula>
    </cfRule>
    <cfRule type="cellIs" dxfId="3623" priority="32" stopIfTrue="1" operator="equal">
      <formula>"COMPLETED"</formula>
    </cfRule>
    <cfRule type="cellIs" dxfId="3622" priority="33" stopIfTrue="1" operator="equal">
      <formula>"NA"</formula>
    </cfRule>
  </conditionalFormatting>
  <conditionalFormatting sqref="AA22">
    <cfRule type="expression" dxfId="3621" priority="28">
      <formula>TODAY()&gt;AA22</formula>
    </cfRule>
    <cfRule type="cellIs" dxfId="3620" priority="29" stopIfTrue="1" operator="equal">
      <formula>"COMPLETED"</formula>
    </cfRule>
    <cfRule type="cellIs" dxfId="3619" priority="30" stopIfTrue="1" operator="equal">
      <formula>"NA"</formula>
    </cfRule>
  </conditionalFormatting>
  <conditionalFormatting sqref="AA23">
    <cfRule type="expression" dxfId="3618" priority="25">
      <formula>TODAY()&gt;AA23</formula>
    </cfRule>
    <cfRule type="cellIs" dxfId="3617" priority="26" stopIfTrue="1" operator="equal">
      <formula>"COMPLETED"</formula>
    </cfRule>
    <cfRule type="cellIs" dxfId="3616" priority="27" stopIfTrue="1" operator="equal">
      <formula>"NA"</formula>
    </cfRule>
  </conditionalFormatting>
  <conditionalFormatting sqref="AA24">
    <cfRule type="expression" dxfId="3615" priority="22">
      <formula>TODAY()&gt;AA24</formula>
    </cfRule>
    <cfRule type="cellIs" dxfId="3614" priority="23" stopIfTrue="1" operator="equal">
      <formula>"COMPLETED"</formula>
    </cfRule>
    <cfRule type="cellIs" dxfId="3613" priority="24" stopIfTrue="1" operator="equal">
      <formula>"NA"</formula>
    </cfRule>
  </conditionalFormatting>
  <conditionalFormatting sqref="AA25">
    <cfRule type="expression" dxfId="3612" priority="19">
      <formula>TODAY()&gt;AA25</formula>
    </cfRule>
    <cfRule type="cellIs" dxfId="3611" priority="20" stopIfTrue="1" operator="equal">
      <formula>"COMPLETED"</formula>
    </cfRule>
    <cfRule type="cellIs" dxfId="3610" priority="21" stopIfTrue="1" operator="equal">
      <formula>"NA"</formula>
    </cfRule>
  </conditionalFormatting>
  <conditionalFormatting sqref="E22">
    <cfRule type="expression" dxfId="3609" priority="15">
      <formula>AND($D$52=0,$AA$17&lt;&gt;"NA")</formula>
    </cfRule>
  </conditionalFormatting>
  <conditionalFormatting sqref="E23">
    <cfRule type="expression" dxfId="3608" priority="16">
      <formula>AND($D$57=0,$AA$18&lt;&gt;"NA")</formula>
    </cfRule>
  </conditionalFormatting>
  <conditionalFormatting sqref="E25">
    <cfRule type="expression" dxfId="3607" priority="17">
      <formula>AND($H$53=0,$AA$20&lt;&gt;"NA")</formula>
    </cfRule>
  </conditionalFormatting>
  <conditionalFormatting sqref="E30">
    <cfRule type="expression" dxfId="3606" priority="18">
      <formula>AND($P$53=0,$AA$25&lt;&gt;"NA")</formula>
    </cfRule>
  </conditionalFormatting>
  <conditionalFormatting sqref="E29">
    <cfRule type="expression" dxfId="3605" priority="14">
      <formula>AND($L$53=0,$AA$24&lt;&gt;"NA")</formula>
    </cfRule>
  </conditionalFormatting>
  <conditionalFormatting sqref="AD75:AD81">
    <cfRule type="expression" dxfId="3604" priority="12">
      <formula>OR($E154=84,$G154=84)</formula>
    </cfRule>
  </conditionalFormatting>
  <conditionalFormatting sqref="AD74">
    <cfRule type="expression" dxfId="3603" priority="11">
      <formula>OR($E153=84,$G153=84)</formula>
    </cfRule>
  </conditionalFormatting>
  <conditionalFormatting sqref="AD83:AD86">
    <cfRule type="expression" dxfId="3602" priority="10">
      <formula>OR($E162=84,$G162=84)</formula>
    </cfRule>
  </conditionalFormatting>
  <conditionalFormatting sqref="CS17">
    <cfRule type="expression" dxfId="3601" priority="55">
      <formula>TODAY()&gt;$CS$17</formula>
    </cfRule>
  </conditionalFormatting>
  <conditionalFormatting sqref="CS18">
    <cfRule type="expression" dxfId="3600" priority="9">
      <formula>TODAY()&gt;$CS$18</formula>
    </cfRule>
  </conditionalFormatting>
  <conditionalFormatting sqref="CS19">
    <cfRule type="expression" dxfId="3599" priority="8">
      <formula>TODAY()&gt;$CS$19</formula>
    </cfRule>
  </conditionalFormatting>
  <conditionalFormatting sqref="CS20">
    <cfRule type="expression" dxfId="3598" priority="7">
      <formula>TODAY()&gt;$CS$20</formula>
    </cfRule>
  </conditionalFormatting>
  <conditionalFormatting sqref="CS21">
    <cfRule type="expression" dxfId="3597" priority="6">
      <formula>TODAY()&gt;$CS$21</formula>
    </cfRule>
  </conditionalFormatting>
  <conditionalFormatting sqref="CS22">
    <cfRule type="expression" dxfId="3596" priority="5">
      <formula>TODAY()&gt;$CS$22</formula>
    </cfRule>
  </conditionalFormatting>
  <dataValidations count="6">
    <dataValidation type="list" allowBlank="1" showInputMessage="1" showErrorMessage="1" sqref="AJ9" xr:uid="{2F8DDB55-A4A7-4655-B87C-F1247826B85C}">
      <formula1>$E$102:$E$103</formula1>
    </dataValidation>
    <dataValidation type="list" allowBlank="1" showInputMessage="1" showErrorMessage="1" sqref="CU12" xr:uid="{28270E69-7559-4D9D-9A55-67D376105F60}">
      <formula1>#REF!</formula1>
    </dataValidation>
    <dataValidation type="list" allowBlank="1" showInputMessage="1" showErrorMessage="1" sqref="BA9:BA23 BM9:BM23" xr:uid="{A459B429-BB30-4557-8CA7-3A4A51CE084D}">
      <formula1>$CH$8:$CH$10</formula1>
    </dataValidation>
    <dataValidation type="list" allowBlank="1" showInputMessage="1" showErrorMessage="1" sqref="BD9:BE23" xr:uid="{0867BD22-BB4B-489B-9A99-BE9B1EAE2493}">
      <formula1>OFFSET($CL$9,1,MATCH($BA9,$CL$9:$CN$9,0)-1,COUNTA(OFFSET($CL$9,1,MATCH($BA9,$CL$9:$CN$9,0)-1,5,1)),1)</formula1>
    </dataValidation>
    <dataValidation type="list" allowBlank="1" showInputMessage="1" showErrorMessage="1" sqref="BQ9:BQ23" xr:uid="{55005B0B-E654-44B1-9598-B7B4D84B35A5}">
      <formula1>OFFSET($CL$16,1,MATCH($BM9,$CL$16:$CN$16,0)-1,COUNTA(OFFSET($CL$16,1,MATCH($BM9,$CL$16:$CN$16,0)-1,6,1)),1)</formula1>
    </dataValidation>
    <dataValidation type="list" showInputMessage="1" showErrorMessage="1" sqref="BP9:BP23" xr:uid="{1D295DE2-55E1-437B-8EA6-2C9C46AFDDF5}">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9393"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59394"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59395"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59396"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59397"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59398"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59399"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59400"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59401"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59402"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59403"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59404"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59405"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59406"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59407"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59408"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59409"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59410"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59411"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59412"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59413"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59414"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59415"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59416"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59417"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59418"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59419"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59420"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59421"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59422"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59423"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59424"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59425"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59426"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59427"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59428"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59429"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59430"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59431"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59432"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59433"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59434"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59435"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59436"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59437"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59438"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59439"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59440"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59441"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59442"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59443"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59444"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59445"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59446"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59447"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59448"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59449"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59450"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59451"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59452"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59453"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59454"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59455"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59456"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59457"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59458"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59459"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59460"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59461"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59462"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59463"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59464"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59465"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59466"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59467"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59468"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59469"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59470"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59471"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59472"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59473"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59474"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59475"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59476"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59477"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59478"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59479"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59480" r:id="rId90" name="Check Box 88">
              <controlPr defaultSize="0" autoFill="0" autoLine="0" autoPict="0">
                <anchor moveWithCells="1">
                  <from>
                    <xdr:col>97</xdr:col>
                    <xdr:colOff>47625</xdr:colOff>
                    <xdr:row>15</xdr:row>
                    <xdr:rowOff>209550</xdr:rowOff>
                  </from>
                  <to>
                    <xdr:col>97</xdr:col>
                    <xdr:colOff>1123950</xdr:colOff>
                    <xdr:row>17</xdr:row>
                    <xdr:rowOff>47625</xdr:rowOff>
                  </to>
                </anchor>
              </controlPr>
            </control>
          </mc:Choice>
        </mc:AlternateContent>
        <mc:AlternateContent xmlns:mc="http://schemas.openxmlformats.org/markup-compatibility/2006">
          <mc:Choice Requires="x14">
            <control shapeId="59481"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59482" r:id="rId92" name="Check Box 90">
              <controlPr defaultSize="0" autoFill="0" autoLine="0" autoPict="0">
                <anchor moveWithCells="1">
                  <from>
                    <xdr:col>97</xdr:col>
                    <xdr:colOff>47625</xdr:colOff>
                    <xdr:row>16</xdr:row>
                    <xdr:rowOff>209550</xdr:rowOff>
                  </from>
                  <to>
                    <xdr:col>97</xdr:col>
                    <xdr:colOff>1123950</xdr:colOff>
                    <xdr:row>18</xdr:row>
                    <xdr:rowOff>47625</xdr:rowOff>
                  </to>
                </anchor>
              </controlPr>
            </control>
          </mc:Choice>
        </mc:AlternateContent>
        <mc:AlternateContent xmlns:mc="http://schemas.openxmlformats.org/markup-compatibility/2006">
          <mc:Choice Requires="x14">
            <control shapeId="59483"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59484" r:id="rId94" name="Check Box 92">
              <controlPr defaultSize="0" autoFill="0" autoLine="0" autoPict="0">
                <anchor moveWithCells="1">
                  <from>
                    <xdr:col>97</xdr:col>
                    <xdr:colOff>47625</xdr:colOff>
                    <xdr:row>17</xdr:row>
                    <xdr:rowOff>209550</xdr:rowOff>
                  </from>
                  <to>
                    <xdr:col>97</xdr:col>
                    <xdr:colOff>1123950</xdr:colOff>
                    <xdr:row>19</xdr:row>
                    <xdr:rowOff>47625</xdr:rowOff>
                  </to>
                </anchor>
              </controlPr>
            </control>
          </mc:Choice>
        </mc:AlternateContent>
        <mc:AlternateContent xmlns:mc="http://schemas.openxmlformats.org/markup-compatibility/2006">
          <mc:Choice Requires="x14">
            <control shapeId="59485"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59486"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59487" r:id="rId97" name="Check Box 95">
              <controlPr defaultSize="0" autoFill="0" autoLine="0" autoPict="0">
                <anchor moveWithCells="1">
                  <from>
                    <xdr:col>97</xdr:col>
                    <xdr:colOff>47625</xdr:colOff>
                    <xdr:row>18</xdr:row>
                    <xdr:rowOff>209550</xdr:rowOff>
                  </from>
                  <to>
                    <xdr:col>97</xdr:col>
                    <xdr:colOff>1123950</xdr:colOff>
                    <xdr:row>20</xdr:row>
                    <xdr:rowOff>47625</xdr:rowOff>
                  </to>
                </anchor>
              </controlPr>
            </control>
          </mc:Choice>
        </mc:AlternateContent>
        <mc:AlternateContent xmlns:mc="http://schemas.openxmlformats.org/markup-compatibility/2006">
          <mc:Choice Requires="x14">
            <control shapeId="59488"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59489"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59490" r:id="rId100" name="Check Box 98">
              <controlPr defaultSize="0" autoFill="0" autoLine="0" autoPict="0">
                <anchor moveWithCells="1">
                  <from>
                    <xdr:col>97</xdr:col>
                    <xdr:colOff>47625</xdr:colOff>
                    <xdr:row>19</xdr:row>
                    <xdr:rowOff>209550</xdr:rowOff>
                  </from>
                  <to>
                    <xdr:col>97</xdr:col>
                    <xdr:colOff>1123950</xdr:colOff>
                    <xdr:row>21</xdr:row>
                    <xdr:rowOff>47625</xdr:rowOff>
                  </to>
                </anchor>
              </controlPr>
            </control>
          </mc:Choice>
        </mc:AlternateContent>
        <mc:AlternateContent xmlns:mc="http://schemas.openxmlformats.org/markup-compatibility/2006">
          <mc:Choice Requires="x14">
            <control shapeId="59491"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59492"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59493" r:id="rId103" name="Check Box 101">
              <controlPr defaultSize="0" autoFill="0" autoLine="0" autoPict="0">
                <anchor moveWithCells="1">
                  <from>
                    <xdr:col>97</xdr:col>
                    <xdr:colOff>47625</xdr:colOff>
                    <xdr:row>20</xdr:row>
                    <xdr:rowOff>209550</xdr:rowOff>
                  </from>
                  <to>
                    <xdr:col>97</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6" operator="containsText" id="{A8E79E62-3E8B-46F7-9048-6D66C5788375}">
            <xm:f>NOT(ISERROR(SEARCH("AGGRESSIVE",R7)))</xm:f>
            <xm:f>"AGGRESSIVE"</xm:f>
            <x14:dxf>
              <font>
                <b/>
                <i val="0"/>
              </font>
              <fill>
                <patternFill>
                  <bgColor rgb="FFFFC000"/>
                </patternFill>
              </fill>
            </x14:dxf>
          </x14:cfRule>
          <xm:sqref>R7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E4A28-2D21-41B3-89EB-BD29E7C141D7}">
  <sheetPr codeName="Sheet27">
    <tabColor rgb="FFFFC000"/>
  </sheetPr>
  <dimension ref="A1:CZ350"/>
  <sheetViews>
    <sheetView topLeftCell="AD3" workbookViewId="0">
      <selection activeCell="AC9" sqref="AC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25" customWidth="1"/>
    <col min="30" max="30" width="33.7109375" customWidth="1"/>
    <col min="31" max="31" width="17" bestFit="1" customWidth="1"/>
    <col min="32" max="32" width="14.85546875" bestFit="1" customWidth="1"/>
    <col min="33" max="33" width="17" bestFit="1" customWidth="1"/>
    <col min="34" max="34" width="23.57031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45307</v>
      </c>
      <c r="CS4" s="371" t="str">
        <f>IF(CS12&lt;&gt;0,IF($CU38&lt;=83,(WORKDAY($CS$12,$CS29)),"NA"),"")</f>
        <v>NA</v>
      </c>
      <c r="CT4" s="371">
        <f>IF(CS12&lt;&gt;0,IF($CU39&lt;=83,(WORKDAY($CS$12,$CS30)),"NA"),"")</f>
        <v>45316</v>
      </c>
      <c r="CU4" s="371">
        <f>IF(CS12&lt;&gt;0,IF($CU40&lt;=83,(WORKDAY($CS$12,$CS31)),"NA"),"")</f>
        <v>45344</v>
      </c>
      <c r="CV4" s="371">
        <f>IF(CS12&lt;&gt;0,IF($CU41&lt;=83,(WORKDAY($CS$12,$CS32)),"NA"),"")</f>
        <v>45348</v>
      </c>
      <c r="CW4" s="371">
        <f>IF(CS12&lt;&gt;0,IF($CU42&lt;=83,(WORKDAY($CS$12,$CS33)),"NA"),"")</f>
        <v>45349</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PTB4 - SIAEC</v>
      </c>
      <c r="CR5" s="372" t="str">
        <f ca="1">IF(CS12&lt;&gt;0,IF($CS37&lt;=83,IF($CU37&lt;=83,(IF(TODAY()&lt;=WORKDAY(CR4,-1),"INITIATED","WIP")),INDEX($CS$17,MATCH(CR17,CR17:CR22,0))),"COMPLETED"),"")</f>
        <v>COMPLETED</v>
      </c>
      <c r="CS5" s="372" t="str">
        <f ca="1">IF(CS12&lt;&gt;0,IF($CS38&lt;=83,IF($CU38&lt;=83,(IF(TODAY()&lt;=WORKDAY(CS4,-2),"INITIATED","WIP")),INDEX($CS$18,MATCH(CR18,CR18:CR22,0))),"COMPLETED"),"")</f>
        <v>NA</v>
      </c>
      <c r="CT5" s="372" t="str">
        <f ca="1">IF(CS12&lt;&gt;0,IF($CS39&lt;=83,IF($CU39&lt;=83,(IF(TODAY()&lt;=WORKDAY(CT4,-8),"TO BE SCHEDULED","WIP")),INDEX($CS$19,MATCH(CR19,CR19:CR22,0))),"COMPLETED"),"")</f>
        <v>COMPLETED</v>
      </c>
      <c r="CU5" s="372" t="str">
        <f ca="1">IF(CS12&lt;&gt;0,IF($CS40&lt;=83,IF($CU40&lt;=83,(IF(TODAY()&lt;=WORKDAY(CU4,-26),"TO BE SCHEDULED","WIP")),INDEX($CS$20,MATCH(CR20,CR20:CR22,0))),"COMPLETED"),"")</f>
        <v>WIP</v>
      </c>
      <c r="CV5" s="372" t="str">
        <f ca="1">IF(CS12&lt;&gt;0,IF($CS41&lt;=83,IF($CU41&lt;=83,(IF(TODAY()&lt;=WORKDAY(CV4,-12),"TO BE SCHEDULED","WIP")),INDEX($CS$21,MATCH(CR21,CR21:CR22,0))),"COMPLETED"),"")</f>
        <v>WIP</v>
      </c>
      <c r="CW5" s="372" t="str">
        <f ca="1">IF(CS12&lt;&gt;0,IF($CS42&lt;=83,IF($CU42&lt;=83,(IF(TODAY()&lt;=WORKDAY(CW4,-3),"TO BE SCHEDULED","WIP")),INDEX($CS$22,MATCH(CR22,CR22:CR22,0))),"COMPLETED"),"")</f>
        <v>TO BE SCHEDULED</v>
      </c>
      <c r="CX5" s="371">
        <f>CT12</f>
        <v>45348</v>
      </c>
      <c r="CY5" s="365"/>
      <c r="CZ5" s="365"/>
    </row>
    <row r="6" spans="1:104" ht="15.75" thickBot="1">
      <c r="A6" s="71"/>
      <c r="B6" s="71"/>
      <c r="C6" s="72">
        <f>IF(AI9&lt;&gt;0,IF($G66&lt;=83,(WORKDAY($AI$9,$F21)),"NA"),"")</f>
        <v>45307</v>
      </c>
      <c r="D6" s="72" t="str">
        <f>IF(AI9&lt;&gt;0,IF($G67&lt;=83,(WORKDAY($AI$9,$F22)),"NA"),"")</f>
        <v>NA</v>
      </c>
      <c r="E6" s="72">
        <f>IF(AI9&lt;&gt;0,IF($G68&lt;=83,(WORKDAY($AI$9,$F23)),"NA"),"")</f>
        <v>45309</v>
      </c>
      <c r="F6" s="72">
        <f>IF(AI9&lt;&gt;0,IF($G69&lt;=83,(WORKDAY($AI$9,$F24)),"NA"),"")</f>
        <v>45310</v>
      </c>
      <c r="G6" s="72">
        <f>IF(AI9&lt;&gt;0,IF($G70&lt;=83,(WORKDAY($AI$9,$F25)),"NA"),"")</f>
        <v>45314</v>
      </c>
      <c r="H6" s="72">
        <f>IF(AI9&lt;&gt;0,IF($G71&lt;=83,(WORKDAY($AI$9,$F26)),"NA"),"")</f>
        <v>45314</v>
      </c>
      <c r="I6" s="72">
        <f>IF(AI9&lt;&gt;0,IF($G72&lt;=83,(WORKDAY($AI$9,$F27)),"NA"),"")</f>
        <v>45316</v>
      </c>
      <c r="J6" s="72">
        <f>IF(AI9&lt;&gt;0,IF($G73&lt;=83,(WORKDAY($AI$9,$F28)),"NA"),"")</f>
        <v>45314</v>
      </c>
      <c r="K6" s="72">
        <f>IF(AI9&lt;&gt;0,IF($G74&lt;=83,(WORKDAY($AI$9,$F29)),"NA"),"")</f>
        <v>45320</v>
      </c>
      <c r="L6" s="437">
        <f>IF(AI9&lt;&gt;0,IF($G75&lt;=83,(WORKDAY($AI$9,$F30)),"NA"),"")</f>
        <v>45322</v>
      </c>
      <c r="M6" s="691" t="str">
        <f>$AO$9</f>
        <v/>
      </c>
      <c r="N6" s="691"/>
      <c r="O6" s="125"/>
      <c r="P6" s="73">
        <f>IF($AQ$9&lt;&gt;0,$AQ$9,"")</f>
        <v>45300</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PTB4 - SIAEC</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RISK</v>
      </c>
      <c r="L7" s="273" t="str">
        <f ca="1">IF(AI9&lt;&gt;0,IF($E75&lt;=83,IF($G75&lt;=83,(IF(TODAY()&lt;=WORKDAY(L6,-2),"NEEDS ATTENTION","RISK")),INDEX($AA$25,MATCH(Z25,Z25,0))),"COMPLETED"),"")</f>
        <v>RISK</v>
      </c>
      <c r="M7" s="72" t="str">
        <f>M6</f>
        <v/>
      </c>
      <c r="N7" s="273" t="str">
        <f>IF(($M$7&lt;$O$7),"NEEDS POSTPONEMENT","NEEDS ATTENTION")</f>
        <v>NEEDS ATTENTION</v>
      </c>
      <c r="O7" s="72">
        <f>$AP$9</f>
        <v>45348</v>
      </c>
      <c r="P7" s="78" t="str">
        <f>IF((P6&lt;O7),"AMENDMENT REQUIRED","")</f>
        <v>AMENDMENT REQUIRED</v>
      </c>
      <c r="Q7" s="273" t="str">
        <f ca="1">IF($AR$9&lt;&gt;0,IF($E$76&lt;84,IF(TODAY()&gt;=WORKDAY($AR$9,$F$99),"NEEDS ATTENTION",""),"COMPLETED"),"")</f>
        <v/>
      </c>
      <c r="R7" s="434" t="str">
        <f>IF($E$76&gt;70,"TO ARCHIVE",IF($AP$9&gt;$AK$9,"AGGRESSIVE",""))</f>
        <v/>
      </c>
      <c r="S7" s="313">
        <f>AA88</f>
        <v>0.72500000000000009</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5">
      <c r="M9"/>
      <c r="Z9" s="41" t="s">
        <v>362</v>
      </c>
      <c r="AA9" s="41" t="s">
        <v>315</v>
      </c>
      <c r="AB9" s="41" t="s">
        <v>1159</v>
      </c>
      <c r="AC9" s="41" t="s">
        <v>455</v>
      </c>
      <c r="AD9" s="41" t="s">
        <v>363</v>
      </c>
      <c r="AE9" s="41" t="s">
        <v>845</v>
      </c>
      <c r="AF9" s="41" t="s">
        <v>848</v>
      </c>
      <c r="AG9" s="41" t="s">
        <v>876</v>
      </c>
      <c r="AH9" s="41" t="s">
        <v>877</v>
      </c>
      <c r="AI9" s="90">
        <f>'HL-Project Plan'!E28</f>
        <v>45302</v>
      </c>
      <c r="AJ9" s="7">
        <v>32</v>
      </c>
      <c r="AK9" s="271">
        <f>IF($AI$9&gt;0,WORKDAY($AI$9,$AJ$9),"")</f>
        <v>45348</v>
      </c>
      <c r="AL9" s="26" t="str">
        <f>IF(E79&lt;=83,"",AA29)</f>
        <v/>
      </c>
      <c r="AM9" s="26">
        <f>IF(E80&lt;=83,"",AA28)</f>
        <v>45302</v>
      </c>
      <c r="AN9" s="26" t="str">
        <f>IF(E81&lt;=83,"",AA30)</f>
        <v/>
      </c>
      <c r="AO9" s="271" t="str">
        <f>IF(AA31&lt;&gt;0,IF(G73=84,AD31,AA31),"")</f>
        <v/>
      </c>
      <c r="AP9" s="26">
        <f>IF($AI$9&lt;&gt;0,(MAX((AK9),MAX($AL$9,$AM$9,$AN$9))),"")</f>
        <v>45348</v>
      </c>
      <c r="AQ9" s="26">
        <f>MIN('CRD controls'!I64:I72)</f>
        <v>45300</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PTB4 - SIAEC</v>
      </c>
      <c r="CS12" s="379">
        <f>AI9</f>
        <v>45302</v>
      </c>
      <c r="CT12" s="380">
        <f>AP9</f>
        <v>45348</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NA</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cm="1">
        <f t="array" ref="CS20">IF($CS$12&lt;&gt;0,_xlfn.IFS($CS40=84,"COMPLETED",$CU40=84,"NA",$CS$12&lt;&gt;0,WORKDAY($CS$12,$CS31)),"")</f>
        <v>45344</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45348</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45349</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cm="1">
        <f t="array" ref="AA24">IF($AI$9&lt;&gt;0,_xlfn.IFS($E74=84,"COMPLETED",$G74=84,"NA",$AI$9&lt;&gt;0,WORKDAY($AI$9,$F29)),"")</f>
        <v>45320</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cm="1">
        <f t="array" ref="AA25">IF($AI$9&lt;&gt;0,_xlfn.IFS($E75=84,"COMPLETED",$G75=84,"NA",$AI$9&lt;&gt;0,WORKDAY($AI$9,$F30)),"")</f>
        <v>45322</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45302</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0</v>
      </c>
      <c r="CS38" s="253">
        <f t="shared" si="9"/>
        <v>70</v>
      </c>
      <c r="CT38" s="255" t="b">
        <v>1</v>
      </c>
      <c r="CU38" s="253">
        <f t="shared" si="10"/>
        <v>84</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0</v>
      </c>
      <c r="CS40" s="253">
        <f t="shared" si="9"/>
        <v>70</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0</v>
      </c>
      <c r="G74" s="76">
        <f t="shared" si="17"/>
        <v>70</v>
      </c>
      <c r="M74" s="182"/>
      <c r="Z74" s="157" t="s">
        <v>398</v>
      </c>
      <c r="AA74" s="158"/>
      <c r="AB74" s="158"/>
      <c r="AC74" s="159" t="s">
        <v>188</v>
      </c>
      <c r="AD74" s="26"/>
      <c r="AE74" s="26"/>
      <c r="AF74" s="26"/>
      <c r="AG74" s="26"/>
      <c r="AI74" s="166"/>
    </row>
    <row r="75" spans="3:36" ht="15.75" thickBot="1">
      <c r="C75" s="177" t="s">
        <v>112</v>
      </c>
      <c r="D75" s="71" t="b">
        <v>0</v>
      </c>
      <c r="E75" s="76">
        <f t="shared" si="16"/>
        <v>70</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0</v>
      </c>
      <c r="G79" s="178">
        <f>_xlfn.UNICODE($F79)</f>
        <v>70</v>
      </c>
      <c r="H79" s="208">
        <f>IF($E79=84,5,0)</f>
        <v>0</v>
      </c>
      <c r="I79" s="208">
        <f>IF($G79=84,5,0)</f>
        <v>0</v>
      </c>
      <c r="J79" s="646">
        <f>SUM(H79:H81)</f>
        <v>5</v>
      </c>
      <c r="K79" s="646">
        <f>SUM(I79:I81)</f>
        <v>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0</v>
      </c>
      <c r="G81" s="178">
        <f>_xlfn.UNICODE($F81)</f>
        <v>70</v>
      </c>
      <c r="H81" s="208">
        <f>IF($E81=84,5,0)</f>
        <v>0</v>
      </c>
      <c r="I81" s="208">
        <f>IF($G81=84,5,0)</f>
        <v>0</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0.72500000000000009</v>
      </c>
      <c r="AB87" s="150" t="s">
        <v>256</v>
      </c>
      <c r="AC87" s="10">
        <f>(1-AA87)</f>
        <v>0.27499999999999991</v>
      </c>
    </row>
    <row r="88" spans="1:36" ht="15.75" thickBot="1">
      <c r="C88" s="119" t="s">
        <v>48</v>
      </c>
      <c r="D88" s="140" t="s">
        <v>246</v>
      </c>
      <c r="E88" s="140" t="s">
        <v>247</v>
      </c>
      <c r="F88" s="140" t="s">
        <v>248</v>
      </c>
      <c r="G88" s="193" t="s">
        <v>249</v>
      </c>
      <c r="H88" s="291" t="s">
        <v>250</v>
      </c>
      <c r="M88" s="182"/>
      <c r="Z88" s="195" t="s">
        <v>257</v>
      </c>
      <c r="AA88" s="196">
        <f>H170</f>
        <v>0.72500000000000009</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32.608695652173921</v>
      </c>
      <c r="K123" s="685">
        <f>SUM(I123:I150)</f>
        <v>17.39130434782609</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1</v>
      </c>
      <c r="G125" s="6">
        <f>_xlfn.UNICODE($F125)</f>
        <v>84</v>
      </c>
      <c r="H125" s="297">
        <f t="shared" si="23"/>
        <v>0</v>
      </c>
      <c r="I125" s="297">
        <f t="shared" si="24"/>
        <v>2.1739130434782608</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0</v>
      </c>
      <c r="E141" s="6">
        <f t="shared" si="22"/>
        <v>70</v>
      </c>
      <c r="F141" s="46" t="b">
        <v>1</v>
      </c>
      <c r="G141" s="6">
        <f>_xlfn.UNICODE($F141)</f>
        <v>84</v>
      </c>
      <c r="H141" s="297">
        <f t="shared" si="30"/>
        <v>0</v>
      </c>
      <c r="I141" s="297">
        <f t="shared" si="31"/>
        <v>2.1739130434782608</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0</v>
      </c>
      <c r="E148" s="6">
        <f t="shared" si="22"/>
        <v>70</v>
      </c>
      <c r="F148" s="46" t="b">
        <v>1</v>
      </c>
      <c r="G148" s="6">
        <f t="shared" ref="G148:G150" si="35">_xlfn.UNICODE($F148)</f>
        <v>84</v>
      </c>
      <c r="H148" s="297">
        <f t="shared" si="32"/>
        <v>0</v>
      </c>
      <c r="I148" s="297">
        <f t="shared" si="34"/>
        <v>2.1739130434782608</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0</v>
      </c>
      <c r="E153" s="6">
        <f t="shared" ref="E153:E160" si="36">_xlfn.UNICODE($D153)</f>
        <v>70</v>
      </c>
      <c r="F153" s="6" t="b">
        <v>0</v>
      </c>
      <c r="G153" s="6">
        <f>_xlfn.UNICODE($F153)</f>
        <v>70</v>
      </c>
      <c r="H153" s="208">
        <f>IF($E153=84,$H$152,0)</f>
        <v>0</v>
      </c>
      <c r="I153" s="208">
        <f>IF($G153=84,$H$152,0)</f>
        <v>0</v>
      </c>
      <c r="J153" s="685">
        <f>SUM(H153:H160)</f>
        <v>7.5</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50.000000000000014</v>
      </c>
      <c r="M166"/>
    </row>
    <row r="167" spans="3:13" ht="15.75" thickBot="1">
      <c r="C167" s="118" t="s">
        <v>401</v>
      </c>
      <c r="G167" s="298" t="s">
        <v>272</v>
      </c>
      <c r="H167" s="299">
        <f>(J79+K79+H73+I73)</f>
        <v>10</v>
      </c>
      <c r="M167"/>
    </row>
    <row r="168" spans="3:13" ht="15.75" thickBot="1">
      <c r="C168" s="306" t="s">
        <v>276</v>
      </c>
      <c r="G168" s="298" t="s">
        <v>273</v>
      </c>
      <c r="H168" s="299">
        <f>J153+K153</f>
        <v>12.5</v>
      </c>
      <c r="M168"/>
    </row>
    <row r="169" spans="3:13" ht="15.75" thickBot="1">
      <c r="C169" s="307" t="s">
        <v>402</v>
      </c>
      <c r="G169" s="298" t="s">
        <v>274</v>
      </c>
      <c r="H169" s="299">
        <f>J162+K162</f>
        <v>0</v>
      </c>
      <c r="M169"/>
    </row>
    <row r="170" spans="3:13" ht="15.75" thickBot="1">
      <c r="C170" s="308" t="s">
        <v>403</v>
      </c>
      <c r="H170" s="300">
        <f>SUM(H166:H169)/100</f>
        <v>0.72500000000000009</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3594" priority="334" operator="equal">
      <formula>0</formula>
    </cfRule>
  </conditionalFormatting>
  <conditionalFormatting sqref="H53">
    <cfRule type="cellIs" dxfId="3593" priority="333" operator="equal">
      <formula>0</formula>
    </cfRule>
  </conditionalFormatting>
  <conditionalFormatting sqref="L53">
    <cfRule type="cellIs" dxfId="3592" priority="332" operator="equal">
      <formula>0</formula>
    </cfRule>
  </conditionalFormatting>
  <conditionalFormatting sqref="H48">
    <cfRule type="cellIs" dxfId="3591" priority="331" operator="equal">
      <formula>0</formula>
    </cfRule>
  </conditionalFormatting>
  <conditionalFormatting sqref="H57">
    <cfRule type="cellIs" dxfId="3590" priority="330" operator="equal">
      <formula>0</formula>
    </cfRule>
  </conditionalFormatting>
  <conditionalFormatting sqref="D48">
    <cfRule type="cellIs" dxfId="3589" priority="329" operator="equal">
      <formula>0</formula>
    </cfRule>
  </conditionalFormatting>
  <conditionalFormatting sqref="D52">
    <cfRule type="cellIs" dxfId="3588" priority="328" operator="equal">
      <formula>0</formula>
    </cfRule>
  </conditionalFormatting>
  <conditionalFormatting sqref="D57">
    <cfRule type="cellIs" dxfId="3587" priority="327" operator="equal">
      <formula>0</formula>
    </cfRule>
  </conditionalFormatting>
  <conditionalFormatting sqref="D61">
    <cfRule type="cellIs" dxfId="3586" priority="326" operator="equal">
      <formula>0</formula>
    </cfRule>
  </conditionalFormatting>
  <conditionalFormatting sqref="P53">
    <cfRule type="cellIs" dxfId="3585" priority="325" operator="equal">
      <formula>0</formula>
    </cfRule>
  </conditionalFormatting>
  <conditionalFormatting sqref="K54">
    <cfRule type="expression" dxfId="3584" priority="324">
      <formula>$L$53=0</formula>
    </cfRule>
  </conditionalFormatting>
  <conditionalFormatting sqref="G49">
    <cfRule type="expression" dxfId="3583" priority="323">
      <formula>$H$48=0</formula>
    </cfRule>
  </conditionalFormatting>
  <conditionalFormatting sqref="C49">
    <cfRule type="expression" dxfId="3582" priority="322">
      <formula>$D$48=0</formula>
    </cfRule>
  </conditionalFormatting>
  <conditionalFormatting sqref="C53">
    <cfRule type="expression" dxfId="3581" priority="321">
      <formula>$D$52=0</formula>
    </cfRule>
  </conditionalFormatting>
  <conditionalFormatting sqref="C58">
    <cfRule type="expression" dxfId="3580" priority="320">
      <formula>$D$57=0</formula>
    </cfRule>
  </conditionalFormatting>
  <conditionalFormatting sqref="C62">
    <cfRule type="expression" dxfId="3579" priority="319">
      <formula>$D$61=0</formula>
    </cfRule>
  </conditionalFormatting>
  <conditionalFormatting sqref="O54">
    <cfRule type="expression" dxfId="3578" priority="318">
      <formula>$P$53=0</formula>
    </cfRule>
  </conditionalFormatting>
  <conditionalFormatting sqref="G58">
    <cfRule type="expression" dxfId="3577" priority="317">
      <formula>$H$57=0</formula>
    </cfRule>
  </conditionalFormatting>
  <conditionalFormatting sqref="G54">
    <cfRule type="expression" dxfId="3576" priority="316">
      <formula>$H$53=0</formula>
    </cfRule>
  </conditionalFormatting>
  <conditionalFormatting sqref="Y48">
    <cfRule type="cellIs" dxfId="3575" priority="315" operator="equal">
      <formula>"CRITICAL"</formula>
    </cfRule>
  </conditionalFormatting>
  <conditionalFormatting sqref="Y50">
    <cfRule type="cellIs" dxfId="3574" priority="314" operator="equal">
      <formula>"CRITICAL"</formula>
    </cfRule>
  </conditionalFormatting>
  <conditionalFormatting sqref="Y53">
    <cfRule type="cellIs" dxfId="3573" priority="313" operator="equal">
      <formula>"CRITICAL"</formula>
    </cfRule>
  </conditionalFormatting>
  <conditionalFormatting sqref="Y28">
    <cfRule type="cellIs" dxfId="3572" priority="312" operator="equal">
      <formula>"CRITICAL"</formula>
    </cfRule>
  </conditionalFormatting>
  <conditionalFormatting sqref="Y59">
    <cfRule type="cellIs" dxfId="3571" priority="311" operator="equal">
      <formula>"CRITICAL"</formula>
    </cfRule>
  </conditionalFormatting>
  <conditionalFormatting sqref="Y60">
    <cfRule type="cellIs" dxfId="3570" priority="310" operator="equal">
      <formula>"CRITICAL"</formula>
    </cfRule>
  </conditionalFormatting>
  <conditionalFormatting sqref="C7:L7">
    <cfRule type="cellIs" dxfId="3569" priority="299" operator="equal">
      <formula>"NON-WORKING DAY"</formula>
    </cfRule>
    <cfRule type="cellIs" dxfId="3568" priority="300" operator="equal">
      <formula>"WORKING DAY"</formula>
    </cfRule>
    <cfRule type="cellIs" dxfId="3567" priority="301" operator="equal">
      <formula>"NON AGGRESSIVE"</formula>
    </cfRule>
    <cfRule type="cellIs" dxfId="3566" priority="302" operator="equal">
      <formula>"AGGRESSIVE"</formula>
    </cfRule>
    <cfRule type="cellIs" dxfId="3565" priority="303" operator="equal">
      <formula>"AMENDMENT NOT REQUIRED"</formula>
    </cfRule>
    <cfRule type="cellIs" dxfId="3564" priority="304" operator="equal">
      <formula>"AMENDMENT REQUIRED"</formula>
    </cfRule>
    <cfRule type="cellIs" dxfId="3563" priority="305" operator="equal">
      <formula>"COMPLETED"</formula>
    </cfRule>
    <cfRule type="cellIs" dxfId="3562" priority="306" operator="equal">
      <formula>"RISK"</formula>
    </cfRule>
    <cfRule type="cellIs" dxfId="3561" priority="307" operator="equal">
      <formula>"ISSUE"</formula>
    </cfRule>
    <cfRule type="cellIs" dxfId="3560" priority="308" operator="equal">
      <formula>"NEEDS ATTENTION"</formula>
    </cfRule>
    <cfRule type="cellIs" dxfId="3559" priority="309" operator="equal">
      <formula>"NA"</formula>
    </cfRule>
  </conditionalFormatting>
  <conditionalFormatting sqref="AD26">
    <cfRule type="cellIs" dxfId="3558" priority="298" operator="equal">
      <formula>"PROJECT CAN BE MOVED TO COMPLETED SHEET"</formula>
    </cfRule>
  </conditionalFormatting>
  <conditionalFormatting sqref="Q7">
    <cfRule type="cellIs" dxfId="3557" priority="287" operator="equal">
      <formula>"NON-WORKING DAY"</formula>
    </cfRule>
    <cfRule type="cellIs" dxfId="3556" priority="288" operator="equal">
      <formula>"WORKING DAY"</formula>
    </cfRule>
    <cfRule type="cellIs" dxfId="3555" priority="289" operator="equal">
      <formula>"NON AGGRESSIVE"</formula>
    </cfRule>
    <cfRule type="cellIs" dxfId="3554" priority="290" operator="equal">
      <formula>"AGGRESSIVE"</formula>
    </cfRule>
    <cfRule type="cellIs" dxfId="3553" priority="291" operator="equal">
      <formula>"AMENDMENT NOT REQUIRED"</formula>
    </cfRule>
    <cfRule type="cellIs" dxfId="3552" priority="292" operator="equal">
      <formula>"AMENDMENT REQUIRED"</formula>
    </cfRule>
    <cfRule type="cellIs" dxfId="3551" priority="293" operator="equal">
      <formula>"COMPLETED"</formula>
    </cfRule>
    <cfRule type="cellIs" dxfId="3550" priority="294" operator="equal">
      <formula>"RISK"</formula>
    </cfRule>
    <cfRule type="cellIs" dxfId="3549" priority="295" operator="equal">
      <formula>"ISSUE"</formula>
    </cfRule>
    <cfRule type="cellIs" dxfId="3548" priority="296" operator="equal">
      <formula>"NEEDS ATTENTION"</formula>
    </cfRule>
    <cfRule type="cellIs" dxfId="3547" priority="297" operator="equal">
      <formula>"NA"</formula>
    </cfRule>
  </conditionalFormatting>
  <conditionalFormatting sqref="P7">
    <cfRule type="cellIs" dxfId="3546" priority="286" operator="equal">
      <formula>"AMENDMENT REQUIRED"</formula>
    </cfRule>
  </conditionalFormatting>
  <conditionalFormatting sqref="C7">
    <cfRule type="cellIs" dxfId="3545" priority="285" operator="equal">
      <formula>"BILLING DEFEREMENT TO BE INITIATED, IF APPLICABLE"</formula>
    </cfRule>
  </conditionalFormatting>
  <conditionalFormatting sqref="C102:C106">
    <cfRule type="containsText" dxfId="3544" priority="232" operator="containsText" text="TD/TM">
      <formula>NOT(ISERROR(SEARCH("TD/TM",C102)))</formula>
    </cfRule>
    <cfRule type="containsText" dxfId="3543" priority="235" operator="containsText" text="Order Raising">
      <formula>NOT(ISERROR(SEARCH("Order Raising",C102)))</formula>
    </cfRule>
    <cfRule type="containsText" dxfId="3542" priority="236" operator="containsText" text="Partner">
      <formula>NOT(ISERROR(SEARCH("Partner",C102)))</formula>
    </cfRule>
    <cfRule type="containsText" dxfId="3541" priority="283" operator="containsText" text="Sales">
      <formula>NOT(ISERROR(SEARCH("Sales",C102)))</formula>
    </cfRule>
    <cfRule type="containsText" dxfId="3540" priority="284" operator="containsText" text="Client">
      <formula>NOT(ISERROR(SEARCH("Client",C102)))</formula>
    </cfRule>
  </conditionalFormatting>
  <conditionalFormatting sqref="C103">
    <cfRule type="containsText" dxfId="3539" priority="281" operator="containsText" text="Singtel">
      <formula>NOT(ISERROR(SEARCH("Singtel",C103)))</formula>
    </cfRule>
    <cfRule type="containsText" dxfId="3538" priority="282" operator="containsText" text="Schenker">
      <formula>NOT(ISERROR(SEARCH("Schenker",C103)))</formula>
    </cfRule>
  </conditionalFormatting>
  <conditionalFormatting sqref="M7:N7">
    <cfRule type="cellIs" dxfId="3537" priority="269" operator="equal">
      <formula>"NEEDS POSTPONEMENT"</formula>
    </cfRule>
    <cfRule type="cellIs" dxfId="3536" priority="270" operator="equal">
      <formula>"NON-WORKING DAY"</formula>
    </cfRule>
    <cfRule type="cellIs" dxfId="3535" priority="271" operator="equal">
      <formula>"WORKING DAY"</formula>
    </cfRule>
    <cfRule type="cellIs" dxfId="3534" priority="272" operator="equal">
      <formula>"NON AGGRESSIVE"</formula>
    </cfRule>
    <cfRule type="cellIs" dxfId="3533" priority="273" operator="equal">
      <formula>"AGGRESSIVE"</formula>
    </cfRule>
    <cfRule type="cellIs" dxfId="3532" priority="274" operator="equal">
      <formula>"AMENDMENT NOT REQUIRED"</formula>
    </cfRule>
    <cfRule type="cellIs" dxfId="3531" priority="275" operator="equal">
      <formula>"AMENDMENT REQUIRED"</formula>
    </cfRule>
    <cfRule type="cellIs" dxfId="3530" priority="276" operator="equal">
      <formula>"COMPLETED"</formula>
    </cfRule>
    <cfRule type="cellIs" dxfId="3529" priority="277" operator="equal">
      <formula>"RISK"</formula>
    </cfRule>
    <cfRule type="cellIs" dxfId="3528" priority="278" operator="equal">
      <formula>"ISSUE"</formula>
    </cfRule>
    <cfRule type="cellIs" dxfId="3527" priority="279" operator="equal">
      <formula>"NEEDS ATTENTION"</formula>
    </cfRule>
    <cfRule type="cellIs" dxfId="3526" priority="280" operator="equal">
      <formula>"NA"</formula>
    </cfRule>
  </conditionalFormatting>
  <conditionalFormatting sqref="S7">
    <cfRule type="cellIs" dxfId="3525" priority="257" operator="equal">
      <formula>"NON-WORKING DAY"</formula>
    </cfRule>
    <cfRule type="cellIs" dxfId="3524" priority="258" operator="equal">
      <formula>"WORKING DAY"</formula>
    </cfRule>
    <cfRule type="cellIs" dxfId="3523" priority="259" operator="equal">
      <formula>"NON AGGRESSIVE"</formula>
    </cfRule>
    <cfRule type="cellIs" dxfId="3522" priority="260" operator="equal">
      <formula>"AGGRESSIVE"</formula>
    </cfRule>
    <cfRule type="cellIs" dxfId="3521" priority="261" operator="equal">
      <formula>"AMENDMENT NOT REQUIRED"</formula>
    </cfRule>
    <cfRule type="cellIs" dxfId="3520" priority="262" operator="equal">
      <formula>"AMENDMENT REQUIRED"</formula>
    </cfRule>
    <cfRule type="cellIs" dxfId="3519" priority="263" operator="equal">
      <formula>"COMPLETED"</formula>
    </cfRule>
    <cfRule type="cellIs" dxfId="3518" priority="264" operator="equal">
      <formula>"RISK"</formula>
    </cfRule>
    <cfRule type="cellIs" dxfId="3517" priority="265" operator="equal">
      <formula>"ISSUE"</formula>
    </cfRule>
    <cfRule type="cellIs" dxfId="3516" priority="266" operator="equal">
      <formula>"NEEDS ATTENTION"</formula>
    </cfRule>
    <cfRule type="cellIs" dxfId="3515" priority="267" operator="equal">
      <formula>"NA"</formula>
    </cfRule>
  </conditionalFormatting>
  <conditionalFormatting sqref="AA38">
    <cfRule type="cellIs" dxfId="3514" priority="255" stopIfTrue="1" operator="equal">
      <formula>"COMPLETED"</formula>
    </cfRule>
    <cfRule type="expression" dxfId="3513" priority="256">
      <formula>$B$3&gt;$AA$38</formula>
    </cfRule>
  </conditionalFormatting>
  <conditionalFormatting sqref="AA26">
    <cfRule type="cellIs" dxfId="3512" priority="250" stopIfTrue="1" operator="equal">
      <formula>"COMPLETED"</formula>
    </cfRule>
    <cfRule type="expression" dxfId="3511" priority="251">
      <formula>$B$3&gt;$AA$26</formula>
    </cfRule>
  </conditionalFormatting>
  <conditionalFormatting sqref="AA26">
    <cfRule type="cellIs" dxfId="3510" priority="249" stopIfTrue="1" operator="equal">
      <formula>"NA"</formula>
    </cfRule>
  </conditionalFormatting>
  <conditionalFormatting sqref="C35 Z17 D5 C90">
    <cfRule type="expression" dxfId="3509" priority="337">
      <formula>AND($D$52=0,$AA$17&lt;&gt;"NA")</formula>
    </cfRule>
  </conditionalFormatting>
  <conditionalFormatting sqref="C36 Z18 C91 E5">
    <cfRule type="expression" dxfId="3508" priority="338">
      <formula>AND($D$57=0,$AA$18&lt;&gt;"NA")</formula>
    </cfRule>
  </conditionalFormatting>
  <conditionalFormatting sqref="C37 C92 F5">
    <cfRule type="expression" dxfId="3507" priority="339">
      <formula>AND($H$48=0,#REF!&lt;&gt;"NA")</formula>
    </cfRule>
  </conditionalFormatting>
  <conditionalFormatting sqref="C38 Z20 C93 G5">
    <cfRule type="expression" dxfId="3506" priority="340">
      <formula>AND($H$53=0,$AA$20&lt;&gt;"NA")</formula>
    </cfRule>
  </conditionalFormatting>
  <conditionalFormatting sqref="C39 C94 H5">
    <cfRule type="expression" dxfId="3505" priority="341">
      <formula>AND($H$57=0,#REF!&lt;&gt;"NA")</formula>
    </cfRule>
  </conditionalFormatting>
  <conditionalFormatting sqref="C95 C40 C72 I5">
    <cfRule type="expression" dxfId="3504" priority="342">
      <formula>AND($L$57=0,#REF!&lt;&gt;"NA")</formula>
    </cfRule>
  </conditionalFormatting>
  <conditionalFormatting sqref="C41 C96 J5">
    <cfRule type="expression" dxfId="3503" priority="343">
      <formula>AND($D$61=0,#REF!&lt;&gt;"NA")</formula>
    </cfRule>
  </conditionalFormatting>
  <conditionalFormatting sqref="C42 C97 K5">
    <cfRule type="expression" dxfId="3502" priority="344">
      <formula>AND($L$53=0,#REF!&lt;&gt;"NA")</formula>
    </cfRule>
  </conditionalFormatting>
  <conditionalFormatting sqref="C43 Z25 C98 L5:M5">
    <cfRule type="expression" dxfId="3501" priority="345">
      <formula>AND($P$53=0,$AA$25&lt;&gt;"NA")</formula>
    </cfRule>
  </conditionalFormatting>
  <conditionalFormatting sqref="AD44">
    <cfRule type="expression" dxfId="3500" priority="248">
      <formula>OR($E123=84,$G123=84)</formula>
    </cfRule>
  </conditionalFormatting>
  <conditionalFormatting sqref="AD45:AD46">
    <cfRule type="expression" dxfId="3499" priority="247">
      <formula>OR($E124=84,$G124=84)</formula>
    </cfRule>
  </conditionalFormatting>
  <conditionalFormatting sqref="AD52">
    <cfRule type="expression" dxfId="3498" priority="246">
      <formula>OR($E133=84,$G133=84)</formula>
    </cfRule>
  </conditionalFormatting>
  <conditionalFormatting sqref="Z24">
    <cfRule type="expression" dxfId="3497" priority="245">
      <formula>AND($L$53=0,$AA$24&lt;&gt;"NA")</formula>
    </cfRule>
  </conditionalFormatting>
  <conditionalFormatting sqref="K58">
    <cfRule type="expression" dxfId="3496" priority="244">
      <formula>$H$57=0</formula>
    </cfRule>
  </conditionalFormatting>
  <conditionalFormatting sqref="AA34">
    <cfRule type="cellIs" dxfId="3495" priority="335" operator="equal">
      <formula>"COMPLETED"</formula>
    </cfRule>
    <cfRule type="expression" dxfId="3494" priority="336">
      <formula>$B$3&gt;$AA$34</formula>
    </cfRule>
  </conditionalFormatting>
  <conditionalFormatting sqref="AA35">
    <cfRule type="cellIs" dxfId="3493" priority="242" operator="equal">
      <formula>"COMPLETED"</formula>
    </cfRule>
    <cfRule type="expression" dxfId="3492" priority="243">
      <formula>$B$3&gt;$AA$35</formula>
    </cfRule>
  </conditionalFormatting>
  <conditionalFormatting sqref="AA36">
    <cfRule type="expression" dxfId="3491" priority="240">
      <formula>$B$3&gt;$AA$36</formula>
    </cfRule>
    <cfRule type="cellIs" dxfId="3490" priority="241" operator="equal">
      <formula>"COMPLETED"</formula>
    </cfRule>
    <cfRule type="cellIs" dxfId="3489" priority="254" operator="equal">
      <formula>"NA"</formula>
    </cfRule>
  </conditionalFormatting>
  <conditionalFormatting sqref="AA37">
    <cfRule type="expression" dxfId="3488" priority="237">
      <formula>$B$3&gt;$AA$37</formula>
    </cfRule>
    <cfRule type="cellIs" dxfId="3487" priority="238" operator="equal">
      <formula>"NA"</formula>
    </cfRule>
    <cfRule type="cellIs" dxfId="3486" priority="239" operator="equal">
      <formula>"COMPLETED"</formula>
    </cfRule>
  </conditionalFormatting>
  <conditionalFormatting sqref="C106">
    <cfRule type="containsText" dxfId="3485" priority="233" operator="containsText" text="Singtel">
      <formula>NOT(ISERROR(SEARCH("Singtel",C106)))</formula>
    </cfRule>
    <cfRule type="containsText" dxfId="3484" priority="234" operator="containsText" text="Schenker">
      <formula>NOT(ISERROR(SEARCH("Schenker",C106)))</formula>
    </cfRule>
  </conditionalFormatting>
  <conditionalFormatting sqref="AE74:AG74">
    <cfRule type="expression" dxfId="3483" priority="231">
      <formula>OR($E153=84,$G153=84)</formula>
    </cfRule>
  </conditionalFormatting>
  <conditionalFormatting sqref="BF9:BG23 BJ9:BJ23">
    <cfRule type="cellIs" dxfId="3482" priority="219" operator="equal">
      <formula>"Critical"</formula>
    </cfRule>
    <cfRule type="cellIs" dxfId="3481" priority="220" operator="equal">
      <formula>"Sustainable"</formula>
    </cfRule>
    <cfRule type="cellIs" dxfId="3480" priority="221" operator="equal">
      <formula>"Severe"</formula>
    </cfRule>
    <cfRule type="cellIs" dxfId="3479" priority="222" operator="equal">
      <formula>"Moderate"</formula>
    </cfRule>
  </conditionalFormatting>
  <conditionalFormatting sqref="CB9:CG14">
    <cfRule type="cellIs" dxfId="3478" priority="227" operator="equal">
      <formula>"Critical"</formula>
    </cfRule>
    <cfRule type="cellIs" dxfId="3477" priority="228" operator="equal">
      <formula>"Sustainable"</formula>
    </cfRule>
    <cfRule type="cellIs" dxfId="3476" priority="229" operator="equal">
      <formula>"Severe"</formula>
    </cfRule>
    <cfRule type="cellIs" dxfId="3475" priority="230" operator="equal">
      <formula>"Moderate"</formula>
    </cfRule>
  </conditionalFormatting>
  <conditionalFormatting sqref="BT9:BU23">
    <cfRule type="cellIs" dxfId="3474" priority="223" operator="equal">
      <formula>"Critical"</formula>
    </cfRule>
    <cfRule type="cellIs" dxfId="3473" priority="224" operator="equal">
      <formula>"Sustainable"</formula>
    </cfRule>
    <cfRule type="cellIs" dxfId="3472" priority="225" operator="equal">
      <formula>"Severe"</formula>
    </cfRule>
    <cfRule type="cellIs" dxfId="3471" priority="226" operator="equal">
      <formula>"Moderate"</formula>
    </cfRule>
  </conditionalFormatting>
  <conditionalFormatting sqref="CB9:CG14">
    <cfRule type="cellIs" dxfId="3470" priority="218" operator="equal">
      <formula>"NIL"</formula>
    </cfRule>
  </conditionalFormatting>
  <conditionalFormatting sqref="CB14:CG14">
    <cfRule type="cellIs" dxfId="3469" priority="214" operator="equal">
      <formula>"Critical"</formula>
    </cfRule>
    <cfRule type="cellIs" dxfId="3468" priority="215" operator="equal">
      <formula>"Sustainable"</formula>
    </cfRule>
    <cfRule type="cellIs" dxfId="3467" priority="216" operator="equal">
      <formula>"Severe"</formula>
    </cfRule>
    <cfRule type="cellIs" dxfId="3466" priority="217" operator="equal">
      <formula>"Moderate"</formula>
    </cfRule>
  </conditionalFormatting>
  <conditionalFormatting sqref="CB14:CG14">
    <cfRule type="cellIs" dxfId="3465" priority="213" operator="equal">
      <formula>"NIL"</formula>
    </cfRule>
  </conditionalFormatting>
  <conditionalFormatting sqref="CG9:CG13">
    <cfRule type="cellIs" dxfId="3464" priority="209" operator="equal">
      <formula>"Critical"</formula>
    </cfRule>
    <cfRule type="cellIs" dxfId="3463" priority="210" operator="equal">
      <formula>"Sustainable"</formula>
    </cfRule>
    <cfRule type="cellIs" dxfId="3462" priority="211" operator="equal">
      <formula>"Severe"</formula>
    </cfRule>
    <cfRule type="cellIs" dxfId="3461" priority="212" operator="equal">
      <formula>"Moderate"</formula>
    </cfRule>
  </conditionalFormatting>
  <conditionalFormatting sqref="CG9:CG13">
    <cfRule type="cellIs" dxfId="3460" priority="208" operator="equal">
      <formula>"NIL"</formula>
    </cfRule>
  </conditionalFormatting>
  <conditionalFormatting sqref="BT9:BU23">
    <cfRule type="cellIs" dxfId="3459" priority="207" operator="equal">
      <formula>"NIL"</formula>
    </cfRule>
  </conditionalFormatting>
  <conditionalFormatting sqref="BW9:BW23">
    <cfRule type="cellIs" dxfId="3458" priority="206" operator="equal">
      <formula>"CLOSED"</formula>
    </cfRule>
  </conditionalFormatting>
  <conditionalFormatting sqref="BE37">
    <cfRule type="cellIs" dxfId="3457" priority="205" operator="between">
      <formula>1</formula>
      <formula>100</formula>
    </cfRule>
  </conditionalFormatting>
  <conditionalFormatting sqref="BF37">
    <cfRule type="cellIs" dxfId="3456" priority="204" operator="between">
      <formula>1</formula>
      <formula>100</formula>
    </cfRule>
  </conditionalFormatting>
  <conditionalFormatting sqref="BR9:BR23">
    <cfRule type="cellIs" dxfId="3455" priority="200" operator="equal">
      <formula>"Critical"</formula>
    </cfRule>
    <cfRule type="cellIs" dxfId="3454" priority="201" operator="equal">
      <formula>"Sustainable"</formula>
    </cfRule>
    <cfRule type="cellIs" dxfId="3453" priority="202" operator="equal">
      <formula>"Severe"</formula>
    </cfRule>
    <cfRule type="cellIs" dxfId="3452" priority="203" operator="equal">
      <formula>"Moderate"</formula>
    </cfRule>
  </conditionalFormatting>
  <conditionalFormatting sqref="BR9:BR23">
    <cfRule type="cellIs" dxfId="3451" priority="199" operator="equal">
      <formula>"NIL"</formula>
    </cfRule>
  </conditionalFormatting>
  <conditionalFormatting sqref="BG37">
    <cfRule type="cellIs" dxfId="3450" priority="198" operator="between">
      <formula>1</formula>
      <formula>100</formula>
    </cfRule>
  </conditionalFormatting>
  <conditionalFormatting sqref="BI37">
    <cfRule type="cellIs" dxfId="3449" priority="197" operator="between">
      <formula>1</formula>
      <formula>100</formula>
    </cfRule>
  </conditionalFormatting>
  <conditionalFormatting sqref="BF37:BF41">
    <cfRule type="cellIs" dxfId="3448" priority="196" operator="equal">
      <formula>0</formula>
    </cfRule>
  </conditionalFormatting>
  <conditionalFormatting sqref="BH37">
    <cfRule type="cellIs" dxfId="3447" priority="195" operator="between">
      <formula>1</formula>
      <formula>100</formula>
    </cfRule>
  </conditionalFormatting>
  <conditionalFormatting sqref="BH37:BH41">
    <cfRule type="cellIs" dxfId="3446" priority="194" operator="equal">
      <formula>0</formula>
    </cfRule>
  </conditionalFormatting>
  <conditionalFormatting sqref="BJ37:BP37">
    <cfRule type="cellIs" dxfId="3445" priority="193" operator="between">
      <formula>1</formula>
      <formula>100</formula>
    </cfRule>
  </conditionalFormatting>
  <conditionalFormatting sqref="BJ37:BP41">
    <cfRule type="cellIs" dxfId="3444" priority="192" operator="equal">
      <formula>0</formula>
    </cfRule>
  </conditionalFormatting>
  <conditionalFormatting sqref="BL9:BL23">
    <cfRule type="cellIs" dxfId="3443" priority="188" operator="equal">
      <formula>"Critical"</formula>
    </cfRule>
    <cfRule type="cellIs" dxfId="3442" priority="189" operator="equal">
      <formula>"Sustainable"</formula>
    </cfRule>
    <cfRule type="cellIs" dxfId="3441" priority="190" operator="equal">
      <formula>"Severe"</formula>
    </cfRule>
    <cfRule type="cellIs" dxfId="3440" priority="191" operator="equal">
      <formula>"Moderate"</formula>
    </cfRule>
  </conditionalFormatting>
  <conditionalFormatting sqref="BS9:BS23">
    <cfRule type="cellIs" dxfId="3439" priority="184" operator="equal">
      <formula>"Critical"</formula>
    </cfRule>
    <cfRule type="cellIs" dxfId="3438" priority="185" operator="equal">
      <formula>"Sustainable"</formula>
    </cfRule>
    <cfRule type="cellIs" dxfId="3437" priority="186" operator="equal">
      <formula>"Severe"</formula>
    </cfRule>
    <cfRule type="cellIs" dxfId="3436" priority="187" operator="equal">
      <formula>"Moderate"</formula>
    </cfRule>
  </conditionalFormatting>
  <conditionalFormatting sqref="BV9:BV23">
    <cfRule type="cellIs" dxfId="3435" priority="180" operator="equal">
      <formula>"Critical"</formula>
    </cfRule>
    <cfRule type="cellIs" dxfId="3434" priority="181" operator="equal">
      <formula>"Sustainable"</formula>
    </cfRule>
    <cfRule type="cellIs" dxfId="3433" priority="182" operator="equal">
      <formula>"Severe"</formula>
    </cfRule>
    <cfRule type="cellIs" dxfId="3432" priority="183" operator="equal">
      <formula>"Moderate"</formula>
    </cfRule>
  </conditionalFormatting>
  <conditionalFormatting sqref="AZ29:BD30 BC31:BD32 BD33">
    <cfRule type="cellIs" dxfId="3431" priority="172" operator="equal">
      <formula>"Critical"</formula>
    </cfRule>
    <cfRule type="cellIs" dxfId="3430" priority="173" operator="equal">
      <formula>"Sustainable"</formula>
    </cfRule>
    <cfRule type="cellIs" dxfId="3429" priority="174" operator="equal">
      <formula>"Severe"</formula>
    </cfRule>
    <cfRule type="cellIs" dxfId="3428" priority="175" operator="equal">
      <formula>"Moderate"</formula>
    </cfRule>
  </conditionalFormatting>
  <conditionalFormatting sqref="AZ29:BD30 BC31:BD32 BD33">
    <cfRule type="cellIs" dxfId="3427" priority="176" operator="equal">
      <formula>"Critical"</formula>
    </cfRule>
    <cfRule type="cellIs" dxfId="3426" priority="177" operator="equal">
      <formula>"Sustainable"</formula>
    </cfRule>
    <cfRule type="cellIs" dxfId="3425" priority="178" operator="equal">
      <formula>"Severe"</formula>
    </cfRule>
    <cfRule type="cellIs" dxfId="3424" priority="179" operator="equal">
      <formula>"Moderate"</formula>
    </cfRule>
  </conditionalFormatting>
  <conditionalFormatting sqref="AZ31:AZ33">
    <cfRule type="cellIs" dxfId="3423" priority="168" operator="equal">
      <formula>"Critical"</formula>
    </cfRule>
    <cfRule type="cellIs" dxfId="3422" priority="169" operator="equal">
      <formula>"Sustainable"</formula>
    </cfRule>
    <cfRule type="cellIs" dxfId="3421" priority="170" operator="equal">
      <formula>"Severe"</formula>
    </cfRule>
    <cfRule type="cellIs" dxfId="3420" priority="171" operator="equal">
      <formula>"Moderate"</formula>
    </cfRule>
  </conditionalFormatting>
  <conditionalFormatting sqref="AZ31:AZ33">
    <cfRule type="cellIs" dxfId="3419" priority="164" operator="equal">
      <formula>"Critical"</formula>
    </cfRule>
    <cfRule type="cellIs" dxfId="3418" priority="165" operator="equal">
      <formula>"Sustainable"</formula>
    </cfRule>
    <cfRule type="cellIs" dxfId="3417" priority="166" operator="equal">
      <formula>"Severe"</formula>
    </cfRule>
    <cfRule type="cellIs" dxfId="3416" priority="167" operator="equal">
      <formula>"Moderate"</formula>
    </cfRule>
  </conditionalFormatting>
  <conditionalFormatting sqref="BA32:BA33">
    <cfRule type="cellIs" dxfId="3415" priority="160" operator="equal">
      <formula>"Critical"</formula>
    </cfRule>
    <cfRule type="cellIs" dxfId="3414" priority="161" operator="equal">
      <formula>"Sustainable"</formula>
    </cfRule>
    <cfRule type="cellIs" dxfId="3413" priority="162" operator="equal">
      <formula>"Severe"</formula>
    </cfRule>
    <cfRule type="cellIs" dxfId="3412" priority="163" operator="equal">
      <formula>"Moderate"</formula>
    </cfRule>
  </conditionalFormatting>
  <conditionalFormatting sqref="BA32:BA33">
    <cfRule type="cellIs" dxfId="3411" priority="156" operator="equal">
      <formula>"Critical"</formula>
    </cfRule>
    <cfRule type="cellIs" dxfId="3410" priority="157" operator="equal">
      <formula>"Sustainable"</formula>
    </cfRule>
    <cfRule type="cellIs" dxfId="3409" priority="158" operator="equal">
      <formula>"Severe"</formula>
    </cfRule>
    <cfRule type="cellIs" dxfId="3408" priority="159" operator="equal">
      <formula>"Moderate"</formula>
    </cfRule>
  </conditionalFormatting>
  <conditionalFormatting sqref="BB33">
    <cfRule type="cellIs" dxfId="3407" priority="152" operator="equal">
      <formula>"Critical"</formula>
    </cfRule>
    <cfRule type="cellIs" dxfId="3406" priority="153" operator="equal">
      <formula>"Sustainable"</formula>
    </cfRule>
    <cfRule type="cellIs" dxfId="3405" priority="154" operator="equal">
      <formula>"Severe"</formula>
    </cfRule>
    <cfRule type="cellIs" dxfId="3404" priority="155" operator="equal">
      <formula>"Moderate"</formula>
    </cfRule>
  </conditionalFormatting>
  <conditionalFormatting sqref="BB33">
    <cfRule type="cellIs" dxfId="3403" priority="148" operator="equal">
      <formula>"Critical"</formula>
    </cfRule>
    <cfRule type="cellIs" dxfId="3402" priority="149" operator="equal">
      <formula>"Sustainable"</formula>
    </cfRule>
    <cfRule type="cellIs" dxfId="3401" priority="150" operator="equal">
      <formula>"Severe"</formula>
    </cfRule>
    <cfRule type="cellIs" dxfId="3400" priority="151" operator="equal">
      <formula>"Moderate"</formula>
    </cfRule>
  </conditionalFormatting>
  <conditionalFormatting sqref="BA31:BB31">
    <cfRule type="cellIs" dxfId="3399" priority="144" operator="equal">
      <formula>"Critical"</formula>
    </cfRule>
    <cfRule type="cellIs" dxfId="3398" priority="145" operator="equal">
      <formula>"Sustainable"</formula>
    </cfRule>
    <cfRule type="cellIs" dxfId="3397" priority="146" operator="equal">
      <formula>"Severe"</formula>
    </cfRule>
    <cfRule type="cellIs" dxfId="3396" priority="147" operator="equal">
      <formula>"Moderate"</formula>
    </cfRule>
  </conditionalFormatting>
  <conditionalFormatting sqref="BA31:BB31">
    <cfRule type="cellIs" dxfId="3395" priority="140" operator="equal">
      <formula>"Critical"</formula>
    </cfRule>
    <cfRule type="cellIs" dxfId="3394" priority="141" operator="equal">
      <formula>"Sustainable"</formula>
    </cfRule>
    <cfRule type="cellIs" dxfId="3393" priority="142" operator="equal">
      <formula>"Severe"</formula>
    </cfRule>
    <cfRule type="cellIs" dxfId="3392" priority="143" operator="equal">
      <formula>"Moderate"</formula>
    </cfRule>
  </conditionalFormatting>
  <conditionalFormatting sqref="BB32">
    <cfRule type="cellIs" dxfId="3391" priority="136" operator="equal">
      <formula>"Critical"</formula>
    </cfRule>
    <cfRule type="cellIs" dxfId="3390" priority="137" operator="equal">
      <formula>"Sustainable"</formula>
    </cfRule>
    <cfRule type="cellIs" dxfId="3389" priority="138" operator="equal">
      <formula>"Severe"</formula>
    </cfRule>
    <cfRule type="cellIs" dxfId="3388" priority="139" operator="equal">
      <formula>"Moderate"</formula>
    </cfRule>
  </conditionalFormatting>
  <conditionalFormatting sqref="BB32">
    <cfRule type="cellIs" dxfId="3387" priority="132" operator="equal">
      <formula>"Critical"</formula>
    </cfRule>
    <cfRule type="cellIs" dxfId="3386" priority="133" operator="equal">
      <formula>"Sustainable"</formula>
    </cfRule>
    <cfRule type="cellIs" dxfId="3385" priority="134" operator="equal">
      <formula>"Severe"</formula>
    </cfRule>
    <cfRule type="cellIs" dxfId="3384" priority="135" operator="equal">
      <formula>"Moderate"</formula>
    </cfRule>
  </conditionalFormatting>
  <conditionalFormatting sqref="BC33">
    <cfRule type="cellIs" dxfId="3383" priority="128" operator="equal">
      <formula>"Critical"</formula>
    </cfRule>
    <cfRule type="cellIs" dxfId="3382" priority="129" operator="equal">
      <formula>"Sustainable"</formula>
    </cfRule>
    <cfRule type="cellIs" dxfId="3381" priority="130" operator="equal">
      <formula>"Severe"</formula>
    </cfRule>
    <cfRule type="cellIs" dxfId="3380" priority="131" operator="equal">
      <formula>"Moderate"</formula>
    </cfRule>
  </conditionalFormatting>
  <conditionalFormatting sqref="BC33">
    <cfRule type="cellIs" dxfId="3379" priority="124" operator="equal">
      <formula>"Critical"</formula>
    </cfRule>
    <cfRule type="cellIs" dxfId="3378" priority="125" operator="equal">
      <formula>"Sustainable"</formula>
    </cfRule>
    <cfRule type="cellIs" dxfId="3377" priority="126" operator="equal">
      <formula>"Severe"</formula>
    </cfRule>
    <cfRule type="cellIs" dxfId="3376" priority="127" operator="equal">
      <formula>"Moderate"</formula>
    </cfRule>
  </conditionalFormatting>
  <conditionalFormatting sqref="AZ37:BD38 BC39:BD40 BD41">
    <cfRule type="cellIs" dxfId="3375" priority="116" operator="equal">
      <formula>"Critical"</formula>
    </cfRule>
    <cfRule type="cellIs" dxfId="3374" priority="117" operator="equal">
      <formula>"Sustainable"</formula>
    </cfRule>
    <cfRule type="cellIs" dxfId="3373" priority="118" operator="equal">
      <formula>"Severe"</formula>
    </cfRule>
    <cfRule type="cellIs" dxfId="3372" priority="119" operator="equal">
      <formula>"Moderate"</formula>
    </cfRule>
  </conditionalFormatting>
  <conditionalFormatting sqref="AZ37:BD38 BC39:BD40 BD41">
    <cfRule type="cellIs" dxfId="3371" priority="120" operator="equal">
      <formula>"Critical"</formula>
    </cfRule>
    <cfRule type="cellIs" dxfId="3370" priority="121" operator="equal">
      <formula>"Sustainable"</formula>
    </cfRule>
    <cfRule type="cellIs" dxfId="3369" priority="122" operator="equal">
      <formula>"Severe"</formula>
    </cfRule>
    <cfRule type="cellIs" dxfId="3368" priority="123" operator="equal">
      <formula>"Moderate"</formula>
    </cfRule>
  </conditionalFormatting>
  <conditionalFormatting sqref="AZ39:AZ41">
    <cfRule type="cellIs" dxfId="3367" priority="112" operator="equal">
      <formula>"Critical"</formula>
    </cfRule>
    <cfRule type="cellIs" dxfId="3366" priority="113" operator="equal">
      <formula>"Sustainable"</formula>
    </cfRule>
    <cfRule type="cellIs" dxfId="3365" priority="114" operator="equal">
      <formula>"Severe"</formula>
    </cfRule>
    <cfRule type="cellIs" dxfId="3364" priority="115" operator="equal">
      <formula>"Moderate"</formula>
    </cfRule>
  </conditionalFormatting>
  <conditionalFormatting sqref="AZ39:AZ41">
    <cfRule type="cellIs" dxfId="3363" priority="108" operator="equal">
      <formula>"Critical"</formula>
    </cfRule>
    <cfRule type="cellIs" dxfId="3362" priority="109" operator="equal">
      <formula>"Sustainable"</formula>
    </cfRule>
    <cfRule type="cellIs" dxfId="3361" priority="110" operator="equal">
      <formula>"Severe"</formula>
    </cfRule>
    <cfRule type="cellIs" dxfId="3360" priority="111" operator="equal">
      <formula>"Moderate"</formula>
    </cfRule>
  </conditionalFormatting>
  <conditionalFormatting sqref="BA40:BA41">
    <cfRule type="cellIs" dxfId="3359" priority="104" operator="equal">
      <formula>"Critical"</formula>
    </cfRule>
    <cfRule type="cellIs" dxfId="3358" priority="105" operator="equal">
      <formula>"Sustainable"</formula>
    </cfRule>
    <cfRule type="cellIs" dxfId="3357" priority="106" operator="equal">
      <formula>"Severe"</formula>
    </cfRule>
    <cfRule type="cellIs" dxfId="3356" priority="107" operator="equal">
      <formula>"Moderate"</formula>
    </cfRule>
  </conditionalFormatting>
  <conditionalFormatting sqref="BA40:BA41">
    <cfRule type="cellIs" dxfId="3355" priority="100" operator="equal">
      <formula>"Critical"</formula>
    </cfRule>
    <cfRule type="cellIs" dxfId="3354" priority="101" operator="equal">
      <formula>"Sustainable"</formula>
    </cfRule>
    <cfRule type="cellIs" dxfId="3353" priority="102" operator="equal">
      <formula>"Severe"</formula>
    </cfRule>
    <cfRule type="cellIs" dxfId="3352" priority="103" operator="equal">
      <formula>"Moderate"</formula>
    </cfRule>
  </conditionalFormatting>
  <conditionalFormatting sqref="BB41">
    <cfRule type="cellIs" dxfId="3351" priority="96" operator="equal">
      <formula>"Critical"</formula>
    </cfRule>
    <cfRule type="cellIs" dxfId="3350" priority="97" operator="equal">
      <formula>"Sustainable"</formula>
    </cfRule>
    <cfRule type="cellIs" dxfId="3349" priority="98" operator="equal">
      <formula>"Severe"</formula>
    </cfRule>
    <cfRule type="cellIs" dxfId="3348" priority="99" operator="equal">
      <formula>"Moderate"</formula>
    </cfRule>
  </conditionalFormatting>
  <conditionalFormatting sqref="BB41">
    <cfRule type="cellIs" dxfId="3347" priority="92" operator="equal">
      <formula>"Critical"</formula>
    </cfRule>
    <cfRule type="cellIs" dxfId="3346" priority="93" operator="equal">
      <formula>"Sustainable"</formula>
    </cfRule>
    <cfRule type="cellIs" dxfId="3345" priority="94" operator="equal">
      <formula>"Severe"</formula>
    </cfRule>
    <cfRule type="cellIs" dxfId="3344" priority="95" operator="equal">
      <formula>"Moderate"</formula>
    </cfRule>
  </conditionalFormatting>
  <conditionalFormatting sqref="BA39:BB39">
    <cfRule type="cellIs" dxfId="3343" priority="88" operator="equal">
      <formula>"Critical"</formula>
    </cfRule>
    <cfRule type="cellIs" dxfId="3342" priority="89" operator="equal">
      <formula>"Sustainable"</formula>
    </cfRule>
    <cfRule type="cellIs" dxfId="3341" priority="90" operator="equal">
      <formula>"Severe"</formula>
    </cfRule>
    <cfRule type="cellIs" dxfId="3340" priority="91" operator="equal">
      <formula>"Moderate"</formula>
    </cfRule>
  </conditionalFormatting>
  <conditionalFormatting sqref="BA39:BB39">
    <cfRule type="cellIs" dxfId="3339" priority="84" operator="equal">
      <formula>"Critical"</formula>
    </cfRule>
    <cfRule type="cellIs" dxfId="3338" priority="85" operator="equal">
      <formula>"Sustainable"</formula>
    </cfRule>
    <cfRule type="cellIs" dxfId="3337" priority="86" operator="equal">
      <formula>"Severe"</formula>
    </cfRule>
    <cfRule type="cellIs" dxfId="3336" priority="87" operator="equal">
      <formula>"Moderate"</formula>
    </cfRule>
  </conditionalFormatting>
  <conditionalFormatting sqref="BB40">
    <cfRule type="cellIs" dxfId="3335" priority="80" operator="equal">
      <formula>"Critical"</formula>
    </cfRule>
    <cfRule type="cellIs" dxfId="3334" priority="81" operator="equal">
      <formula>"Sustainable"</formula>
    </cfRule>
    <cfRule type="cellIs" dxfId="3333" priority="82" operator="equal">
      <formula>"Severe"</formula>
    </cfRule>
    <cfRule type="cellIs" dxfId="3332" priority="83" operator="equal">
      <formula>"Moderate"</formula>
    </cfRule>
  </conditionalFormatting>
  <conditionalFormatting sqref="BB40">
    <cfRule type="cellIs" dxfId="3331" priority="76" operator="equal">
      <formula>"Critical"</formula>
    </cfRule>
    <cfRule type="cellIs" dxfId="3330" priority="77" operator="equal">
      <formula>"Sustainable"</formula>
    </cfRule>
    <cfRule type="cellIs" dxfId="3329" priority="78" operator="equal">
      <formula>"Severe"</formula>
    </cfRule>
    <cfRule type="cellIs" dxfId="3328" priority="79" operator="equal">
      <formula>"Moderate"</formula>
    </cfRule>
  </conditionalFormatting>
  <conditionalFormatting sqref="BC41">
    <cfRule type="cellIs" dxfId="3327" priority="72" operator="equal">
      <formula>"Critical"</formula>
    </cfRule>
    <cfRule type="cellIs" dxfId="3326" priority="73" operator="equal">
      <formula>"Sustainable"</formula>
    </cfRule>
    <cfRule type="cellIs" dxfId="3325" priority="74" operator="equal">
      <formula>"Severe"</formula>
    </cfRule>
    <cfRule type="cellIs" dxfId="3324" priority="75" operator="equal">
      <formula>"Moderate"</formula>
    </cfRule>
  </conditionalFormatting>
  <conditionalFormatting sqref="BC41">
    <cfRule type="cellIs" dxfId="3323" priority="68" operator="equal">
      <formula>"Critical"</formula>
    </cfRule>
    <cfRule type="cellIs" dxfId="3322" priority="69" operator="equal">
      <formula>"Sustainable"</formula>
    </cfRule>
    <cfRule type="cellIs" dxfId="3321" priority="70" operator="equal">
      <formula>"Severe"</formula>
    </cfRule>
    <cfRule type="cellIs" dxfId="3320" priority="71" operator="equal">
      <formula>"Moderate"</formula>
    </cfRule>
  </conditionalFormatting>
  <conditionalFormatting sqref="AD48:AD49 AD51">
    <cfRule type="expression" dxfId="3319" priority="67">
      <formula>OR($E127=84,$G127=84)</formula>
    </cfRule>
  </conditionalFormatting>
  <conditionalFormatting sqref="AD50">
    <cfRule type="expression" dxfId="3318" priority="66">
      <formula>OR($E129=84,$G129=84)</formula>
    </cfRule>
  </conditionalFormatting>
  <conditionalFormatting sqref="AD54:AD58">
    <cfRule type="expression" dxfId="3317" priority="65">
      <formula>OR($E133=84,$G133=84)</formula>
    </cfRule>
  </conditionalFormatting>
  <conditionalFormatting sqref="AD60:AD63">
    <cfRule type="expression" dxfId="3316" priority="64">
      <formula>OR($E139=84,$G139=84)</formula>
    </cfRule>
  </conditionalFormatting>
  <conditionalFormatting sqref="AD65:AD66">
    <cfRule type="expression" dxfId="3315" priority="63">
      <formula>OR($E144=84,$G144=84)</formula>
    </cfRule>
  </conditionalFormatting>
  <conditionalFormatting sqref="AD68:AD71">
    <cfRule type="expression" dxfId="3314" priority="62">
      <formula>OR($E147=84,$G147=84)</formula>
    </cfRule>
  </conditionalFormatting>
  <conditionalFormatting sqref="R7">
    <cfRule type="cellIs" dxfId="3313" priority="15" operator="equal">
      <formula>"TO ARCHIVE"</formula>
    </cfRule>
  </conditionalFormatting>
  <conditionalFormatting sqref="CS17:CS22">
    <cfRule type="cellIs" dxfId="3312" priority="56" stopIfTrue="1" operator="equal">
      <formula>"NA"</formula>
    </cfRule>
  </conditionalFormatting>
  <conditionalFormatting sqref="CR5:CW5">
    <cfRule type="cellIs" dxfId="3311" priority="51" operator="equal">
      <formula>"NA"</formula>
    </cfRule>
    <cfRule type="cellIs" dxfId="3310" priority="52" operator="equal">
      <formula>"INITIATED"</formula>
    </cfRule>
    <cfRule type="cellIs" dxfId="3309" priority="53" operator="equal">
      <formula>"TO BE SCHEDULED"</formula>
    </cfRule>
    <cfRule type="cellIs" dxfId="3308" priority="54" operator="equal">
      <formula>"WIP"</formula>
    </cfRule>
    <cfRule type="cellIs" dxfId="3307" priority="55" operator="equal">
      <formula>"COMPLETED"</formula>
    </cfRule>
  </conditionalFormatting>
  <conditionalFormatting sqref="CS17:CS22">
    <cfRule type="cellIs" dxfId="3306" priority="58" stopIfTrue="1" operator="equal">
      <formula>"COMPLETED"</formula>
    </cfRule>
  </conditionalFormatting>
  <conditionalFormatting sqref="CR18 CS3 CR29 CQ38">
    <cfRule type="expression" dxfId="3305" priority="59">
      <formula>AND(#REF!=0,$E$18&lt;&gt;"NA")</formula>
    </cfRule>
  </conditionalFormatting>
  <conditionalFormatting sqref="CR19 CT3 CR30 CQ39">
    <cfRule type="expression" dxfId="3304" priority="60">
      <formula>AND(#REF!=0,$E$19&lt;&gt;"NA")</formula>
    </cfRule>
  </conditionalFormatting>
  <conditionalFormatting sqref="CR21 CV3 CR32 CQ41">
    <cfRule type="expression" dxfId="3303" priority="61">
      <formula>AND(#REF!=0,$E$21&lt;&gt;"NA")</formula>
    </cfRule>
  </conditionalFormatting>
  <conditionalFormatting sqref="C174:C175">
    <cfRule type="cellIs" dxfId="3302" priority="49" operator="equal">
      <formula>$C$174</formula>
    </cfRule>
    <cfRule type="cellIs" dxfId="3301" priority="50" operator="equal">
      <formula>$C$175</formula>
    </cfRule>
  </conditionalFormatting>
  <conditionalFormatting sqref="AA16">
    <cfRule type="expression" dxfId="3300" priority="45">
      <formula>TODAY()&gt;$AA$16</formula>
    </cfRule>
    <cfRule type="cellIs" dxfId="3299" priority="48" stopIfTrue="1" operator="equal">
      <formula>"COMPLETED"</formula>
    </cfRule>
    <cfRule type="cellIs" dxfId="3298" priority="252" stopIfTrue="1" operator="equal">
      <formula>"NA"</formula>
    </cfRule>
  </conditionalFormatting>
  <conditionalFormatting sqref="AA17">
    <cfRule type="expression" dxfId="3297" priority="46">
      <formula>TODAY()&gt;$AA$17</formula>
    </cfRule>
    <cfRule type="cellIs" dxfId="3296" priority="47" stopIfTrue="1" operator="equal">
      <formula>"COMPLETED"</formula>
    </cfRule>
    <cfRule type="cellIs" dxfId="3295" priority="253" stopIfTrue="1" operator="equal">
      <formula>"NA"</formula>
    </cfRule>
  </conditionalFormatting>
  <conditionalFormatting sqref="AA18">
    <cfRule type="expression" dxfId="3294" priority="42">
      <formula>TODAY()&gt;$AA$18</formula>
    </cfRule>
    <cfRule type="cellIs" dxfId="3293" priority="43" operator="equal">
      <formula>"COMPLETED"</formula>
    </cfRule>
    <cfRule type="cellIs" dxfId="3292" priority="44" operator="equal">
      <formula>"NA"</formula>
    </cfRule>
  </conditionalFormatting>
  <conditionalFormatting sqref="AA19">
    <cfRule type="expression" dxfId="3291" priority="39">
      <formula>TODAY()&gt;AA19</formula>
    </cfRule>
    <cfRule type="cellIs" dxfId="3290" priority="40" stopIfTrue="1" operator="equal">
      <formula>"COMPLETED"</formula>
    </cfRule>
    <cfRule type="cellIs" dxfId="3289" priority="41" stopIfTrue="1" operator="equal">
      <formula>"NA"</formula>
    </cfRule>
  </conditionalFormatting>
  <conditionalFormatting sqref="AA20">
    <cfRule type="expression" dxfId="3288" priority="36">
      <formula>TODAY()&gt;AA20</formula>
    </cfRule>
    <cfRule type="cellIs" dxfId="3287" priority="37" stopIfTrue="1" operator="equal">
      <formula>"COMPLETED"</formula>
    </cfRule>
    <cfRule type="cellIs" dxfId="3286" priority="38" stopIfTrue="1" operator="equal">
      <formula>"NA"</formula>
    </cfRule>
  </conditionalFormatting>
  <conditionalFormatting sqref="AA21">
    <cfRule type="expression" dxfId="3285" priority="33">
      <formula>TODAY()&gt;AA21</formula>
    </cfRule>
    <cfRule type="cellIs" dxfId="3284" priority="34" stopIfTrue="1" operator="equal">
      <formula>"COMPLETED"</formula>
    </cfRule>
    <cfRule type="cellIs" dxfId="3283" priority="35" stopIfTrue="1" operator="equal">
      <formula>"NA"</formula>
    </cfRule>
  </conditionalFormatting>
  <conditionalFormatting sqref="AA22">
    <cfRule type="expression" dxfId="3282" priority="30">
      <formula>TODAY()&gt;AA22</formula>
    </cfRule>
    <cfRule type="cellIs" dxfId="3281" priority="31" stopIfTrue="1" operator="equal">
      <formula>"COMPLETED"</formula>
    </cfRule>
    <cfRule type="cellIs" dxfId="3280" priority="32" stopIfTrue="1" operator="equal">
      <formula>"NA"</formula>
    </cfRule>
  </conditionalFormatting>
  <conditionalFormatting sqref="AA23">
    <cfRule type="expression" dxfId="3279" priority="27">
      <formula>TODAY()&gt;AA23</formula>
    </cfRule>
    <cfRule type="cellIs" dxfId="3278" priority="28" stopIfTrue="1" operator="equal">
      <formula>"COMPLETED"</formula>
    </cfRule>
    <cfRule type="cellIs" dxfId="3277" priority="29" stopIfTrue="1" operator="equal">
      <formula>"NA"</formula>
    </cfRule>
  </conditionalFormatting>
  <conditionalFormatting sqref="AA24">
    <cfRule type="expression" dxfId="3276" priority="24">
      <formula>TODAY()&gt;AA24</formula>
    </cfRule>
    <cfRule type="cellIs" dxfId="3275" priority="25" stopIfTrue="1" operator="equal">
      <formula>"COMPLETED"</formula>
    </cfRule>
    <cfRule type="cellIs" dxfId="3274" priority="26" stopIfTrue="1" operator="equal">
      <formula>"NA"</formula>
    </cfRule>
  </conditionalFormatting>
  <conditionalFormatting sqref="AA25">
    <cfRule type="expression" dxfId="3273" priority="21">
      <formula>TODAY()&gt;AA25</formula>
    </cfRule>
    <cfRule type="cellIs" dxfId="3272" priority="22" stopIfTrue="1" operator="equal">
      <formula>"COMPLETED"</formula>
    </cfRule>
    <cfRule type="cellIs" dxfId="3271" priority="23" stopIfTrue="1" operator="equal">
      <formula>"NA"</formula>
    </cfRule>
  </conditionalFormatting>
  <conditionalFormatting sqref="E22">
    <cfRule type="expression" dxfId="3270" priority="17">
      <formula>AND($D$52=0,$AA$17&lt;&gt;"NA")</formula>
    </cfRule>
  </conditionalFormatting>
  <conditionalFormatting sqref="E23">
    <cfRule type="expression" dxfId="3269" priority="18">
      <formula>AND($D$57=0,$AA$18&lt;&gt;"NA")</formula>
    </cfRule>
  </conditionalFormatting>
  <conditionalFormatting sqref="E25">
    <cfRule type="expression" dxfId="3268" priority="19">
      <formula>AND($H$53=0,$AA$20&lt;&gt;"NA")</formula>
    </cfRule>
  </conditionalFormatting>
  <conditionalFormatting sqref="E30">
    <cfRule type="expression" dxfId="3267" priority="20">
      <formula>AND($P$53=0,$AA$25&lt;&gt;"NA")</formula>
    </cfRule>
  </conditionalFormatting>
  <conditionalFormatting sqref="E29">
    <cfRule type="expression" dxfId="3266" priority="16">
      <formula>AND($L$53=0,$AA$24&lt;&gt;"NA")</formula>
    </cfRule>
  </conditionalFormatting>
  <conditionalFormatting sqref="AD75:AD81">
    <cfRule type="expression" dxfId="3265" priority="14">
      <formula>OR($E154=84,$G154=84)</formula>
    </cfRule>
  </conditionalFormatting>
  <conditionalFormatting sqref="AD74">
    <cfRule type="expression" dxfId="3264" priority="13">
      <formula>OR($E153=84,$G153=84)</formula>
    </cfRule>
  </conditionalFormatting>
  <conditionalFormatting sqref="AD83:AD86">
    <cfRule type="expression" dxfId="3263" priority="12">
      <formula>OR($E162=84,$G162=84)</formula>
    </cfRule>
  </conditionalFormatting>
  <conditionalFormatting sqref="CS17">
    <cfRule type="expression" dxfId="3262" priority="57">
      <formula>TODAY()&gt;$CS$17</formula>
    </cfRule>
  </conditionalFormatting>
  <conditionalFormatting sqref="CS18">
    <cfRule type="expression" dxfId="3261" priority="11">
      <formula>TODAY()&gt;$CS$18</formula>
    </cfRule>
  </conditionalFormatting>
  <conditionalFormatting sqref="CS19">
    <cfRule type="expression" dxfId="3260" priority="10">
      <formula>TODAY()&gt;$CS$19</formula>
    </cfRule>
  </conditionalFormatting>
  <conditionalFormatting sqref="CS20">
    <cfRule type="expression" dxfId="3259" priority="9">
      <formula>TODAY()&gt;$CS$20</formula>
    </cfRule>
  </conditionalFormatting>
  <conditionalFormatting sqref="CS21">
    <cfRule type="expression" dxfId="3258" priority="8">
      <formula>TODAY()&gt;$CS$21</formula>
    </cfRule>
  </conditionalFormatting>
  <conditionalFormatting sqref="CS22">
    <cfRule type="expression" dxfId="3257" priority="7">
      <formula>TODAY()&gt;$CS$22</formula>
    </cfRule>
  </conditionalFormatting>
  <conditionalFormatting sqref="AI18:AI19">
    <cfRule type="duplicateValues" dxfId="3256" priority="3"/>
  </conditionalFormatting>
  <conditionalFormatting sqref="AI18:AI19">
    <cfRule type="duplicateValues" dxfId="3255" priority="4"/>
  </conditionalFormatting>
  <conditionalFormatting sqref="AI23:AI24">
    <cfRule type="duplicateValues" dxfId="3254" priority="1"/>
  </conditionalFormatting>
  <conditionalFormatting sqref="AI23:AI24">
    <cfRule type="duplicateValues" dxfId="3253" priority="2"/>
  </conditionalFormatting>
  <conditionalFormatting sqref="AG15:AG27">
    <cfRule type="duplicateValues" dxfId="3252" priority="5"/>
  </conditionalFormatting>
  <conditionalFormatting sqref="AI20:AI22 AI25:AI27 AI15:AI17">
    <cfRule type="duplicateValues" dxfId="3251" priority="6"/>
  </conditionalFormatting>
  <dataValidations count="6">
    <dataValidation type="list" allowBlank="1" showInputMessage="1" showErrorMessage="1" sqref="AJ9" xr:uid="{64997B97-55F4-4881-B382-4543B3012AA4}">
      <formula1>$E$102:$E$103</formula1>
    </dataValidation>
    <dataValidation type="list" allowBlank="1" showInputMessage="1" showErrorMessage="1" sqref="CU12" xr:uid="{2D23B7BC-9368-4DC8-A74B-9EF0CCE23820}">
      <formula1>#REF!</formula1>
    </dataValidation>
    <dataValidation type="list" allowBlank="1" showInputMessage="1" showErrorMessage="1" sqref="BA9:BA23 BM9:BM23" xr:uid="{2C805ACA-2829-4739-AE54-3DFB2FCE7583}">
      <formula1>$CH$8:$CH$10</formula1>
    </dataValidation>
    <dataValidation type="list" allowBlank="1" showInputMessage="1" showErrorMessage="1" sqref="BD9:BE23" xr:uid="{51D3BA80-E8F2-4E13-AB16-0DBCEA49C69D}">
      <formula1>OFFSET($CL$9,1,MATCH($BA9,$CL$9:$CN$9,0)-1,COUNTA(OFFSET($CL$9,1,MATCH($BA9,$CL$9:$CN$9,0)-1,5,1)),1)</formula1>
    </dataValidation>
    <dataValidation type="list" allowBlank="1" showInputMessage="1" showErrorMessage="1" sqref="BQ9:BQ23" xr:uid="{EC361EF0-8FE9-4766-A47F-E31D43C8E1B3}">
      <formula1>OFFSET($CL$16,1,MATCH($BM9,$CL$16:$CN$16,0)-1,COUNTA(OFFSET($CL$16,1,MATCH($BM9,$CL$16:$CN$16,0)-1,6,1)),1)</formula1>
    </dataValidation>
    <dataValidation type="list" showInputMessage="1" showErrorMessage="1" sqref="BP9:BP23" xr:uid="{FE61805E-81D6-49B6-B107-4E096E8A7227}">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1441"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1442"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1443"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1444"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1445"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1446"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1447"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1448"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1449"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1450"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1451"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1452"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1453"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1454"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1455"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1456"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1457"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1458"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1459"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1460"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1461"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1462"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1463"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1464"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1465"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1466"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1467"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1468"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1469"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1470"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1471"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1472"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1473"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1474"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1475"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1476"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1477"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1478"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1479"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1480"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1481"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1482"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1483"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1484"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1485"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1486"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1487"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1488"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1489"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1490"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1491"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1492"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1493"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1494"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1495"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1496"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1497"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1498"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1499"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1500"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1501"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1502"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1503"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1504"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1505"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1506"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1507"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1508"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1509"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1510"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1511"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1512"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1513"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1514"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1515"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1516"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1517"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1518"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1519"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1520"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1521"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1522"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1523"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1524"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1525"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1526"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1527"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1528" r:id="rId90" name="Check Box 88">
              <controlPr defaultSize="0" autoFill="0" autoLine="0" autoPict="0">
                <anchor moveWithCells="1">
                  <from>
                    <xdr:col>97</xdr:col>
                    <xdr:colOff>47625</xdr:colOff>
                    <xdr:row>15</xdr:row>
                    <xdr:rowOff>209550</xdr:rowOff>
                  </from>
                  <to>
                    <xdr:col>97</xdr:col>
                    <xdr:colOff>1123950</xdr:colOff>
                    <xdr:row>17</xdr:row>
                    <xdr:rowOff>47625</xdr:rowOff>
                  </to>
                </anchor>
              </controlPr>
            </control>
          </mc:Choice>
        </mc:AlternateContent>
        <mc:AlternateContent xmlns:mc="http://schemas.openxmlformats.org/markup-compatibility/2006">
          <mc:Choice Requires="x14">
            <control shapeId="61529"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1530" r:id="rId92" name="Check Box 90">
              <controlPr defaultSize="0" autoFill="0" autoLine="0" autoPict="0">
                <anchor moveWithCells="1">
                  <from>
                    <xdr:col>97</xdr:col>
                    <xdr:colOff>47625</xdr:colOff>
                    <xdr:row>16</xdr:row>
                    <xdr:rowOff>209550</xdr:rowOff>
                  </from>
                  <to>
                    <xdr:col>97</xdr:col>
                    <xdr:colOff>1123950</xdr:colOff>
                    <xdr:row>18</xdr:row>
                    <xdr:rowOff>47625</xdr:rowOff>
                  </to>
                </anchor>
              </controlPr>
            </control>
          </mc:Choice>
        </mc:AlternateContent>
        <mc:AlternateContent xmlns:mc="http://schemas.openxmlformats.org/markup-compatibility/2006">
          <mc:Choice Requires="x14">
            <control shapeId="61531"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1532" r:id="rId94" name="Check Box 92">
              <controlPr defaultSize="0" autoFill="0" autoLine="0" autoPict="0">
                <anchor moveWithCells="1">
                  <from>
                    <xdr:col>97</xdr:col>
                    <xdr:colOff>47625</xdr:colOff>
                    <xdr:row>17</xdr:row>
                    <xdr:rowOff>209550</xdr:rowOff>
                  </from>
                  <to>
                    <xdr:col>97</xdr:col>
                    <xdr:colOff>1123950</xdr:colOff>
                    <xdr:row>19</xdr:row>
                    <xdr:rowOff>47625</xdr:rowOff>
                  </to>
                </anchor>
              </controlPr>
            </control>
          </mc:Choice>
        </mc:AlternateContent>
        <mc:AlternateContent xmlns:mc="http://schemas.openxmlformats.org/markup-compatibility/2006">
          <mc:Choice Requires="x14">
            <control shapeId="61533"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1534"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1535" r:id="rId97" name="Check Box 95">
              <controlPr defaultSize="0" autoFill="0" autoLine="0" autoPict="0">
                <anchor moveWithCells="1">
                  <from>
                    <xdr:col>97</xdr:col>
                    <xdr:colOff>47625</xdr:colOff>
                    <xdr:row>18</xdr:row>
                    <xdr:rowOff>209550</xdr:rowOff>
                  </from>
                  <to>
                    <xdr:col>97</xdr:col>
                    <xdr:colOff>1123950</xdr:colOff>
                    <xdr:row>20</xdr:row>
                    <xdr:rowOff>47625</xdr:rowOff>
                  </to>
                </anchor>
              </controlPr>
            </control>
          </mc:Choice>
        </mc:AlternateContent>
        <mc:AlternateContent xmlns:mc="http://schemas.openxmlformats.org/markup-compatibility/2006">
          <mc:Choice Requires="x14">
            <control shapeId="61536"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1537"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1538" r:id="rId100" name="Check Box 98">
              <controlPr defaultSize="0" autoFill="0" autoLine="0" autoPict="0">
                <anchor moveWithCells="1">
                  <from>
                    <xdr:col>97</xdr:col>
                    <xdr:colOff>47625</xdr:colOff>
                    <xdr:row>19</xdr:row>
                    <xdr:rowOff>209550</xdr:rowOff>
                  </from>
                  <to>
                    <xdr:col>97</xdr:col>
                    <xdr:colOff>1123950</xdr:colOff>
                    <xdr:row>21</xdr:row>
                    <xdr:rowOff>47625</xdr:rowOff>
                  </to>
                </anchor>
              </controlPr>
            </control>
          </mc:Choice>
        </mc:AlternateContent>
        <mc:AlternateContent xmlns:mc="http://schemas.openxmlformats.org/markup-compatibility/2006">
          <mc:Choice Requires="x14">
            <control shapeId="61539"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1540"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1541" r:id="rId103" name="Check Box 101">
              <controlPr defaultSize="0" autoFill="0" autoLine="0" autoPict="0">
                <anchor moveWithCells="1">
                  <from>
                    <xdr:col>97</xdr:col>
                    <xdr:colOff>47625</xdr:colOff>
                    <xdr:row>20</xdr:row>
                    <xdr:rowOff>209550</xdr:rowOff>
                  </from>
                  <to>
                    <xdr:col>97</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7761A184-4885-49F2-B1E9-F399119CDDE1}">
            <xm:f>NOT(ISERROR(SEARCH("AGGRESSIVE",R7)))</xm:f>
            <xm:f>"AGGRESSIVE"</xm:f>
            <x14:dxf>
              <font>
                <b/>
                <i val="0"/>
              </font>
              <fill>
                <patternFill>
                  <bgColor rgb="FFFFC000"/>
                </patternFill>
              </fill>
            </x14:dxf>
          </x14:cfRule>
          <xm:sqref>R7</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93EEB-5CF1-455B-B231-EC537D956E2D}">
  <sheetPr codeName="Sheet28">
    <tabColor rgb="FFFFC000"/>
  </sheetPr>
  <dimension ref="A1:CZ350"/>
  <sheetViews>
    <sheetView topLeftCell="AD1" workbookViewId="0">
      <selection activeCell="AM13" sqref="AM13"/>
    </sheetView>
  </sheetViews>
  <sheetFormatPr defaultColWidth="8.7109375" defaultRowHeight="15" outlineLevelCol="1"/>
  <cols>
    <col min="1" max="2" width="10.42578125" customWidth="1" outlineLevel="1"/>
    <col min="3" max="3" width="38.42578125" customWidth="1" outlineLevel="1"/>
    <col min="4" max="4" width="10.42578125" customWidth="1" outlineLevel="1"/>
    <col min="5" max="5" width="22.28515625" style="51" customWidth="1" outlineLevel="1"/>
    <col min="6" max="6" width="10.42578125" customWidth="1" outlineLevel="1"/>
    <col min="7" max="7" width="19.7109375" style="51" customWidth="1" outlineLevel="1"/>
    <col min="8" max="9" width="10.42578125" style="274" customWidth="1" outlineLevel="1"/>
    <col min="10" max="12" width="10.42578125" customWidth="1" outlineLevel="1"/>
    <col min="13" max="13" width="10.42578125" style="209" customWidth="1" outlineLevel="1"/>
    <col min="14" max="14" width="21.140625" customWidth="1" outlineLevel="1"/>
    <col min="15" max="17" width="10.42578125" customWidth="1" outlineLevel="1"/>
    <col min="18" max="18" width="11.85546875" customWidth="1" outlineLevel="1"/>
    <col min="19" max="23" width="10.42578125" customWidth="1" outlineLevel="1"/>
    <col min="24" max="24" width="10.42578125" customWidth="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3.1406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45314</v>
      </c>
      <c r="CS4" s="371">
        <f>IF(CS12&lt;&gt;0,IF($CU38&lt;=83,(WORKDAY($CS$12,$CS29)),"NA"),"")</f>
        <v>45317</v>
      </c>
      <c r="CT4" s="371">
        <f>IF(CS12&lt;&gt;0,IF($CU39&lt;=83,(WORKDAY($CS$12,$CS30)),"NA"),"")</f>
        <v>45323</v>
      </c>
      <c r="CU4" s="371">
        <f>IF(CS12&lt;&gt;0,IF($CU40&lt;=83,(WORKDAY($CS$12,$CS31)),"NA"),"")</f>
        <v>45351</v>
      </c>
      <c r="CV4" s="371">
        <f>IF(CS12&lt;&gt;0,IF($CU41&lt;=83,(WORKDAY($CS$12,$CS32)),"NA"),"")</f>
        <v>45355</v>
      </c>
      <c r="CW4" s="371">
        <f>IF(CS12&lt;&gt;0,IF($CU42&lt;=83,(WORKDAY($CS$12,$CS33)),"NA"),"")</f>
        <v>45356</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Krisshop @ Changi</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45355</v>
      </c>
      <c r="CY5" s="365"/>
      <c r="CZ5" s="365"/>
    </row>
    <row r="6" spans="1:104" ht="15.75" thickBot="1">
      <c r="A6" s="71"/>
      <c r="B6" s="71"/>
      <c r="C6" s="72">
        <f>IF(AI9&lt;&gt;0,IF($G66&lt;=83,(WORKDAY($AI$9,$F21)),"NA"),"")</f>
        <v>45314</v>
      </c>
      <c r="D6" s="72" t="str">
        <f>IF(AI9&lt;&gt;0,IF($G67&lt;=83,(WORKDAY($AI$9,$F22)),"NA"),"")</f>
        <v>NA</v>
      </c>
      <c r="E6" s="72">
        <f>IF(AI9&lt;&gt;0,IF($G68&lt;=83,(WORKDAY($AI$9,$F23)),"NA"),"")</f>
        <v>45316</v>
      </c>
      <c r="F6" s="72">
        <f>IF(AI9&lt;&gt;0,IF($G69&lt;=83,(WORKDAY($AI$9,$F24)),"NA"),"")</f>
        <v>45317</v>
      </c>
      <c r="G6" s="72">
        <f>IF(AI9&lt;&gt;0,IF($G70&lt;=83,(WORKDAY($AI$9,$F25)),"NA"),"")</f>
        <v>45321</v>
      </c>
      <c r="H6" s="72">
        <f>IF(AI9&lt;&gt;0,IF($G71&lt;=83,(WORKDAY($AI$9,$F26)),"NA"),"")</f>
        <v>45321</v>
      </c>
      <c r="I6" s="72">
        <f>IF(AI9&lt;&gt;0,IF($G72&lt;=83,(WORKDAY($AI$9,$F27)),"NA"),"")</f>
        <v>45323</v>
      </c>
      <c r="J6" s="72">
        <f>IF(AI9&lt;&gt;0,IF($G73&lt;=83,(WORKDAY($AI$9,$F28)),"NA"),"")</f>
        <v>45321</v>
      </c>
      <c r="K6" s="72">
        <f>IF(AI9&lt;&gt;0,IF($G74&lt;=83,(WORKDAY($AI$9,$F29)),"NA"),"")</f>
        <v>45327</v>
      </c>
      <c r="L6" s="437">
        <f>IF(AI9&lt;&gt;0,IF($G75&lt;=83,(WORKDAY($AI$9,$F30)),"NA"),"")</f>
        <v>45329</v>
      </c>
      <c r="M6" s="691" t="str">
        <f>$AO$9</f>
        <v/>
      </c>
      <c r="N6" s="691"/>
      <c r="O6" s="125"/>
      <c r="P6" s="73">
        <f>IF($AQ$9&lt;&gt;0,$AQ$9,"")</f>
        <v>45261</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Krisshop @ Changi</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RISK</v>
      </c>
      <c r="L7" s="273" t="str">
        <f ca="1">IF(AI9&lt;&gt;0,IF($E75&lt;=83,IF($G75&lt;=83,(IF(TODAY()&lt;=WORKDAY(L6,-2),"NEEDS ATTENTION","RISK")),INDEX($AA$25,MATCH(Z25,Z25,0))),"COMPLETED"),"")</f>
        <v>RISK</v>
      </c>
      <c r="M7" s="72" t="str">
        <f>M6</f>
        <v/>
      </c>
      <c r="N7" s="273" t="str">
        <f>IF(($M$7&lt;$O$7),"NEEDS POSTPONEMENT","NEEDS ATTENTION")</f>
        <v>NEEDS ATTENTION</v>
      </c>
      <c r="O7" s="72">
        <f>$AP$9</f>
        <v>45355</v>
      </c>
      <c r="P7" s="78" t="str">
        <f>IF((P6&lt;O7),"AMENDMENT REQUIRED","")</f>
        <v>AMENDMENT REQUIRED</v>
      </c>
      <c r="Q7" s="273" t="str">
        <f ca="1">IF($AR$9&lt;&gt;0,IF($E$76&lt;84,IF(TODAY()&gt;=WORKDAY($AR$9,$F$99),"NEEDS ATTENTION",""),"COMPLETED"),"")</f>
        <v/>
      </c>
      <c r="R7" s="434" t="str">
        <f>IF($E$76&gt;70,"TO ARCHIVE",IF($AP$9&gt;$AK$9,"AGGRESSIVE",""))</f>
        <v/>
      </c>
      <c r="S7" s="313">
        <f>AA88</f>
        <v>0.8</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345</v>
      </c>
      <c r="AB9" s="41" t="s">
        <v>1159</v>
      </c>
      <c r="AC9" s="41" t="s">
        <v>462</v>
      </c>
      <c r="AD9" s="41" t="s">
        <v>363</v>
      </c>
      <c r="AE9" s="41" t="s">
        <v>842</v>
      </c>
      <c r="AF9" s="41" t="s">
        <v>848</v>
      </c>
      <c r="AG9" s="41" t="s">
        <v>878</v>
      </c>
      <c r="AH9" s="41" t="s">
        <v>879</v>
      </c>
      <c r="AI9" s="90">
        <f>'HL-Project Plan'!E29</f>
        <v>45309</v>
      </c>
      <c r="AJ9" s="7">
        <v>32</v>
      </c>
      <c r="AK9" s="271">
        <f>IF($AI$9&gt;0,WORKDAY($AI$9,$AJ$9),"")</f>
        <v>45355</v>
      </c>
      <c r="AL9" s="26">
        <f>IF(E79&lt;=83,"",AA29)</f>
        <v>0</v>
      </c>
      <c r="AM9" s="26">
        <f>IF(E80&lt;=83,"",AA28)</f>
        <v>45309</v>
      </c>
      <c r="AN9" s="26" t="str">
        <f>IF(E81&lt;=83,"",AA30)</f>
        <v/>
      </c>
      <c r="AO9" s="271" t="str">
        <f>IF(AA31&lt;&gt;0,IF(G73=84,AD31,AA31),"")</f>
        <v/>
      </c>
      <c r="AP9" s="26">
        <f>IF($AI$9&lt;&gt;0,(MAX((AK9),MAX($AL$9,$AM$9,$AN$9))),"")</f>
        <v>45355</v>
      </c>
      <c r="AQ9" s="26">
        <f>MIN('CRD controls'!I75:I83)</f>
        <v>45261</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Krisshop @ Changi</v>
      </c>
      <c r="CS12" s="379">
        <f>AI9</f>
        <v>45309</v>
      </c>
      <c r="CT12" s="380">
        <f>AP9</f>
        <v>45355</v>
      </c>
      <c r="CU12" s="365"/>
      <c r="CV12" s="365"/>
      <c r="CW12" s="365"/>
      <c r="CX12" s="373"/>
      <c r="CY12" s="365"/>
      <c r="CZ12" s="365"/>
    </row>
    <row r="13" spans="1:104" ht="31.5" thickTop="1" thickBot="1">
      <c r="M13"/>
      <c r="Z13" s="92"/>
      <c r="AA13" s="92"/>
      <c r="AB13" s="94"/>
      <c r="AC13" s="92"/>
      <c r="AD13" s="91"/>
      <c r="AE13" s="91"/>
      <c r="AF13" s="57"/>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t="s">
        <v>880</v>
      </c>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cm="1">
        <f t="array" ref="AA24">IF($AI$9&lt;&gt;0,_xlfn.IFS($E74=84,"COMPLETED",$G74=84,"NA",$AI$9&lt;&gt;0,WORKDAY($AI$9,$F29)),"")</f>
        <v>45327</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cm="1">
        <f t="array" ref="AA25">IF($AI$9&lt;&gt;0,_xlfn.IFS($E75=84,"COMPLETED",$G75=84,"NA",$AI$9&lt;&gt;0,WORKDAY($AI$9,$F30)),"")</f>
        <v>45329</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45309</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0</v>
      </c>
      <c r="E74" s="76">
        <f t="shared" si="16"/>
        <v>70</v>
      </c>
      <c r="F74" s="71" t="b">
        <v>0</v>
      </c>
      <c r="G74" s="76">
        <f t="shared" si="17"/>
        <v>70</v>
      </c>
      <c r="M74" s="182"/>
      <c r="Z74" s="157" t="s">
        <v>398</v>
      </c>
      <c r="AA74" s="158"/>
      <c r="AB74" s="158"/>
      <c r="AC74" s="159" t="s">
        <v>188</v>
      </c>
      <c r="AD74" s="26"/>
      <c r="AE74" s="26"/>
      <c r="AF74" s="26"/>
      <c r="AG74" s="26"/>
      <c r="AI74" s="166"/>
    </row>
    <row r="75" spans="3:36" ht="15.75" thickBot="1">
      <c r="C75" s="177" t="s">
        <v>112</v>
      </c>
      <c r="D75" s="71" t="b">
        <v>0</v>
      </c>
      <c r="E75" s="76">
        <f t="shared" si="16"/>
        <v>70</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0.8</v>
      </c>
      <c r="AB87" s="150" t="s">
        <v>256</v>
      </c>
      <c r="AC87" s="10">
        <f>(1-AA87)</f>
        <v>0.19999999999999996</v>
      </c>
    </row>
    <row r="88" spans="1:36" ht="15.75" thickBot="1">
      <c r="C88" s="119" t="s">
        <v>48</v>
      </c>
      <c r="D88" s="140" t="s">
        <v>246</v>
      </c>
      <c r="E88" s="140" t="s">
        <v>247</v>
      </c>
      <c r="F88" s="140" t="s">
        <v>248</v>
      </c>
      <c r="G88" s="193" t="s">
        <v>249</v>
      </c>
      <c r="H88" s="291" t="s">
        <v>250</v>
      </c>
      <c r="M88" s="182"/>
      <c r="Z88" s="195" t="s">
        <v>257</v>
      </c>
      <c r="AA88" s="196">
        <f>H170</f>
        <v>0.8</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39.130434782608695</v>
      </c>
      <c r="K123" s="685">
        <f>SUM(I123:I150)</f>
        <v>10.869565217391305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0</v>
      </c>
      <c r="E148" s="6">
        <f t="shared" si="22"/>
        <v>70</v>
      </c>
      <c r="F148" s="46" t="b">
        <v>1</v>
      </c>
      <c r="G148" s="6">
        <f t="shared" ref="G148:G150" si="35">_xlfn.UNICODE($F148)</f>
        <v>84</v>
      </c>
      <c r="H148" s="297">
        <f t="shared" si="32"/>
        <v>0</v>
      </c>
      <c r="I148" s="297">
        <f t="shared" si="34"/>
        <v>2.1739130434782608</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5</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0</v>
      </c>
      <c r="E156" s="6">
        <f t="shared" si="36"/>
        <v>70</v>
      </c>
      <c r="F156" s="6" t="b">
        <v>0</v>
      </c>
      <c r="G156" s="6">
        <f t="shared" si="39"/>
        <v>70</v>
      </c>
      <c r="H156" s="208">
        <f t="shared" si="37"/>
        <v>0</v>
      </c>
      <c r="I156" s="208">
        <f t="shared" si="38"/>
        <v>0</v>
      </c>
      <c r="J156" s="686"/>
      <c r="K156" s="686"/>
      <c r="L156" s="182"/>
      <c r="M156" s="182"/>
    </row>
    <row r="157" spans="3:13" ht="15.75" thickBot="1">
      <c r="C157" s="157" t="s">
        <v>399</v>
      </c>
      <c r="D157" s="6" t="b">
        <v>0</v>
      </c>
      <c r="E157" s="6">
        <f t="shared" si="36"/>
        <v>70</v>
      </c>
      <c r="F157" s="6"/>
      <c r="G157" s="6"/>
      <c r="H157" s="208">
        <f t="shared" si="37"/>
        <v>0</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50</v>
      </c>
      <c r="M166"/>
    </row>
    <row r="167" spans="3:13" ht="15.75" thickBot="1">
      <c r="C167" s="118" t="s">
        <v>401</v>
      </c>
      <c r="G167" s="298" t="s">
        <v>272</v>
      </c>
      <c r="H167" s="299">
        <f>(J79+K79+H73+I73)</f>
        <v>20</v>
      </c>
      <c r="M167"/>
    </row>
    <row r="168" spans="3:13" ht="15.75" thickBot="1">
      <c r="C168" s="306" t="s">
        <v>276</v>
      </c>
      <c r="G168" s="298" t="s">
        <v>273</v>
      </c>
      <c r="H168" s="299">
        <f>J153+K153</f>
        <v>10</v>
      </c>
      <c r="M168"/>
    </row>
    <row r="169" spans="3:13" ht="15.75" thickBot="1">
      <c r="C169" s="307" t="s">
        <v>402</v>
      </c>
      <c r="G169" s="298" t="s">
        <v>274</v>
      </c>
      <c r="H169" s="299">
        <f>J162+K162</f>
        <v>0</v>
      </c>
      <c r="M169"/>
    </row>
    <row r="170" spans="3:13" ht="15.75" thickBot="1">
      <c r="C170" s="308" t="s">
        <v>403</v>
      </c>
      <c r="H170" s="300">
        <f>SUM(H166:H169)/100</f>
        <v>0.8</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3249" priority="334" operator="equal">
      <formula>0</formula>
    </cfRule>
  </conditionalFormatting>
  <conditionalFormatting sqref="H53">
    <cfRule type="cellIs" dxfId="3248" priority="333" operator="equal">
      <formula>0</formula>
    </cfRule>
  </conditionalFormatting>
  <conditionalFormatting sqref="L53">
    <cfRule type="cellIs" dxfId="3247" priority="332" operator="equal">
      <formula>0</formula>
    </cfRule>
  </conditionalFormatting>
  <conditionalFormatting sqref="H48">
    <cfRule type="cellIs" dxfId="3246" priority="331" operator="equal">
      <formula>0</formula>
    </cfRule>
  </conditionalFormatting>
  <conditionalFormatting sqref="H57">
    <cfRule type="cellIs" dxfId="3245" priority="330" operator="equal">
      <formula>0</formula>
    </cfRule>
  </conditionalFormatting>
  <conditionalFormatting sqref="D48">
    <cfRule type="cellIs" dxfId="3244" priority="329" operator="equal">
      <formula>0</formula>
    </cfRule>
  </conditionalFormatting>
  <conditionalFormatting sqref="D52">
    <cfRule type="cellIs" dxfId="3243" priority="328" operator="equal">
      <formula>0</formula>
    </cfRule>
  </conditionalFormatting>
  <conditionalFormatting sqref="D57">
    <cfRule type="cellIs" dxfId="3242" priority="327" operator="equal">
      <formula>0</formula>
    </cfRule>
  </conditionalFormatting>
  <conditionalFormatting sqref="D61">
    <cfRule type="cellIs" dxfId="3241" priority="326" operator="equal">
      <formula>0</formula>
    </cfRule>
  </conditionalFormatting>
  <conditionalFormatting sqref="P53">
    <cfRule type="cellIs" dxfId="3240" priority="325" operator="equal">
      <formula>0</formula>
    </cfRule>
  </conditionalFormatting>
  <conditionalFormatting sqref="K54">
    <cfRule type="expression" dxfId="3239" priority="324">
      <formula>$L$53=0</formula>
    </cfRule>
  </conditionalFormatting>
  <conditionalFormatting sqref="G49">
    <cfRule type="expression" dxfId="3238" priority="323">
      <formula>$H$48=0</formula>
    </cfRule>
  </conditionalFormatting>
  <conditionalFormatting sqref="C49">
    <cfRule type="expression" dxfId="3237" priority="322">
      <formula>$D$48=0</formula>
    </cfRule>
  </conditionalFormatting>
  <conditionalFormatting sqref="C53">
    <cfRule type="expression" dxfId="3236" priority="321">
      <formula>$D$52=0</formula>
    </cfRule>
  </conditionalFormatting>
  <conditionalFormatting sqref="C58">
    <cfRule type="expression" dxfId="3235" priority="320">
      <formula>$D$57=0</formula>
    </cfRule>
  </conditionalFormatting>
  <conditionalFormatting sqref="C62">
    <cfRule type="expression" dxfId="3234" priority="319">
      <formula>$D$61=0</formula>
    </cfRule>
  </conditionalFormatting>
  <conditionalFormatting sqref="O54">
    <cfRule type="expression" dxfId="3233" priority="318">
      <formula>$P$53=0</formula>
    </cfRule>
  </conditionalFormatting>
  <conditionalFormatting sqref="G58">
    <cfRule type="expression" dxfId="3232" priority="317">
      <formula>$H$57=0</formula>
    </cfRule>
  </conditionalFormatting>
  <conditionalFormatting sqref="G54">
    <cfRule type="expression" dxfId="3231" priority="316">
      <formula>$H$53=0</formula>
    </cfRule>
  </conditionalFormatting>
  <conditionalFormatting sqref="Y48">
    <cfRule type="cellIs" dxfId="3230" priority="315" operator="equal">
      <formula>"CRITICAL"</formula>
    </cfRule>
  </conditionalFormatting>
  <conditionalFormatting sqref="Y50">
    <cfRule type="cellIs" dxfId="3229" priority="314" operator="equal">
      <formula>"CRITICAL"</formula>
    </cfRule>
  </conditionalFormatting>
  <conditionalFormatting sqref="Y53">
    <cfRule type="cellIs" dxfId="3228" priority="313" operator="equal">
      <formula>"CRITICAL"</formula>
    </cfRule>
  </conditionalFormatting>
  <conditionalFormatting sqref="Y28">
    <cfRule type="cellIs" dxfId="3227" priority="312" operator="equal">
      <formula>"CRITICAL"</formula>
    </cfRule>
  </conditionalFormatting>
  <conditionalFormatting sqref="Y59">
    <cfRule type="cellIs" dxfId="3226" priority="311" operator="equal">
      <formula>"CRITICAL"</formula>
    </cfRule>
  </conditionalFormatting>
  <conditionalFormatting sqref="Y60">
    <cfRule type="cellIs" dxfId="3225" priority="310" operator="equal">
      <formula>"CRITICAL"</formula>
    </cfRule>
  </conditionalFormatting>
  <conditionalFormatting sqref="C7:L7">
    <cfRule type="cellIs" dxfId="3224" priority="299" operator="equal">
      <formula>"NON-WORKING DAY"</formula>
    </cfRule>
    <cfRule type="cellIs" dxfId="3223" priority="300" operator="equal">
      <formula>"WORKING DAY"</formula>
    </cfRule>
    <cfRule type="cellIs" dxfId="3222" priority="301" operator="equal">
      <formula>"NON AGGRESSIVE"</formula>
    </cfRule>
    <cfRule type="cellIs" dxfId="3221" priority="302" operator="equal">
      <formula>"AGGRESSIVE"</formula>
    </cfRule>
    <cfRule type="cellIs" dxfId="3220" priority="303" operator="equal">
      <formula>"AMENDMENT NOT REQUIRED"</formula>
    </cfRule>
    <cfRule type="cellIs" dxfId="3219" priority="304" operator="equal">
      <formula>"AMENDMENT REQUIRED"</formula>
    </cfRule>
    <cfRule type="cellIs" dxfId="3218" priority="305" operator="equal">
      <formula>"COMPLETED"</formula>
    </cfRule>
    <cfRule type="cellIs" dxfId="3217" priority="306" operator="equal">
      <formula>"RISK"</formula>
    </cfRule>
    <cfRule type="cellIs" dxfId="3216" priority="307" operator="equal">
      <formula>"ISSUE"</formula>
    </cfRule>
    <cfRule type="cellIs" dxfId="3215" priority="308" operator="equal">
      <formula>"NEEDS ATTENTION"</formula>
    </cfRule>
    <cfRule type="cellIs" dxfId="3214" priority="309" operator="equal">
      <formula>"NA"</formula>
    </cfRule>
  </conditionalFormatting>
  <conditionalFormatting sqref="AD26">
    <cfRule type="cellIs" dxfId="3213" priority="298" operator="equal">
      <formula>"PROJECT CAN BE MOVED TO COMPLETED SHEET"</formula>
    </cfRule>
  </conditionalFormatting>
  <conditionalFormatting sqref="Q7">
    <cfRule type="cellIs" dxfId="3212" priority="287" operator="equal">
      <formula>"NON-WORKING DAY"</formula>
    </cfRule>
    <cfRule type="cellIs" dxfId="3211" priority="288" operator="equal">
      <formula>"WORKING DAY"</formula>
    </cfRule>
    <cfRule type="cellIs" dxfId="3210" priority="289" operator="equal">
      <formula>"NON AGGRESSIVE"</formula>
    </cfRule>
    <cfRule type="cellIs" dxfId="3209" priority="290" operator="equal">
      <formula>"AGGRESSIVE"</formula>
    </cfRule>
    <cfRule type="cellIs" dxfId="3208" priority="291" operator="equal">
      <formula>"AMENDMENT NOT REQUIRED"</formula>
    </cfRule>
    <cfRule type="cellIs" dxfId="3207" priority="292" operator="equal">
      <formula>"AMENDMENT REQUIRED"</formula>
    </cfRule>
    <cfRule type="cellIs" dxfId="3206" priority="293" operator="equal">
      <formula>"COMPLETED"</formula>
    </cfRule>
    <cfRule type="cellIs" dxfId="3205" priority="294" operator="equal">
      <formula>"RISK"</formula>
    </cfRule>
    <cfRule type="cellIs" dxfId="3204" priority="295" operator="equal">
      <formula>"ISSUE"</formula>
    </cfRule>
    <cfRule type="cellIs" dxfId="3203" priority="296" operator="equal">
      <formula>"NEEDS ATTENTION"</formula>
    </cfRule>
    <cfRule type="cellIs" dxfId="3202" priority="297" operator="equal">
      <formula>"NA"</formula>
    </cfRule>
  </conditionalFormatting>
  <conditionalFormatting sqref="P7">
    <cfRule type="cellIs" dxfId="3201" priority="286" operator="equal">
      <formula>"AMENDMENT REQUIRED"</formula>
    </cfRule>
  </conditionalFormatting>
  <conditionalFormatting sqref="C7">
    <cfRule type="cellIs" dxfId="3200" priority="285" operator="equal">
      <formula>"BILLING DEFEREMENT TO BE INITIATED, IF APPLICABLE"</formula>
    </cfRule>
  </conditionalFormatting>
  <conditionalFormatting sqref="C102:C106">
    <cfRule type="containsText" dxfId="3199" priority="232" operator="containsText" text="TD/TM">
      <formula>NOT(ISERROR(SEARCH("TD/TM",C102)))</formula>
    </cfRule>
    <cfRule type="containsText" dxfId="3198" priority="235" operator="containsText" text="Order Raising">
      <formula>NOT(ISERROR(SEARCH("Order Raising",C102)))</formula>
    </cfRule>
    <cfRule type="containsText" dxfId="3197" priority="236" operator="containsText" text="Partner">
      <formula>NOT(ISERROR(SEARCH("Partner",C102)))</formula>
    </cfRule>
    <cfRule type="containsText" dxfId="3196" priority="283" operator="containsText" text="Sales">
      <formula>NOT(ISERROR(SEARCH("Sales",C102)))</formula>
    </cfRule>
    <cfRule type="containsText" dxfId="3195" priority="284" operator="containsText" text="Client">
      <formula>NOT(ISERROR(SEARCH("Client",C102)))</formula>
    </cfRule>
  </conditionalFormatting>
  <conditionalFormatting sqref="C103">
    <cfRule type="containsText" dxfId="3194" priority="281" operator="containsText" text="Singtel">
      <formula>NOT(ISERROR(SEARCH("Singtel",C103)))</formula>
    </cfRule>
    <cfRule type="containsText" dxfId="3193" priority="282" operator="containsText" text="Schenker">
      <formula>NOT(ISERROR(SEARCH("Schenker",C103)))</formula>
    </cfRule>
  </conditionalFormatting>
  <conditionalFormatting sqref="M7:N7">
    <cfRule type="cellIs" dxfId="3192" priority="269" operator="equal">
      <formula>"NEEDS POSTPONEMENT"</formula>
    </cfRule>
    <cfRule type="cellIs" dxfId="3191" priority="270" operator="equal">
      <formula>"NON-WORKING DAY"</formula>
    </cfRule>
    <cfRule type="cellIs" dxfId="3190" priority="271" operator="equal">
      <formula>"WORKING DAY"</formula>
    </cfRule>
    <cfRule type="cellIs" dxfId="3189" priority="272" operator="equal">
      <formula>"NON AGGRESSIVE"</formula>
    </cfRule>
    <cfRule type="cellIs" dxfId="3188" priority="273" operator="equal">
      <formula>"AGGRESSIVE"</formula>
    </cfRule>
    <cfRule type="cellIs" dxfId="3187" priority="274" operator="equal">
      <formula>"AMENDMENT NOT REQUIRED"</formula>
    </cfRule>
    <cfRule type="cellIs" dxfId="3186" priority="275" operator="equal">
      <formula>"AMENDMENT REQUIRED"</formula>
    </cfRule>
    <cfRule type="cellIs" dxfId="3185" priority="276" operator="equal">
      <formula>"COMPLETED"</formula>
    </cfRule>
    <cfRule type="cellIs" dxfId="3184" priority="277" operator="equal">
      <formula>"RISK"</formula>
    </cfRule>
    <cfRule type="cellIs" dxfId="3183" priority="278" operator="equal">
      <formula>"ISSUE"</formula>
    </cfRule>
    <cfRule type="cellIs" dxfId="3182" priority="279" operator="equal">
      <formula>"NEEDS ATTENTION"</formula>
    </cfRule>
    <cfRule type="cellIs" dxfId="3181" priority="280" operator="equal">
      <formula>"NA"</formula>
    </cfRule>
  </conditionalFormatting>
  <conditionalFormatting sqref="S7">
    <cfRule type="cellIs" dxfId="3180" priority="257" operator="equal">
      <formula>"NON-WORKING DAY"</formula>
    </cfRule>
    <cfRule type="cellIs" dxfId="3179" priority="258" operator="equal">
      <formula>"WORKING DAY"</formula>
    </cfRule>
    <cfRule type="cellIs" dxfId="3178" priority="259" operator="equal">
      <formula>"NON AGGRESSIVE"</formula>
    </cfRule>
    <cfRule type="cellIs" dxfId="3177" priority="260" operator="equal">
      <formula>"AGGRESSIVE"</formula>
    </cfRule>
    <cfRule type="cellIs" dxfId="3176" priority="261" operator="equal">
      <formula>"AMENDMENT NOT REQUIRED"</formula>
    </cfRule>
    <cfRule type="cellIs" dxfId="3175" priority="262" operator="equal">
      <formula>"AMENDMENT REQUIRED"</formula>
    </cfRule>
    <cfRule type="cellIs" dxfId="3174" priority="263" operator="equal">
      <formula>"COMPLETED"</formula>
    </cfRule>
    <cfRule type="cellIs" dxfId="3173" priority="264" operator="equal">
      <formula>"RISK"</formula>
    </cfRule>
    <cfRule type="cellIs" dxfId="3172" priority="265" operator="equal">
      <formula>"ISSUE"</formula>
    </cfRule>
    <cfRule type="cellIs" dxfId="3171" priority="266" operator="equal">
      <formula>"NEEDS ATTENTION"</formula>
    </cfRule>
    <cfRule type="cellIs" dxfId="3170" priority="267" operator="equal">
      <formula>"NA"</formula>
    </cfRule>
  </conditionalFormatting>
  <conditionalFormatting sqref="AA38">
    <cfRule type="cellIs" dxfId="3169" priority="255" stopIfTrue="1" operator="equal">
      <formula>"COMPLETED"</formula>
    </cfRule>
    <cfRule type="expression" dxfId="3168" priority="256">
      <formula>$B$3&gt;$AA$38</formula>
    </cfRule>
  </conditionalFormatting>
  <conditionalFormatting sqref="AA26">
    <cfRule type="cellIs" dxfId="3167" priority="250" stopIfTrue="1" operator="equal">
      <formula>"COMPLETED"</formula>
    </cfRule>
    <cfRule type="expression" dxfId="3166" priority="251">
      <formula>$B$3&gt;$AA$26</formula>
    </cfRule>
  </conditionalFormatting>
  <conditionalFormatting sqref="AA26">
    <cfRule type="cellIs" dxfId="3165" priority="249" stopIfTrue="1" operator="equal">
      <formula>"NA"</formula>
    </cfRule>
  </conditionalFormatting>
  <conditionalFormatting sqref="C35 Z17 D5 C90">
    <cfRule type="expression" dxfId="3164" priority="337">
      <formula>AND($D$52=0,$AA$17&lt;&gt;"NA")</formula>
    </cfRule>
  </conditionalFormatting>
  <conditionalFormatting sqref="C36 Z18 C91 E5">
    <cfRule type="expression" dxfId="3163" priority="338">
      <formula>AND($D$57=0,$AA$18&lt;&gt;"NA")</formula>
    </cfRule>
  </conditionalFormatting>
  <conditionalFormatting sqref="C37 C92 F5">
    <cfRule type="expression" dxfId="3162" priority="339">
      <formula>AND($H$48=0,#REF!&lt;&gt;"NA")</formula>
    </cfRule>
  </conditionalFormatting>
  <conditionalFormatting sqref="C38 Z20 C93 G5">
    <cfRule type="expression" dxfId="3161" priority="340">
      <formula>AND($H$53=0,$AA$20&lt;&gt;"NA")</formula>
    </cfRule>
  </conditionalFormatting>
  <conditionalFormatting sqref="C39 C94 H5">
    <cfRule type="expression" dxfId="3160" priority="341">
      <formula>AND($H$57=0,#REF!&lt;&gt;"NA")</formula>
    </cfRule>
  </conditionalFormatting>
  <conditionalFormatting sqref="C95 C40 C72 I5">
    <cfRule type="expression" dxfId="3159" priority="342">
      <formula>AND($L$57=0,#REF!&lt;&gt;"NA")</formula>
    </cfRule>
  </conditionalFormatting>
  <conditionalFormatting sqref="C41 C96 J5">
    <cfRule type="expression" dxfId="3158" priority="343">
      <formula>AND($D$61=0,#REF!&lt;&gt;"NA")</formula>
    </cfRule>
  </conditionalFormatting>
  <conditionalFormatting sqref="C42 C97 K5">
    <cfRule type="expression" dxfId="3157" priority="344">
      <formula>AND($L$53=0,#REF!&lt;&gt;"NA")</formula>
    </cfRule>
  </conditionalFormatting>
  <conditionalFormatting sqref="C43 Z25 C98 L5:M5">
    <cfRule type="expression" dxfId="3156" priority="345">
      <formula>AND($P$53=0,$AA$25&lt;&gt;"NA")</formula>
    </cfRule>
  </conditionalFormatting>
  <conditionalFormatting sqref="AD44">
    <cfRule type="expression" dxfId="3155" priority="248">
      <formula>OR($E123=84,$G123=84)</formula>
    </cfRule>
  </conditionalFormatting>
  <conditionalFormatting sqref="AD45:AD46">
    <cfRule type="expression" dxfId="3154" priority="247">
      <formula>OR($E124=84,$G124=84)</formula>
    </cfRule>
  </conditionalFormatting>
  <conditionalFormatting sqref="AD52">
    <cfRule type="expression" dxfId="3153" priority="246">
      <formula>OR($E133=84,$G133=84)</formula>
    </cfRule>
  </conditionalFormatting>
  <conditionalFormatting sqref="Z24">
    <cfRule type="expression" dxfId="3152" priority="245">
      <formula>AND($L$53=0,$AA$24&lt;&gt;"NA")</formula>
    </cfRule>
  </conditionalFormatting>
  <conditionalFormatting sqref="K58">
    <cfRule type="expression" dxfId="3151" priority="244">
      <formula>$H$57=0</formula>
    </cfRule>
  </conditionalFormatting>
  <conditionalFormatting sqref="AA34">
    <cfRule type="cellIs" dxfId="3150" priority="335" operator="equal">
      <formula>"COMPLETED"</formula>
    </cfRule>
    <cfRule type="expression" dxfId="3149" priority="336">
      <formula>$B$3&gt;$AA$34</formula>
    </cfRule>
  </conditionalFormatting>
  <conditionalFormatting sqref="AA35">
    <cfRule type="cellIs" dxfId="3148" priority="242" operator="equal">
      <formula>"COMPLETED"</formula>
    </cfRule>
    <cfRule type="expression" dxfId="3147" priority="243">
      <formula>$B$3&gt;$AA$35</formula>
    </cfRule>
  </conditionalFormatting>
  <conditionalFormatting sqref="AA36">
    <cfRule type="expression" dxfId="3146" priority="240">
      <formula>$B$3&gt;$AA$36</formula>
    </cfRule>
    <cfRule type="cellIs" dxfId="3145" priority="241" operator="equal">
      <formula>"COMPLETED"</formula>
    </cfRule>
    <cfRule type="cellIs" dxfId="3144" priority="254" operator="equal">
      <formula>"NA"</formula>
    </cfRule>
  </conditionalFormatting>
  <conditionalFormatting sqref="AA37">
    <cfRule type="expression" dxfId="3143" priority="237">
      <formula>$B$3&gt;$AA$37</formula>
    </cfRule>
    <cfRule type="cellIs" dxfId="3142" priority="238" operator="equal">
      <formula>"NA"</formula>
    </cfRule>
    <cfRule type="cellIs" dxfId="3141" priority="239" operator="equal">
      <formula>"COMPLETED"</formula>
    </cfRule>
  </conditionalFormatting>
  <conditionalFormatting sqref="C106">
    <cfRule type="containsText" dxfId="3140" priority="233" operator="containsText" text="Singtel">
      <formula>NOT(ISERROR(SEARCH("Singtel",C106)))</formula>
    </cfRule>
    <cfRule type="containsText" dxfId="3139" priority="234" operator="containsText" text="Schenker">
      <formula>NOT(ISERROR(SEARCH("Schenker",C106)))</formula>
    </cfRule>
  </conditionalFormatting>
  <conditionalFormatting sqref="AE74:AG74">
    <cfRule type="expression" dxfId="3138" priority="231">
      <formula>OR($E153=84,$G153=84)</formula>
    </cfRule>
  </conditionalFormatting>
  <conditionalFormatting sqref="BF9:BG23 BJ9:BJ23">
    <cfRule type="cellIs" dxfId="3137" priority="219" operator="equal">
      <formula>"Critical"</formula>
    </cfRule>
    <cfRule type="cellIs" dxfId="3136" priority="220" operator="equal">
      <formula>"Sustainable"</formula>
    </cfRule>
    <cfRule type="cellIs" dxfId="3135" priority="221" operator="equal">
      <formula>"Severe"</formula>
    </cfRule>
    <cfRule type="cellIs" dxfId="3134" priority="222" operator="equal">
      <formula>"Moderate"</formula>
    </cfRule>
  </conditionalFormatting>
  <conditionalFormatting sqref="CB9:CG14">
    <cfRule type="cellIs" dxfId="3133" priority="227" operator="equal">
      <formula>"Critical"</formula>
    </cfRule>
    <cfRule type="cellIs" dxfId="3132" priority="228" operator="equal">
      <formula>"Sustainable"</formula>
    </cfRule>
    <cfRule type="cellIs" dxfId="3131" priority="229" operator="equal">
      <formula>"Severe"</formula>
    </cfRule>
    <cfRule type="cellIs" dxfId="3130" priority="230" operator="equal">
      <formula>"Moderate"</formula>
    </cfRule>
  </conditionalFormatting>
  <conditionalFormatting sqref="BT9:BU23">
    <cfRule type="cellIs" dxfId="3129" priority="223" operator="equal">
      <formula>"Critical"</formula>
    </cfRule>
    <cfRule type="cellIs" dxfId="3128" priority="224" operator="equal">
      <formula>"Sustainable"</formula>
    </cfRule>
    <cfRule type="cellIs" dxfId="3127" priority="225" operator="equal">
      <formula>"Severe"</formula>
    </cfRule>
    <cfRule type="cellIs" dxfId="3126" priority="226" operator="equal">
      <formula>"Moderate"</formula>
    </cfRule>
  </conditionalFormatting>
  <conditionalFormatting sqref="CB9:CG14">
    <cfRule type="cellIs" dxfId="3125" priority="218" operator="equal">
      <formula>"NIL"</formula>
    </cfRule>
  </conditionalFormatting>
  <conditionalFormatting sqref="CB14:CG14">
    <cfRule type="cellIs" dxfId="3124" priority="214" operator="equal">
      <formula>"Critical"</formula>
    </cfRule>
    <cfRule type="cellIs" dxfId="3123" priority="215" operator="equal">
      <formula>"Sustainable"</formula>
    </cfRule>
    <cfRule type="cellIs" dxfId="3122" priority="216" operator="equal">
      <formula>"Severe"</formula>
    </cfRule>
    <cfRule type="cellIs" dxfId="3121" priority="217" operator="equal">
      <formula>"Moderate"</formula>
    </cfRule>
  </conditionalFormatting>
  <conditionalFormatting sqref="CB14:CG14">
    <cfRule type="cellIs" dxfId="3120" priority="213" operator="equal">
      <formula>"NIL"</formula>
    </cfRule>
  </conditionalFormatting>
  <conditionalFormatting sqref="CG9:CG13">
    <cfRule type="cellIs" dxfId="3119" priority="209" operator="equal">
      <formula>"Critical"</formula>
    </cfRule>
    <cfRule type="cellIs" dxfId="3118" priority="210" operator="equal">
      <formula>"Sustainable"</formula>
    </cfRule>
    <cfRule type="cellIs" dxfId="3117" priority="211" operator="equal">
      <formula>"Severe"</formula>
    </cfRule>
    <cfRule type="cellIs" dxfId="3116" priority="212" operator="equal">
      <formula>"Moderate"</formula>
    </cfRule>
  </conditionalFormatting>
  <conditionalFormatting sqref="CG9:CG13">
    <cfRule type="cellIs" dxfId="3115" priority="208" operator="equal">
      <formula>"NIL"</formula>
    </cfRule>
  </conditionalFormatting>
  <conditionalFormatting sqref="BT9:BU23">
    <cfRule type="cellIs" dxfId="3114" priority="207" operator="equal">
      <formula>"NIL"</formula>
    </cfRule>
  </conditionalFormatting>
  <conditionalFormatting sqref="BW9:BW23">
    <cfRule type="cellIs" dxfId="3113" priority="206" operator="equal">
      <formula>"CLOSED"</formula>
    </cfRule>
  </conditionalFormatting>
  <conditionalFormatting sqref="BE37">
    <cfRule type="cellIs" dxfId="3112" priority="205" operator="between">
      <formula>1</formula>
      <formula>100</formula>
    </cfRule>
  </conditionalFormatting>
  <conditionalFormatting sqref="BF37">
    <cfRule type="cellIs" dxfId="3111" priority="204" operator="between">
      <formula>1</formula>
      <formula>100</formula>
    </cfRule>
  </conditionalFormatting>
  <conditionalFormatting sqref="BR9:BR23">
    <cfRule type="cellIs" dxfId="3110" priority="200" operator="equal">
      <formula>"Critical"</formula>
    </cfRule>
    <cfRule type="cellIs" dxfId="3109" priority="201" operator="equal">
      <formula>"Sustainable"</formula>
    </cfRule>
    <cfRule type="cellIs" dxfId="3108" priority="202" operator="equal">
      <formula>"Severe"</formula>
    </cfRule>
    <cfRule type="cellIs" dxfId="3107" priority="203" operator="equal">
      <formula>"Moderate"</formula>
    </cfRule>
  </conditionalFormatting>
  <conditionalFormatting sqref="BR9:BR23">
    <cfRule type="cellIs" dxfId="3106" priority="199" operator="equal">
      <formula>"NIL"</formula>
    </cfRule>
  </conditionalFormatting>
  <conditionalFormatting sqref="BG37">
    <cfRule type="cellIs" dxfId="3105" priority="198" operator="between">
      <formula>1</formula>
      <formula>100</formula>
    </cfRule>
  </conditionalFormatting>
  <conditionalFormatting sqref="BI37">
    <cfRule type="cellIs" dxfId="3104" priority="197" operator="between">
      <formula>1</formula>
      <formula>100</formula>
    </cfRule>
  </conditionalFormatting>
  <conditionalFormatting sqref="BF37:BF41">
    <cfRule type="cellIs" dxfId="3103" priority="196" operator="equal">
      <formula>0</formula>
    </cfRule>
  </conditionalFormatting>
  <conditionalFormatting sqref="BH37">
    <cfRule type="cellIs" dxfId="3102" priority="195" operator="between">
      <formula>1</formula>
      <formula>100</formula>
    </cfRule>
  </conditionalFormatting>
  <conditionalFormatting sqref="BH37:BH41">
    <cfRule type="cellIs" dxfId="3101" priority="194" operator="equal">
      <formula>0</formula>
    </cfRule>
  </conditionalFormatting>
  <conditionalFormatting sqref="BJ37:BP37">
    <cfRule type="cellIs" dxfId="3100" priority="193" operator="between">
      <formula>1</formula>
      <formula>100</formula>
    </cfRule>
  </conditionalFormatting>
  <conditionalFormatting sqref="BJ37:BP41">
    <cfRule type="cellIs" dxfId="3099" priority="192" operator="equal">
      <formula>0</formula>
    </cfRule>
  </conditionalFormatting>
  <conditionalFormatting sqref="BL9:BL23">
    <cfRule type="cellIs" dxfId="3098" priority="188" operator="equal">
      <formula>"Critical"</formula>
    </cfRule>
    <cfRule type="cellIs" dxfId="3097" priority="189" operator="equal">
      <formula>"Sustainable"</formula>
    </cfRule>
    <cfRule type="cellIs" dxfId="3096" priority="190" operator="equal">
      <formula>"Severe"</formula>
    </cfRule>
    <cfRule type="cellIs" dxfId="3095" priority="191" operator="equal">
      <formula>"Moderate"</formula>
    </cfRule>
  </conditionalFormatting>
  <conditionalFormatting sqref="BS9:BS23">
    <cfRule type="cellIs" dxfId="3094" priority="184" operator="equal">
      <formula>"Critical"</formula>
    </cfRule>
    <cfRule type="cellIs" dxfId="3093" priority="185" operator="equal">
      <formula>"Sustainable"</formula>
    </cfRule>
    <cfRule type="cellIs" dxfId="3092" priority="186" operator="equal">
      <formula>"Severe"</formula>
    </cfRule>
    <cfRule type="cellIs" dxfId="3091" priority="187" operator="equal">
      <formula>"Moderate"</formula>
    </cfRule>
  </conditionalFormatting>
  <conditionalFormatting sqref="BV9:BV23">
    <cfRule type="cellIs" dxfId="3090" priority="180" operator="equal">
      <formula>"Critical"</formula>
    </cfRule>
    <cfRule type="cellIs" dxfId="3089" priority="181" operator="equal">
      <formula>"Sustainable"</formula>
    </cfRule>
    <cfRule type="cellIs" dxfId="3088" priority="182" operator="equal">
      <formula>"Severe"</formula>
    </cfRule>
    <cfRule type="cellIs" dxfId="3087" priority="183" operator="equal">
      <formula>"Moderate"</formula>
    </cfRule>
  </conditionalFormatting>
  <conditionalFormatting sqref="AZ29:BD30 BC31:BD32 BD33">
    <cfRule type="cellIs" dxfId="3086" priority="172" operator="equal">
      <formula>"Critical"</formula>
    </cfRule>
    <cfRule type="cellIs" dxfId="3085" priority="173" operator="equal">
      <formula>"Sustainable"</formula>
    </cfRule>
    <cfRule type="cellIs" dxfId="3084" priority="174" operator="equal">
      <formula>"Severe"</formula>
    </cfRule>
    <cfRule type="cellIs" dxfId="3083" priority="175" operator="equal">
      <formula>"Moderate"</formula>
    </cfRule>
  </conditionalFormatting>
  <conditionalFormatting sqref="AZ29:BD30 BC31:BD32 BD33">
    <cfRule type="cellIs" dxfId="3082" priority="176" operator="equal">
      <formula>"Critical"</formula>
    </cfRule>
    <cfRule type="cellIs" dxfId="3081" priority="177" operator="equal">
      <formula>"Sustainable"</formula>
    </cfRule>
    <cfRule type="cellIs" dxfId="3080" priority="178" operator="equal">
      <formula>"Severe"</formula>
    </cfRule>
    <cfRule type="cellIs" dxfId="3079" priority="179" operator="equal">
      <formula>"Moderate"</formula>
    </cfRule>
  </conditionalFormatting>
  <conditionalFormatting sqref="AZ31:AZ33">
    <cfRule type="cellIs" dxfId="3078" priority="168" operator="equal">
      <formula>"Critical"</formula>
    </cfRule>
    <cfRule type="cellIs" dxfId="3077" priority="169" operator="equal">
      <formula>"Sustainable"</formula>
    </cfRule>
    <cfRule type="cellIs" dxfId="3076" priority="170" operator="equal">
      <formula>"Severe"</formula>
    </cfRule>
    <cfRule type="cellIs" dxfId="3075" priority="171" operator="equal">
      <formula>"Moderate"</formula>
    </cfRule>
  </conditionalFormatting>
  <conditionalFormatting sqref="AZ31:AZ33">
    <cfRule type="cellIs" dxfId="3074" priority="164" operator="equal">
      <formula>"Critical"</formula>
    </cfRule>
    <cfRule type="cellIs" dxfId="3073" priority="165" operator="equal">
      <formula>"Sustainable"</formula>
    </cfRule>
    <cfRule type="cellIs" dxfId="3072" priority="166" operator="equal">
      <formula>"Severe"</formula>
    </cfRule>
    <cfRule type="cellIs" dxfId="3071" priority="167" operator="equal">
      <formula>"Moderate"</formula>
    </cfRule>
  </conditionalFormatting>
  <conditionalFormatting sqref="BA32:BA33">
    <cfRule type="cellIs" dxfId="3070" priority="160" operator="equal">
      <formula>"Critical"</formula>
    </cfRule>
    <cfRule type="cellIs" dxfId="3069" priority="161" operator="equal">
      <formula>"Sustainable"</formula>
    </cfRule>
    <cfRule type="cellIs" dxfId="3068" priority="162" operator="equal">
      <formula>"Severe"</formula>
    </cfRule>
    <cfRule type="cellIs" dxfId="3067" priority="163" operator="equal">
      <formula>"Moderate"</formula>
    </cfRule>
  </conditionalFormatting>
  <conditionalFormatting sqref="BA32:BA33">
    <cfRule type="cellIs" dxfId="3066" priority="156" operator="equal">
      <formula>"Critical"</formula>
    </cfRule>
    <cfRule type="cellIs" dxfId="3065" priority="157" operator="equal">
      <formula>"Sustainable"</formula>
    </cfRule>
    <cfRule type="cellIs" dxfId="3064" priority="158" operator="equal">
      <formula>"Severe"</formula>
    </cfRule>
    <cfRule type="cellIs" dxfId="3063" priority="159" operator="equal">
      <formula>"Moderate"</formula>
    </cfRule>
  </conditionalFormatting>
  <conditionalFormatting sqref="BB33">
    <cfRule type="cellIs" dxfId="3062" priority="152" operator="equal">
      <formula>"Critical"</formula>
    </cfRule>
    <cfRule type="cellIs" dxfId="3061" priority="153" operator="equal">
      <formula>"Sustainable"</formula>
    </cfRule>
    <cfRule type="cellIs" dxfId="3060" priority="154" operator="equal">
      <formula>"Severe"</formula>
    </cfRule>
    <cfRule type="cellIs" dxfId="3059" priority="155" operator="equal">
      <formula>"Moderate"</formula>
    </cfRule>
  </conditionalFormatting>
  <conditionalFormatting sqref="BB33">
    <cfRule type="cellIs" dxfId="3058" priority="148" operator="equal">
      <formula>"Critical"</formula>
    </cfRule>
    <cfRule type="cellIs" dxfId="3057" priority="149" operator="equal">
      <formula>"Sustainable"</formula>
    </cfRule>
    <cfRule type="cellIs" dxfId="3056" priority="150" operator="equal">
      <formula>"Severe"</formula>
    </cfRule>
    <cfRule type="cellIs" dxfId="3055" priority="151" operator="equal">
      <formula>"Moderate"</formula>
    </cfRule>
  </conditionalFormatting>
  <conditionalFormatting sqref="BA31:BB31">
    <cfRule type="cellIs" dxfId="3054" priority="144" operator="equal">
      <formula>"Critical"</formula>
    </cfRule>
    <cfRule type="cellIs" dxfId="3053" priority="145" operator="equal">
      <formula>"Sustainable"</formula>
    </cfRule>
    <cfRule type="cellIs" dxfId="3052" priority="146" operator="equal">
      <formula>"Severe"</formula>
    </cfRule>
    <cfRule type="cellIs" dxfId="3051" priority="147" operator="equal">
      <formula>"Moderate"</formula>
    </cfRule>
  </conditionalFormatting>
  <conditionalFormatting sqref="BA31:BB31">
    <cfRule type="cellIs" dxfId="3050" priority="140" operator="equal">
      <formula>"Critical"</formula>
    </cfRule>
    <cfRule type="cellIs" dxfId="3049" priority="141" operator="equal">
      <formula>"Sustainable"</formula>
    </cfRule>
    <cfRule type="cellIs" dxfId="3048" priority="142" operator="equal">
      <formula>"Severe"</formula>
    </cfRule>
    <cfRule type="cellIs" dxfId="3047" priority="143" operator="equal">
      <formula>"Moderate"</formula>
    </cfRule>
  </conditionalFormatting>
  <conditionalFormatting sqref="BB32">
    <cfRule type="cellIs" dxfId="3046" priority="136" operator="equal">
      <formula>"Critical"</formula>
    </cfRule>
    <cfRule type="cellIs" dxfId="3045" priority="137" operator="equal">
      <formula>"Sustainable"</formula>
    </cfRule>
    <cfRule type="cellIs" dxfId="3044" priority="138" operator="equal">
      <formula>"Severe"</formula>
    </cfRule>
    <cfRule type="cellIs" dxfId="3043" priority="139" operator="equal">
      <formula>"Moderate"</formula>
    </cfRule>
  </conditionalFormatting>
  <conditionalFormatting sqref="BB32">
    <cfRule type="cellIs" dxfId="3042" priority="132" operator="equal">
      <formula>"Critical"</formula>
    </cfRule>
    <cfRule type="cellIs" dxfId="3041" priority="133" operator="equal">
      <formula>"Sustainable"</formula>
    </cfRule>
    <cfRule type="cellIs" dxfId="3040" priority="134" operator="equal">
      <formula>"Severe"</formula>
    </cfRule>
    <cfRule type="cellIs" dxfId="3039" priority="135" operator="equal">
      <formula>"Moderate"</formula>
    </cfRule>
  </conditionalFormatting>
  <conditionalFormatting sqref="BC33">
    <cfRule type="cellIs" dxfId="3038" priority="128" operator="equal">
      <formula>"Critical"</formula>
    </cfRule>
    <cfRule type="cellIs" dxfId="3037" priority="129" operator="equal">
      <formula>"Sustainable"</formula>
    </cfRule>
    <cfRule type="cellIs" dxfId="3036" priority="130" operator="equal">
      <formula>"Severe"</formula>
    </cfRule>
    <cfRule type="cellIs" dxfId="3035" priority="131" operator="equal">
      <formula>"Moderate"</formula>
    </cfRule>
  </conditionalFormatting>
  <conditionalFormatting sqref="BC33">
    <cfRule type="cellIs" dxfId="3034" priority="124" operator="equal">
      <formula>"Critical"</formula>
    </cfRule>
    <cfRule type="cellIs" dxfId="3033" priority="125" operator="equal">
      <formula>"Sustainable"</formula>
    </cfRule>
    <cfRule type="cellIs" dxfId="3032" priority="126" operator="equal">
      <formula>"Severe"</formula>
    </cfRule>
    <cfRule type="cellIs" dxfId="3031" priority="127" operator="equal">
      <formula>"Moderate"</formula>
    </cfRule>
  </conditionalFormatting>
  <conditionalFormatting sqref="AZ37:BD38 BC39:BD40 BD41">
    <cfRule type="cellIs" dxfId="3030" priority="116" operator="equal">
      <formula>"Critical"</formula>
    </cfRule>
    <cfRule type="cellIs" dxfId="3029" priority="117" operator="equal">
      <formula>"Sustainable"</formula>
    </cfRule>
    <cfRule type="cellIs" dxfId="3028" priority="118" operator="equal">
      <formula>"Severe"</formula>
    </cfRule>
    <cfRule type="cellIs" dxfId="3027" priority="119" operator="equal">
      <formula>"Moderate"</formula>
    </cfRule>
  </conditionalFormatting>
  <conditionalFormatting sqref="AZ37:BD38 BC39:BD40 BD41">
    <cfRule type="cellIs" dxfId="3026" priority="120" operator="equal">
      <formula>"Critical"</formula>
    </cfRule>
    <cfRule type="cellIs" dxfId="3025" priority="121" operator="equal">
      <formula>"Sustainable"</formula>
    </cfRule>
    <cfRule type="cellIs" dxfId="3024" priority="122" operator="equal">
      <formula>"Severe"</formula>
    </cfRule>
    <cfRule type="cellIs" dxfId="3023" priority="123" operator="equal">
      <formula>"Moderate"</formula>
    </cfRule>
  </conditionalFormatting>
  <conditionalFormatting sqref="AZ39:AZ41">
    <cfRule type="cellIs" dxfId="3022" priority="112" operator="equal">
      <formula>"Critical"</formula>
    </cfRule>
    <cfRule type="cellIs" dxfId="3021" priority="113" operator="equal">
      <formula>"Sustainable"</formula>
    </cfRule>
    <cfRule type="cellIs" dxfId="3020" priority="114" operator="equal">
      <formula>"Severe"</formula>
    </cfRule>
    <cfRule type="cellIs" dxfId="3019" priority="115" operator="equal">
      <formula>"Moderate"</formula>
    </cfRule>
  </conditionalFormatting>
  <conditionalFormatting sqref="AZ39:AZ41">
    <cfRule type="cellIs" dxfId="3018" priority="108" operator="equal">
      <formula>"Critical"</formula>
    </cfRule>
    <cfRule type="cellIs" dxfId="3017" priority="109" operator="equal">
      <formula>"Sustainable"</formula>
    </cfRule>
    <cfRule type="cellIs" dxfId="3016" priority="110" operator="equal">
      <formula>"Severe"</formula>
    </cfRule>
    <cfRule type="cellIs" dxfId="3015" priority="111" operator="equal">
      <formula>"Moderate"</formula>
    </cfRule>
  </conditionalFormatting>
  <conditionalFormatting sqref="BA40:BA41">
    <cfRule type="cellIs" dxfId="3014" priority="104" operator="equal">
      <formula>"Critical"</formula>
    </cfRule>
    <cfRule type="cellIs" dxfId="3013" priority="105" operator="equal">
      <formula>"Sustainable"</formula>
    </cfRule>
    <cfRule type="cellIs" dxfId="3012" priority="106" operator="equal">
      <formula>"Severe"</formula>
    </cfRule>
    <cfRule type="cellIs" dxfId="3011" priority="107" operator="equal">
      <formula>"Moderate"</formula>
    </cfRule>
  </conditionalFormatting>
  <conditionalFormatting sqref="BA40:BA41">
    <cfRule type="cellIs" dxfId="3010" priority="100" operator="equal">
      <formula>"Critical"</formula>
    </cfRule>
    <cfRule type="cellIs" dxfId="3009" priority="101" operator="equal">
      <formula>"Sustainable"</formula>
    </cfRule>
    <cfRule type="cellIs" dxfId="3008" priority="102" operator="equal">
      <formula>"Severe"</formula>
    </cfRule>
    <cfRule type="cellIs" dxfId="3007" priority="103" operator="equal">
      <formula>"Moderate"</formula>
    </cfRule>
  </conditionalFormatting>
  <conditionalFormatting sqref="BB41">
    <cfRule type="cellIs" dxfId="3006" priority="96" operator="equal">
      <formula>"Critical"</formula>
    </cfRule>
    <cfRule type="cellIs" dxfId="3005" priority="97" operator="equal">
      <formula>"Sustainable"</formula>
    </cfRule>
    <cfRule type="cellIs" dxfId="3004" priority="98" operator="equal">
      <formula>"Severe"</formula>
    </cfRule>
    <cfRule type="cellIs" dxfId="3003" priority="99" operator="equal">
      <formula>"Moderate"</formula>
    </cfRule>
  </conditionalFormatting>
  <conditionalFormatting sqref="BB41">
    <cfRule type="cellIs" dxfId="3002" priority="92" operator="equal">
      <formula>"Critical"</formula>
    </cfRule>
    <cfRule type="cellIs" dxfId="3001" priority="93" operator="equal">
      <formula>"Sustainable"</formula>
    </cfRule>
    <cfRule type="cellIs" dxfId="3000" priority="94" operator="equal">
      <formula>"Severe"</formula>
    </cfRule>
    <cfRule type="cellIs" dxfId="2999" priority="95" operator="equal">
      <formula>"Moderate"</formula>
    </cfRule>
  </conditionalFormatting>
  <conditionalFormatting sqref="BA39:BB39">
    <cfRule type="cellIs" dxfId="2998" priority="88" operator="equal">
      <formula>"Critical"</formula>
    </cfRule>
    <cfRule type="cellIs" dxfId="2997" priority="89" operator="equal">
      <formula>"Sustainable"</formula>
    </cfRule>
    <cfRule type="cellIs" dxfId="2996" priority="90" operator="equal">
      <formula>"Severe"</formula>
    </cfRule>
    <cfRule type="cellIs" dxfId="2995" priority="91" operator="equal">
      <formula>"Moderate"</formula>
    </cfRule>
  </conditionalFormatting>
  <conditionalFormatting sqref="BA39:BB39">
    <cfRule type="cellIs" dxfId="2994" priority="84" operator="equal">
      <formula>"Critical"</formula>
    </cfRule>
    <cfRule type="cellIs" dxfId="2993" priority="85" operator="equal">
      <formula>"Sustainable"</formula>
    </cfRule>
    <cfRule type="cellIs" dxfId="2992" priority="86" operator="equal">
      <formula>"Severe"</formula>
    </cfRule>
    <cfRule type="cellIs" dxfId="2991" priority="87" operator="equal">
      <formula>"Moderate"</formula>
    </cfRule>
  </conditionalFormatting>
  <conditionalFormatting sqref="BB40">
    <cfRule type="cellIs" dxfId="2990" priority="80" operator="equal">
      <formula>"Critical"</formula>
    </cfRule>
    <cfRule type="cellIs" dxfId="2989" priority="81" operator="equal">
      <formula>"Sustainable"</formula>
    </cfRule>
    <cfRule type="cellIs" dxfId="2988" priority="82" operator="equal">
      <formula>"Severe"</formula>
    </cfRule>
    <cfRule type="cellIs" dxfId="2987" priority="83" operator="equal">
      <formula>"Moderate"</formula>
    </cfRule>
  </conditionalFormatting>
  <conditionalFormatting sqref="BB40">
    <cfRule type="cellIs" dxfId="2986" priority="76" operator="equal">
      <formula>"Critical"</formula>
    </cfRule>
    <cfRule type="cellIs" dxfId="2985" priority="77" operator="equal">
      <formula>"Sustainable"</formula>
    </cfRule>
    <cfRule type="cellIs" dxfId="2984" priority="78" operator="equal">
      <formula>"Severe"</formula>
    </cfRule>
    <cfRule type="cellIs" dxfId="2983" priority="79" operator="equal">
      <formula>"Moderate"</formula>
    </cfRule>
  </conditionalFormatting>
  <conditionalFormatting sqref="BC41">
    <cfRule type="cellIs" dxfId="2982" priority="72" operator="equal">
      <formula>"Critical"</formula>
    </cfRule>
    <cfRule type="cellIs" dxfId="2981" priority="73" operator="equal">
      <formula>"Sustainable"</formula>
    </cfRule>
    <cfRule type="cellIs" dxfId="2980" priority="74" operator="equal">
      <formula>"Severe"</formula>
    </cfRule>
    <cfRule type="cellIs" dxfId="2979" priority="75" operator="equal">
      <formula>"Moderate"</formula>
    </cfRule>
  </conditionalFormatting>
  <conditionalFormatting sqref="BC41">
    <cfRule type="cellIs" dxfId="2978" priority="68" operator="equal">
      <formula>"Critical"</formula>
    </cfRule>
    <cfRule type="cellIs" dxfId="2977" priority="69" operator="equal">
      <formula>"Sustainable"</formula>
    </cfRule>
    <cfRule type="cellIs" dxfId="2976" priority="70" operator="equal">
      <formula>"Severe"</formula>
    </cfRule>
    <cfRule type="cellIs" dxfId="2975" priority="71" operator="equal">
      <formula>"Moderate"</formula>
    </cfRule>
  </conditionalFormatting>
  <conditionalFormatting sqref="AD48:AD49 AD51">
    <cfRule type="expression" dxfId="2974" priority="67">
      <formula>OR($E127=84,$G127=84)</formula>
    </cfRule>
  </conditionalFormatting>
  <conditionalFormatting sqref="AD50">
    <cfRule type="expression" dxfId="2973" priority="66">
      <formula>OR($E129=84,$G129=84)</formula>
    </cfRule>
  </conditionalFormatting>
  <conditionalFormatting sqref="AD54:AD58">
    <cfRule type="expression" dxfId="2972" priority="65">
      <formula>OR($E133=84,$G133=84)</formula>
    </cfRule>
  </conditionalFormatting>
  <conditionalFormatting sqref="AD60:AD63">
    <cfRule type="expression" dxfId="2971" priority="64">
      <formula>OR($E139=84,$G139=84)</formula>
    </cfRule>
  </conditionalFormatting>
  <conditionalFormatting sqref="AD65:AD66">
    <cfRule type="expression" dxfId="2970" priority="63">
      <formula>OR($E144=84,$G144=84)</formula>
    </cfRule>
  </conditionalFormatting>
  <conditionalFormatting sqref="AD68:AD71">
    <cfRule type="expression" dxfId="2969" priority="62">
      <formula>OR($E147=84,$G147=84)</formula>
    </cfRule>
  </conditionalFormatting>
  <conditionalFormatting sqref="R7">
    <cfRule type="cellIs" dxfId="2968" priority="15" operator="equal">
      <formula>"TO ARCHIVE"</formula>
    </cfRule>
  </conditionalFormatting>
  <conditionalFormatting sqref="CS17:CS22">
    <cfRule type="cellIs" dxfId="2967" priority="56" stopIfTrue="1" operator="equal">
      <formula>"NA"</formula>
    </cfRule>
  </conditionalFormatting>
  <conditionalFormatting sqref="CR5:CW5">
    <cfRule type="cellIs" dxfId="2966" priority="51" operator="equal">
      <formula>"NA"</formula>
    </cfRule>
    <cfRule type="cellIs" dxfId="2965" priority="52" operator="equal">
      <formula>"INITIATED"</formula>
    </cfRule>
    <cfRule type="cellIs" dxfId="2964" priority="53" operator="equal">
      <formula>"TO BE SCHEDULED"</formula>
    </cfRule>
    <cfRule type="cellIs" dxfId="2963" priority="54" operator="equal">
      <formula>"WIP"</formula>
    </cfRule>
    <cfRule type="cellIs" dxfId="2962" priority="55" operator="equal">
      <formula>"COMPLETED"</formula>
    </cfRule>
  </conditionalFormatting>
  <conditionalFormatting sqref="CS17:CS22">
    <cfRule type="cellIs" dxfId="2961" priority="58" stopIfTrue="1" operator="equal">
      <formula>"COMPLETED"</formula>
    </cfRule>
  </conditionalFormatting>
  <conditionalFormatting sqref="CR18 CS3 CR29 CQ38">
    <cfRule type="expression" dxfId="2960" priority="59">
      <formula>AND(#REF!=0,$E$18&lt;&gt;"NA")</formula>
    </cfRule>
  </conditionalFormatting>
  <conditionalFormatting sqref="CR19 CT3 CR30 CQ39">
    <cfRule type="expression" dxfId="2959" priority="60">
      <formula>AND(#REF!=0,$E$19&lt;&gt;"NA")</formula>
    </cfRule>
  </conditionalFormatting>
  <conditionalFormatting sqref="CR21 CV3 CR32 CQ41">
    <cfRule type="expression" dxfId="2958" priority="61">
      <formula>AND(#REF!=0,$E$21&lt;&gt;"NA")</formula>
    </cfRule>
  </conditionalFormatting>
  <conditionalFormatting sqref="C174:C175">
    <cfRule type="cellIs" dxfId="2957" priority="49" operator="equal">
      <formula>$C$174</formula>
    </cfRule>
    <cfRule type="cellIs" dxfId="2956" priority="50" operator="equal">
      <formula>$C$175</formula>
    </cfRule>
  </conditionalFormatting>
  <conditionalFormatting sqref="AA16">
    <cfRule type="expression" dxfId="2955" priority="45">
      <formula>TODAY()&gt;$AA$16</formula>
    </cfRule>
    <cfRule type="cellIs" dxfId="2954" priority="48" stopIfTrue="1" operator="equal">
      <formula>"COMPLETED"</formula>
    </cfRule>
    <cfRule type="cellIs" dxfId="2953" priority="252" stopIfTrue="1" operator="equal">
      <formula>"NA"</formula>
    </cfRule>
  </conditionalFormatting>
  <conditionalFormatting sqref="AA17">
    <cfRule type="expression" dxfId="2952" priority="46">
      <formula>TODAY()&gt;$AA$17</formula>
    </cfRule>
    <cfRule type="cellIs" dxfId="2951" priority="47" stopIfTrue="1" operator="equal">
      <formula>"COMPLETED"</formula>
    </cfRule>
    <cfRule type="cellIs" dxfId="2950" priority="253" stopIfTrue="1" operator="equal">
      <formula>"NA"</formula>
    </cfRule>
  </conditionalFormatting>
  <conditionalFormatting sqref="AA18">
    <cfRule type="expression" dxfId="2949" priority="42">
      <formula>TODAY()&gt;$AA$18</formula>
    </cfRule>
    <cfRule type="cellIs" dxfId="2948" priority="43" operator="equal">
      <formula>"COMPLETED"</formula>
    </cfRule>
    <cfRule type="cellIs" dxfId="2947" priority="44" operator="equal">
      <formula>"NA"</formula>
    </cfRule>
  </conditionalFormatting>
  <conditionalFormatting sqref="AA19">
    <cfRule type="expression" dxfId="2946" priority="39">
      <formula>TODAY()&gt;AA19</formula>
    </cfRule>
    <cfRule type="cellIs" dxfId="2945" priority="40" stopIfTrue="1" operator="equal">
      <formula>"COMPLETED"</formula>
    </cfRule>
    <cfRule type="cellIs" dxfId="2944" priority="41" stopIfTrue="1" operator="equal">
      <formula>"NA"</formula>
    </cfRule>
  </conditionalFormatting>
  <conditionalFormatting sqref="AA20">
    <cfRule type="expression" dxfId="2943" priority="36">
      <formula>TODAY()&gt;AA20</formula>
    </cfRule>
    <cfRule type="cellIs" dxfId="2942" priority="37" stopIfTrue="1" operator="equal">
      <formula>"COMPLETED"</formula>
    </cfRule>
    <cfRule type="cellIs" dxfId="2941" priority="38" stopIfTrue="1" operator="equal">
      <formula>"NA"</formula>
    </cfRule>
  </conditionalFormatting>
  <conditionalFormatting sqref="AA21">
    <cfRule type="expression" dxfId="2940" priority="33">
      <formula>TODAY()&gt;AA21</formula>
    </cfRule>
    <cfRule type="cellIs" dxfId="2939" priority="34" stopIfTrue="1" operator="equal">
      <formula>"COMPLETED"</formula>
    </cfRule>
    <cfRule type="cellIs" dxfId="2938" priority="35" stopIfTrue="1" operator="equal">
      <formula>"NA"</formula>
    </cfRule>
  </conditionalFormatting>
  <conditionalFormatting sqref="AA22">
    <cfRule type="expression" dxfId="2937" priority="30">
      <formula>TODAY()&gt;AA22</formula>
    </cfRule>
    <cfRule type="cellIs" dxfId="2936" priority="31" stopIfTrue="1" operator="equal">
      <formula>"COMPLETED"</formula>
    </cfRule>
    <cfRule type="cellIs" dxfId="2935" priority="32" stopIfTrue="1" operator="equal">
      <formula>"NA"</formula>
    </cfRule>
  </conditionalFormatting>
  <conditionalFormatting sqref="AA23">
    <cfRule type="expression" dxfId="2934" priority="27">
      <formula>TODAY()&gt;AA23</formula>
    </cfRule>
    <cfRule type="cellIs" dxfId="2933" priority="28" stopIfTrue="1" operator="equal">
      <formula>"COMPLETED"</formula>
    </cfRule>
    <cfRule type="cellIs" dxfId="2932" priority="29" stopIfTrue="1" operator="equal">
      <formula>"NA"</formula>
    </cfRule>
  </conditionalFormatting>
  <conditionalFormatting sqref="AA24">
    <cfRule type="expression" dxfId="2931" priority="24">
      <formula>TODAY()&gt;AA24</formula>
    </cfRule>
    <cfRule type="cellIs" dxfId="2930" priority="25" stopIfTrue="1" operator="equal">
      <formula>"COMPLETED"</formula>
    </cfRule>
    <cfRule type="cellIs" dxfId="2929" priority="26" stopIfTrue="1" operator="equal">
      <formula>"NA"</formula>
    </cfRule>
  </conditionalFormatting>
  <conditionalFormatting sqref="AA25">
    <cfRule type="expression" dxfId="2928" priority="21">
      <formula>TODAY()&gt;AA25</formula>
    </cfRule>
    <cfRule type="cellIs" dxfId="2927" priority="22" stopIfTrue="1" operator="equal">
      <formula>"COMPLETED"</formula>
    </cfRule>
    <cfRule type="cellIs" dxfId="2926" priority="23" stopIfTrue="1" operator="equal">
      <formula>"NA"</formula>
    </cfRule>
  </conditionalFormatting>
  <conditionalFormatting sqref="E22">
    <cfRule type="expression" dxfId="2925" priority="17">
      <formula>AND($D$52=0,$AA$17&lt;&gt;"NA")</formula>
    </cfRule>
  </conditionalFormatting>
  <conditionalFormatting sqref="E23">
    <cfRule type="expression" dxfId="2924" priority="18">
      <formula>AND($D$57=0,$AA$18&lt;&gt;"NA")</formula>
    </cfRule>
  </conditionalFormatting>
  <conditionalFormatting sqref="E25">
    <cfRule type="expression" dxfId="2923" priority="19">
      <formula>AND($H$53=0,$AA$20&lt;&gt;"NA")</formula>
    </cfRule>
  </conditionalFormatting>
  <conditionalFormatting sqref="E30">
    <cfRule type="expression" dxfId="2922" priority="20">
      <formula>AND($P$53=0,$AA$25&lt;&gt;"NA")</formula>
    </cfRule>
  </conditionalFormatting>
  <conditionalFormatting sqref="E29">
    <cfRule type="expression" dxfId="2921" priority="16">
      <formula>AND($L$53=0,$AA$24&lt;&gt;"NA")</formula>
    </cfRule>
  </conditionalFormatting>
  <conditionalFormatting sqref="AD75:AD81">
    <cfRule type="expression" dxfId="2920" priority="14">
      <formula>OR($E154=84,$G154=84)</formula>
    </cfRule>
  </conditionalFormatting>
  <conditionalFormatting sqref="AD74">
    <cfRule type="expression" dxfId="2919" priority="13">
      <formula>OR($E153=84,$G153=84)</formula>
    </cfRule>
  </conditionalFormatting>
  <conditionalFormatting sqref="AD83:AD86">
    <cfRule type="expression" dxfId="2918" priority="12">
      <formula>OR($E162=84,$G162=84)</formula>
    </cfRule>
  </conditionalFormatting>
  <conditionalFormatting sqref="CS17">
    <cfRule type="expression" dxfId="2917" priority="57">
      <formula>TODAY()&gt;$CS$17</formula>
    </cfRule>
  </conditionalFormatting>
  <conditionalFormatting sqref="CS18">
    <cfRule type="expression" dxfId="2916" priority="11">
      <formula>TODAY()&gt;$CS$18</formula>
    </cfRule>
  </conditionalFormatting>
  <conditionalFormatting sqref="CS19">
    <cfRule type="expression" dxfId="2915" priority="10">
      <formula>TODAY()&gt;$CS$19</formula>
    </cfRule>
  </conditionalFormatting>
  <conditionalFormatting sqref="CS20">
    <cfRule type="expression" dxfId="2914" priority="9">
      <formula>TODAY()&gt;$CS$20</formula>
    </cfRule>
  </conditionalFormatting>
  <conditionalFormatting sqref="CS21">
    <cfRule type="expression" dxfId="2913" priority="8">
      <formula>TODAY()&gt;$CS$21</formula>
    </cfRule>
  </conditionalFormatting>
  <conditionalFormatting sqref="CS22">
    <cfRule type="expression" dxfId="2912" priority="7">
      <formula>TODAY()&gt;$CS$22</formula>
    </cfRule>
  </conditionalFormatting>
  <conditionalFormatting sqref="AI15:AI16">
    <cfRule type="duplicateValues" dxfId="2911" priority="3"/>
  </conditionalFormatting>
  <conditionalFormatting sqref="AI15:AI16">
    <cfRule type="duplicateValues" dxfId="2910" priority="4"/>
  </conditionalFormatting>
  <conditionalFormatting sqref="AI20:AI21">
    <cfRule type="duplicateValues" dxfId="2909" priority="1"/>
  </conditionalFormatting>
  <conditionalFormatting sqref="AI20:AI21">
    <cfRule type="duplicateValues" dxfId="2908" priority="2"/>
  </conditionalFormatting>
  <conditionalFormatting sqref="AG12:AG24">
    <cfRule type="duplicateValues" dxfId="2907" priority="5"/>
  </conditionalFormatting>
  <conditionalFormatting sqref="AI12:AI14 AI17:AI19 AI22:AI24">
    <cfRule type="duplicateValues" dxfId="2906" priority="6"/>
  </conditionalFormatting>
  <dataValidations count="6">
    <dataValidation type="list" allowBlank="1" showInputMessage="1" showErrorMessage="1" sqref="AJ9" xr:uid="{B26C79F0-49CD-4717-BE3B-620D3B74A3BB}">
      <formula1>$E$102:$E$103</formula1>
    </dataValidation>
    <dataValidation type="list" allowBlank="1" showInputMessage="1" showErrorMessage="1" sqref="CU12" xr:uid="{D7C88068-08BC-4338-87AC-6C3318A52704}">
      <formula1>#REF!</formula1>
    </dataValidation>
    <dataValidation type="list" allowBlank="1" showInputMessage="1" showErrorMessage="1" sqref="BA9:BA23 BM9:BM23" xr:uid="{831ABA8C-51EC-4E5F-949C-A36C3EE2CA89}">
      <formula1>$CH$8:$CH$10</formula1>
    </dataValidation>
    <dataValidation type="list" allowBlank="1" showInputMessage="1" showErrorMessage="1" sqref="BD9:BE23" xr:uid="{F9B9B389-654F-4831-866C-A243FC8C6746}">
      <formula1>OFFSET($CL$9,1,MATCH($BA9,$CL$9:$CN$9,0)-1,COUNTA(OFFSET($CL$9,1,MATCH($BA9,$CL$9:$CN$9,0)-1,5,1)),1)</formula1>
    </dataValidation>
    <dataValidation type="list" allowBlank="1" showInputMessage="1" showErrorMessage="1" sqref="BQ9:BQ23" xr:uid="{096103E9-E688-4A81-8B4E-A64B9C77885D}">
      <formula1>OFFSET($CL$16,1,MATCH($BM9,$CL$16:$CN$16,0)-1,COUNTA(OFFSET($CL$16,1,MATCH($BM9,$CL$16:$CN$16,0)-1,6,1)),1)</formula1>
    </dataValidation>
    <dataValidation type="list" showInputMessage="1" showErrorMessage="1" sqref="BP9:BP23" xr:uid="{596F09CD-9890-4977-AD0C-1E0B77F526B2}">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2465"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2466"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2467"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2468"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2469"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2470"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2471"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2472"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2473"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2474"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2475"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2476"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2477"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2478"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2479"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2480"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2481"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2482"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2483"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2484"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2485"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2486"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2487"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2488"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2489"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2490"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2491"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2492"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2493"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2494"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2495"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2496"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2497"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2498"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2499"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2500"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2501"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2502"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2503"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2504"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2505"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2506"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2507"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2508"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2509"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2510"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2511"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2512"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2513"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2514"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2515"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2516"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2517"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2518"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2519"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2520"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2521"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2522"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2523"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2524"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2525"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2526"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2527"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2528"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2529"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2530"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2531"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2532"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2533"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2534"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2535"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2536"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2537"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2538"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2539"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2540"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2541"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2542"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2543"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2544"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2545"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2546"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2547"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2548"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2549"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2550"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2551"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2552" r:id="rId90" name="Check Box 88">
              <controlPr defaultSize="0" autoFill="0" autoLine="0" autoPict="0">
                <anchor moveWithCells="1">
                  <from>
                    <xdr:col>97</xdr:col>
                    <xdr:colOff>47625</xdr:colOff>
                    <xdr:row>15</xdr:row>
                    <xdr:rowOff>209550</xdr:rowOff>
                  </from>
                  <to>
                    <xdr:col>97</xdr:col>
                    <xdr:colOff>1123950</xdr:colOff>
                    <xdr:row>17</xdr:row>
                    <xdr:rowOff>47625</xdr:rowOff>
                  </to>
                </anchor>
              </controlPr>
            </control>
          </mc:Choice>
        </mc:AlternateContent>
        <mc:AlternateContent xmlns:mc="http://schemas.openxmlformats.org/markup-compatibility/2006">
          <mc:Choice Requires="x14">
            <control shapeId="62553"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2554" r:id="rId92" name="Check Box 90">
              <controlPr defaultSize="0" autoFill="0" autoLine="0" autoPict="0">
                <anchor moveWithCells="1">
                  <from>
                    <xdr:col>97</xdr:col>
                    <xdr:colOff>47625</xdr:colOff>
                    <xdr:row>16</xdr:row>
                    <xdr:rowOff>209550</xdr:rowOff>
                  </from>
                  <to>
                    <xdr:col>97</xdr:col>
                    <xdr:colOff>1123950</xdr:colOff>
                    <xdr:row>18</xdr:row>
                    <xdr:rowOff>47625</xdr:rowOff>
                  </to>
                </anchor>
              </controlPr>
            </control>
          </mc:Choice>
        </mc:AlternateContent>
        <mc:AlternateContent xmlns:mc="http://schemas.openxmlformats.org/markup-compatibility/2006">
          <mc:Choice Requires="x14">
            <control shapeId="62555"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2556" r:id="rId94" name="Check Box 92">
              <controlPr defaultSize="0" autoFill="0" autoLine="0" autoPict="0">
                <anchor moveWithCells="1">
                  <from>
                    <xdr:col>97</xdr:col>
                    <xdr:colOff>47625</xdr:colOff>
                    <xdr:row>17</xdr:row>
                    <xdr:rowOff>209550</xdr:rowOff>
                  </from>
                  <to>
                    <xdr:col>97</xdr:col>
                    <xdr:colOff>1123950</xdr:colOff>
                    <xdr:row>19</xdr:row>
                    <xdr:rowOff>47625</xdr:rowOff>
                  </to>
                </anchor>
              </controlPr>
            </control>
          </mc:Choice>
        </mc:AlternateContent>
        <mc:AlternateContent xmlns:mc="http://schemas.openxmlformats.org/markup-compatibility/2006">
          <mc:Choice Requires="x14">
            <control shapeId="62557"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2558"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2559" r:id="rId97" name="Check Box 95">
              <controlPr defaultSize="0" autoFill="0" autoLine="0" autoPict="0">
                <anchor moveWithCells="1">
                  <from>
                    <xdr:col>97</xdr:col>
                    <xdr:colOff>47625</xdr:colOff>
                    <xdr:row>18</xdr:row>
                    <xdr:rowOff>209550</xdr:rowOff>
                  </from>
                  <to>
                    <xdr:col>97</xdr:col>
                    <xdr:colOff>1123950</xdr:colOff>
                    <xdr:row>20</xdr:row>
                    <xdr:rowOff>47625</xdr:rowOff>
                  </to>
                </anchor>
              </controlPr>
            </control>
          </mc:Choice>
        </mc:AlternateContent>
        <mc:AlternateContent xmlns:mc="http://schemas.openxmlformats.org/markup-compatibility/2006">
          <mc:Choice Requires="x14">
            <control shapeId="62560"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2561"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2562" r:id="rId100" name="Check Box 98">
              <controlPr defaultSize="0" autoFill="0" autoLine="0" autoPict="0">
                <anchor moveWithCells="1">
                  <from>
                    <xdr:col>97</xdr:col>
                    <xdr:colOff>47625</xdr:colOff>
                    <xdr:row>19</xdr:row>
                    <xdr:rowOff>209550</xdr:rowOff>
                  </from>
                  <to>
                    <xdr:col>97</xdr:col>
                    <xdr:colOff>1123950</xdr:colOff>
                    <xdr:row>21</xdr:row>
                    <xdr:rowOff>47625</xdr:rowOff>
                  </to>
                </anchor>
              </controlPr>
            </control>
          </mc:Choice>
        </mc:AlternateContent>
        <mc:AlternateContent xmlns:mc="http://schemas.openxmlformats.org/markup-compatibility/2006">
          <mc:Choice Requires="x14">
            <control shapeId="62563"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2564"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2565" r:id="rId103" name="Check Box 101">
              <controlPr defaultSize="0" autoFill="0" autoLine="0" autoPict="0">
                <anchor moveWithCells="1">
                  <from>
                    <xdr:col>97</xdr:col>
                    <xdr:colOff>47625</xdr:colOff>
                    <xdr:row>20</xdr:row>
                    <xdr:rowOff>209550</xdr:rowOff>
                  </from>
                  <to>
                    <xdr:col>97</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2C54DDBC-98D7-4918-ABAE-441A1AFDB87E}">
            <xm:f>NOT(ISERROR(SEARCH("AGGRESSIVE",R7)))</xm:f>
            <xm:f>"AGGRESSIVE"</xm:f>
            <x14:dxf>
              <font>
                <b/>
                <i val="0"/>
              </font>
              <fill>
                <patternFill>
                  <bgColor rgb="FFFFC000"/>
                </patternFill>
              </fill>
            </x14:dxf>
          </x14:cfRule>
          <xm:sqref>R7</xm:sqref>
        </x14:conditionalFormatting>
      </x14:conditionalFormatting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497C7-9108-410A-88A1-77FCA06E44F9}">
  <sheetPr codeName="Sheet29">
    <tabColor rgb="FFFFC000"/>
  </sheetPr>
  <dimension ref="A1:CZ350"/>
  <sheetViews>
    <sheetView topLeftCell="X5" workbookViewId="0">
      <selection activeCell="AH9" sqref="AH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4"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45321</v>
      </c>
      <c r="CS4" s="371">
        <f>IF(CS12&lt;&gt;0,IF($CU38&lt;=83,(WORKDAY($CS$12,$CS29)),"NA"),"")</f>
        <v>45324</v>
      </c>
      <c r="CT4" s="371">
        <f>IF(CS12&lt;&gt;0,IF($CU39&lt;=83,(WORKDAY($CS$12,$CS30)),"NA"),"")</f>
        <v>45330</v>
      </c>
      <c r="CU4" s="371">
        <f>IF(CS12&lt;&gt;0,IF($CU40&lt;=83,(WORKDAY($CS$12,$CS31)),"NA"),"")</f>
        <v>45358</v>
      </c>
      <c r="CV4" s="371">
        <f>IF(CS12&lt;&gt;0,IF($CU41&lt;=83,(WORKDAY($CS$12,$CS32)),"NA"),"")</f>
        <v>45362</v>
      </c>
      <c r="CW4" s="371">
        <f>IF(CS12&lt;&gt;0,IF($CU42&lt;=83,(WORKDAY($CS$12,$CS33)),"NA"),"")</f>
        <v>45363</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SICC1</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IF(CS12&lt;&gt;0,IF($CS40&lt;=83,IF($CU40&lt;=83,(IF(TODAY()&lt;=WORKDAY(CU4,-36),"TO BE SCHEDULED","WIP")),INDEX($CS$20,MATCH(CR20,CR20:CR22,0))),"COMPLETED"),"")</f>
        <v>COMPLETED</v>
      </c>
      <c r="CV5" s="372" t="str">
        <f ca="1">IF(CS12&lt;&gt;0,IF($CS41&lt;=83,IF($CU41&lt;=83,(IF(TODAY()&lt;=WORKDAY(CV4,-12),"TO BE SCHEDULED","WIP")),INDEX($CS$21,MATCH(CR21,CR21:CR22,0))),"COMPLETED"),"")</f>
        <v>TO BE SCHEDULED</v>
      </c>
      <c r="CW5" s="372" t="str">
        <f ca="1">IF(CS12&lt;&gt;0,IF($CS42&lt;=83,IF($CU42&lt;=83,(IF(TODAY()&lt;=WORKDAY(CW4,-3),"TO BE SCHEDULED","WIP")),INDEX($CS$22,MATCH(CR22,CR22:CR22,0))),"COMPLETED"),"")</f>
        <v>TO BE SCHEDULED</v>
      </c>
      <c r="CX5" s="371">
        <f>CT12</f>
        <v>45362</v>
      </c>
      <c r="CY5" s="365"/>
      <c r="CZ5" s="365"/>
    </row>
    <row r="6" spans="1:104" ht="15.75" thickBot="1">
      <c r="A6" s="71"/>
      <c r="B6" s="71"/>
      <c r="C6" s="72">
        <f>IF(AI9&lt;&gt;0,IF($G66&lt;=83,(WORKDAY($AI$9,$F21)),"NA"),"")</f>
        <v>45321</v>
      </c>
      <c r="D6" s="72" t="str">
        <f>IF(AI9&lt;&gt;0,IF($G67&lt;=83,(WORKDAY($AI$9,$F22)),"NA"),"")</f>
        <v>NA</v>
      </c>
      <c r="E6" s="72">
        <f>IF(AI9&lt;&gt;0,IF($G68&lt;=83,(WORKDAY($AI$9,$F23)),"NA"),"")</f>
        <v>45323</v>
      </c>
      <c r="F6" s="72">
        <f>IF(AI9&lt;&gt;0,IF($G69&lt;=83,(WORKDAY($AI$9,$F24)),"NA"),"")</f>
        <v>45324</v>
      </c>
      <c r="G6" s="72">
        <f>IF(AI9&lt;&gt;0,IF($G70&lt;=83,(WORKDAY($AI$9,$F25)),"NA"),"")</f>
        <v>45328</v>
      </c>
      <c r="H6" s="72">
        <f>IF(AI9&lt;&gt;0,IF($G71&lt;=83,(WORKDAY($AI$9,$F26)),"NA"),"")</f>
        <v>45328</v>
      </c>
      <c r="I6" s="72">
        <f>IF(AI9&lt;&gt;0,IF($G72&lt;=83,(WORKDAY($AI$9,$F27)),"NA"),"")</f>
        <v>45330</v>
      </c>
      <c r="J6" s="72">
        <f>IF(AI9&lt;&gt;0,IF($G73&lt;=83,(WORKDAY($AI$9,$F28)),"NA"),"")</f>
        <v>45328</v>
      </c>
      <c r="K6" s="72">
        <f>IF(AI9&lt;&gt;0,IF($G74&lt;=83,(WORKDAY($AI$9,$F29)),"NA"),"")</f>
        <v>45334</v>
      </c>
      <c r="L6" s="437">
        <f>IF(AI9&lt;&gt;0,IF($G75&lt;=83,(WORKDAY($AI$9,$F30)),"NA"),"")</f>
        <v>45336</v>
      </c>
      <c r="M6" s="691" t="str">
        <f>$AO$9</f>
        <v/>
      </c>
      <c r="N6" s="691"/>
      <c r="O6" s="125"/>
      <c r="P6" s="73">
        <f>IF($AQ$9&lt;&gt;0,$AQ$9,"")</f>
        <v>45260</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SICC1</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45362</v>
      </c>
      <c r="P7" s="78" t="str">
        <f>IF((P6&lt;O7),"AMENDMENT REQUIRED","")</f>
        <v>AMENDMENT REQUIRED</v>
      </c>
      <c r="Q7" s="273" t="str">
        <f ca="1">IF($AR$9&lt;&gt;0,IF($E$76&lt;84,IF(TODAY()&gt;=WORKDAY($AR$9,$F$99),"NEEDS ATTENTION",""),"COMPLETED"),"")</f>
        <v/>
      </c>
      <c r="R7" s="434" t="str">
        <f>IF($E$76&gt;70,"TO ARCHIVE",IF($AP$9&gt;$AK$9,"AGGRESSIVE",""))</f>
        <v/>
      </c>
      <c r="S7" s="313">
        <f>AA88</f>
        <v>0.71304347826086956</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317</v>
      </c>
      <c r="AB9" s="41" t="s">
        <v>1159</v>
      </c>
      <c r="AC9" s="41" t="s">
        <v>471</v>
      </c>
      <c r="AD9" s="41" t="s">
        <v>363</v>
      </c>
      <c r="AE9" s="41" t="s">
        <v>842</v>
      </c>
      <c r="AF9" s="41" t="s">
        <v>848</v>
      </c>
      <c r="AG9" s="41" t="s">
        <v>881</v>
      </c>
      <c r="AH9" s="41" t="s">
        <v>882</v>
      </c>
      <c r="AI9" s="90">
        <f>'HL-Project Plan'!E30</f>
        <v>45316</v>
      </c>
      <c r="AJ9" s="7">
        <v>32</v>
      </c>
      <c r="AK9" s="271">
        <f>IF($AI$9&gt;0,WORKDAY($AI$9,$AJ$9),"")</f>
        <v>45362</v>
      </c>
      <c r="AL9" s="26">
        <f>IF(E79&lt;=83,"",AA29)</f>
        <v>0</v>
      </c>
      <c r="AM9" s="26">
        <f>IF(E80&lt;=83,"",AA28)</f>
        <v>45316</v>
      </c>
      <c r="AN9" s="26" t="str">
        <f>IF(E81&lt;=83,"",AA30)</f>
        <v/>
      </c>
      <c r="AO9" s="271" t="str">
        <f>IF(AA31&lt;&gt;0,IF(G73=84,AD31,AA31),"")</f>
        <v/>
      </c>
      <c r="AP9" s="26">
        <f>IF($AI$9&lt;&gt;0,(MAX((AK9),MAX($AL$9,$AM$9,$AN$9))),"")</f>
        <v>45362</v>
      </c>
      <c r="AQ9" s="26">
        <f>MIN('CRD controls'!I86:I94)</f>
        <v>45260</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SICC1</v>
      </c>
      <c r="CS12" s="379">
        <f>AI9</f>
        <v>45316</v>
      </c>
      <c r="CT12" s="380">
        <f>AP9</f>
        <v>45362</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45362</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45363</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45316</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0</v>
      </c>
      <c r="G81" s="178">
        <f>_xlfn.UNICODE($F81)</f>
        <v>70</v>
      </c>
      <c r="H81" s="208">
        <f>IF($E81=84,5,0)</f>
        <v>0</v>
      </c>
      <c r="I81" s="208">
        <f>IF($G81=84,5,0)</f>
        <v>0</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0.71304347826086956</v>
      </c>
      <c r="AB87" s="150" t="s">
        <v>256</v>
      </c>
      <c r="AC87" s="10">
        <f>(1-AA87)</f>
        <v>0.28695652173913044</v>
      </c>
    </row>
    <row r="88" spans="1:36" ht="15.75" thickBot="1">
      <c r="C88" s="119" t="s">
        <v>48</v>
      </c>
      <c r="D88" s="140" t="s">
        <v>246</v>
      </c>
      <c r="E88" s="140" t="s">
        <v>247</v>
      </c>
      <c r="F88" s="140" t="s">
        <v>248</v>
      </c>
      <c r="G88" s="193" t="s">
        <v>249</v>
      </c>
      <c r="H88" s="291" t="s">
        <v>250</v>
      </c>
      <c r="M88" s="182"/>
      <c r="Z88" s="195" t="s">
        <v>257</v>
      </c>
      <c r="AA88" s="196">
        <f>H170</f>
        <v>0.71304347826086956</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39.130434782608695</v>
      </c>
      <c r="K123" s="685">
        <f>SUM(I123:I150)</f>
        <v>2.1739130434782608</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0</v>
      </c>
      <c r="E130" s="6">
        <f t="shared" si="22"/>
        <v>70</v>
      </c>
      <c r="F130" s="46"/>
      <c r="G130" s="6"/>
      <c r="H130" s="297">
        <f t="shared" si="25"/>
        <v>0</v>
      </c>
      <c r="I130" s="297">
        <f t="shared" si="26"/>
        <v>0</v>
      </c>
      <c r="J130" s="686"/>
      <c r="K130" s="686"/>
      <c r="L130" s="182"/>
      <c r="M130" s="182"/>
    </row>
    <row r="131" spans="3:13" ht="15.75" thickBot="1">
      <c r="C131" s="157" t="s">
        <v>383</v>
      </c>
      <c r="D131" s="46" t="b">
        <v>0</v>
      </c>
      <c r="E131" s="6">
        <f t="shared" si="22"/>
        <v>70</v>
      </c>
      <c r="F131" s="46"/>
      <c r="G131" s="6"/>
      <c r="H131" s="297">
        <f t="shared" si="25"/>
        <v>0</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0</v>
      </c>
      <c r="E144" s="6">
        <f t="shared" si="22"/>
        <v>70</v>
      </c>
      <c r="F144" s="46" t="b">
        <v>0</v>
      </c>
      <c r="G144" s="6">
        <f>_xlfn.UNICODE($F144)</f>
        <v>70</v>
      </c>
      <c r="H144" s="297">
        <f t="shared" ref="H144:H150" si="32">IF($E144=84,$H$122,0)</f>
        <v>0</v>
      </c>
      <c r="I144" s="297">
        <f t="shared" ref="I144:I145" si="33">IF($G144=84,$H$122,0)</f>
        <v>0</v>
      </c>
      <c r="J144" s="686"/>
      <c r="K144" s="686"/>
      <c r="L144" s="182"/>
      <c r="M144" s="182"/>
    </row>
    <row r="145" spans="3:13" ht="15.75" thickBot="1">
      <c r="C145" s="157" t="s">
        <v>396</v>
      </c>
      <c r="D145" s="46" t="b">
        <v>0</v>
      </c>
      <c r="E145" s="6">
        <f t="shared" si="22"/>
        <v>70</v>
      </c>
      <c r="F145" s="46" t="b">
        <v>0</v>
      </c>
      <c r="G145" s="6">
        <f>_xlfn.UNICODE($F145)</f>
        <v>70</v>
      </c>
      <c r="H145" s="297">
        <f t="shared" si="32"/>
        <v>0</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10</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41.304347826086953</v>
      </c>
      <c r="M166"/>
    </row>
    <row r="167" spans="3:13" ht="15.75" thickBot="1">
      <c r="C167" s="118" t="s">
        <v>401</v>
      </c>
      <c r="G167" s="298" t="s">
        <v>272</v>
      </c>
      <c r="H167" s="299">
        <f>(J79+K79+H73+I73)</f>
        <v>15</v>
      </c>
      <c r="M167"/>
    </row>
    <row r="168" spans="3:13" ht="15.75" thickBot="1">
      <c r="C168" s="306" t="s">
        <v>276</v>
      </c>
      <c r="G168" s="298" t="s">
        <v>273</v>
      </c>
      <c r="H168" s="299">
        <f>J153+K153</f>
        <v>15</v>
      </c>
      <c r="M168"/>
    </row>
    <row r="169" spans="3:13" ht="15.75" thickBot="1">
      <c r="C169" s="307" t="s">
        <v>402</v>
      </c>
      <c r="G169" s="298" t="s">
        <v>274</v>
      </c>
      <c r="H169" s="299">
        <f>J162+K162</f>
        <v>0</v>
      </c>
      <c r="M169"/>
    </row>
    <row r="170" spans="3:13" ht="15.75" thickBot="1">
      <c r="C170" s="308" t="s">
        <v>403</v>
      </c>
      <c r="H170" s="300">
        <f>SUM(H166:H169)/100</f>
        <v>0.71304347826086956</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2904" priority="334" operator="equal">
      <formula>0</formula>
    </cfRule>
  </conditionalFormatting>
  <conditionalFormatting sqref="H53">
    <cfRule type="cellIs" dxfId="2903" priority="333" operator="equal">
      <formula>0</formula>
    </cfRule>
  </conditionalFormatting>
  <conditionalFormatting sqref="L53">
    <cfRule type="cellIs" dxfId="2902" priority="332" operator="equal">
      <formula>0</formula>
    </cfRule>
  </conditionalFormatting>
  <conditionalFormatting sqref="H48">
    <cfRule type="cellIs" dxfId="2901" priority="331" operator="equal">
      <formula>0</formula>
    </cfRule>
  </conditionalFormatting>
  <conditionalFormatting sqref="H57">
    <cfRule type="cellIs" dxfId="2900" priority="330" operator="equal">
      <formula>0</formula>
    </cfRule>
  </conditionalFormatting>
  <conditionalFormatting sqref="D48">
    <cfRule type="cellIs" dxfId="2899" priority="329" operator="equal">
      <formula>0</formula>
    </cfRule>
  </conditionalFormatting>
  <conditionalFormatting sqref="D52">
    <cfRule type="cellIs" dxfId="2898" priority="328" operator="equal">
      <formula>0</formula>
    </cfRule>
  </conditionalFormatting>
  <conditionalFormatting sqref="D57">
    <cfRule type="cellIs" dxfId="2897" priority="327" operator="equal">
      <formula>0</formula>
    </cfRule>
  </conditionalFormatting>
  <conditionalFormatting sqref="D61">
    <cfRule type="cellIs" dxfId="2896" priority="326" operator="equal">
      <formula>0</formula>
    </cfRule>
  </conditionalFormatting>
  <conditionalFormatting sqref="P53">
    <cfRule type="cellIs" dxfId="2895" priority="325" operator="equal">
      <formula>0</formula>
    </cfRule>
  </conditionalFormatting>
  <conditionalFormatting sqref="K54">
    <cfRule type="expression" dxfId="2894" priority="324">
      <formula>$L$53=0</formula>
    </cfRule>
  </conditionalFormatting>
  <conditionalFormatting sqref="G49">
    <cfRule type="expression" dxfId="2893" priority="323">
      <formula>$H$48=0</formula>
    </cfRule>
  </conditionalFormatting>
  <conditionalFormatting sqref="C49">
    <cfRule type="expression" dxfId="2892" priority="322">
      <formula>$D$48=0</formula>
    </cfRule>
  </conditionalFormatting>
  <conditionalFormatting sqref="C53">
    <cfRule type="expression" dxfId="2891" priority="321">
      <formula>$D$52=0</formula>
    </cfRule>
  </conditionalFormatting>
  <conditionalFormatting sqref="C58">
    <cfRule type="expression" dxfId="2890" priority="320">
      <formula>$D$57=0</formula>
    </cfRule>
  </conditionalFormatting>
  <conditionalFormatting sqref="C62">
    <cfRule type="expression" dxfId="2889" priority="319">
      <formula>$D$61=0</formula>
    </cfRule>
  </conditionalFormatting>
  <conditionalFormatting sqref="O54">
    <cfRule type="expression" dxfId="2888" priority="318">
      <formula>$P$53=0</formula>
    </cfRule>
  </conditionalFormatting>
  <conditionalFormatting sqref="G58">
    <cfRule type="expression" dxfId="2887" priority="317">
      <formula>$H$57=0</formula>
    </cfRule>
  </conditionalFormatting>
  <conditionalFormatting sqref="G54">
    <cfRule type="expression" dxfId="2886" priority="316">
      <formula>$H$53=0</formula>
    </cfRule>
  </conditionalFormatting>
  <conditionalFormatting sqref="Y48">
    <cfRule type="cellIs" dxfId="2885" priority="315" operator="equal">
      <formula>"CRITICAL"</formula>
    </cfRule>
  </conditionalFormatting>
  <conditionalFormatting sqref="Y50">
    <cfRule type="cellIs" dxfId="2884" priority="314" operator="equal">
      <formula>"CRITICAL"</formula>
    </cfRule>
  </conditionalFormatting>
  <conditionalFormatting sqref="Y53">
    <cfRule type="cellIs" dxfId="2883" priority="313" operator="equal">
      <formula>"CRITICAL"</formula>
    </cfRule>
  </conditionalFormatting>
  <conditionalFormatting sqref="Y28">
    <cfRule type="cellIs" dxfId="2882" priority="312" operator="equal">
      <formula>"CRITICAL"</formula>
    </cfRule>
  </conditionalFormatting>
  <conditionalFormatting sqref="Y59">
    <cfRule type="cellIs" dxfId="2881" priority="311" operator="equal">
      <formula>"CRITICAL"</formula>
    </cfRule>
  </conditionalFormatting>
  <conditionalFormatting sqref="Y60">
    <cfRule type="cellIs" dxfId="2880" priority="310" operator="equal">
      <formula>"CRITICAL"</formula>
    </cfRule>
  </conditionalFormatting>
  <conditionalFormatting sqref="C7:L7">
    <cfRule type="cellIs" dxfId="2879" priority="299" operator="equal">
      <formula>"NON-WORKING DAY"</formula>
    </cfRule>
    <cfRule type="cellIs" dxfId="2878" priority="300" operator="equal">
      <formula>"WORKING DAY"</formula>
    </cfRule>
    <cfRule type="cellIs" dxfId="2877" priority="301" operator="equal">
      <formula>"NON AGGRESSIVE"</formula>
    </cfRule>
    <cfRule type="cellIs" dxfId="2876" priority="302" operator="equal">
      <formula>"AGGRESSIVE"</formula>
    </cfRule>
    <cfRule type="cellIs" dxfId="2875" priority="303" operator="equal">
      <formula>"AMENDMENT NOT REQUIRED"</formula>
    </cfRule>
    <cfRule type="cellIs" dxfId="2874" priority="304" operator="equal">
      <formula>"AMENDMENT REQUIRED"</formula>
    </cfRule>
    <cfRule type="cellIs" dxfId="2873" priority="305" operator="equal">
      <formula>"COMPLETED"</formula>
    </cfRule>
    <cfRule type="cellIs" dxfId="2872" priority="306" operator="equal">
      <formula>"RISK"</formula>
    </cfRule>
    <cfRule type="cellIs" dxfId="2871" priority="307" operator="equal">
      <formula>"ISSUE"</formula>
    </cfRule>
    <cfRule type="cellIs" dxfId="2870" priority="308" operator="equal">
      <formula>"NEEDS ATTENTION"</formula>
    </cfRule>
    <cfRule type="cellIs" dxfId="2869" priority="309" operator="equal">
      <formula>"NA"</formula>
    </cfRule>
  </conditionalFormatting>
  <conditionalFormatting sqref="AD26">
    <cfRule type="cellIs" dxfId="2868" priority="298" operator="equal">
      <formula>"PROJECT CAN BE MOVED TO COMPLETED SHEET"</formula>
    </cfRule>
  </conditionalFormatting>
  <conditionalFormatting sqref="Q7">
    <cfRule type="cellIs" dxfId="2867" priority="287" operator="equal">
      <formula>"NON-WORKING DAY"</formula>
    </cfRule>
    <cfRule type="cellIs" dxfId="2866" priority="288" operator="equal">
      <formula>"WORKING DAY"</formula>
    </cfRule>
    <cfRule type="cellIs" dxfId="2865" priority="289" operator="equal">
      <formula>"NON AGGRESSIVE"</formula>
    </cfRule>
    <cfRule type="cellIs" dxfId="2864" priority="290" operator="equal">
      <formula>"AGGRESSIVE"</formula>
    </cfRule>
    <cfRule type="cellIs" dxfId="2863" priority="291" operator="equal">
      <formula>"AMENDMENT NOT REQUIRED"</formula>
    </cfRule>
    <cfRule type="cellIs" dxfId="2862" priority="292" operator="equal">
      <formula>"AMENDMENT REQUIRED"</formula>
    </cfRule>
    <cfRule type="cellIs" dxfId="2861" priority="293" operator="equal">
      <formula>"COMPLETED"</formula>
    </cfRule>
    <cfRule type="cellIs" dxfId="2860" priority="294" operator="equal">
      <formula>"RISK"</formula>
    </cfRule>
    <cfRule type="cellIs" dxfId="2859" priority="295" operator="equal">
      <formula>"ISSUE"</formula>
    </cfRule>
    <cfRule type="cellIs" dxfId="2858" priority="296" operator="equal">
      <formula>"NEEDS ATTENTION"</formula>
    </cfRule>
    <cfRule type="cellIs" dxfId="2857" priority="297" operator="equal">
      <formula>"NA"</formula>
    </cfRule>
  </conditionalFormatting>
  <conditionalFormatting sqref="P7">
    <cfRule type="cellIs" dxfId="2856" priority="286" operator="equal">
      <formula>"AMENDMENT REQUIRED"</formula>
    </cfRule>
  </conditionalFormatting>
  <conditionalFormatting sqref="C7">
    <cfRule type="cellIs" dxfId="2855" priority="285" operator="equal">
      <formula>"BILLING DEFEREMENT TO BE INITIATED, IF APPLICABLE"</formula>
    </cfRule>
  </conditionalFormatting>
  <conditionalFormatting sqref="C102:C106">
    <cfRule type="containsText" dxfId="2854" priority="232" operator="containsText" text="TD/TM">
      <formula>NOT(ISERROR(SEARCH("TD/TM",C102)))</formula>
    </cfRule>
    <cfRule type="containsText" dxfId="2853" priority="235" operator="containsText" text="Order Raising">
      <formula>NOT(ISERROR(SEARCH("Order Raising",C102)))</formula>
    </cfRule>
    <cfRule type="containsText" dxfId="2852" priority="236" operator="containsText" text="Partner">
      <formula>NOT(ISERROR(SEARCH("Partner",C102)))</formula>
    </cfRule>
    <cfRule type="containsText" dxfId="2851" priority="283" operator="containsText" text="Sales">
      <formula>NOT(ISERROR(SEARCH("Sales",C102)))</formula>
    </cfRule>
    <cfRule type="containsText" dxfId="2850" priority="284" operator="containsText" text="Client">
      <formula>NOT(ISERROR(SEARCH("Client",C102)))</formula>
    </cfRule>
  </conditionalFormatting>
  <conditionalFormatting sqref="C103">
    <cfRule type="containsText" dxfId="2849" priority="281" operator="containsText" text="Singtel">
      <formula>NOT(ISERROR(SEARCH("Singtel",C103)))</formula>
    </cfRule>
    <cfRule type="containsText" dxfId="2848" priority="282" operator="containsText" text="Schenker">
      <formula>NOT(ISERROR(SEARCH("Schenker",C103)))</formula>
    </cfRule>
  </conditionalFormatting>
  <conditionalFormatting sqref="M7:N7">
    <cfRule type="cellIs" dxfId="2847" priority="269" operator="equal">
      <formula>"NEEDS POSTPONEMENT"</formula>
    </cfRule>
    <cfRule type="cellIs" dxfId="2846" priority="270" operator="equal">
      <formula>"NON-WORKING DAY"</formula>
    </cfRule>
    <cfRule type="cellIs" dxfId="2845" priority="271" operator="equal">
      <formula>"WORKING DAY"</formula>
    </cfRule>
    <cfRule type="cellIs" dxfId="2844" priority="272" operator="equal">
      <formula>"NON AGGRESSIVE"</formula>
    </cfRule>
    <cfRule type="cellIs" dxfId="2843" priority="273" operator="equal">
      <formula>"AGGRESSIVE"</formula>
    </cfRule>
    <cfRule type="cellIs" dxfId="2842" priority="274" operator="equal">
      <formula>"AMENDMENT NOT REQUIRED"</formula>
    </cfRule>
    <cfRule type="cellIs" dxfId="2841" priority="275" operator="equal">
      <formula>"AMENDMENT REQUIRED"</formula>
    </cfRule>
    <cfRule type="cellIs" dxfId="2840" priority="276" operator="equal">
      <formula>"COMPLETED"</formula>
    </cfRule>
    <cfRule type="cellIs" dxfId="2839" priority="277" operator="equal">
      <formula>"RISK"</formula>
    </cfRule>
    <cfRule type="cellIs" dxfId="2838" priority="278" operator="equal">
      <formula>"ISSUE"</formula>
    </cfRule>
    <cfRule type="cellIs" dxfId="2837" priority="279" operator="equal">
      <formula>"NEEDS ATTENTION"</formula>
    </cfRule>
    <cfRule type="cellIs" dxfId="2836" priority="280" operator="equal">
      <formula>"NA"</formula>
    </cfRule>
  </conditionalFormatting>
  <conditionalFormatting sqref="S7">
    <cfRule type="cellIs" dxfId="2835" priority="257" operator="equal">
      <formula>"NON-WORKING DAY"</formula>
    </cfRule>
    <cfRule type="cellIs" dxfId="2834" priority="258" operator="equal">
      <formula>"WORKING DAY"</formula>
    </cfRule>
    <cfRule type="cellIs" dxfId="2833" priority="259" operator="equal">
      <formula>"NON AGGRESSIVE"</formula>
    </cfRule>
    <cfRule type="cellIs" dxfId="2832" priority="260" operator="equal">
      <formula>"AGGRESSIVE"</formula>
    </cfRule>
    <cfRule type="cellIs" dxfId="2831" priority="261" operator="equal">
      <formula>"AMENDMENT NOT REQUIRED"</formula>
    </cfRule>
    <cfRule type="cellIs" dxfId="2830" priority="262" operator="equal">
      <formula>"AMENDMENT REQUIRED"</formula>
    </cfRule>
    <cfRule type="cellIs" dxfId="2829" priority="263" operator="equal">
      <formula>"COMPLETED"</formula>
    </cfRule>
    <cfRule type="cellIs" dxfId="2828" priority="264" operator="equal">
      <formula>"RISK"</formula>
    </cfRule>
    <cfRule type="cellIs" dxfId="2827" priority="265" operator="equal">
      <formula>"ISSUE"</formula>
    </cfRule>
    <cfRule type="cellIs" dxfId="2826" priority="266" operator="equal">
      <formula>"NEEDS ATTENTION"</formula>
    </cfRule>
    <cfRule type="cellIs" dxfId="2825" priority="267" operator="equal">
      <formula>"NA"</formula>
    </cfRule>
  </conditionalFormatting>
  <conditionalFormatting sqref="AA38">
    <cfRule type="cellIs" dxfId="2824" priority="255" stopIfTrue="1" operator="equal">
      <formula>"COMPLETED"</formula>
    </cfRule>
    <cfRule type="expression" dxfId="2823" priority="256">
      <formula>$B$3&gt;$AA$38</formula>
    </cfRule>
  </conditionalFormatting>
  <conditionalFormatting sqref="AA26">
    <cfRule type="cellIs" dxfId="2822" priority="250" stopIfTrue="1" operator="equal">
      <formula>"COMPLETED"</formula>
    </cfRule>
    <cfRule type="expression" dxfId="2821" priority="251">
      <formula>$B$3&gt;$AA$26</formula>
    </cfRule>
  </conditionalFormatting>
  <conditionalFormatting sqref="AA26">
    <cfRule type="cellIs" dxfId="2820" priority="249" stopIfTrue="1" operator="equal">
      <formula>"NA"</formula>
    </cfRule>
  </conditionalFormatting>
  <conditionalFormatting sqref="C35 Z17 D5 C90">
    <cfRule type="expression" dxfId="2819" priority="337">
      <formula>AND($D$52=0,$AA$17&lt;&gt;"NA")</formula>
    </cfRule>
  </conditionalFormatting>
  <conditionalFormatting sqref="C36 Z18 C91 E5">
    <cfRule type="expression" dxfId="2818" priority="338">
      <formula>AND($D$57=0,$AA$18&lt;&gt;"NA")</formula>
    </cfRule>
  </conditionalFormatting>
  <conditionalFormatting sqref="C37 C92 F5">
    <cfRule type="expression" dxfId="2817" priority="339">
      <formula>AND($H$48=0,#REF!&lt;&gt;"NA")</formula>
    </cfRule>
  </conditionalFormatting>
  <conditionalFormatting sqref="C38 Z20 C93 G5">
    <cfRule type="expression" dxfId="2816" priority="340">
      <formula>AND($H$53=0,$AA$20&lt;&gt;"NA")</formula>
    </cfRule>
  </conditionalFormatting>
  <conditionalFormatting sqref="C39 C94 H5">
    <cfRule type="expression" dxfId="2815" priority="341">
      <formula>AND($H$57=0,#REF!&lt;&gt;"NA")</formula>
    </cfRule>
  </conditionalFormatting>
  <conditionalFormatting sqref="C95 C40 C72 I5">
    <cfRule type="expression" dxfId="2814" priority="342">
      <formula>AND($L$57=0,#REF!&lt;&gt;"NA")</formula>
    </cfRule>
  </conditionalFormatting>
  <conditionalFormatting sqref="C41 C96 J5">
    <cfRule type="expression" dxfId="2813" priority="343">
      <formula>AND($D$61=0,#REF!&lt;&gt;"NA")</formula>
    </cfRule>
  </conditionalFormatting>
  <conditionalFormatting sqref="C42 C97 K5">
    <cfRule type="expression" dxfId="2812" priority="344">
      <formula>AND($L$53=0,#REF!&lt;&gt;"NA")</formula>
    </cfRule>
  </conditionalFormatting>
  <conditionalFormatting sqref="C43 Z25 C98 L5:M5">
    <cfRule type="expression" dxfId="2811" priority="345">
      <formula>AND($P$53=0,$AA$25&lt;&gt;"NA")</formula>
    </cfRule>
  </conditionalFormatting>
  <conditionalFormatting sqref="AD44">
    <cfRule type="expression" dxfId="2810" priority="248">
      <formula>OR($E123=84,$G123=84)</formula>
    </cfRule>
  </conditionalFormatting>
  <conditionalFormatting sqref="AD45:AD46">
    <cfRule type="expression" dxfId="2809" priority="247">
      <formula>OR($E124=84,$G124=84)</formula>
    </cfRule>
  </conditionalFormatting>
  <conditionalFormatting sqref="AD52">
    <cfRule type="expression" dxfId="2808" priority="246">
      <formula>OR($E133=84,$G133=84)</formula>
    </cfRule>
  </conditionalFormatting>
  <conditionalFormatting sqref="Z24">
    <cfRule type="expression" dxfId="2807" priority="245">
      <formula>AND($L$53=0,$AA$24&lt;&gt;"NA")</formula>
    </cfRule>
  </conditionalFormatting>
  <conditionalFormatting sqref="K58">
    <cfRule type="expression" dxfId="2806" priority="244">
      <formula>$H$57=0</formula>
    </cfRule>
  </conditionalFormatting>
  <conditionalFormatting sqref="AA34">
    <cfRule type="cellIs" dxfId="2805" priority="335" operator="equal">
      <formula>"COMPLETED"</formula>
    </cfRule>
    <cfRule type="expression" dxfId="2804" priority="336">
      <formula>$B$3&gt;$AA$34</formula>
    </cfRule>
  </conditionalFormatting>
  <conditionalFormatting sqref="AA35">
    <cfRule type="cellIs" dxfId="2803" priority="242" operator="equal">
      <formula>"COMPLETED"</formula>
    </cfRule>
    <cfRule type="expression" dxfId="2802" priority="243">
      <formula>$B$3&gt;$AA$35</formula>
    </cfRule>
  </conditionalFormatting>
  <conditionalFormatting sqref="AA36">
    <cfRule type="expression" dxfId="2801" priority="240">
      <formula>$B$3&gt;$AA$36</formula>
    </cfRule>
    <cfRule type="cellIs" dxfId="2800" priority="241" operator="equal">
      <formula>"COMPLETED"</formula>
    </cfRule>
    <cfRule type="cellIs" dxfId="2799" priority="254" operator="equal">
      <formula>"NA"</formula>
    </cfRule>
  </conditionalFormatting>
  <conditionalFormatting sqref="AA37">
    <cfRule type="expression" dxfId="2798" priority="237">
      <formula>$B$3&gt;$AA$37</formula>
    </cfRule>
    <cfRule type="cellIs" dxfId="2797" priority="238" operator="equal">
      <formula>"NA"</formula>
    </cfRule>
    <cfRule type="cellIs" dxfId="2796" priority="239" operator="equal">
      <formula>"COMPLETED"</formula>
    </cfRule>
  </conditionalFormatting>
  <conditionalFormatting sqref="C106">
    <cfRule type="containsText" dxfId="2795" priority="233" operator="containsText" text="Singtel">
      <formula>NOT(ISERROR(SEARCH("Singtel",C106)))</formula>
    </cfRule>
    <cfRule type="containsText" dxfId="2794" priority="234" operator="containsText" text="Schenker">
      <formula>NOT(ISERROR(SEARCH("Schenker",C106)))</formula>
    </cfRule>
  </conditionalFormatting>
  <conditionalFormatting sqref="AE74:AG74">
    <cfRule type="expression" dxfId="2793" priority="231">
      <formula>OR($E153=84,$G153=84)</formula>
    </cfRule>
  </conditionalFormatting>
  <conditionalFormatting sqref="BF9:BG23 BJ9:BJ23">
    <cfRule type="cellIs" dxfId="2792" priority="219" operator="equal">
      <formula>"Critical"</formula>
    </cfRule>
    <cfRule type="cellIs" dxfId="2791" priority="220" operator="equal">
      <formula>"Sustainable"</formula>
    </cfRule>
    <cfRule type="cellIs" dxfId="2790" priority="221" operator="equal">
      <formula>"Severe"</formula>
    </cfRule>
    <cfRule type="cellIs" dxfId="2789" priority="222" operator="equal">
      <formula>"Moderate"</formula>
    </cfRule>
  </conditionalFormatting>
  <conditionalFormatting sqref="CB9:CG14">
    <cfRule type="cellIs" dxfId="2788" priority="227" operator="equal">
      <formula>"Critical"</formula>
    </cfRule>
    <cfRule type="cellIs" dxfId="2787" priority="228" operator="equal">
      <formula>"Sustainable"</formula>
    </cfRule>
    <cfRule type="cellIs" dxfId="2786" priority="229" operator="equal">
      <formula>"Severe"</formula>
    </cfRule>
    <cfRule type="cellIs" dxfId="2785" priority="230" operator="equal">
      <formula>"Moderate"</formula>
    </cfRule>
  </conditionalFormatting>
  <conditionalFormatting sqref="BT9:BU23">
    <cfRule type="cellIs" dxfId="2784" priority="223" operator="equal">
      <formula>"Critical"</formula>
    </cfRule>
    <cfRule type="cellIs" dxfId="2783" priority="224" operator="equal">
      <formula>"Sustainable"</formula>
    </cfRule>
    <cfRule type="cellIs" dxfId="2782" priority="225" operator="equal">
      <formula>"Severe"</formula>
    </cfRule>
    <cfRule type="cellIs" dxfId="2781" priority="226" operator="equal">
      <formula>"Moderate"</formula>
    </cfRule>
  </conditionalFormatting>
  <conditionalFormatting sqref="CB9:CG14">
    <cfRule type="cellIs" dxfId="2780" priority="218" operator="equal">
      <formula>"NIL"</formula>
    </cfRule>
  </conditionalFormatting>
  <conditionalFormatting sqref="CB14:CG14">
    <cfRule type="cellIs" dxfId="2779" priority="214" operator="equal">
      <formula>"Critical"</formula>
    </cfRule>
    <cfRule type="cellIs" dxfId="2778" priority="215" operator="equal">
      <formula>"Sustainable"</formula>
    </cfRule>
    <cfRule type="cellIs" dxfId="2777" priority="216" operator="equal">
      <formula>"Severe"</formula>
    </cfRule>
    <cfRule type="cellIs" dxfId="2776" priority="217" operator="equal">
      <formula>"Moderate"</formula>
    </cfRule>
  </conditionalFormatting>
  <conditionalFormatting sqref="CB14:CG14">
    <cfRule type="cellIs" dxfId="2775" priority="213" operator="equal">
      <formula>"NIL"</formula>
    </cfRule>
  </conditionalFormatting>
  <conditionalFormatting sqref="CG9:CG13">
    <cfRule type="cellIs" dxfId="2774" priority="209" operator="equal">
      <formula>"Critical"</formula>
    </cfRule>
    <cfRule type="cellIs" dxfId="2773" priority="210" operator="equal">
      <formula>"Sustainable"</formula>
    </cfRule>
    <cfRule type="cellIs" dxfId="2772" priority="211" operator="equal">
      <formula>"Severe"</formula>
    </cfRule>
    <cfRule type="cellIs" dxfId="2771" priority="212" operator="equal">
      <formula>"Moderate"</formula>
    </cfRule>
  </conditionalFormatting>
  <conditionalFormatting sqref="CG9:CG13">
    <cfRule type="cellIs" dxfId="2770" priority="208" operator="equal">
      <formula>"NIL"</formula>
    </cfRule>
  </conditionalFormatting>
  <conditionalFormatting sqref="BT9:BU23">
    <cfRule type="cellIs" dxfId="2769" priority="207" operator="equal">
      <formula>"NIL"</formula>
    </cfRule>
  </conditionalFormatting>
  <conditionalFormatting sqref="BW9:BW23">
    <cfRule type="cellIs" dxfId="2768" priority="206" operator="equal">
      <formula>"CLOSED"</formula>
    </cfRule>
  </conditionalFormatting>
  <conditionalFormatting sqref="BE37">
    <cfRule type="cellIs" dxfId="2767" priority="205" operator="between">
      <formula>1</formula>
      <formula>100</formula>
    </cfRule>
  </conditionalFormatting>
  <conditionalFormatting sqref="BF37">
    <cfRule type="cellIs" dxfId="2766" priority="204" operator="between">
      <formula>1</formula>
      <formula>100</formula>
    </cfRule>
  </conditionalFormatting>
  <conditionalFormatting sqref="BR9:BR23">
    <cfRule type="cellIs" dxfId="2765" priority="200" operator="equal">
      <formula>"Critical"</formula>
    </cfRule>
    <cfRule type="cellIs" dxfId="2764" priority="201" operator="equal">
      <formula>"Sustainable"</formula>
    </cfRule>
    <cfRule type="cellIs" dxfId="2763" priority="202" operator="equal">
      <formula>"Severe"</formula>
    </cfRule>
    <cfRule type="cellIs" dxfId="2762" priority="203" operator="equal">
      <formula>"Moderate"</formula>
    </cfRule>
  </conditionalFormatting>
  <conditionalFormatting sqref="BR9:BR23">
    <cfRule type="cellIs" dxfId="2761" priority="199" operator="equal">
      <formula>"NIL"</formula>
    </cfRule>
  </conditionalFormatting>
  <conditionalFormatting sqref="BG37">
    <cfRule type="cellIs" dxfId="2760" priority="198" operator="between">
      <formula>1</formula>
      <formula>100</formula>
    </cfRule>
  </conditionalFormatting>
  <conditionalFormatting sqref="BI37">
    <cfRule type="cellIs" dxfId="2759" priority="197" operator="between">
      <formula>1</formula>
      <formula>100</formula>
    </cfRule>
  </conditionalFormatting>
  <conditionalFormatting sqref="BF37:BF41">
    <cfRule type="cellIs" dxfId="2758" priority="196" operator="equal">
      <formula>0</formula>
    </cfRule>
  </conditionalFormatting>
  <conditionalFormatting sqref="BH37">
    <cfRule type="cellIs" dxfId="2757" priority="195" operator="between">
      <formula>1</formula>
      <formula>100</formula>
    </cfRule>
  </conditionalFormatting>
  <conditionalFormatting sqref="BH37:BH41">
    <cfRule type="cellIs" dxfId="2756" priority="194" operator="equal">
      <formula>0</formula>
    </cfRule>
  </conditionalFormatting>
  <conditionalFormatting sqref="BJ37:BP37">
    <cfRule type="cellIs" dxfId="2755" priority="193" operator="between">
      <formula>1</formula>
      <formula>100</formula>
    </cfRule>
  </conditionalFormatting>
  <conditionalFormatting sqref="BJ37:BP41">
    <cfRule type="cellIs" dxfId="2754" priority="192" operator="equal">
      <formula>0</formula>
    </cfRule>
  </conditionalFormatting>
  <conditionalFormatting sqref="BL9:BL23">
    <cfRule type="cellIs" dxfId="2753" priority="188" operator="equal">
      <formula>"Critical"</formula>
    </cfRule>
    <cfRule type="cellIs" dxfId="2752" priority="189" operator="equal">
      <formula>"Sustainable"</formula>
    </cfRule>
    <cfRule type="cellIs" dxfId="2751" priority="190" operator="equal">
      <formula>"Severe"</formula>
    </cfRule>
    <cfRule type="cellIs" dxfId="2750" priority="191" operator="equal">
      <formula>"Moderate"</formula>
    </cfRule>
  </conditionalFormatting>
  <conditionalFormatting sqref="BS9:BS23">
    <cfRule type="cellIs" dxfId="2749" priority="184" operator="equal">
      <formula>"Critical"</formula>
    </cfRule>
    <cfRule type="cellIs" dxfId="2748" priority="185" operator="equal">
      <formula>"Sustainable"</formula>
    </cfRule>
    <cfRule type="cellIs" dxfId="2747" priority="186" operator="equal">
      <formula>"Severe"</formula>
    </cfRule>
    <cfRule type="cellIs" dxfId="2746" priority="187" operator="equal">
      <formula>"Moderate"</formula>
    </cfRule>
  </conditionalFormatting>
  <conditionalFormatting sqref="BV9:BV23">
    <cfRule type="cellIs" dxfId="2745" priority="180" operator="equal">
      <formula>"Critical"</formula>
    </cfRule>
    <cfRule type="cellIs" dxfId="2744" priority="181" operator="equal">
      <formula>"Sustainable"</formula>
    </cfRule>
    <cfRule type="cellIs" dxfId="2743" priority="182" operator="equal">
      <formula>"Severe"</formula>
    </cfRule>
    <cfRule type="cellIs" dxfId="2742" priority="183" operator="equal">
      <formula>"Moderate"</formula>
    </cfRule>
  </conditionalFormatting>
  <conditionalFormatting sqref="AZ29:BD30 BC31:BD32 BD33">
    <cfRule type="cellIs" dxfId="2741" priority="172" operator="equal">
      <formula>"Critical"</formula>
    </cfRule>
    <cfRule type="cellIs" dxfId="2740" priority="173" operator="equal">
      <formula>"Sustainable"</formula>
    </cfRule>
    <cfRule type="cellIs" dxfId="2739" priority="174" operator="equal">
      <formula>"Severe"</formula>
    </cfRule>
    <cfRule type="cellIs" dxfId="2738" priority="175" operator="equal">
      <formula>"Moderate"</formula>
    </cfRule>
  </conditionalFormatting>
  <conditionalFormatting sqref="AZ29:BD30 BC31:BD32 BD33">
    <cfRule type="cellIs" dxfId="2737" priority="176" operator="equal">
      <formula>"Critical"</formula>
    </cfRule>
    <cfRule type="cellIs" dxfId="2736" priority="177" operator="equal">
      <formula>"Sustainable"</formula>
    </cfRule>
    <cfRule type="cellIs" dxfId="2735" priority="178" operator="equal">
      <formula>"Severe"</formula>
    </cfRule>
    <cfRule type="cellIs" dxfId="2734" priority="179" operator="equal">
      <formula>"Moderate"</formula>
    </cfRule>
  </conditionalFormatting>
  <conditionalFormatting sqref="AZ31:AZ33">
    <cfRule type="cellIs" dxfId="2733" priority="168" operator="equal">
      <formula>"Critical"</formula>
    </cfRule>
    <cfRule type="cellIs" dxfId="2732" priority="169" operator="equal">
      <formula>"Sustainable"</formula>
    </cfRule>
    <cfRule type="cellIs" dxfId="2731" priority="170" operator="equal">
      <formula>"Severe"</formula>
    </cfRule>
    <cfRule type="cellIs" dxfId="2730" priority="171" operator="equal">
      <formula>"Moderate"</formula>
    </cfRule>
  </conditionalFormatting>
  <conditionalFormatting sqref="AZ31:AZ33">
    <cfRule type="cellIs" dxfId="2729" priority="164" operator="equal">
      <formula>"Critical"</formula>
    </cfRule>
    <cfRule type="cellIs" dxfId="2728" priority="165" operator="equal">
      <formula>"Sustainable"</formula>
    </cfRule>
    <cfRule type="cellIs" dxfId="2727" priority="166" operator="equal">
      <formula>"Severe"</formula>
    </cfRule>
    <cfRule type="cellIs" dxfId="2726" priority="167" operator="equal">
      <formula>"Moderate"</formula>
    </cfRule>
  </conditionalFormatting>
  <conditionalFormatting sqref="BA32:BA33">
    <cfRule type="cellIs" dxfId="2725" priority="160" operator="equal">
      <formula>"Critical"</formula>
    </cfRule>
    <cfRule type="cellIs" dxfId="2724" priority="161" operator="equal">
      <formula>"Sustainable"</formula>
    </cfRule>
    <cfRule type="cellIs" dxfId="2723" priority="162" operator="equal">
      <formula>"Severe"</formula>
    </cfRule>
    <cfRule type="cellIs" dxfId="2722" priority="163" operator="equal">
      <formula>"Moderate"</formula>
    </cfRule>
  </conditionalFormatting>
  <conditionalFormatting sqref="BA32:BA33">
    <cfRule type="cellIs" dxfId="2721" priority="156" operator="equal">
      <formula>"Critical"</formula>
    </cfRule>
    <cfRule type="cellIs" dxfId="2720" priority="157" operator="equal">
      <formula>"Sustainable"</formula>
    </cfRule>
    <cfRule type="cellIs" dxfId="2719" priority="158" operator="equal">
      <formula>"Severe"</formula>
    </cfRule>
    <cfRule type="cellIs" dxfId="2718" priority="159" operator="equal">
      <formula>"Moderate"</formula>
    </cfRule>
  </conditionalFormatting>
  <conditionalFormatting sqref="BB33">
    <cfRule type="cellIs" dxfId="2717" priority="152" operator="equal">
      <formula>"Critical"</formula>
    </cfRule>
    <cfRule type="cellIs" dxfId="2716" priority="153" operator="equal">
      <formula>"Sustainable"</formula>
    </cfRule>
    <cfRule type="cellIs" dxfId="2715" priority="154" operator="equal">
      <formula>"Severe"</formula>
    </cfRule>
    <cfRule type="cellIs" dxfId="2714" priority="155" operator="equal">
      <formula>"Moderate"</formula>
    </cfRule>
  </conditionalFormatting>
  <conditionalFormatting sqref="BB33">
    <cfRule type="cellIs" dxfId="2713" priority="148" operator="equal">
      <formula>"Critical"</formula>
    </cfRule>
    <cfRule type="cellIs" dxfId="2712" priority="149" operator="equal">
      <formula>"Sustainable"</formula>
    </cfRule>
    <cfRule type="cellIs" dxfId="2711" priority="150" operator="equal">
      <formula>"Severe"</formula>
    </cfRule>
    <cfRule type="cellIs" dxfId="2710" priority="151" operator="equal">
      <formula>"Moderate"</formula>
    </cfRule>
  </conditionalFormatting>
  <conditionalFormatting sqref="BA31:BB31">
    <cfRule type="cellIs" dxfId="2709" priority="144" operator="equal">
      <formula>"Critical"</formula>
    </cfRule>
    <cfRule type="cellIs" dxfId="2708" priority="145" operator="equal">
      <formula>"Sustainable"</formula>
    </cfRule>
    <cfRule type="cellIs" dxfId="2707" priority="146" operator="equal">
      <formula>"Severe"</formula>
    </cfRule>
    <cfRule type="cellIs" dxfId="2706" priority="147" operator="equal">
      <formula>"Moderate"</formula>
    </cfRule>
  </conditionalFormatting>
  <conditionalFormatting sqref="BA31:BB31">
    <cfRule type="cellIs" dxfId="2705" priority="140" operator="equal">
      <formula>"Critical"</formula>
    </cfRule>
    <cfRule type="cellIs" dxfId="2704" priority="141" operator="equal">
      <formula>"Sustainable"</formula>
    </cfRule>
    <cfRule type="cellIs" dxfId="2703" priority="142" operator="equal">
      <formula>"Severe"</formula>
    </cfRule>
    <cfRule type="cellIs" dxfId="2702" priority="143" operator="equal">
      <formula>"Moderate"</formula>
    </cfRule>
  </conditionalFormatting>
  <conditionalFormatting sqref="BB32">
    <cfRule type="cellIs" dxfId="2701" priority="136" operator="equal">
      <formula>"Critical"</formula>
    </cfRule>
    <cfRule type="cellIs" dxfId="2700" priority="137" operator="equal">
      <formula>"Sustainable"</formula>
    </cfRule>
    <cfRule type="cellIs" dxfId="2699" priority="138" operator="equal">
      <formula>"Severe"</formula>
    </cfRule>
    <cfRule type="cellIs" dxfId="2698" priority="139" operator="equal">
      <formula>"Moderate"</formula>
    </cfRule>
  </conditionalFormatting>
  <conditionalFormatting sqref="BB32">
    <cfRule type="cellIs" dxfId="2697" priority="132" operator="equal">
      <formula>"Critical"</formula>
    </cfRule>
    <cfRule type="cellIs" dxfId="2696" priority="133" operator="equal">
      <formula>"Sustainable"</formula>
    </cfRule>
    <cfRule type="cellIs" dxfId="2695" priority="134" operator="equal">
      <formula>"Severe"</formula>
    </cfRule>
    <cfRule type="cellIs" dxfId="2694" priority="135" operator="equal">
      <formula>"Moderate"</formula>
    </cfRule>
  </conditionalFormatting>
  <conditionalFormatting sqref="BC33">
    <cfRule type="cellIs" dxfId="2693" priority="128" operator="equal">
      <formula>"Critical"</formula>
    </cfRule>
    <cfRule type="cellIs" dxfId="2692" priority="129" operator="equal">
      <formula>"Sustainable"</formula>
    </cfRule>
    <cfRule type="cellIs" dxfId="2691" priority="130" operator="equal">
      <formula>"Severe"</formula>
    </cfRule>
    <cfRule type="cellIs" dxfId="2690" priority="131" operator="equal">
      <formula>"Moderate"</formula>
    </cfRule>
  </conditionalFormatting>
  <conditionalFormatting sqref="BC33">
    <cfRule type="cellIs" dxfId="2689" priority="124" operator="equal">
      <formula>"Critical"</formula>
    </cfRule>
    <cfRule type="cellIs" dxfId="2688" priority="125" operator="equal">
      <formula>"Sustainable"</formula>
    </cfRule>
    <cfRule type="cellIs" dxfId="2687" priority="126" operator="equal">
      <formula>"Severe"</formula>
    </cfRule>
    <cfRule type="cellIs" dxfId="2686" priority="127" operator="equal">
      <formula>"Moderate"</formula>
    </cfRule>
  </conditionalFormatting>
  <conditionalFormatting sqref="AZ37:BD38 BC39:BD40 BD41">
    <cfRule type="cellIs" dxfId="2685" priority="116" operator="equal">
      <formula>"Critical"</formula>
    </cfRule>
    <cfRule type="cellIs" dxfId="2684" priority="117" operator="equal">
      <formula>"Sustainable"</formula>
    </cfRule>
    <cfRule type="cellIs" dxfId="2683" priority="118" operator="equal">
      <formula>"Severe"</formula>
    </cfRule>
    <cfRule type="cellIs" dxfId="2682" priority="119" operator="equal">
      <formula>"Moderate"</formula>
    </cfRule>
  </conditionalFormatting>
  <conditionalFormatting sqref="AZ37:BD38 BC39:BD40 BD41">
    <cfRule type="cellIs" dxfId="2681" priority="120" operator="equal">
      <formula>"Critical"</formula>
    </cfRule>
    <cfRule type="cellIs" dxfId="2680" priority="121" operator="equal">
      <formula>"Sustainable"</formula>
    </cfRule>
    <cfRule type="cellIs" dxfId="2679" priority="122" operator="equal">
      <formula>"Severe"</formula>
    </cfRule>
    <cfRule type="cellIs" dxfId="2678" priority="123" operator="equal">
      <formula>"Moderate"</formula>
    </cfRule>
  </conditionalFormatting>
  <conditionalFormatting sqref="AZ39:AZ41">
    <cfRule type="cellIs" dxfId="2677" priority="112" operator="equal">
      <formula>"Critical"</formula>
    </cfRule>
    <cfRule type="cellIs" dxfId="2676" priority="113" operator="equal">
      <formula>"Sustainable"</formula>
    </cfRule>
    <cfRule type="cellIs" dxfId="2675" priority="114" operator="equal">
      <formula>"Severe"</formula>
    </cfRule>
    <cfRule type="cellIs" dxfId="2674" priority="115" operator="equal">
      <formula>"Moderate"</formula>
    </cfRule>
  </conditionalFormatting>
  <conditionalFormatting sqref="AZ39:AZ41">
    <cfRule type="cellIs" dxfId="2673" priority="108" operator="equal">
      <formula>"Critical"</formula>
    </cfRule>
    <cfRule type="cellIs" dxfId="2672" priority="109" operator="equal">
      <formula>"Sustainable"</formula>
    </cfRule>
    <cfRule type="cellIs" dxfId="2671" priority="110" operator="equal">
      <formula>"Severe"</formula>
    </cfRule>
    <cfRule type="cellIs" dxfId="2670" priority="111" operator="equal">
      <formula>"Moderate"</formula>
    </cfRule>
  </conditionalFormatting>
  <conditionalFormatting sqref="BA40:BA41">
    <cfRule type="cellIs" dxfId="2669" priority="104" operator="equal">
      <formula>"Critical"</formula>
    </cfRule>
    <cfRule type="cellIs" dxfId="2668" priority="105" operator="equal">
      <formula>"Sustainable"</formula>
    </cfRule>
    <cfRule type="cellIs" dxfId="2667" priority="106" operator="equal">
      <formula>"Severe"</formula>
    </cfRule>
    <cfRule type="cellIs" dxfId="2666" priority="107" operator="equal">
      <formula>"Moderate"</formula>
    </cfRule>
  </conditionalFormatting>
  <conditionalFormatting sqref="BA40:BA41">
    <cfRule type="cellIs" dxfId="2665" priority="100" operator="equal">
      <formula>"Critical"</formula>
    </cfRule>
    <cfRule type="cellIs" dxfId="2664" priority="101" operator="equal">
      <formula>"Sustainable"</formula>
    </cfRule>
    <cfRule type="cellIs" dxfId="2663" priority="102" operator="equal">
      <formula>"Severe"</formula>
    </cfRule>
    <cfRule type="cellIs" dxfId="2662" priority="103" operator="equal">
      <formula>"Moderate"</formula>
    </cfRule>
  </conditionalFormatting>
  <conditionalFormatting sqref="BB41">
    <cfRule type="cellIs" dxfId="2661" priority="96" operator="equal">
      <formula>"Critical"</formula>
    </cfRule>
    <cfRule type="cellIs" dxfId="2660" priority="97" operator="equal">
      <formula>"Sustainable"</formula>
    </cfRule>
    <cfRule type="cellIs" dxfId="2659" priority="98" operator="equal">
      <formula>"Severe"</formula>
    </cfRule>
    <cfRule type="cellIs" dxfId="2658" priority="99" operator="equal">
      <formula>"Moderate"</formula>
    </cfRule>
  </conditionalFormatting>
  <conditionalFormatting sqref="BB41">
    <cfRule type="cellIs" dxfId="2657" priority="92" operator="equal">
      <formula>"Critical"</formula>
    </cfRule>
    <cfRule type="cellIs" dxfId="2656" priority="93" operator="equal">
      <formula>"Sustainable"</formula>
    </cfRule>
    <cfRule type="cellIs" dxfId="2655" priority="94" operator="equal">
      <formula>"Severe"</formula>
    </cfRule>
    <cfRule type="cellIs" dxfId="2654" priority="95" operator="equal">
      <formula>"Moderate"</formula>
    </cfRule>
  </conditionalFormatting>
  <conditionalFormatting sqref="BA39:BB39">
    <cfRule type="cellIs" dxfId="2653" priority="88" operator="equal">
      <formula>"Critical"</formula>
    </cfRule>
    <cfRule type="cellIs" dxfId="2652" priority="89" operator="equal">
      <formula>"Sustainable"</formula>
    </cfRule>
    <cfRule type="cellIs" dxfId="2651" priority="90" operator="equal">
      <formula>"Severe"</formula>
    </cfRule>
    <cfRule type="cellIs" dxfId="2650" priority="91" operator="equal">
      <formula>"Moderate"</formula>
    </cfRule>
  </conditionalFormatting>
  <conditionalFormatting sqref="BA39:BB39">
    <cfRule type="cellIs" dxfId="2649" priority="84" operator="equal">
      <formula>"Critical"</formula>
    </cfRule>
    <cfRule type="cellIs" dxfId="2648" priority="85" operator="equal">
      <formula>"Sustainable"</formula>
    </cfRule>
    <cfRule type="cellIs" dxfId="2647" priority="86" operator="equal">
      <formula>"Severe"</formula>
    </cfRule>
    <cfRule type="cellIs" dxfId="2646" priority="87" operator="equal">
      <formula>"Moderate"</formula>
    </cfRule>
  </conditionalFormatting>
  <conditionalFormatting sqref="BB40">
    <cfRule type="cellIs" dxfId="2645" priority="80" operator="equal">
      <formula>"Critical"</formula>
    </cfRule>
    <cfRule type="cellIs" dxfId="2644" priority="81" operator="equal">
      <formula>"Sustainable"</formula>
    </cfRule>
    <cfRule type="cellIs" dxfId="2643" priority="82" operator="equal">
      <formula>"Severe"</formula>
    </cfRule>
    <cfRule type="cellIs" dxfId="2642" priority="83" operator="equal">
      <formula>"Moderate"</formula>
    </cfRule>
  </conditionalFormatting>
  <conditionalFormatting sqref="BB40">
    <cfRule type="cellIs" dxfId="2641" priority="76" operator="equal">
      <formula>"Critical"</formula>
    </cfRule>
    <cfRule type="cellIs" dxfId="2640" priority="77" operator="equal">
      <formula>"Sustainable"</formula>
    </cfRule>
    <cfRule type="cellIs" dxfId="2639" priority="78" operator="equal">
      <formula>"Severe"</formula>
    </cfRule>
    <cfRule type="cellIs" dxfId="2638" priority="79" operator="equal">
      <formula>"Moderate"</formula>
    </cfRule>
  </conditionalFormatting>
  <conditionalFormatting sqref="BC41">
    <cfRule type="cellIs" dxfId="2637" priority="72" operator="equal">
      <formula>"Critical"</formula>
    </cfRule>
    <cfRule type="cellIs" dxfId="2636" priority="73" operator="equal">
      <formula>"Sustainable"</formula>
    </cfRule>
    <cfRule type="cellIs" dxfId="2635" priority="74" operator="equal">
      <formula>"Severe"</formula>
    </cfRule>
    <cfRule type="cellIs" dxfId="2634" priority="75" operator="equal">
      <formula>"Moderate"</formula>
    </cfRule>
  </conditionalFormatting>
  <conditionalFormatting sqref="BC41">
    <cfRule type="cellIs" dxfId="2633" priority="68" operator="equal">
      <formula>"Critical"</formula>
    </cfRule>
    <cfRule type="cellIs" dxfId="2632" priority="69" operator="equal">
      <formula>"Sustainable"</formula>
    </cfRule>
    <cfRule type="cellIs" dxfId="2631" priority="70" operator="equal">
      <formula>"Severe"</formula>
    </cfRule>
    <cfRule type="cellIs" dxfId="2630" priority="71" operator="equal">
      <formula>"Moderate"</formula>
    </cfRule>
  </conditionalFormatting>
  <conditionalFormatting sqref="AD48:AD49 AD51">
    <cfRule type="expression" dxfId="2629" priority="67">
      <formula>OR($E127=84,$G127=84)</formula>
    </cfRule>
  </conditionalFormatting>
  <conditionalFormatting sqref="AD50">
    <cfRule type="expression" dxfId="2628" priority="66">
      <formula>OR($E129=84,$G129=84)</formula>
    </cfRule>
  </conditionalFormatting>
  <conditionalFormatting sqref="AD54:AD58">
    <cfRule type="expression" dxfId="2627" priority="65">
      <formula>OR($E133=84,$G133=84)</formula>
    </cfRule>
  </conditionalFormatting>
  <conditionalFormatting sqref="AD60:AD63">
    <cfRule type="expression" dxfId="2626" priority="64">
      <formula>OR($E139=84,$G139=84)</formula>
    </cfRule>
  </conditionalFormatting>
  <conditionalFormatting sqref="AD65:AD66">
    <cfRule type="expression" dxfId="2625" priority="63">
      <formula>OR($E144=84,$G144=84)</formula>
    </cfRule>
  </conditionalFormatting>
  <conditionalFormatting sqref="AD68:AD71">
    <cfRule type="expression" dxfId="2624" priority="62">
      <formula>OR($E147=84,$G147=84)</formula>
    </cfRule>
  </conditionalFormatting>
  <conditionalFormatting sqref="R7">
    <cfRule type="cellIs" dxfId="2623" priority="15" operator="equal">
      <formula>"TO ARCHIVE"</formula>
    </cfRule>
  </conditionalFormatting>
  <conditionalFormatting sqref="CS17:CS22">
    <cfRule type="cellIs" dxfId="2622" priority="56" stopIfTrue="1" operator="equal">
      <formula>"NA"</formula>
    </cfRule>
  </conditionalFormatting>
  <conditionalFormatting sqref="CR5:CW5">
    <cfRule type="cellIs" dxfId="2621" priority="51" operator="equal">
      <formula>"NA"</formula>
    </cfRule>
    <cfRule type="cellIs" dxfId="2620" priority="52" operator="equal">
      <formula>"INITIATED"</formula>
    </cfRule>
    <cfRule type="cellIs" dxfId="2619" priority="53" operator="equal">
      <formula>"TO BE SCHEDULED"</formula>
    </cfRule>
    <cfRule type="cellIs" dxfId="2618" priority="54" operator="equal">
      <formula>"WIP"</formula>
    </cfRule>
    <cfRule type="cellIs" dxfId="2617" priority="55" operator="equal">
      <formula>"COMPLETED"</formula>
    </cfRule>
  </conditionalFormatting>
  <conditionalFormatting sqref="CS17:CS22">
    <cfRule type="cellIs" dxfId="2616" priority="58" stopIfTrue="1" operator="equal">
      <formula>"COMPLETED"</formula>
    </cfRule>
  </conditionalFormatting>
  <conditionalFormatting sqref="CR18 CS3 CR29 CQ38">
    <cfRule type="expression" dxfId="2615" priority="59">
      <formula>AND(#REF!=0,$E$18&lt;&gt;"NA")</formula>
    </cfRule>
  </conditionalFormatting>
  <conditionalFormatting sqref="CR19 CT3 CR30 CQ39">
    <cfRule type="expression" dxfId="2614" priority="60">
      <formula>AND(#REF!=0,$E$19&lt;&gt;"NA")</formula>
    </cfRule>
  </conditionalFormatting>
  <conditionalFormatting sqref="CR21 CV3 CR32 CQ41">
    <cfRule type="expression" dxfId="2613" priority="61">
      <formula>AND(#REF!=0,$E$21&lt;&gt;"NA")</formula>
    </cfRule>
  </conditionalFormatting>
  <conditionalFormatting sqref="C174:C175">
    <cfRule type="cellIs" dxfId="2612" priority="49" operator="equal">
      <formula>$C$174</formula>
    </cfRule>
    <cfRule type="cellIs" dxfId="2611" priority="50" operator="equal">
      <formula>$C$175</formula>
    </cfRule>
  </conditionalFormatting>
  <conditionalFormatting sqref="AA16">
    <cfRule type="expression" dxfId="2610" priority="45">
      <formula>TODAY()&gt;$AA$16</formula>
    </cfRule>
    <cfRule type="cellIs" dxfId="2609" priority="48" stopIfTrue="1" operator="equal">
      <formula>"COMPLETED"</formula>
    </cfRule>
    <cfRule type="cellIs" dxfId="2608" priority="252" stopIfTrue="1" operator="equal">
      <formula>"NA"</formula>
    </cfRule>
  </conditionalFormatting>
  <conditionalFormatting sqref="AA17">
    <cfRule type="expression" dxfId="2607" priority="46">
      <formula>TODAY()&gt;$AA$17</formula>
    </cfRule>
    <cfRule type="cellIs" dxfId="2606" priority="47" stopIfTrue="1" operator="equal">
      <formula>"COMPLETED"</formula>
    </cfRule>
    <cfRule type="cellIs" dxfId="2605" priority="253" stopIfTrue="1" operator="equal">
      <formula>"NA"</formula>
    </cfRule>
  </conditionalFormatting>
  <conditionalFormatting sqref="AA18">
    <cfRule type="expression" dxfId="2604" priority="42">
      <formula>TODAY()&gt;$AA$18</formula>
    </cfRule>
    <cfRule type="cellIs" dxfId="2603" priority="43" operator="equal">
      <formula>"COMPLETED"</formula>
    </cfRule>
    <cfRule type="cellIs" dxfId="2602" priority="44" operator="equal">
      <formula>"NA"</formula>
    </cfRule>
  </conditionalFormatting>
  <conditionalFormatting sqref="AA19">
    <cfRule type="expression" dxfId="2601" priority="39">
      <formula>TODAY()&gt;AA19</formula>
    </cfRule>
    <cfRule type="cellIs" dxfId="2600" priority="40" stopIfTrue="1" operator="equal">
      <formula>"COMPLETED"</formula>
    </cfRule>
    <cfRule type="cellIs" dxfId="2599" priority="41" stopIfTrue="1" operator="equal">
      <formula>"NA"</formula>
    </cfRule>
  </conditionalFormatting>
  <conditionalFormatting sqref="AA20">
    <cfRule type="expression" dxfId="2598" priority="36">
      <formula>TODAY()&gt;AA20</formula>
    </cfRule>
    <cfRule type="cellIs" dxfId="2597" priority="37" stopIfTrue="1" operator="equal">
      <formula>"COMPLETED"</formula>
    </cfRule>
    <cfRule type="cellIs" dxfId="2596" priority="38" stopIfTrue="1" operator="equal">
      <formula>"NA"</formula>
    </cfRule>
  </conditionalFormatting>
  <conditionalFormatting sqref="AA21">
    <cfRule type="expression" dxfId="2595" priority="33">
      <formula>TODAY()&gt;AA21</formula>
    </cfRule>
    <cfRule type="cellIs" dxfId="2594" priority="34" stopIfTrue="1" operator="equal">
      <formula>"COMPLETED"</formula>
    </cfRule>
    <cfRule type="cellIs" dxfId="2593" priority="35" stopIfTrue="1" operator="equal">
      <formula>"NA"</formula>
    </cfRule>
  </conditionalFormatting>
  <conditionalFormatting sqref="AA22">
    <cfRule type="expression" dxfId="2592" priority="30">
      <formula>TODAY()&gt;AA22</formula>
    </cfRule>
    <cfRule type="cellIs" dxfId="2591" priority="31" stopIfTrue="1" operator="equal">
      <formula>"COMPLETED"</formula>
    </cfRule>
    <cfRule type="cellIs" dxfId="2590" priority="32" stopIfTrue="1" operator="equal">
      <formula>"NA"</formula>
    </cfRule>
  </conditionalFormatting>
  <conditionalFormatting sqref="AA23">
    <cfRule type="expression" dxfId="2589" priority="27">
      <formula>TODAY()&gt;AA23</formula>
    </cfRule>
    <cfRule type="cellIs" dxfId="2588" priority="28" stopIfTrue="1" operator="equal">
      <formula>"COMPLETED"</formula>
    </cfRule>
    <cfRule type="cellIs" dxfId="2587" priority="29" stopIfTrue="1" operator="equal">
      <formula>"NA"</formula>
    </cfRule>
  </conditionalFormatting>
  <conditionalFormatting sqref="AA24">
    <cfRule type="expression" dxfId="2586" priority="24">
      <formula>TODAY()&gt;AA24</formula>
    </cfRule>
    <cfRule type="cellIs" dxfId="2585" priority="25" stopIfTrue="1" operator="equal">
      <formula>"COMPLETED"</formula>
    </cfRule>
    <cfRule type="cellIs" dxfId="2584" priority="26" stopIfTrue="1" operator="equal">
      <formula>"NA"</formula>
    </cfRule>
  </conditionalFormatting>
  <conditionalFormatting sqref="AA25">
    <cfRule type="expression" dxfId="2583" priority="21">
      <formula>TODAY()&gt;AA25</formula>
    </cfRule>
    <cfRule type="cellIs" dxfId="2582" priority="22" stopIfTrue="1" operator="equal">
      <formula>"COMPLETED"</formula>
    </cfRule>
    <cfRule type="cellIs" dxfId="2581" priority="23" stopIfTrue="1" operator="equal">
      <formula>"NA"</formula>
    </cfRule>
  </conditionalFormatting>
  <conditionalFormatting sqref="E22">
    <cfRule type="expression" dxfId="2580" priority="17">
      <formula>AND($D$52=0,$AA$17&lt;&gt;"NA")</formula>
    </cfRule>
  </conditionalFormatting>
  <conditionalFormatting sqref="E23">
    <cfRule type="expression" dxfId="2579" priority="18">
      <formula>AND($D$57=0,$AA$18&lt;&gt;"NA")</formula>
    </cfRule>
  </conditionalFormatting>
  <conditionalFormatting sqref="E25">
    <cfRule type="expression" dxfId="2578" priority="19">
      <formula>AND($H$53=0,$AA$20&lt;&gt;"NA")</formula>
    </cfRule>
  </conditionalFormatting>
  <conditionalFormatting sqref="E30">
    <cfRule type="expression" dxfId="2577" priority="20">
      <formula>AND($P$53=0,$AA$25&lt;&gt;"NA")</formula>
    </cfRule>
  </conditionalFormatting>
  <conditionalFormatting sqref="E29">
    <cfRule type="expression" dxfId="2576" priority="16">
      <formula>AND($L$53=0,$AA$24&lt;&gt;"NA")</formula>
    </cfRule>
  </conditionalFormatting>
  <conditionalFormatting sqref="AD75:AD81">
    <cfRule type="expression" dxfId="2575" priority="14">
      <formula>OR($E154=84,$G154=84)</formula>
    </cfRule>
  </conditionalFormatting>
  <conditionalFormatting sqref="AD74">
    <cfRule type="expression" dxfId="2574" priority="13">
      <formula>OR($E153=84,$G153=84)</formula>
    </cfRule>
  </conditionalFormatting>
  <conditionalFormatting sqref="AD83:AD86">
    <cfRule type="expression" dxfId="2573" priority="12">
      <formula>OR($E162=84,$G162=84)</formula>
    </cfRule>
  </conditionalFormatting>
  <conditionalFormatting sqref="CS17">
    <cfRule type="expression" dxfId="2572" priority="57">
      <formula>TODAY()&gt;$CS$17</formula>
    </cfRule>
  </conditionalFormatting>
  <conditionalFormatting sqref="CS18">
    <cfRule type="expression" dxfId="2571" priority="11">
      <formula>TODAY()&gt;$CS$18</formula>
    </cfRule>
  </conditionalFormatting>
  <conditionalFormatting sqref="CS19">
    <cfRule type="expression" dxfId="2570" priority="10">
      <formula>TODAY()&gt;$CS$19</formula>
    </cfRule>
  </conditionalFormatting>
  <conditionalFormatting sqref="CS20">
    <cfRule type="expression" dxfId="2569" priority="9">
      <formula>TODAY()&gt;$CS$20</formula>
    </cfRule>
  </conditionalFormatting>
  <conditionalFormatting sqref="CS21">
    <cfRule type="expression" dxfId="2568" priority="8">
      <formula>TODAY()&gt;$CS$21</formula>
    </cfRule>
  </conditionalFormatting>
  <conditionalFormatting sqref="CS22">
    <cfRule type="expression" dxfId="2567" priority="7">
      <formula>TODAY()&gt;$CS$22</formula>
    </cfRule>
  </conditionalFormatting>
  <conditionalFormatting sqref="AI18:AI19">
    <cfRule type="duplicateValues" dxfId="2566" priority="3"/>
  </conditionalFormatting>
  <conditionalFormatting sqref="AI18:AI19">
    <cfRule type="duplicateValues" dxfId="2565" priority="4"/>
  </conditionalFormatting>
  <conditionalFormatting sqref="AI23:AI24">
    <cfRule type="duplicateValues" dxfId="2564" priority="1"/>
  </conditionalFormatting>
  <conditionalFormatting sqref="AI23:AI24">
    <cfRule type="duplicateValues" dxfId="2563" priority="2"/>
  </conditionalFormatting>
  <conditionalFormatting sqref="AG15:AG27">
    <cfRule type="duplicateValues" dxfId="2562" priority="5"/>
  </conditionalFormatting>
  <conditionalFormatting sqref="AI15:AI17 AI20:AI22 AI25:AI27">
    <cfRule type="duplicateValues" dxfId="2561" priority="6"/>
  </conditionalFormatting>
  <dataValidations count="6">
    <dataValidation type="list" allowBlank="1" showInputMessage="1" showErrorMessage="1" sqref="AJ9" xr:uid="{E328926C-4A0B-4DBD-97FF-BEDD8177C21F}">
      <formula1>$E$102:$E$103</formula1>
    </dataValidation>
    <dataValidation type="list" allowBlank="1" showInputMessage="1" showErrorMessage="1" sqref="CU12" xr:uid="{70A79877-7B7C-44B6-8753-0D9A12B6A166}">
      <formula1>#REF!</formula1>
    </dataValidation>
    <dataValidation type="list" allowBlank="1" showInputMessage="1" showErrorMessage="1" sqref="BA9:BA23 BM9:BM23" xr:uid="{31F99687-6B5C-4F26-B785-40AB7BBABC28}">
      <formula1>$CH$8:$CH$10</formula1>
    </dataValidation>
    <dataValidation type="list" allowBlank="1" showInputMessage="1" showErrorMessage="1" sqref="BD9:BE23" xr:uid="{A772206E-BFB4-4A38-879E-F1966A8D82C1}">
      <formula1>OFFSET($CL$9,1,MATCH($BA9,$CL$9:$CN$9,0)-1,COUNTA(OFFSET($CL$9,1,MATCH($BA9,$CL$9:$CN$9,0)-1,5,1)),1)</formula1>
    </dataValidation>
    <dataValidation type="list" allowBlank="1" showInputMessage="1" showErrorMessage="1" sqref="BQ9:BQ23" xr:uid="{0C442004-1482-4CEC-AE88-44CD1B1B42D9}">
      <formula1>OFFSET($CL$16,1,MATCH($BM9,$CL$16:$CN$16,0)-1,COUNTA(OFFSET($CL$16,1,MATCH($BM9,$CL$16:$CN$16,0)-1,6,1)),1)</formula1>
    </dataValidation>
    <dataValidation type="list" showInputMessage="1" showErrorMessage="1" sqref="BP9:BP23" xr:uid="{189DA5AD-0A52-4235-A799-6373E987E7E5}">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3489"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3490"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3491"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3492"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3493"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3494"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3495"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3496"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3497"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3498"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3499"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3500"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3501"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3502"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3503"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3504"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3505"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3506"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3507"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3508"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3509"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3510"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3511"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3512"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3513"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3514"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3515"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3516"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3517"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3518"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3519"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3520"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3521"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3522"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3523"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3524"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3525"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3526"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3527"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3528"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3529"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3530"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3531"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3532"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3533"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3534"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3535"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3536"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3537"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3538"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3539"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3540"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3541"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3542"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3543"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3544"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3545"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3546"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3547"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3548"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3549"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3550"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3551"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3552"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3553"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3554"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3555"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3556"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3557"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3558"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3559"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3560"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3561"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3562"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3563"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3564"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3565"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3566"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3567"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3568"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3569"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3570"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3571"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3572"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3573"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3574"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3575"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3576" r:id="rId90" name="Check Box 88">
              <controlPr defaultSize="0" autoFill="0" autoLine="0" autoPict="0">
                <anchor moveWithCells="1">
                  <from>
                    <xdr:col>97</xdr:col>
                    <xdr:colOff>47625</xdr:colOff>
                    <xdr:row>15</xdr:row>
                    <xdr:rowOff>209550</xdr:rowOff>
                  </from>
                  <to>
                    <xdr:col>97</xdr:col>
                    <xdr:colOff>1076325</xdr:colOff>
                    <xdr:row>17</xdr:row>
                    <xdr:rowOff>47625</xdr:rowOff>
                  </to>
                </anchor>
              </controlPr>
            </control>
          </mc:Choice>
        </mc:AlternateContent>
        <mc:AlternateContent xmlns:mc="http://schemas.openxmlformats.org/markup-compatibility/2006">
          <mc:Choice Requires="x14">
            <control shapeId="63577"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63578" r:id="rId92" name="Check Box 90">
              <controlPr defaultSize="0" autoFill="0" autoLine="0" autoPict="0">
                <anchor moveWithCells="1">
                  <from>
                    <xdr:col>97</xdr:col>
                    <xdr:colOff>47625</xdr:colOff>
                    <xdr:row>16</xdr:row>
                    <xdr:rowOff>209550</xdr:rowOff>
                  </from>
                  <to>
                    <xdr:col>97</xdr:col>
                    <xdr:colOff>1076325</xdr:colOff>
                    <xdr:row>18</xdr:row>
                    <xdr:rowOff>47625</xdr:rowOff>
                  </to>
                </anchor>
              </controlPr>
            </control>
          </mc:Choice>
        </mc:AlternateContent>
        <mc:AlternateContent xmlns:mc="http://schemas.openxmlformats.org/markup-compatibility/2006">
          <mc:Choice Requires="x14">
            <control shapeId="63579"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63580" r:id="rId94" name="Check Box 92">
              <controlPr defaultSize="0" autoFill="0" autoLine="0" autoPict="0">
                <anchor moveWithCells="1">
                  <from>
                    <xdr:col>97</xdr:col>
                    <xdr:colOff>47625</xdr:colOff>
                    <xdr:row>17</xdr:row>
                    <xdr:rowOff>209550</xdr:rowOff>
                  </from>
                  <to>
                    <xdr:col>97</xdr:col>
                    <xdr:colOff>1076325</xdr:colOff>
                    <xdr:row>19</xdr:row>
                    <xdr:rowOff>47625</xdr:rowOff>
                  </to>
                </anchor>
              </controlPr>
            </control>
          </mc:Choice>
        </mc:AlternateContent>
        <mc:AlternateContent xmlns:mc="http://schemas.openxmlformats.org/markup-compatibility/2006">
          <mc:Choice Requires="x14">
            <control shapeId="63581"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63582"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3583" r:id="rId97" name="Check Box 95">
              <controlPr defaultSize="0" autoFill="0" autoLine="0" autoPict="0">
                <anchor moveWithCells="1">
                  <from>
                    <xdr:col>97</xdr:col>
                    <xdr:colOff>47625</xdr:colOff>
                    <xdr:row>18</xdr:row>
                    <xdr:rowOff>209550</xdr:rowOff>
                  </from>
                  <to>
                    <xdr:col>97</xdr:col>
                    <xdr:colOff>1076325</xdr:colOff>
                    <xdr:row>20</xdr:row>
                    <xdr:rowOff>47625</xdr:rowOff>
                  </to>
                </anchor>
              </controlPr>
            </control>
          </mc:Choice>
        </mc:AlternateContent>
        <mc:AlternateContent xmlns:mc="http://schemas.openxmlformats.org/markup-compatibility/2006">
          <mc:Choice Requires="x14">
            <control shapeId="63584"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3585"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3586" r:id="rId100" name="Check Box 98">
              <controlPr defaultSize="0" autoFill="0" autoLine="0" autoPict="0">
                <anchor moveWithCells="1">
                  <from>
                    <xdr:col>97</xdr:col>
                    <xdr:colOff>47625</xdr:colOff>
                    <xdr:row>19</xdr:row>
                    <xdr:rowOff>209550</xdr:rowOff>
                  </from>
                  <to>
                    <xdr:col>97</xdr:col>
                    <xdr:colOff>1076325</xdr:colOff>
                    <xdr:row>21</xdr:row>
                    <xdr:rowOff>47625</xdr:rowOff>
                  </to>
                </anchor>
              </controlPr>
            </control>
          </mc:Choice>
        </mc:AlternateContent>
        <mc:AlternateContent xmlns:mc="http://schemas.openxmlformats.org/markup-compatibility/2006">
          <mc:Choice Requires="x14">
            <control shapeId="63587"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3588"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63589" r:id="rId103" name="Check Box 101">
              <controlPr defaultSize="0" autoFill="0" autoLine="0" autoPict="0">
                <anchor moveWithCells="1">
                  <from>
                    <xdr:col>97</xdr:col>
                    <xdr:colOff>47625</xdr:colOff>
                    <xdr:row>20</xdr:row>
                    <xdr:rowOff>209550</xdr:rowOff>
                  </from>
                  <to>
                    <xdr:col>97</xdr:col>
                    <xdr:colOff>1076325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BD63743F-79A1-4CEC-AC8C-A9D8E3EB1A61}">
            <xm:f>NOT(ISERROR(SEARCH("AGGRESSIVE",R7)))</xm:f>
            <xm:f>"AGGRESSIVE"</xm:f>
            <x14:dxf>
              <font>
                <b/>
                <i val="0"/>
              </font>
              <fill>
                <patternFill>
                  <bgColor rgb="FFFFC000"/>
                </patternFill>
              </fill>
            </x14:dxf>
          </x14:cfRule>
          <xm:sqref>R7</xm:sqref>
        </x14:conditionalFormatting>
      </x14:conditionalFormatting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6E8A1-91C4-4D73-B7BC-EE8A97628BF3}">
  <sheetPr codeName="Sheet30">
    <tabColor rgb="FFFFC000"/>
  </sheetPr>
  <dimension ref="A1:CZ350"/>
  <sheetViews>
    <sheetView topLeftCell="AC1" workbookViewId="0">
      <selection activeCell="X13" sqref="X13"/>
    </sheetView>
  </sheetViews>
  <sheetFormatPr defaultColWidth="8.7109375" defaultRowHeight="15" outlineLevelCol="1"/>
  <cols>
    <col min="1" max="2" width="10.42578125" customWidth="1" outlineLevel="1"/>
    <col min="3" max="3" width="38.42578125" customWidth="1" outlineLevel="1"/>
    <col min="4" max="4" width="10.42578125" customWidth="1" outlineLevel="1"/>
    <col min="5" max="5" width="22.28515625" style="51" customWidth="1" outlineLevel="1"/>
    <col min="6" max="6" width="10.42578125" customWidth="1" outlineLevel="1"/>
    <col min="7" max="7" width="19.7109375" style="51" customWidth="1" outlineLevel="1"/>
    <col min="8" max="9" width="10.42578125" style="274" customWidth="1" outlineLevel="1"/>
    <col min="10" max="12" width="10.42578125" customWidth="1" outlineLevel="1"/>
    <col min="13" max="13" width="10.42578125" style="209" customWidth="1" outlineLevel="1"/>
    <col min="14" max="14" width="21.140625" customWidth="1" outlineLevel="1"/>
    <col min="15" max="17" width="10.42578125" customWidth="1" outlineLevel="1"/>
    <col min="18" max="18" width="11.85546875" customWidth="1" outlineLevel="1"/>
    <col min="19" max="23" width="10.42578125" customWidth="1" outlineLevel="1"/>
    <col min="24" max="24" width="10.42578125" customWidth="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6.1406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45328</v>
      </c>
      <c r="CS4" s="371">
        <f>IF(CS12&lt;&gt;0,IF($CU38&lt;=83,(WORKDAY($CS$12,$CS29)),"NA"),"")</f>
        <v>45331</v>
      </c>
      <c r="CT4" s="371">
        <f>IF(CS12&lt;&gt;0,IF($CU39&lt;=83,(WORKDAY($CS$12,$CS30)),"NA"),"")</f>
        <v>45337</v>
      </c>
      <c r="CU4" s="371">
        <f>IF(CS12&lt;&gt;0,IF($CU40&lt;=83,(WORKDAY($CS$12,$CS31)),"NA"),"")</f>
        <v>45365</v>
      </c>
      <c r="CV4" s="371">
        <f>IF(CS12&lt;&gt;0,IF($CU41&lt;=83,(WORKDAY($CS$12,$CS32)),"NA"),"")</f>
        <v>45369</v>
      </c>
      <c r="CW4" s="371">
        <f>IF(CS12&lt;&gt;0,IF($CU42&lt;=83,(WORKDAY($CS$12,$CS33)),"NA"),"")</f>
        <v>45370</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EC Engine</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IF(CS12&lt;&gt;0,IF($CS40&lt;=83,IF($CU40&lt;=83,(IF(TODAY()&lt;=WORKDAY(CU4,-46),"TO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45369</v>
      </c>
      <c r="CY5" s="365"/>
      <c r="CZ5" s="365"/>
    </row>
    <row r="6" spans="1:104" ht="15.75" thickBot="1">
      <c r="A6" s="71"/>
      <c r="B6" s="71"/>
      <c r="C6" s="72">
        <f>IF(AI9&lt;&gt;0,IF($G66&lt;=83,(WORKDAY($AI$9,$F21)),"NA"),"")</f>
        <v>45328</v>
      </c>
      <c r="D6" s="72" t="str">
        <f>IF(AI9&lt;&gt;0,IF($G67&lt;=83,(WORKDAY($AI$9,$F22)),"NA"),"")</f>
        <v>NA</v>
      </c>
      <c r="E6" s="72">
        <f>IF(AI9&lt;&gt;0,IF($G68&lt;=83,(WORKDAY($AI$9,$F23)),"NA"),"")</f>
        <v>45330</v>
      </c>
      <c r="F6" s="72">
        <f>IF(AI9&lt;&gt;0,IF($G69&lt;=83,(WORKDAY($AI$9,$F24)),"NA"),"")</f>
        <v>45331</v>
      </c>
      <c r="G6" s="72">
        <f>IF(AI9&lt;&gt;0,IF($G70&lt;=83,(WORKDAY($AI$9,$F25)),"NA"),"")</f>
        <v>45335</v>
      </c>
      <c r="H6" s="72">
        <f>IF(AI9&lt;&gt;0,IF($G71&lt;=83,(WORKDAY($AI$9,$F26)),"NA"),"")</f>
        <v>45335</v>
      </c>
      <c r="I6" s="72">
        <f>IF(AI9&lt;&gt;0,IF($G72&lt;=83,(WORKDAY($AI$9,$F27)),"NA"),"")</f>
        <v>45337</v>
      </c>
      <c r="J6" s="72">
        <f>IF(AI9&lt;&gt;0,IF($G73&lt;=83,(WORKDAY($AI$9,$F28)),"NA"),"")</f>
        <v>45335</v>
      </c>
      <c r="K6" s="72">
        <f>IF(AI9&lt;&gt;0,IF($G74&lt;=83,(WORKDAY($AI$9,$F29)),"NA"),"")</f>
        <v>45341</v>
      </c>
      <c r="L6" s="437">
        <f>IF(AI9&lt;&gt;0,IF($G75&lt;=83,(WORKDAY($AI$9,$F30)),"NA"),"")</f>
        <v>45343</v>
      </c>
      <c r="M6" s="691" t="str">
        <f>$AO$9</f>
        <v/>
      </c>
      <c r="N6" s="691"/>
      <c r="O6" s="125"/>
      <c r="P6" s="73">
        <f>IF($AQ$9&lt;&gt;0,$AQ$9,"")</f>
        <v>45272</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EC Engine</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45369</v>
      </c>
      <c r="P7" s="78" t="str">
        <f>IF((P6&lt;O7),"AMENDMENT REQUIRED","")</f>
        <v>AMENDMENT REQUIRED</v>
      </c>
      <c r="Q7" s="273" t="str">
        <f ca="1">IF($AR$9&lt;&gt;0,IF($E$76&lt;84,IF(TODAY()&gt;=WORKDAY($AR$9,$F$99),"NEEDS ATTENTION",""),"COMPLETED"),"")</f>
        <v/>
      </c>
      <c r="R7" s="434" t="str">
        <f>IF($E$76&gt;70,"TO ARCHIVE",IF($AP$9&gt;$AK$9,"AGGRESSIVE",""))</f>
        <v/>
      </c>
      <c r="S7" s="313">
        <f>AA88</f>
        <v>0.97499999999999998</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6.5" thickTop="1" thickBot="1">
      <c r="M9"/>
      <c r="Z9" s="41" t="s">
        <v>362</v>
      </c>
      <c r="AA9" s="41" t="s">
        <v>346</v>
      </c>
      <c r="AB9" s="41" t="s">
        <v>1159</v>
      </c>
      <c r="AC9" s="41" t="s">
        <v>480</v>
      </c>
      <c r="AD9" s="41" t="s">
        <v>363</v>
      </c>
      <c r="AE9" s="41" t="s">
        <v>842</v>
      </c>
      <c r="AF9" s="41" t="s">
        <v>848</v>
      </c>
      <c r="AG9" s="41" t="s">
        <v>883</v>
      </c>
      <c r="AH9" s="41" t="s">
        <v>884</v>
      </c>
      <c r="AI9" s="90">
        <f>'HL-Project Plan'!E31</f>
        <v>45323</v>
      </c>
      <c r="AJ9" s="7">
        <v>32</v>
      </c>
      <c r="AK9" s="271">
        <f>IF($AI$9&gt;0,WORKDAY($AI$9,$AJ$9),"")</f>
        <v>45369</v>
      </c>
      <c r="AL9" s="26">
        <f>IF(E79&lt;=83,"",AA29)</f>
        <v>45260</v>
      </c>
      <c r="AM9" s="26">
        <f>IF(E80&lt;=83,"",AA28)</f>
        <v>45323</v>
      </c>
      <c r="AN9" s="26" t="str">
        <f>IF(E81&lt;=83,"",AA30)</f>
        <v/>
      </c>
      <c r="AO9" s="271" t="str">
        <f>IF(AA31&lt;&gt;0,IF(G73=84,AD31,AA31),"")</f>
        <v/>
      </c>
      <c r="AP9" s="26">
        <f>IF($AI$9&lt;&gt;0,(MAX((AK9),MAX($AL$9,$AM$9,$AN$9))),"")</f>
        <v>45369</v>
      </c>
      <c r="AQ9" s="26">
        <f>MIN('CRD controls'!I97:I105)</f>
        <v>45272</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EC Engine</v>
      </c>
      <c r="CS12" s="379">
        <f>AI9</f>
        <v>45323</v>
      </c>
      <c r="CT12" s="380">
        <f>AP9</f>
        <v>45369</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45323</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v>45260</v>
      </c>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0.97499999999999998</v>
      </c>
      <c r="AB87" s="150" t="s">
        <v>256</v>
      </c>
      <c r="AC87" s="10">
        <f>(1-AA87)</f>
        <v>2.5000000000000022E-2</v>
      </c>
    </row>
    <row r="88" spans="1:36" ht="15.75" thickBot="1">
      <c r="C88" s="119" t="s">
        <v>48</v>
      </c>
      <c r="D88" s="140" t="s">
        <v>246</v>
      </c>
      <c r="E88" s="140" t="s">
        <v>247</v>
      </c>
      <c r="F88" s="140" t="s">
        <v>248</v>
      </c>
      <c r="G88" s="193" t="s">
        <v>249</v>
      </c>
      <c r="H88" s="291" t="s">
        <v>250</v>
      </c>
      <c r="M88" s="182"/>
      <c r="Z88" s="195" t="s">
        <v>257</v>
      </c>
      <c r="AA88" s="196">
        <f>H170</f>
        <v>0.97499999999999998</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41.304347826086953</v>
      </c>
      <c r="K123" s="685">
        <f>SUM(I123:I150)</f>
        <v>8.695652173913043</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0</v>
      </c>
      <c r="E134" s="6">
        <f t="shared" si="22"/>
        <v>70</v>
      </c>
      <c r="F134" s="46" t="b">
        <v>1</v>
      </c>
      <c r="G134" s="6">
        <f>_xlfn.UNICODE($F134)</f>
        <v>84</v>
      </c>
      <c r="H134" s="297">
        <f t="shared" si="27"/>
        <v>0</v>
      </c>
      <c r="I134" s="297">
        <f t="shared" si="28"/>
        <v>2.1739130434782608</v>
      </c>
      <c r="J134" s="686"/>
      <c r="K134" s="686"/>
      <c r="L134" s="182"/>
      <c r="M134" s="182"/>
    </row>
    <row r="135" spans="3:13" ht="15.75" thickBot="1">
      <c r="C135" s="146" t="s">
        <v>387</v>
      </c>
      <c r="D135" s="46" t="b">
        <v>0</v>
      </c>
      <c r="E135" s="6">
        <f t="shared" si="22"/>
        <v>70</v>
      </c>
      <c r="F135" s="46" t="b">
        <v>1</v>
      </c>
      <c r="G135" s="6">
        <f t="shared" ref="G135:G136" si="29">_xlfn.UNICODE($F135)</f>
        <v>84</v>
      </c>
      <c r="H135" s="297">
        <f t="shared" si="27"/>
        <v>0</v>
      </c>
      <c r="I135" s="297">
        <f t="shared" si="28"/>
        <v>2.1739130434782608</v>
      </c>
      <c r="J135" s="686"/>
      <c r="K135" s="686"/>
      <c r="L135" s="182"/>
      <c r="M135" s="182"/>
    </row>
    <row r="136" spans="3:13" ht="15.75" thickBot="1">
      <c r="C136" s="146" t="s">
        <v>389</v>
      </c>
      <c r="D136" s="46" t="b">
        <v>0</v>
      </c>
      <c r="E136" s="6">
        <f t="shared" si="22"/>
        <v>70</v>
      </c>
      <c r="F136" s="46" t="b">
        <v>1</v>
      </c>
      <c r="G136" s="6">
        <f t="shared" si="29"/>
        <v>84</v>
      </c>
      <c r="H136" s="297">
        <f t="shared" si="27"/>
        <v>0</v>
      </c>
      <c r="I136" s="297">
        <f t="shared" si="28"/>
        <v>2.1739130434782608</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7.5</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50</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7.5</v>
      </c>
      <c r="M169"/>
    </row>
    <row r="170" spans="3:13" ht="15.75" thickBot="1">
      <c r="C170" s="308" t="s">
        <v>403</v>
      </c>
      <c r="H170" s="300">
        <f>SUM(H166:H169)/100</f>
        <v>0.97499999999999998</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2559" priority="334" operator="equal">
      <formula>0</formula>
    </cfRule>
  </conditionalFormatting>
  <conditionalFormatting sqref="H53">
    <cfRule type="cellIs" dxfId="2558" priority="333" operator="equal">
      <formula>0</formula>
    </cfRule>
  </conditionalFormatting>
  <conditionalFormatting sqref="L53">
    <cfRule type="cellIs" dxfId="2557" priority="332" operator="equal">
      <formula>0</formula>
    </cfRule>
  </conditionalFormatting>
  <conditionalFormatting sqref="H48">
    <cfRule type="cellIs" dxfId="2556" priority="331" operator="equal">
      <formula>0</formula>
    </cfRule>
  </conditionalFormatting>
  <conditionalFormatting sqref="H57">
    <cfRule type="cellIs" dxfId="2555" priority="330" operator="equal">
      <formula>0</formula>
    </cfRule>
  </conditionalFormatting>
  <conditionalFormatting sqref="D48">
    <cfRule type="cellIs" dxfId="2554" priority="329" operator="equal">
      <formula>0</formula>
    </cfRule>
  </conditionalFormatting>
  <conditionalFormatting sqref="D52">
    <cfRule type="cellIs" dxfId="2553" priority="328" operator="equal">
      <formula>0</formula>
    </cfRule>
  </conditionalFormatting>
  <conditionalFormatting sqref="D57">
    <cfRule type="cellIs" dxfId="2552" priority="327" operator="equal">
      <formula>0</formula>
    </cfRule>
  </conditionalFormatting>
  <conditionalFormatting sqref="D61">
    <cfRule type="cellIs" dxfId="2551" priority="326" operator="equal">
      <formula>0</formula>
    </cfRule>
  </conditionalFormatting>
  <conditionalFormatting sqref="P53">
    <cfRule type="cellIs" dxfId="2550" priority="325" operator="equal">
      <formula>0</formula>
    </cfRule>
  </conditionalFormatting>
  <conditionalFormatting sqref="K54">
    <cfRule type="expression" dxfId="2549" priority="324">
      <formula>$L$53=0</formula>
    </cfRule>
  </conditionalFormatting>
  <conditionalFormatting sqref="G49">
    <cfRule type="expression" dxfId="2548" priority="323">
      <formula>$H$48=0</formula>
    </cfRule>
  </conditionalFormatting>
  <conditionalFormatting sqref="C49">
    <cfRule type="expression" dxfId="2547" priority="322">
      <formula>$D$48=0</formula>
    </cfRule>
  </conditionalFormatting>
  <conditionalFormatting sqref="C53">
    <cfRule type="expression" dxfId="2546" priority="321">
      <formula>$D$52=0</formula>
    </cfRule>
  </conditionalFormatting>
  <conditionalFormatting sqref="C58">
    <cfRule type="expression" dxfId="2545" priority="320">
      <formula>$D$57=0</formula>
    </cfRule>
  </conditionalFormatting>
  <conditionalFormatting sqref="C62">
    <cfRule type="expression" dxfId="2544" priority="319">
      <formula>$D$61=0</formula>
    </cfRule>
  </conditionalFormatting>
  <conditionalFormatting sqref="O54">
    <cfRule type="expression" dxfId="2543" priority="318">
      <formula>$P$53=0</formula>
    </cfRule>
  </conditionalFormatting>
  <conditionalFormatting sqref="G58">
    <cfRule type="expression" dxfId="2542" priority="317">
      <formula>$H$57=0</formula>
    </cfRule>
  </conditionalFormatting>
  <conditionalFormatting sqref="G54">
    <cfRule type="expression" dxfId="2541" priority="316">
      <formula>$H$53=0</formula>
    </cfRule>
  </conditionalFormatting>
  <conditionalFormatting sqref="Y48">
    <cfRule type="cellIs" dxfId="2540" priority="315" operator="equal">
      <formula>"CRITICAL"</formula>
    </cfRule>
  </conditionalFormatting>
  <conditionalFormatting sqref="Y50">
    <cfRule type="cellIs" dxfId="2539" priority="314" operator="equal">
      <formula>"CRITICAL"</formula>
    </cfRule>
  </conditionalFormatting>
  <conditionalFormatting sqref="Y53">
    <cfRule type="cellIs" dxfId="2538" priority="313" operator="equal">
      <formula>"CRITICAL"</formula>
    </cfRule>
  </conditionalFormatting>
  <conditionalFormatting sqref="Y28">
    <cfRule type="cellIs" dxfId="2537" priority="312" operator="equal">
      <formula>"CRITICAL"</formula>
    </cfRule>
  </conditionalFormatting>
  <conditionalFormatting sqref="Y59">
    <cfRule type="cellIs" dxfId="2536" priority="311" operator="equal">
      <formula>"CRITICAL"</formula>
    </cfRule>
  </conditionalFormatting>
  <conditionalFormatting sqref="Y60">
    <cfRule type="cellIs" dxfId="2535" priority="310" operator="equal">
      <formula>"CRITICAL"</formula>
    </cfRule>
  </conditionalFormatting>
  <conditionalFormatting sqref="C7:L7">
    <cfRule type="cellIs" dxfId="2534" priority="299" operator="equal">
      <formula>"NON-WORKING DAY"</formula>
    </cfRule>
    <cfRule type="cellIs" dxfId="2533" priority="300" operator="equal">
      <formula>"WORKING DAY"</formula>
    </cfRule>
    <cfRule type="cellIs" dxfId="2532" priority="301" operator="equal">
      <formula>"NON AGGRESSIVE"</formula>
    </cfRule>
    <cfRule type="cellIs" dxfId="2531" priority="302" operator="equal">
      <formula>"AGGRESSIVE"</formula>
    </cfRule>
    <cfRule type="cellIs" dxfId="2530" priority="303" operator="equal">
      <formula>"AMENDMENT NOT REQUIRED"</formula>
    </cfRule>
    <cfRule type="cellIs" dxfId="2529" priority="304" operator="equal">
      <formula>"AMENDMENT REQUIRED"</formula>
    </cfRule>
    <cfRule type="cellIs" dxfId="2528" priority="305" operator="equal">
      <formula>"COMPLETED"</formula>
    </cfRule>
    <cfRule type="cellIs" dxfId="2527" priority="306" operator="equal">
      <formula>"RISK"</formula>
    </cfRule>
    <cfRule type="cellIs" dxfId="2526" priority="307" operator="equal">
      <formula>"ISSUE"</formula>
    </cfRule>
    <cfRule type="cellIs" dxfId="2525" priority="308" operator="equal">
      <formula>"NEEDS ATTENTION"</formula>
    </cfRule>
    <cfRule type="cellIs" dxfId="2524" priority="309" operator="equal">
      <formula>"NA"</formula>
    </cfRule>
  </conditionalFormatting>
  <conditionalFormatting sqref="AD26">
    <cfRule type="cellIs" dxfId="2523" priority="298" operator="equal">
      <formula>"PROJECT CAN BE MOVED TO COMPLETED SHEET"</formula>
    </cfRule>
  </conditionalFormatting>
  <conditionalFormatting sqref="Q7">
    <cfRule type="cellIs" dxfId="2522" priority="287" operator="equal">
      <formula>"NON-WORKING DAY"</formula>
    </cfRule>
    <cfRule type="cellIs" dxfId="2521" priority="288" operator="equal">
      <formula>"WORKING DAY"</formula>
    </cfRule>
    <cfRule type="cellIs" dxfId="2520" priority="289" operator="equal">
      <formula>"NON AGGRESSIVE"</formula>
    </cfRule>
    <cfRule type="cellIs" dxfId="2519" priority="290" operator="equal">
      <formula>"AGGRESSIVE"</formula>
    </cfRule>
    <cfRule type="cellIs" dxfId="2518" priority="291" operator="equal">
      <formula>"AMENDMENT NOT REQUIRED"</formula>
    </cfRule>
    <cfRule type="cellIs" dxfId="2517" priority="292" operator="equal">
      <formula>"AMENDMENT REQUIRED"</formula>
    </cfRule>
    <cfRule type="cellIs" dxfId="2516" priority="293" operator="equal">
      <formula>"COMPLETED"</formula>
    </cfRule>
    <cfRule type="cellIs" dxfId="2515" priority="294" operator="equal">
      <formula>"RISK"</formula>
    </cfRule>
    <cfRule type="cellIs" dxfId="2514" priority="295" operator="equal">
      <formula>"ISSUE"</formula>
    </cfRule>
    <cfRule type="cellIs" dxfId="2513" priority="296" operator="equal">
      <formula>"NEEDS ATTENTION"</formula>
    </cfRule>
    <cfRule type="cellIs" dxfId="2512" priority="297" operator="equal">
      <formula>"NA"</formula>
    </cfRule>
  </conditionalFormatting>
  <conditionalFormatting sqref="P7">
    <cfRule type="cellIs" dxfId="2511" priority="286" operator="equal">
      <formula>"AMENDMENT REQUIRED"</formula>
    </cfRule>
  </conditionalFormatting>
  <conditionalFormatting sqref="C7">
    <cfRule type="cellIs" dxfId="2510" priority="285" operator="equal">
      <formula>"BILLING DEFEREMENT TO BE INITIATED, IF APPLICABLE"</formula>
    </cfRule>
  </conditionalFormatting>
  <conditionalFormatting sqref="C102:C106">
    <cfRule type="containsText" dxfId="2509" priority="232" operator="containsText" text="TD/TM">
      <formula>NOT(ISERROR(SEARCH("TD/TM",C102)))</formula>
    </cfRule>
    <cfRule type="containsText" dxfId="2508" priority="235" operator="containsText" text="Order Raising">
      <formula>NOT(ISERROR(SEARCH("Order Raising",C102)))</formula>
    </cfRule>
    <cfRule type="containsText" dxfId="2507" priority="236" operator="containsText" text="Partner">
      <formula>NOT(ISERROR(SEARCH("Partner",C102)))</formula>
    </cfRule>
    <cfRule type="containsText" dxfId="2506" priority="283" operator="containsText" text="Sales">
      <formula>NOT(ISERROR(SEARCH("Sales",C102)))</formula>
    </cfRule>
    <cfRule type="containsText" dxfId="2505" priority="284" operator="containsText" text="Client">
      <formula>NOT(ISERROR(SEARCH("Client",C102)))</formula>
    </cfRule>
  </conditionalFormatting>
  <conditionalFormatting sqref="C103">
    <cfRule type="containsText" dxfId="2504" priority="281" operator="containsText" text="Singtel">
      <formula>NOT(ISERROR(SEARCH("Singtel",C103)))</formula>
    </cfRule>
    <cfRule type="containsText" dxfId="2503" priority="282" operator="containsText" text="Schenker">
      <formula>NOT(ISERROR(SEARCH("Schenker",C103)))</formula>
    </cfRule>
  </conditionalFormatting>
  <conditionalFormatting sqref="M7:N7">
    <cfRule type="cellIs" dxfId="2502" priority="269" operator="equal">
      <formula>"NEEDS POSTPONEMENT"</formula>
    </cfRule>
    <cfRule type="cellIs" dxfId="2501" priority="270" operator="equal">
      <formula>"NON-WORKING DAY"</formula>
    </cfRule>
    <cfRule type="cellIs" dxfId="2500" priority="271" operator="equal">
      <formula>"WORKING DAY"</formula>
    </cfRule>
    <cfRule type="cellIs" dxfId="2499" priority="272" operator="equal">
      <formula>"NON AGGRESSIVE"</formula>
    </cfRule>
    <cfRule type="cellIs" dxfId="2498" priority="273" operator="equal">
      <formula>"AGGRESSIVE"</formula>
    </cfRule>
    <cfRule type="cellIs" dxfId="2497" priority="274" operator="equal">
      <formula>"AMENDMENT NOT REQUIRED"</formula>
    </cfRule>
    <cfRule type="cellIs" dxfId="2496" priority="275" operator="equal">
      <formula>"AMENDMENT REQUIRED"</formula>
    </cfRule>
    <cfRule type="cellIs" dxfId="2495" priority="276" operator="equal">
      <formula>"COMPLETED"</formula>
    </cfRule>
    <cfRule type="cellIs" dxfId="2494" priority="277" operator="equal">
      <formula>"RISK"</formula>
    </cfRule>
    <cfRule type="cellIs" dxfId="2493" priority="278" operator="equal">
      <formula>"ISSUE"</formula>
    </cfRule>
    <cfRule type="cellIs" dxfId="2492" priority="279" operator="equal">
      <formula>"NEEDS ATTENTION"</formula>
    </cfRule>
    <cfRule type="cellIs" dxfId="2491" priority="280" operator="equal">
      <formula>"NA"</formula>
    </cfRule>
  </conditionalFormatting>
  <conditionalFormatting sqref="S7">
    <cfRule type="cellIs" dxfId="2490" priority="257" operator="equal">
      <formula>"NON-WORKING DAY"</formula>
    </cfRule>
    <cfRule type="cellIs" dxfId="2489" priority="258" operator="equal">
      <formula>"WORKING DAY"</formula>
    </cfRule>
    <cfRule type="cellIs" dxfId="2488" priority="259" operator="equal">
      <formula>"NON AGGRESSIVE"</formula>
    </cfRule>
    <cfRule type="cellIs" dxfId="2487" priority="260" operator="equal">
      <formula>"AGGRESSIVE"</formula>
    </cfRule>
    <cfRule type="cellIs" dxfId="2486" priority="261" operator="equal">
      <formula>"AMENDMENT NOT REQUIRED"</formula>
    </cfRule>
    <cfRule type="cellIs" dxfId="2485" priority="262" operator="equal">
      <formula>"AMENDMENT REQUIRED"</formula>
    </cfRule>
    <cfRule type="cellIs" dxfId="2484" priority="263" operator="equal">
      <formula>"COMPLETED"</formula>
    </cfRule>
    <cfRule type="cellIs" dxfId="2483" priority="264" operator="equal">
      <formula>"RISK"</formula>
    </cfRule>
    <cfRule type="cellIs" dxfId="2482" priority="265" operator="equal">
      <formula>"ISSUE"</formula>
    </cfRule>
    <cfRule type="cellIs" dxfId="2481" priority="266" operator="equal">
      <formula>"NEEDS ATTENTION"</formula>
    </cfRule>
    <cfRule type="cellIs" dxfId="2480" priority="267" operator="equal">
      <formula>"NA"</formula>
    </cfRule>
  </conditionalFormatting>
  <conditionalFormatting sqref="AA38">
    <cfRule type="cellIs" dxfId="2479" priority="255" stopIfTrue="1" operator="equal">
      <formula>"COMPLETED"</formula>
    </cfRule>
    <cfRule type="expression" dxfId="2478" priority="256">
      <formula>$B$3&gt;$AA$38</formula>
    </cfRule>
  </conditionalFormatting>
  <conditionalFormatting sqref="AA26">
    <cfRule type="cellIs" dxfId="2477" priority="250" stopIfTrue="1" operator="equal">
      <formula>"COMPLETED"</formula>
    </cfRule>
    <cfRule type="expression" dxfId="2476" priority="251">
      <formula>$B$3&gt;$AA$26</formula>
    </cfRule>
  </conditionalFormatting>
  <conditionalFormatting sqref="AA26">
    <cfRule type="cellIs" dxfId="2475" priority="249" stopIfTrue="1" operator="equal">
      <formula>"NA"</formula>
    </cfRule>
  </conditionalFormatting>
  <conditionalFormatting sqref="C35 Z17 D5 C90">
    <cfRule type="expression" dxfId="2474" priority="337">
      <formula>AND($D$52=0,$AA$17&lt;&gt;"NA")</formula>
    </cfRule>
  </conditionalFormatting>
  <conditionalFormatting sqref="C36 Z18 C91 E5">
    <cfRule type="expression" dxfId="2473" priority="338">
      <formula>AND($D$57=0,$AA$18&lt;&gt;"NA")</formula>
    </cfRule>
  </conditionalFormatting>
  <conditionalFormatting sqref="C37 C92 F5">
    <cfRule type="expression" dxfId="2472" priority="339">
      <formula>AND($H$48=0,#REF!&lt;&gt;"NA")</formula>
    </cfRule>
  </conditionalFormatting>
  <conditionalFormatting sqref="C38 Z20 C93 G5">
    <cfRule type="expression" dxfId="2471" priority="340">
      <formula>AND($H$53=0,$AA$20&lt;&gt;"NA")</formula>
    </cfRule>
  </conditionalFormatting>
  <conditionalFormatting sqref="C39 C94 H5">
    <cfRule type="expression" dxfId="2470" priority="341">
      <formula>AND($H$57=0,#REF!&lt;&gt;"NA")</formula>
    </cfRule>
  </conditionalFormatting>
  <conditionalFormatting sqref="C95 C40 C72 I5">
    <cfRule type="expression" dxfId="2469" priority="342">
      <formula>AND($L$57=0,#REF!&lt;&gt;"NA")</formula>
    </cfRule>
  </conditionalFormatting>
  <conditionalFormatting sqref="C41 C96 J5">
    <cfRule type="expression" dxfId="2468" priority="343">
      <formula>AND($D$61=0,#REF!&lt;&gt;"NA")</formula>
    </cfRule>
  </conditionalFormatting>
  <conditionalFormatting sqref="C42 C97 K5">
    <cfRule type="expression" dxfId="2467" priority="344">
      <formula>AND($L$53=0,#REF!&lt;&gt;"NA")</formula>
    </cfRule>
  </conditionalFormatting>
  <conditionalFormatting sqref="C43 Z25 C98 L5:M5">
    <cfRule type="expression" dxfId="2466" priority="345">
      <formula>AND($P$53=0,$AA$25&lt;&gt;"NA")</formula>
    </cfRule>
  </conditionalFormatting>
  <conditionalFormatting sqref="AD44">
    <cfRule type="expression" dxfId="2465" priority="248">
      <formula>OR($E123=84,$G123=84)</formula>
    </cfRule>
  </conditionalFormatting>
  <conditionalFormatting sqref="AD45:AD46">
    <cfRule type="expression" dxfId="2464" priority="247">
      <formula>OR($E124=84,$G124=84)</formula>
    </cfRule>
  </conditionalFormatting>
  <conditionalFormatting sqref="AD52">
    <cfRule type="expression" dxfId="2463" priority="246">
      <formula>OR($E133=84,$G133=84)</formula>
    </cfRule>
  </conditionalFormatting>
  <conditionalFormatting sqref="Z24">
    <cfRule type="expression" dxfId="2462" priority="245">
      <formula>AND($L$53=0,$AA$24&lt;&gt;"NA")</formula>
    </cfRule>
  </conditionalFormatting>
  <conditionalFormatting sqref="K58">
    <cfRule type="expression" dxfId="2461" priority="244">
      <formula>$H$57=0</formula>
    </cfRule>
  </conditionalFormatting>
  <conditionalFormatting sqref="AA34">
    <cfRule type="cellIs" dxfId="2460" priority="335" operator="equal">
      <formula>"COMPLETED"</formula>
    </cfRule>
    <cfRule type="expression" dxfId="2459" priority="336">
      <formula>$B$3&gt;$AA$34</formula>
    </cfRule>
  </conditionalFormatting>
  <conditionalFormatting sqref="AA35">
    <cfRule type="cellIs" dxfId="2458" priority="242" operator="equal">
      <formula>"COMPLETED"</formula>
    </cfRule>
    <cfRule type="expression" dxfId="2457" priority="243">
      <formula>$B$3&gt;$AA$35</formula>
    </cfRule>
  </conditionalFormatting>
  <conditionalFormatting sqref="AA36">
    <cfRule type="expression" dxfId="2456" priority="240">
      <formula>$B$3&gt;$AA$36</formula>
    </cfRule>
    <cfRule type="cellIs" dxfId="2455" priority="241" operator="equal">
      <formula>"COMPLETED"</formula>
    </cfRule>
    <cfRule type="cellIs" dxfId="2454" priority="254" operator="equal">
      <formula>"NA"</formula>
    </cfRule>
  </conditionalFormatting>
  <conditionalFormatting sqref="AA37">
    <cfRule type="expression" dxfId="2453" priority="237">
      <formula>$B$3&gt;$AA$37</formula>
    </cfRule>
    <cfRule type="cellIs" dxfId="2452" priority="238" operator="equal">
      <formula>"NA"</formula>
    </cfRule>
    <cfRule type="cellIs" dxfId="2451" priority="239" operator="equal">
      <formula>"COMPLETED"</formula>
    </cfRule>
  </conditionalFormatting>
  <conditionalFormatting sqref="C106">
    <cfRule type="containsText" dxfId="2450" priority="233" operator="containsText" text="Singtel">
      <formula>NOT(ISERROR(SEARCH("Singtel",C106)))</formula>
    </cfRule>
    <cfRule type="containsText" dxfId="2449" priority="234" operator="containsText" text="Schenker">
      <formula>NOT(ISERROR(SEARCH("Schenker",C106)))</formula>
    </cfRule>
  </conditionalFormatting>
  <conditionalFormatting sqref="AE74:AG74">
    <cfRule type="expression" dxfId="2448" priority="231">
      <formula>OR($E153=84,$G153=84)</formula>
    </cfRule>
  </conditionalFormatting>
  <conditionalFormatting sqref="BF9:BG23 BJ9:BJ23">
    <cfRule type="cellIs" dxfId="2447" priority="219" operator="equal">
      <formula>"Critical"</formula>
    </cfRule>
    <cfRule type="cellIs" dxfId="2446" priority="220" operator="equal">
      <formula>"Sustainable"</formula>
    </cfRule>
    <cfRule type="cellIs" dxfId="2445" priority="221" operator="equal">
      <formula>"Severe"</formula>
    </cfRule>
    <cfRule type="cellIs" dxfId="2444" priority="222" operator="equal">
      <formula>"Moderate"</formula>
    </cfRule>
  </conditionalFormatting>
  <conditionalFormatting sqref="CB9:CG14">
    <cfRule type="cellIs" dxfId="2443" priority="227" operator="equal">
      <formula>"Critical"</formula>
    </cfRule>
    <cfRule type="cellIs" dxfId="2442" priority="228" operator="equal">
      <formula>"Sustainable"</formula>
    </cfRule>
    <cfRule type="cellIs" dxfId="2441" priority="229" operator="equal">
      <formula>"Severe"</formula>
    </cfRule>
    <cfRule type="cellIs" dxfId="2440" priority="230" operator="equal">
      <formula>"Moderate"</formula>
    </cfRule>
  </conditionalFormatting>
  <conditionalFormatting sqref="BT9:BU23">
    <cfRule type="cellIs" dxfId="2439" priority="223" operator="equal">
      <formula>"Critical"</formula>
    </cfRule>
    <cfRule type="cellIs" dxfId="2438" priority="224" operator="equal">
      <formula>"Sustainable"</formula>
    </cfRule>
    <cfRule type="cellIs" dxfId="2437" priority="225" operator="equal">
      <formula>"Severe"</formula>
    </cfRule>
    <cfRule type="cellIs" dxfId="2436" priority="226" operator="equal">
      <formula>"Moderate"</formula>
    </cfRule>
  </conditionalFormatting>
  <conditionalFormatting sqref="CB9:CG14">
    <cfRule type="cellIs" dxfId="2435" priority="218" operator="equal">
      <formula>"NIL"</formula>
    </cfRule>
  </conditionalFormatting>
  <conditionalFormatting sqref="CB14:CG14">
    <cfRule type="cellIs" dxfId="2434" priority="214" operator="equal">
      <formula>"Critical"</formula>
    </cfRule>
    <cfRule type="cellIs" dxfId="2433" priority="215" operator="equal">
      <formula>"Sustainable"</formula>
    </cfRule>
    <cfRule type="cellIs" dxfId="2432" priority="216" operator="equal">
      <formula>"Severe"</formula>
    </cfRule>
    <cfRule type="cellIs" dxfId="2431" priority="217" operator="equal">
      <formula>"Moderate"</formula>
    </cfRule>
  </conditionalFormatting>
  <conditionalFormatting sqref="CB14:CG14">
    <cfRule type="cellIs" dxfId="2430" priority="213" operator="equal">
      <formula>"NIL"</formula>
    </cfRule>
  </conditionalFormatting>
  <conditionalFormatting sqref="CG9:CG13">
    <cfRule type="cellIs" dxfId="2429" priority="209" operator="equal">
      <formula>"Critical"</formula>
    </cfRule>
    <cfRule type="cellIs" dxfId="2428" priority="210" operator="equal">
      <formula>"Sustainable"</formula>
    </cfRule>
    <cfRule type="cellIs" dxfId="2427" priority="211" operator="equal">
      <formula>"Severe"</formula>
    </cfRule>
    <cfRule type="cellIs" dxfId="2426" priority="212" operator="equal">
      <formula>"Moderate"</formula>
    </cfRule>
  </conditionalFormatting>
  <conditionalFormatting sqref="CG9:CG13">
    <cfRule type="cellIs" dxfId="2425" priority="208" operator="equal">
      <formula>"NIL"</formula>
    </cfRule>
  </conditionalFormatting>
  <conditionalFormatting sqref="BT9:BU23">
    <cfRule type="cellIs" dxfId="2424" priority="207" operator="equal">
      <formula>"NIL"</formula>
    </cfRule>
  </conditionalFormatting>
  <conditionalFormatting sqref="BW9:BW23">
    <cfRule type="cellIs" dxfId="2423" priority="206" operator="equal">
      <formula>"CLOSED"</formula>
    </cfRule>
  </conditionalFormatting>
  <conditionalFormatting sqref="BE37">
    <cfRule type="cellIs" dxfId="2422" priority="205" operator="between">
      <formula>1</formula>
      <formula>100</formula>
    </cfRule>
  </conditionalFormatting>
  <conditionalFormatting sqref="BF37">
    <cfRule type="cellIs" dxfId="2421" priority="204" operator="between">
      <formula>1</formula>
      <formula>100</formula>
    </cfRule>
  </conditionalFormatting>
  <conditionalFormatting sqref="BR9:BR23">
    <cfRule type="cellIs" dxfId="2420" priority="200" operator="equal">
      <formula>"Critical"</formula>
    </cfRule>
    <cfRule type="cellIs" dxfId="2419" priority="201" operator="equal">
      <formula>"Sustainable"</formula>
    </cfRule>
    <cfRule type="cellIs" dxfId="2418" priority="202" operator="equal">
      <formula>"Severe"</formula>
    </cfRule>
    <cfRule type="cellIs" dxfId="2417" priority="203" operator="equal">
      <formula>"Moderate"</formula>
    </cfRule>
  </conditionalFormatting>
  <conditionalFormatting sqref="BR9:BR23">
    <cfRule type="cellIs" dxfId="2416" priority="199" operator="equal">
      <formula>"NIL"</formula>
    </cfRule>
  </conditionalFormatting>
  <conditionalFormatting sqref="BG37">
    <cfRule type="cellIs" dxfId="2415" priority="198" operator="between">
      <formula>1</formula>
      <formula>100</formula>
    </cfRule>
  </conditionalFormatting>
  <conditionalFormatting sqref="BI37">
    <cfRule type="cellIs" dxfId="2414" priority="197" operator="between">
      <formula>1</formula>
      <formula>100</formula>
    </cfRule>
  </conditionalFormatting>
  <conditionalFormatting sqref="BF37:BF41">
    <cfRule type="cellIs" dxfId="2413" priority="196" operator="equal">
      <formula>0</formula>
    </cfRule>
  </conditionalFormatting>
  <conditionalFormatting sqref="BH37">
    <cfRule type="cellIs" dxfId="2412" priority="195" operator="between">
      <formula>1</formula>
      <formula>100</formula>
    </cfRule>
  </conditionalFormatting>
  <conditionalFormatting sqref="BH37:BH41">
    <cfRule type="cellIs" dxfId="2411" priority="194" operator="equal">
      <formula>0</formula>
    </cfRule>
  </conditionalFormatting>
  <conditionalFormatting sqref="BJ37:BP37">
    <cfRule type="cellIs" dxfId="2410" priority="193" operator="between">
      <formula>1</formula>
      <formula>100</formula>
    </cfRule>
  </conditionalFormatting>
  <conditionalFormatting sqref="BJ37:BP41">
    <cfRule type="cellIs" dxfId="2409" priority="192" operator="equal">
      <formula>0</formula>
    </cfRule>
  </conditionalFormatting>
  <conditionalFormatting sqref="BL9:BL23">
    <cfRule type="cellIs" dxfId="2408" priority="188" operator="equal">
      <formula>"Critical"</formula>
    </cfRule>
    <cfRule type="cellIs" dxfId="2407" priority="189" operator="equal">
      <formula>"Sustainable"</formula>
    </cfRule>
    <cfRule type="cellIs" dxfId="2406" priority="190" operator="equal">
      <formula>"Severe"</formula>
    </cfRule>
    <cfRule type="cellIs" dxfId="2405" priority="191" operator="equal">
      <formula>"Moderate"</formula>
    </cfRule>
  </conditionalFormatting>
  <conditionalFormatting sqref="BS9:BS23">
    <cfRule type="cellIs" dxfId="2404" priority="184" operator="equal">
      <formula>"Critical"</formula>
    </cfRule>
    <cfRule type="cellIs" dxfId="2403" priority="185" operator="equal">
      <formula>"Sustainable"</formula>
    </cfRule>
    <cfRule type="cellIs" dxfId="2402" priority="186" operator="equal">
      <formula>"Severe"</formula>
    </cfRule>
    <cfRule type="cellIs" dxfId="2401" priority="187" operator="equal">
      <formula>"Moderate"</formula>
    </cfRule>
  </conditionalFormatting>
  <conditionalFormatting sqref="BV9:BV23">
    <cfRule type="cellIs" dxfId="2400" priority="180" operator="equal">
      <formula>"Critical"</formula>
    </cfRule>
    <cfRule type="cellIs" dxfId="2399" priority="181" operator="equal">
      <formula>"Sustainable"</formula>
    </cfRule>
    <cfRule type="cellIs" dxfId="2398" priority="182" operator="equal">
      <formula>"Severe"</formula>
    </cfRule>
    <cfRule type="cellIs" dxfId="2397" priority="183" operator="equal">
      <formula>"Moderate"</formula>
    </cfRule>
  </conditionalFormatting>
  <conditionalFormatting sqref="AZ29:BD30 BC31:BD32 BD33">
    <cfRule type="cellIs" dxfId="2396" priority="172" operator="equal">
      <formula>"Critical"</formula>
    </cfRule>
    <cfRule type="cellIs" dxfId="2395" priority="173" operator="equal">
      <formula>"Sustainable"</formula>
    </cfRule>
    <cfRule type="cellIs" dxfId="2394" priority="174" operator="equal">
      <formula>"Severe"</formula>
    </cfRule>
    <cfRule type="cellIs" dxfId="2393" priority="175" operator="equal">
      <formula>"Moderate"</formula>
    </cfRule>
  </conditionalFormatting>
  <conditionalFormatting sqref="AZ29:BD30 BC31:BD32 BD33">
    <cfRule type="cellIs" dxfId="2392" priority="176" operator="equal">
      <formula>"Critical"</formula>
    </cfRule>
    <cfRule type="cellIs" dxfId="2391" priority="177" operator="equal">
      <formula>"Sustainable"</formula>
    </cfRule>
    <cfRule type="cellIs" dxfId="2390" priority="178" operator="equal">
      <formula>"Severe"</formula>
    </cfRule>
    <cfRule type="cellIs" dxfId="2389" priority="179" operator="equal">
      <formula>"Moderate"</formula>
    </cfRule>
  </conditionalFormatting>
  <conditionalFormatting sqref="AZ31:AZ33">
    <cfRule type="cellIs" dxfId="2388" priority="168" operator="equal">
      <formula>"Critical"</formula>
    </cfRule>
    <cfRule type="cellIs" dxfId="2387" priority="169" operator="equal">
      <formula>"Sustainable"</formula>
    </cfRule>
    <cfRule type="cellIs" dxfId="2386" priority="170" operator="equal">
      <formula>"Severe"</formula>
    </cfRule>
    <cfRule type="cellIs" dxfId="2385" priority="171" operator="equal">
      <formula>"Moderate"</formula>
    </cfRule>
  </conditionalFormatting>
  <conditionalFormatting sqref="AZ31:AZ33">
    <cfRule type="cellIs" dxfId="2384" priority="164" operator="equal">
      <formula>"Critical"</formula>
    </cfRule>
    <cfRule type="cellIs" dxfId="2383" priority="165" operator="equal">
      <formula>"Sustainable"</formula>
    </cfRule>
    <cfRule type="cellIs" dxfId="2382" priority="166" operator="equal">
      <formula>"Severe"</formula>
    </cfRule>
    <cfRule type="cellIs" dxfId="2381" priority="167" operator="equal">
      <formula>"Moderate"</formula>
    </cfRule>
  </conditionalFormatting>
  <conditionalFormatting sqref="BA32:BA33">
    <cfRule type="cellIs" dxfId="2380" priority="160" operator="equal">
      <formula>"Critical"</formula>
    </cfRule>
    <cfRule type="cellIs" dxfId="2379" priority="161" operator="equal">
      <formula>"Sustainable"</formula>
    </cfRule>
    <cfRule type="cellIs" dxfId="2378" priority="162" operator="equal">
      <formula>"Severe"</formula>
    </cfRule>
    <cfRule type="cellIs" dxfId="2377" priority="163" operator="equal">
      <formula>"Moderate"</formula>
    </cfRule>
  </conditionalFormatting>
  <conditionalFormatting sqref="BA32:BA33">
    <cfRule type="cellIs" dxfId="2376" priority="156" operator="equal">
      <formula>"Critical"</formula>
    </cfRule>
    <cfRule type="cellIs" dxfId="2375" priority="157" operator="equal">
      <formula>"Sustainable"</formula>
    </cfRule>
    <cfRule type="cellIs" dxfId="2374" priority="158" operator="equal">
      <formula>"Severe"</formula>
    </cfRule>
    <cfRule type="cellIs" dxfId="2373" priority="159" operator="equal">
      <formula>"Moderate"</formula>
    </cfRule>
  </conditionalFormatting>
  <conditionalFormatting sqref="BB33">
    <cfRule type="cellIs" dxfId="2372" priority="152" operator="equal">
      <formula>"Critical"</formula>
    </cfRule>
    <cfRule type="cellIs" dxfId="2371" priority="153" operator="equal">
      <formula>"Sustainable"</formula>
    </cfRule>
    <cfRule type="cellIs" dxfId="2370" priority="154" operator="equal">
      <formula>"Severe"</formula>
    </cfRule>
    <cfRule type="cellIs" dxfId="2369" priority="155" operator="equal">
      <formula>"Moderate"</formula>
    </cfRule>
  </conditionalFormatting>
  <conditionalFormatting sqref="BB33">
    <cfRule type="cellIs" dxfId="2368" priority="148" operator="equal">
      <formula>"Critical"</formula>
    </cfRule>
    <cfRule type="cellIs" dxfId="2367" priority="149" operator="equal">
      <formula>"Sustainable"</formula>
    </cfRule>
    <cfRule type="cellIs" dxfId="2366" priority="150" operator="equal">
      <formula>"Severe"</formula>
    </cfRule>
    <cfRule type="cellIs" dxfId="2365" priority="151" operator="equal">
      <formula>"Moderate"</formula>
    </cfRule>
  </conditionalFormatting>
  <conditionalFormatting sqref="BA31:BB31">
    <cfRule type="cellIs" dxfId="2364" priority="144" operator="equal">
      <formula>"Critical"</formula>
    </cfRule>
    <cfRule type="cellIs" dxfId="2363" priority="145" operator="equal">
      <formula>"Sustainable"</formula>
    </cfRule>
    <cfRule type="cellIs" dxfId="2362" priority="146" operator="equal">
      <formula>"Severe"</formula>
    </cfRule>
    <cfRule type="cellIs" dxfId="2361" priority="147" operator="equal">
      <formula>"Moderate"</formula>
    </cfRule>
  </conditionalFormatting>
  <conditionalFormatting sqref="BA31:BB31">
    <cfRule type="cellIs" dxfId="2360" priority="140" operator="equal">
      <formula>"Critical"</formula>
    </cfRule>
    <cfRule type="cellIs" dxfId="2359" priority="141" operator="equal">
      <formula>"Sustainable"</formula>
    </cfRule>
    <cfRule type="cellIs" dxfId="2358" priority="142" operator="equal">
      <formula>"Severe"</formula>
    </cfRule>
    <cfRule type="cellIs" dxfId="2357" priority="143" operator="equal">
      <formula>"Moderate"</formula>
    </cfRule>
  </conditionalFormatting>
  <conditionalFormatting sqref="BB32">
    <cfRule type="cellIs" dxfId="2356" priority="136" operator="equal">
      <formula>"Critical"</formula>
    </cfRule>
    <cfRule type="cellIs" dxfId="2355" priority="137" operator="equal">
      <formula>"Sustainable"</formula>
    </cfRule>
    <cfRule type="cellIs" dxfId="2354" priority="138" operator="equal">
      <formula>"Severe"</formula>
    </cfRule>
    <cfRule type="cellIs" dxfId="2353" priority="139" operator="equal">
      <formula>"Moderate"</formula>
    </cfRule>
  </conditionalFormatting>
  <conditionalFormatting sqref="BB32">
    <cfRule type="cellIs" dxfId="2352" priority="132" operator="equal">
      <formula>"Critical"</formula>
    </cfRule>
    <cfRule type="cellIs" dxfId="2351" priority="133" operator="equal">
      <formula>"Sustainable"</formula>
    </cfRule>
    <cfRule type="cellIs" dxfId="2350" priority="134" operator="equal">
      <formula>"Severe"</formula>
    </cfRule>
    <cfRule type="cellIs" dxfId="2349" priority="135" operator="equal">
      <formula>"Moderate"</formula>
    </cfRule>
  </conditionalFormatting>
  <conditionalFormatting sqref="BC33">
    <cfRule type="cellIs" dxfId="2348" priority="128" operator="equal">
      <formula>"Critical"</formula>
    </cfRule>
    <cfRule type="cellIs" dxfId="2347" priority="129" operator="equal">
      <formula>"Sustainable"</formula>
    </cfRule>
    <cfRule type="cellIs" dxfId="2346" priority="130" operator="equal">
      <formula>"Severe"</formula>
    </cfRule>
    <cfRule type="cellIs" dxfId="2345" priority="131" operator="equal">
      <formula>"Moderate"</formula>
    </cfRule>
  </conditionalFormatting>
  <conditionalFormatting sqref="BC33">
    <cfRule type="cellIs" dxfId="2344" priority="124" operator="equal">
      <formula>"Critical"</formula>
    </cfRule>
    <cfRule type="cellIs" dxfId="2343" priority="125" operator="equal">
      <formula>"Sustainable"</formula>
    </cfRule>
    <cfRule type="cellIs" dxfId="2342" priority="126" operator="equal">
      <formula>"Severe"</formula>
    </cfRule>
    <cfRule type="cellIs" dxfId="2341" priority="127" operator="equal">
      <formula>"Moderate"</formula>
    </cfRule>
  </conditionalFormatting>
  <conditionalFormatting sqref="AZ37:BD38 BC39:BD40 BD41">
    <cfRule type="cellIs" dxfId="2340" priority="116" operator="equal">
      <formula>"Critical"</formula>
    </cfRule>
    <cfRule type="cellIs" dxfId="2339" priority="117" operator="equal">
      <formula>"Sustainable"</formula>
    </cfRule>
    <cfRule type="cellIs" dxfId="2338" priority="118" operator="equal">
      <formula>"Severe"</formula>
    </cfRule>
    <cfRule type="cellIs" dxfId="2337" priority="119" operator="equal">
      <formula>"Moderate"</formula>
    </cfRule>
  </conditionalFormatting>
  <conditionalFormatting sqref="AZ37:BD38 BC39:BD40 BD41">
    <cfRule type="cellIs" dxfId="2336" priority="120" operator="equal">
      <formula>"Critical"</formula>
    </cfRule>
    <cfRule type="cellIs" dxfId="2335" priority="121" operator="equal">
      <formula>"Sustainable"</formula>
    </cfRule>
    <cfRule type="cellIs" dxfId="2334" priority="122" operator="equal">
      <formula>"Severe"</formula>
    </cfRule>
    <cfRule type="cellIs" dxfId="2333" priority="123" operator="equal">
      <formula>"Moderate"</formula>
    </cfRule>
  </conditionalFormatting>
  <conditionalFormatting sqref="AZ39:AZ41">
    <cfRule type="cellIs" dxfId="2332" priority="112" operator="equal">
      <formula>"Critical"</formula>
    </cfRule>
    <cfRule type="cellIs" dxfId="2331" priority="113" operator="equal">
      <formula>"Sustainable"</formula>
    </cfRule>
    <cfRule type="cellIs" dxfId="2330" priority="114" operator="equal">
      <formula>"Severe"</formula>
    </cfRule>
    <cfRule type="cellIs" dxfId="2329" priority="115" operator="equal">
      <formula>"Moderate"</formula>
    </cfRule>
  </conditionalFormatting>
  <conditionalFormatting sqref="AZ39:AZ41">
    <cfRule type="cellIs" dxfId="2328" priority="108" operator="equal">
      <formula>"Critical"</formula>
    </cfRule>
    <cfRule type="cellIs" dxfId="2327" priority="109" operator="equal">
      <formula>"Sustainable"</formula>
    </cfRule>
    <cfRule type="cellIs" dxfId="2326" priority="110" operator="equal">
      <formula>"Severe"</formula>
    </cfRule>
    <cfRule type="cellIs" dxfId="2325" priority="111" operator="equal">
      <formula>"Moderate"</formula>
    </cfRule>
  </conditionalFormatting>
  <conditionalFormatting sqref="BA40:BA41">
    <cfRule type="cellIs" dxfId="2324" priority="104" operator="equal">
      <formula>"Critical"</formula>
    </cfRule>
    <cfRule type="cellIs" dxfId="2323" priority="105" operator="equal">
      <formula>"Sustainable"</formula>
    </cfRule>
    <cfRule type="cellIs" dxfId="2322" priority="106" operator="equal">
      <formula>"Severe"</formula>
    </cfRule>
    <cfRule type="cellIs" dxfId="2321" priority="107" operator="equal">
      <formula>"Moderate"</formula>
    </cfRule>
  </conditionalFormatting>
  <conditionalFormatting sqref="BA40:BA41">
    <cfRule type="cellIs" dxfId="2320" priority="100" operator="equal">
      <formula>"Critical"</formula>
    </cfRule>
    <cfRule type="cellIs" dxfId="2319" priority="101" operator="equal">
      <formula>"Sustainable"</formula>
    </cfRule>
    <cfRule type="cellIs" dxfId="2318" priority="102" operator="equal">
      <formula>"Severe"</formula>
    </cfRule>
    <cfRule type="cellIs" dxfId="2317" priority="103" operator="equal">
      <formula>"Moderate"</formula>
    </cfRule>
  </conditionalFormatting>
  <conditionalFormatting sqref="BB41">
    <cfRule type="cellIs" dxfId="2316" priority="96" operator="equal">
      <formula>"Critical"</formula>
    </cfRule>
    <cfRule type="cellIs" dxfId="2315" priority="97" operator="equal">
      <formula>"Sustainable"</formula>
    </cfRule>
    <cfRule type="cellIs" dxfId="2314" priority="98" operator="equal">
      <formula>"Severe"</formula>
    </cfRule>
    <cfRule type="cellIs" dxfId="2313" priority="99" operator="equal">
      <formula>"Moderate"</formula>
    </cfRule>
  </conditionalFormatting>
  <conditionalFormatting sqref="BB41">
    <cfRule type="cellIs" dxfId="2312" priority="92" operator="equal">
      <formula>"Critical"</formula>
    </cfRule>
    <cfRule type="cellIs" dxfId="2311" priority="93" operator="equal">
      <formula>"Sustainable"</formula>
    </cfRule>
    <cfRule type="cellIs" dxfId="2310" priority="94" operator="equal">
      <formula>"Severe"</formula>
    </cfRule>
    <cfRule type="cellIs" dxfId="2309" priority="95" operator="equal">
      <formula>"Moderate"</formula>
    </cfRule>
  </conditionalFormatting>
  <conditionalFormatting sqref="BA39:BB39">
    <cfRule type="cellIs" dxfId="2308" priority="88" operator="equal">
      <formula>"Critical"</formula>
    </cfRule>
    <cfRule type="cellIs" dxfId="2307" priority="89" operator="equal">
      <formula>"Sustainable"</formula>
    </cfRule>
    <cfRule type="cellIs" dxfId="2306" priority="90" operator="equal">
      <formula>"Severe"</formula>
    </cfRule>
    <cfRule type="cellIs" dxfId="2305" priority="91" operator="equal">
      <formula>"Moderate"</formula>
    </cfRule>
  </conditionalFormatting>
  <conditionalFormatting sqref="BA39:BB39">
    <cfRule type="cellIs" dxfId="2304" priority="84" operator="equal">
      <formula>"Critical"</formula>
    </cfRule>
    <cfRule type="cellIs" dxfId="2303" priority="85" operator="equal">
      <formula>"Sustainable"</formula>
    </cfRule>
    <cfRule type="cellIs" dxfId="2302" priority="86" operator="equal">
      <formula>"Severe"</formula>
    </cfRule>
    <cfRule type="cellIs" dxfId="2301" priority="87" operator="equal">
      <formula>"Moderate"</formula>
    </cfRule>
  </conditionalFormatting>
  <conditionalFormatting sqref="BB40">
    <cfRule type="cellIs" dxfId="2300" priority="80" operator="equal">
      <formula>"Critical"</formula>
    </cfRule>
    <cfRule type="cellIs" dxfId="2299" priority="81" operator="equal">
      <formula>"Sustainable"</formula>
    </cfRule>
    <cfRule type="cellIs" dxfId="2298" priority="82" operator="equal">
      <formula>"Severe"</formula>
    </cfRule>
    <cfRule type="cellIs" dxfId="2297" priority="83" operator="equal">
      <formula>"Moderate"</formula>
    </cfRule>
  </conditionalFormatting>
  <conditionalFormatting sqref="BB40">
    <cfRule type="cellIs" dxfId="2296" priority="76" operator="equal">
      <formula>"Critical"</formula>
    </cfRule>
    <cfRule type="cellIs" dxfId="2295" priority="77" operator="equal">
      <formula>"Sustainable"</formula>
    </cfRule>
    <cfRule type="cellIs" dxfId="2294" priority="78" operator="equal">
      <formula>"Severe"</formula>
    </cfRule>
    <cfRule type="cellIs" dxfId="2293" priority="79" operator="equal">
      <formula>"Moderate"</formula>
    </cfRule>
  </conditionalFormatting>
  <conditionalFormatting sqref="BC41">
    <cfRule type="cellIs" dxfId="2292" priority="72" operator="equal">
      <formula>"Critical"</formula>
    </cfRule>
    <cfRule type="cellIs" dxfId="2291" priority="73" operator="equal">
      <formula>"Sustainable"</formula>
    </cfRule>
    <cfRule type="cellIs" dxfId="2290" priority="74" operator="equal">
      <formula>"Severe"</formula>
    </cfRule>
    <cfRule type="cellIs" dxfId="2289" priority="75" operator="equal">
      <formula>"Moderate"</formula>
    </cfRule>
  </conditionalFormatting>
  <conditionalFormatting sqref="BC41">
    <cfRule type="cellIs" dxfId="2288" priority="68" operator="equal">
      <formula>"Critical"</formula>
    </cfRule>
    <cfRule type="cellIs" dxfId="2287" priority="69" operator="equal">
      <formula>"Sustainable"</formula>
    </cfRule>
    <cfRule type="cellIs" dxfId="2286" priority="70" operator="equal">
      <formula>"Severe"</formula>
    </cfRule>
    <cfRule type="cellIs" dxfId="2285" priority="71" operator="equal">
      <formula>"Moderate"</formula>
    </cfRule>
  </conditionalFormatting>
  <conditionalFormatting sqref="AD48:AD49 AD51">
    <cfRule type="expression" dxfId="2284" priority="67">
      <formula>OR($E127=84,$G127=84)</formula>
    </cfRule>
  </conditionalFormatting>
  <conditionalFormatting sqref="AD50">
    <cfRule type="expression" dxfId="2283" priority="66">
      <formula>OR($E129=84,$G129=84)</formula>
    </cfRule>
  </conditionalFormatting>
  <conditionalFormatting sqref="AD54:AD58">
    <cfRule type="expression" dxfId="2282" priority="65">
      <formula>OR($E133=84,$G133=84)</formula>
    </cfRule>
  </conditionalFormatting>
  <conditionalFormatting sqref="AD60:AD63">
    <cfRule type="expression" dxfId="2281" priority="64">
      <formula>OR($E139=84,$G139=84)</formula>
    </cfRule>
  </conditionalFormatting>
  <conditionalFormatting sqref="AD65:AD66">
    <cfRule type="expression" dxfId="2280" priority="63">
      <formula>OR($E144=84,$G144=84)</formula>
    </cfRule>
  </conditionalFormatting>
  <conditionalFormatting sqref="AD68:AD71">
    <cfRule type="expression" dxfId="2279" priority="62">
      <formula>OR($E147=84,$G147=84)</formula>
    </cfRule>
  </conditionalFormatting>
  <conditionalFormatting sqref="R7">
    <cfRule type="cellIs" dxfId="2278" priority="15" operator="equal">
      <formula>"TO ARCHIVE"</formula>
    </cfRule>
  </conditionalFormatting>
  <conditionalFormatting sqref="CS17:CS22">
    <cfRule type="cellIs" dxfId="2277" priority="56" stopIfTrue="1" operator="equal">
      <formula>"NA"</formula>
    </cfRule>
  </conditionalFormatting>
  <conditionalFormatting sqref="CR5:CW5">
    <cfRule type="cellIs" dxfId="2276" priority="51" operator="equal">
      <formula>"NA"</formula>
    </cfRule>
    <cfRule type="cellIs" dxfId="2275" priority="52" operator="equal">
      <formula>"INITIATED"</formula>
    </cfRule>
    <cfRule type="cellIs" dxfId="2274" priority="53" operator="equal">
      <formula>"TO BE SCHEDULED"</formula>
    </cfRule>
    <cfRule type="cellIs" dxfId="2273" priority="54" operator="equal">
      <formula>"WIP"</formula>
    </cfRule>
    <cfRule type="cellIs" dxfId="2272" priority="55" operator="equal">
      <formula>"COMPLETED"</formula>
    </cfRule>
  </conditionalFormatting>
  <conditionalFormatting sqref="CS17:CS22">
    <cfRule type="cellIs" dxfId="2271" priority="58" stopIfTrue="1" operator="equal">
      <formula>"COMPLETED"</formula>
    </cfRule>
  </conditionalFormatting>
  <conditionalFormatting sqref="CR18 CS3 CR29 CQ38">
    <cfRule type="expression" dxfId="2270" priority="59">
      <formula>AND(#REF!=0,$E$18&lt;&gt;"NA")</formula>
    </cfRule>
  </conditionalFormatting>
  <conditionalFormatting sqref="CR19 CT3 CR30 CQ39">
    <cfRule type="expression" dxfId="2269" priority="60">
      <formula>AND(#REF!=0,$E$19&lt;&gt;"NA")</formula>
    </cfRule>
  </conditionalFormatting>
  <conditionalFormatting sqref="CR21 CV3 CR32 CQ41">
    <cfRule type="expression" dxfId="2268" priority="61">
      <formula>AND(#REF!=0,$E$21&lt;&gt;"NA")</formula>
    </cfRule>
  </conditionalFormatting>
  <conditionalFormatting sqref="C174:C175">
    <cfRule type="cellIs" dxfId="2267" priority="49" operator="equal">
      <formula>$C$174</formula>
    </cfRule>
    <cfRule type="cellIs" dxfId="2266" priority="50" operator="equal">
      <formula>$C$175</formula>
    </cfRule>
  </conditionalFormatting>
  <conditionalFormatting sqref="AA16">
    <cfRule type="expression" dxfId="2265" priority="45">
      <formula>TODAY()&gt;$AA$16</formula>
    </cfRule>
    <cfRule type="cellIs" dxfId="2264" priority="48" stopIfTrue="1" operator="equal">
      <formula>"COMPLETED"</formula>
    </cfRule>
    <cfRule type="cellIs" dxfId="2263" priority="252" stopIfTrue="1" operator="equal">
      <formula>"NA"</formula>
    </cfRule>
  </conditionalFormatting>
  <conditionalFormatting sqref="AA17">
    <cfRule type="expression" dxfId="2262" priority="46">
      <formula>TODAY()&gt;$AA$17</formula>
    </cfRule>
    <cfRule type="cellIs" dxfId="2261" priority="47" stopIfTrue="1" operator="equal">
      <formula>"COMPLETED"</formula>
    </cfRule>
    <cfRule type="cellIs" dxfId="2260" priority="253" stopIfTrue="1" operator="equal">
      <formula>"NA"</formula>
    </cfRule>
  </conditionalFormatting>
  <conditionalFormatting sqref="AA18">
    <cfRule type="expression" dxfId="2259" priority="42">
      <formula>TODAY()&gt;$AA$18</formula>
    </cfRule>
    <cfRule type="cellIs" dxfId="2258" priority="43" operator="equal">
      <formula>"COMPLETED"</formula>
    </cfRule>
    <cfRule type="cellIs" dxfId="2257" priority="44" operator="equal">
      <formula>"NA"</formula>
    </cfRule>
  </conditionalFormatting>
  <conditionalFormatting sqref="AA19">
    <cfRule type="expression" dxfId="2256" priority="39">
      <formula>TODAY()&gt;AA19</formula>
    </cfRule>
    <cfRule type="cellIs" dxfId="2255" priority="40" stopIfTrue="1" operator="equal">
      <formula>"COMPLETED"</formula>
    </cfRule>
    <cfRule type="cellIs" dxfId="2254" priority="41" stopIfTrue="1" operator="equal">
      <formula>"NA"</formula>
    </cfRule>
  </conditionalFormatting>
  <conditionalFormatting sqref="AA20">
    <cfRule type="expression" dxfId="2253" priority="36">
      <formula>TODAY()&gt;AA20</formula>
    </cfRule>
    <cfRule type="cellIs" dxfId="2252" priority="37" stopIfTrue="1" operator="equal">
      <formula>"COMPLETED"</formula>
    </cfRule>
    <cfRule type="cellIs" dxfId="2251" priority="38" stopIfTrue="1" operator="equal">
      <formula>"NA"</formula>
    </cfRule>
  </conditionalFormatting>
  <conditionalFormatting sqref="AA21">
    <cfRule type="expression" dxfId="2250" priority="33">
      <formula>TODAY()&gt;AA21</formula>
    </cfRule>
    <cfRule type="cellIs" dxfId="2249" priority="34" stopIfTrue="1" operator="equal">
      <formula>"COMPLETED"</formula>
    </cfRule>
    <cfRule type="cellIs" dxfId="2248" priority="35" stopIfTrue="1" operator="equal">
      <formula>"NA"</formula>
    </cfRule>
  </conditionalFormatting>
  <conditionalFormatting sqref="AA22">
    <cfRule type="expression" dxfId="2247" priority="30">
      <formula>TODAY()&gt;AA22</formula>
    </cfRule>
    <cfRule type="cellIs" dxfId="2246" priority="31" stopIfTrue="1" operator="equal">
      <formula>"COMPLETED"</formula>
    </cfRule>
    <cfRule type="cellIs" dxfId="2245" priority="32" stopIfTrue="1" operator="equal">
      <formula>"NA"</formula>
    </cfRule>
  </conditionalFormatting>
  <conditionalFormatting sqref="AA23">
    <cfRule type="expression" dxfId="2244" priority="27">
      <formula>TODAY()&gt;AA23</formula>
    </cfRule>
    <cfRule type="cellIs" dxfId="2243" priority="28" stopIfTrue="1" operator="equal">
      <formula>"COMPLETED"</formula>
    </cfRule>
    <cfRule type="cellIs" dxfId="2242" priority="29" stopIfTrue="1" operator="equal">
      <formula>"NA"</formula>
    </cfRule>
  </conditionalFormatting>
  <conditionalFormatting sqref="AA24">
    <cfRule type="expression" dxfId="2241" priority="24">
      <formula>TODAY()&gt;AA24</formula>
    </cfRule>
    <cfRule type="cellIs" dxfId="2240" priority="25" stopIfTrue="1" operator="equal">
      <formula>"COMPLETED"</formula>
    </cfRule>
    <cfRule type="cellIs" dxfId="2239" priority="26" stopIfTrue="1" operator="equal">
      <formula>"NA"</formula>
    </cfRule>
  </conditionalFormatting>
  <conditionalFormatting sqref="AA25">
    <cfRule type="expression" dxfId="2238" priority="21">
      <formula>TODAY()&gt;AA25</formula>
    </cfRule>
    <cfRule type="cellIs" dxfId="2237" priority="22" stopIfTrue="1" operator="equal">
      <formula>"COMPLETED"</formula>
    </cfRule>
    <cfRule type="cellIs" dxfId="2236" priority="23" stopIfTrue="1" operator="equal">
      <formula>"NA"</formula>
    </cfRule>
  </conditionalFormatting>
  <conditionalFormatting sqref="E22">
    <cfRule type="expression" dxfId="2235" priority="17">
      <formula>AND($D$52=0,$AA$17&lt;&gt;"NA")</formula>
    </cfRule>
  </conditionalFormatting>
  <conditionalFormatting sqref="E23">
    <cfRule type="expression" dxfId="2234" priority="18">
      <formula>AND($D$57=0,$AA$18&lt;&gt;"NA")</formula>
    </cfRule>
  </conditionalFormatting>
  <conditionalFormatting sqref="E25">
    <cfRule type="expression" dxfId="2233" priority="19">
      <formula>AND($H$53=0,$AA$20&lt;&gt;"NA")</formula>
    </cfRule>
  </conditionalFormatting>
  <conditionalFormatting sqref="E30">
    <cfRule type="expression" dxfId="2232" priority="20">
      <formula>AND($P$53=0,$AA$25&lt;&gt;"NA")</formula>
    </cfRule>
  </conditionalFormatting>
  <conditionalFormatting sqref="E29">
    <cfRule type="expression" dxfId="2231" priority="16">
      <formula>AND($L$53=0,$AA$24&lt;&gt;"NA")</formula>
    </cfRule>
  </conditionalFormatting>
  <conditionalFormatting sqref="AD75:AD81">
    <cfRule type="expression" dxfId="2230" priority="14">
      <formula>OR($E154=84,$G154=84)</formula>
    </cfRule>
  </conditionalFormatting>
  <conditionalFormatting sqref="AD74">
    <cfRule type="expression" dxfId="2229" priority="13">
      <formula>OR($E153=84,$G153=84)</formula>
    </cfRule>
  </conditionalFormatting>
  <conditionalFormatting sqref="AD83:AD86">
    <cfRule type="expression" dxfId="2228" priority="12">
      <formula>OR($E162=84,$G162=84)</formula>
    </cfRule>
  </conditionalFormatting>
  <conditionalFormatting sqref="CS17">
    <cfRule type="expression" dxfId="2227" priority="57">
      <formula>TODAY()&gt;$CS$17</formula>
    </cfRule>
  </conditionalFormatting>
  <conditionalFormatting sqref="CS18">
    <cfRule type="expression" dxfId="2226" priority="11">
      <formula>TODAY()&gt;$CS$18</formula>
    </cfRule>
  </conditionalFormatting>
  <conditionalFormatting sqref="CS19">
    <cfRule type="expression" dxfId="2225" priority="10">
      <formula>TODAY()&gt;$CS$19</formula>
    </cfRule>
  </conditionalFormatting>
  <conditionalFormatting sqref="CS20">
    <cfRule type="expression" dxfId="2224" priority="9">
      <formula>TODAY()&gt;$CS$20</formula>
    </cfRule>
  </conditionalFormatting>
  <conditionalFormatting sqref="CS21">
    <cfRule type="expression" dxfId="2223" priority="8">
      <formula>TODAY()&gt;$CS$21</formula>
    </cfRule>
  </conditionalFormatting>
  <conditionalFormatting sqref="CS22">
    <cfRule type="expression" dxfId="2222" priority="7">
      <formula>TODAY()&gt;$CS$22</formula>
    </cfRule>
  </conditionalFormatting>
  <conditionalFormatting sqref="AI18:AI19">
    <cfRule type="duplicateValues" dxfId="2221" priority="3"/>
  </conditionalFormatting>
  <conditionalFormatting sqref="AI18:AI19">
    <cfRule type="duplicateValues" dxfId="2220" priority="4"/>
  </conditionalFormatting>
  <conditionalFormatting sqref="AI23:AI24">
    <cfRule type="duplicateValues" dxfId="2219" priority="1"/>
  </conditionalFormatting>
  <conditionalFormatting sqref="AI23:AI24">
    <cfRule type="duplicateValues" dxfId="2218" priority="2"/>
  </conditionalFormatting>
  <conditionalFormatting sqref="AG15:AG27">
    <cfRule type="duplicateValues" dxfId="2217" priority="5"/>
  </conditionalFormatting>
  <conditionalFormatting sqref="AI15:AI17 AI20:AI22 AI25:AI27">
    <cfRule type="duplicateValues" dxfId="2216" priority="6"/>
  </conditionalFormatting>
  <dataValidations count="6">
    <dataValidation type="list" allowBlank="1" showInputMessage="1" showErrorMessage="1" sqref="AJ9" xr:uid="{66DBA843-4597-4EB4-B1D0-8798ED90B14D}">
      <formula1>$E$102:$E$103</formula1>
    </dataValidation>
    <dataValidation type="list" allowBlank="1" showInputMessage="1" showErrorMessage="1" sqref="CU12" xr:uid="{D6EADEED-C76C-4A6C-B018-CEE5C2855A40}">
      <formula1>#REF!</formula1>
    </dataValidation>
    <dataValidation type="list" allowBlank="1" showInputMessage="1" showErrorMessage="1" sqref="BA9:BA23 BM9:BM23" xr:uid="{9FEEEF30-12BD-43DB-AD09-B958FC55BF97}">
      <formula1>$CH$8:$CH$10</formula1>
    </dataValidation>
    <dataValidation type="list" allowBlank="1" showInputMessage="1" showErrorMessage="1" sqref="BD9:BE23" xr:uid="{FB732F9C-2C33-416A-B5B6-A0643C8C4DAE}">
      <formula1>OFFSET($CL$9,1,MATCH($BA9,$CL$9:$CN$9,0)-1,COUNTA(OFFSET($CL$9,1,MATCH($BA9,$CL$9:$CN$9,0)-1,5,1)),1)</formula1>
    </dataValidation>
    <dataValidation type="list" allowBlank="1" showInputMessage="1" showErrorMessage="1" sqref="BQ9:BQ23" xr:uid="{38457DCB-6493-4FF4-9542-C5BDFF8C8529}">
      <formula1>OFFSET($CL$16,1,MATCH($BM9,$CL$16:$CN$16,0)-1,COUNTA(OFFSET($CL$16,1,MATCH($BM9,$CL$16:$CN$16,0)-1,6,1)),1)</formula1>
    </dataValidation>
    <dataValidation type="list" showInputMessage="1" showErrorMessage="1" sqref="BP9:BP23" xr:uid="{C6E42D68-7DF0-4365-AF68-0A4A596B3898}">
      <formula1>OFFSET($CL$16,1,MATCH($BM9,$CL$16:$CN$16,0)-1,COUNTA(OFFSET($CL$16,1,MATCH($BM9,$CL$16:$CN$16,0)-1,6,1)),1)</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4513" r:id="rId4"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4514" r:id="rId5"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4515" r:id="rId6"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4516" r:id="rId7"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4517" r:id="rId8"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4518" r:id="rId9"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4519" r:id="rId10"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4520" r:id="rId11"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4521" r:id="rId12"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4522" r:id="rId13"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4523" r:id="rId14"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4524" r:id="rId15"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4525" r:id="rId16"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4526" r:id="rId17"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4527" r:id="rId18"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4528" r:id="rId19"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4529" r:id="rId20"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4530" r:id="rId21"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4531" r:id="rId22"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4532" r:id="rId23"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4533" r:id="rId24"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4534" r:id="rId25"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4535" r:id="rId26"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4536" r:id="rId27"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4537" r:id="rId28"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4538" r:id="rId29"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4539" r:id="rId30"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4540" r:id="rId31"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4541" r:id="rId32"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4542" r:id="rId33"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4543" r:id="rId34"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4544" r:id="rId35"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4545" r:id="rId36"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4546" r:id="rId37"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4547" r:id="rId38"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4548" r:id="rId39"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4549" r:id="rId40"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4550" r:id="rId41"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4551" r:id="rId42"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4552" r:id="rId43"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4553" r:id="rId44"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4554" r:id="rId45"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4555" r:id="rId46"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4556" r:id="rId47"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4557" r:id="rId48"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4558" r:id="rId49"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4559" r:id="rId50"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4560" r:id="rId51"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4561" r:id="rId52"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4562" r:id="rId53"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4563" r:id="rId54"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4564" r:id="rId55"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4565" r:id="rId56"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4566" r:id="rId57"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4567" r:id="rId58"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4568" r:id="rId59"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4569" r:id="rId60"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4570" r:id="rId61"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4571" r:id="rId62"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4572" r:id="rId63"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4573" r:id="rId64"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4574" r:id="rId65"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4575" r:id="rId66"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4576" r:id="rId67"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4577" r:id="rId68"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4578" r:id="rId69"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4579" r:id="rId70"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4580" r:id="rId71"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4581" r:id="rId72"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4582" r:id="rId73"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4583" r:id="rId74"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4584" r:id="rId75"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4585" r:id="rId76"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4586" r:id="rId77"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4587" r:id="rId78"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4588" r:id="rId79"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4589" r:id="rId80"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4590" r:id="rId81"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4591" r:id="rId82"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4592" r:id="rId83"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4593" r:id="rId84"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4594" r:id="rId85"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4595" r:id="rId86"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4596" r:id="rId87"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4597" r:id="rId88"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4598" r:id="rId89"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4599" r:id="rId90"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4600" r:id="rId91"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64601" r:id="rId92"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4602" r:id="rId93"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64603" r:id="rId94"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4604" r:id="rId95"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64605" r:id="rId96"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4606" r:id="rId97"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4607" r:id="rId98"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64608" r:id="rId99"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4609" r:id="rId100"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4610" r:id="rId101"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64611" r:id="rId102"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4612" r:id="rId103"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4613" r:id="rId104"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28658DEE-10A1-4433-8C7E-17A662D4692E}">
            <xm:f>NOT(ISERROR(SEARCH("AGGRESSIVE",R7)))</xm:f>
            <xm:f>"AGGRESSIVE"</xm:f>
            <x14:dxf>
              <font>
                <b/>
                <i val="0"/>
              </font>
              <fill>
                <patternFill>
                  <bgColor rgb="FFFFC000"/>
                </patternFill>
              </fill>
            </x14:dxf>
          </x14:cfRule>
          <xm:sqref>R7</xm:sqref>
        </x14:conditionalFormatting>
      </x14:conditionalFormatting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EA1D-DDBF-4D5D-B361-67BC7EC421E6}">
  <sheetPr codeName="Sheet31">
    <tabColor rgb="FFFFC000"/>
  </sheetPr>
  <dimension ref="A1:CZ350"/>
  <sheetViews>
    <sheetView topLeftCell="AC1" workbookViewId="0">
      <selection activeCell="AE5" sqref="AE5"/>
    </sheetView>
  </sheetViews>
  <sheetFormatPr defaultColWidth="8.7109375" defaultRowHeight="15" outlineLevelCol="1"/>
  <cols>
    <col min="1" max="2" width="10.42578125" customWidth="1" outlineLevel="1"/>
    <col min="3" max="3" width="38.42578125" customWidth="1" outlineLevel="1"/>
    <col min="4" max="4" width="10.42578125" customWidth="1" outlineLevel="1"/>
    <col min="5" max="5" width="22.28515625" style="51" customWidth="1" outlineLevel="1"/>
    <col min="6" max="6" width="10.42578125" customWidth="1" outlineLevel="1"/>
    <col min="7" max="7" width="19.7109375" style="51" customWidth="1" outlineLevel="1"/>
    <col min="8" max="9" width="10.42578125" style="274" customWidth="1" outlineLevel="1"/>
    <col min="10" max="12" width="10.42578125" customWidth="1" outlineLevel="1"/>
    <col min="13" max="13" width="10.42578125" style="209" customWidth="1" outlineLevel="1"/>
    <col min="14" max="14" width="21.140625" customWidth="1" outlineLevel="1"/>
    <col min="15" max="17" width="10.42578125" customWidth="1" outlineLevel="1"/>
    <col min="18" max="18" width="11.85546875" customWidth="1" outlineLevel="1"/>
    <col min="19" max="23" width="10.42578125" customWidth="1" outlineLevel="1"/>
    <col min="24" max="24" width="10.42578125" customWidth="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9.5703125" bestFit="1" customWidth="1"/>
    <col min="34" max="34" width="22.57031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45254</v>
      </c>
      <c r="CS4" s="371">
        <f>IF(CS12&lt;&gt;0,IF($CU38&lt;=83,(WORKDAY($CS$12,$CS29)),"NA"),"")</f>
        <v>45259</v>
      </c>
      <c r="CT4" s="371">
        <f>IF(CS12&lt;&gt;0,IF($CU39&lt;=83,(WORKDAY($CS$12,$CS30)),"NA"),"")</f>
        <v>45265</v>
      </c>
      <c r="CU4" s="371">
        <f>IF(CS12&lt;&gt;0,IF($CU40&lt;=83,(WORKDAY($CS$12,$CS31)),"NA"),"")</f>
        <v>45293</v>
      </c>
      <c r="CV4" s="371">
        <f>IF(CS12&lt;&gt;0,IF($CU41&lt;=83,(WORKDAY($CS$12,$CS32)),"NA"),"")</f>
        <v>45295</v>
      </c>
      <c r="CW4" s="371">
        <f>IF(CS12&lt;&gt;0,IF($CU42&lt;=83,(WORKDAY($CS$12,$CS33)),"NA"),"")</f>
        <v>45296</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KRISSHOP @ SIGNATURE</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45295</v>
      </c>
      <c r="CY5" s="365"/>
      <c r="CZ5" s="365"/>
    </row>
    <row r="6" spans="1:104" ht="15.75" thickBot="1">
      <c r="A6" s="71"/>
      <c r="B6" s="71"/>
      <c r="C6" s="72">
        <f>IF(AI9&lt;&gt;0,IF($G66&lt;=83,(WORKDAY($AI$9,$F21)),"NA"),"")</f>
        <v>45254</v>
      </c>
      <c r="D6" s="72" t="str">
        <f>IF(AI9&lt;&gt;0,IF($G67&lt;=83,(WORKDAY($AI$9,$F22)),"NA"),"")</f>
        <v>NA</v>
      </c>
      <c r="E6" s="72">
        <f>IF(AI9&lt;&gt;0,IF($G68&lt;=83,(WORKDAY($AI$9,$F23)),"NA"),"")</f>
        <v>45258</v>
      </c>
      <c r="F6" s="72">
        <f>IF(AI9&lt;&gt;0,IF($G69&lt;=83,(WORKDAY($AI$9,$F24)),"NA"),"")</f>
        <v>45259</v>
      </c>
      <c r="G6" s="72">
        <f>IF(AI9&lt;&gt;0,IF($G70&lt;=83,(WORKDAY($AI$9,$F25)),"NA"),"")</f>
        <v>45261</v>
      </c>
      <c r="H6" s="72">
        <f>IF(AI9&lt;&gt;0,IF($G71&lt;=83,(WORKDAY($AI$9,$F26)),"NA"),"")</f>
        <v>45261</v>
      </c>
      <c r="I6" s="72">
        <f>IF(AI9&lt;&gt;0,IF($G72&lt;=83,(WORKDAY($AI$9,$F27)),"NA"),"")</f>
        <v>45265</v>
      </c>
      <c r="J6" s="72">
        <f>IF(AI9&lt;&gt;0,IF($G73&lt;=83,(WORKDAY($AI$9,$F28)),"NA"),"")</f>
        <v>45261</v>
      </c>
      <c r="K6" s="72">
        <f>IF(AI9&lt;&gt;0,IF($G74&lt;=83,(WORKDAY($AI$9,$F29)),"NA"),"")</f>
        <v>45267</v>
      </c>
      <c r="L6" s="437">
        <f>IF(AI9&lt;&gt;0,IF($G75&lt;=83,(WORKDAY($AI$9,$F30)),"NA"),"")</f>
        <v>45271</v>
      </c>
      <c r="M6" s="691" t="str">
        <f>$AO$9</f>
        <v/>
      </c>
      <c r="N6" s="691"/>
      <c r="O6" s="125"/>
      <c r="P6" s="73">
        <f>IF($AQ$9&lt;&gt;0,$AQ$9,"")</f>
        <v>45260</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KRISSHOP @ SIGNATURE</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45295</v>
      </c>
      <c r="P7" s="78" t="str">
        <f>IF((P6&lt;O7),"AMENDMENT REQUIRED","")</f>
        <v>AMENDMENT REQUIRED</v>
      </c>
      <c r="Q7" s="273" t="str">
        <f ca="1">IF($AR$9&lt;&gt;0,IF($E$76&lt;84,IF(TODAY()&gt;=WORKDAY($AR$9,$F$99),"NEEDS ATTENTION",""),"COMPLETED"),"")</f>
        <v/>
      </c>
      <c r="R7" s="434" t="str">
        <f>IF($E$76&gt;70,"TO ARCHIVE",IF($AP$9&gt;$AK$9,"AGGRESSIVE",""))</f>
        <v/>
      </c>
      <c r="S7" s="313">
        <f>AA88</f>
        <v>0.97499999999999987</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319</v>
      </c>
      <c r="AB9" s="41" t="s">
        <v>1159</v>
      </c>
      <c r="AC9" s="41" t="s">
        <v>489</v>
      </c>
      <c r="AD9" s="41" t="s">
        <v>363</v>
      </c>
      <c r="AE9" s="41" t="s">
        <v>842</v>
      </c>
      <c r="AF9" s="41" t="s">
        <v>848</v>
      </c>
      <c r="AG9" s="41" t="s">
        <v>885</v>
      </c>
      <c r="AH9" s="41" t="s">
        <v>886</v>
      </c>
      <c r="AI9" s="90">
        <f>'HL-Project Plan'!E32</f>
        <v>45251</v>
      </c>
      <c r="AJ9" s="7">
        <v>32</v>
      </c>
      <c r="AK9" s="271">
        <f>IF($AI$9&gt;0,WORKDAY($AI$9,$AJ$9),"")</f>
        <v>45295</v>
      </c>
      <c r="AL9" s="26" t="str">
        <f>IF(E79&lt;=83,"",AA29)</f>
        <v/>
      </c>
      <c r="AM9" s="26">
        <f>IF(E80&lt;=83,"",AA28)</f>
        <v>45251</v>
      </c>
      <c r="AN9" s="26" t="str">
        <f>IF(E81&lt;=83,"",AA30)</f>
        <v/>
      </c>
      <c r="AO9" s="271" t="str">
        <f>IF(AA31&lt;&gt;0,IF(G73=84,AD31,AA31),"")</f>
        <v/>
      </c>
      <c r="AP9" s="26">
        <f>IF($AI$9&lt;&gt;0,(MAX((AK9),MAX($AL$9,$AM$9,$AN$9))),"")</f>
        <v>45295</v>
      </c>
      <c r="AQ9" s="26">
        <f>MIN('CRD controls'!I108:I116)</f>
        <v>45260</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KRISSHOP @ SIGNATURE</v>
      </c>
      <c r="CS12" s="379">
        <f>AI9</f>
        <v>45251</v>
      </c>
      <c r="CT12" s="380">
        <f>AP9</f>
        <v>45295</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45251</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NA</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f>IF($AI$9&lt;&gt;0,IF($E112=84,"COMPLETED",WORKDAY($AI$9,1)),"")</f>
        <v>45252</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f>IF($AI$9&lt;&gt;0,IF($E113=84,"COMPLETED",WORKDAY($AI$9,1)),"")</f>
        <v>45252</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cm="1">
        <f t="array" ref="AA36">IF($AI9&lt;&gt;0,_xlfn.IFS($E114=84,"COMPLETED",$G114=84,"NA",$AI$9&lt;&gt;0,WORKDAY($AI$9,1)),"")</f>
        <v>45252</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cm="1">
        <f t="array" ref="AA37">IF($AI9&lt;&gt;0,_xlfn.IFS($E115=84,"COMPLETED",$G115=84,"NA",$AI$9&lt;&gt;0,WORKDAY($AI$9,1)),"")</f>
        <v>45252</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0</v>
      </c>
      <c r="E79" s="76">
        <f>_xlfn.UNICODE($D79)</f>
        <v>70</v>
      </c>
      <c r="F79" s="76" t="b">
        <v>1</v>
      </c>
      <c r="G79" s="178">
        <f>_xlfn.UNICODE($F79)</f>
        <v>84</v>
      </c>
      <c r="H79" s="208">
        <f>IF($E79=84,5,0)</f>
        <v>0</v>
      </c>
      <c r="I79" s="208">
        <f>IF($G79=84,5,0)</f>
        <v>5</v>
      </c>
      <c r="J79" s="646">
        <f>SUM(H79:H81)</f>
        <v>5</v>
      </c>
      <c r="K79" s="646">
        <f>SUM(I79:I81)</f>
        <v>10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0.97499999999999987</v>
      </c>
      <c r="AB87" s="150" t="s">
        <v>256</v>
      </c>
      <c r="AC87" s="10">
        <f>(1-AA87)</f>
        <v>2.5000000000000133E-2</v>
      </c>
    </row>
    <row r="88" spans="1:36" ht="15.75" thickBot="1">
      <c r="C88" s="119" t="s">
        <v>48</v>
      </c>
      <c r="D88" s="140" t="s">
        <v>246</v>
      </c>
      <c r="E88" s="140" t="s">
        <v>247</v>
      </c>
      <c r="F88" s="140" t="s">
        <v>248</v>
      </c>
      <c r="G88" s="193" t="s">
        <v>249</v>
      </c>
      <c r="H88" s="291" t="s">
        <v>250</v>
      </c>
      <c r="M88" s="182"/>
      <c r="Z88" s="195" t="s">
        <v>257</v>
      </c>
      <c r="AA88" s="196">
        <f>H170</f>
        <v>0.97499999999999987</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0</v>
      </c>
      <c r="E112" s="6">
        <f>_xlfn.UNICODE($D112)</f>
        <v>70</v>
      </c>
      <c r="F112" s="6"/>
      <c r="G112" s="179"/>
      <c r="M112" s="182"/>
    </row>
    <row r="113" spans="1:13" ht="15.75" thickBot="1">
      <c r="A113" s="82"/>
      <c r="B113" s="82"/>
      <c r="C113" s="205" t="s">
        <v>266</v>
      </c>
      <c r="D113" s="46" t="b">
        <v>0</v>
      </c>
      <c r="E113" s="6">
        <f t="shared" ref="E113:E116" si="21">_xlfn.UNICODE($D113)</f>
        <v>70</v>
      </c>
      <c r="F113" s="6"/>
      <c r="G113" s="179"/>
      <c r="M113" s="182"/>
    </row>
    <row r="114" spans="1:13" ht="15.75" thickBot="1">
      <c r="C114" s="205" t="s">
        <v>267</v>
      </c>
      <c r="D114" s="46" t="b">
        <v>0</v>
      </c>
      <c r="E114" s="6">
        <f t="shared" si="21"/>
        <v>70</v>
      </c>
      <c r="F114" s="6" t="b">
        <v>0</v>
      </c>
      <c r="G114" s="179">
        <f>_xlfn.UNICODE($F114)</f>
        <v>70</v>
      </c>
      <c r="M114" s="182"/>
    </row>
    <row r="115" spans="1:13" ht="15.75" thickBot="1">
      <c r="C115" s="205" t="s">
        <v>179</v>
      </c>
      <c r="D115" s="46" t="b">
        <v>0</v>
      </c>
      <c r="E115" s="6">
        <f t="shared" si="21"/>
        <v>70</v>
      </c>
      <c r="F115" s="6" t="b">
        <v>0</v>
      </c>
      <c r="G115" s="179">
        <f>_xlfn.UNICODE($F115)</f>
        <v>70</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47.826086956521728</v>
      </c>
      <c r="K123" s="685">
        <f>SUM(I123:I150)</f>
        <v>2.1739130434782608</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1</v>
      </c>
      <c r="G125" s="6">
        <f>_xlfn.UNICODE($F125)</f>
        <v>84</v>
      </c>
      <c r="H125" s="297">
        <f t="shared" si="23"/>
        <v>0</v>
      </c>
      <c r="I125" s="297">
        <f t="shared" si="24"/>
        <v>2.1739130434782608</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1</v>
      </c>
      <c r="E149" s="6">
        <f t="shared" si="22"/>
        <v>84</v>
      </c>
      <c r="F149" s="46" t="b">
        <v>0</v>
      </c>
      <c r="G149" s="6">
        <f t="shared" si="35"/>
        <v>70</v>
      </c>
      <c r="H149" s="297">
        <f t="shared" si="32"/>
        <v>2.1739130434782608</v>
      </c>
      <c r="I149" s="297">
        <f t="shared" si="34"/>
        <v>0</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1</v>
      </c>
      <c r="E162" s="6">
        <f t="shared" ref="E162:E165" si="41">_xlfn.UNICODE($D162)</f>
        <v>84</v>
      </c>
      <c r="F162" s="6"/>
      <c r="G162" s="6"/>
      <c r="H162" s="208">
        <f>IF($E162=84,$H$161,0)</f>
        <v>2.5</v>
      </c>
      <c r="I162" s="208">
        <f>IF($G162=84,$H$161,0)</f>
        <v>0</v>
      </c>
      <c r="J162" s="685">
        <f>SUM(H162:H165)</f>
        <v>7.5</v>
      </c>
      <c r="K162" s="685">
        <f>SUM(I162:I165)</f>
        <v>0</v>
      </c>
      <c r="L162" s="182"/>
      <c r="M162" s="182"/>
    </row>
    <row r="163" spans="3:13" ht="15.75" thickBot="1">
      <c r="C163" s="157" t="s">
        <v>252</v>
      </c>
      <c r="D163" s="6" t="b">
        <v>1</v>
      </c>
      <c r="E163" s="6">
        <f t="shared" si="41"/>
        <v>84</v>
      </c>
      <c r="F163" s="6"/>
      <c r="G163" s="6"/>
      <c r="H163" s="208">
        <f t="shared" ref="H163:H165" si="42">IF($E163=84,$H$161,0)</f>
        <v>2.5</v>
      </c>
      <c r="I163" s="208">
        <f t="shared" ref="I163:I165" si="43">IF($G163=84,$H$161,0)</f>
        <v>0</v>
      </c>
      <c r="J163" s="686"/>
      <c r="K163" s="686"/>
      <c r="M163" s="182"/>
    </row>
    <row r="164" spans="3:13" ht="15.75" thickBot="1">
      <c r="C164" s="157" t="s">
        <v>253</v>
      </c>
      <c r="D164" s="6" t="b">
        <v>1</v>
      </c>
      <c r="E164" s="6">
        <f t="shared" si="41"/>
        <v>84</v>
      </c>
      <c r="F164" s="6"/>
      <c r="G164" s="6"/>
      <c r="H164" s="208">
        <f t="shared" si="42"/>
        <v>2.5</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49.999999999999986</v>
      </c>
      <c r="M166"/>
    </row>
    <row r="167" spans="3:13" ht="15.75" thickBot="1">
      <c r="C167" s="118" t="s">
        <v>401</v>
      </c>
      <c r="G167" s="298" t="s">
        <v>272</v>
      </c>
      <c r="H167" s="299">
        <f>(J79+K79+H73+I73)</f>
        <v>20</v>
      </c>
      <c r="M167"/>
    </row>
    <row r="168" spans="3:13" ht="15.75" thickBot="1">
      <c r="C168" s="306" t="s">
        <v>276</v>
      </c>
      <c r="G168" s="298" t="s">
        <v>273</v>
      </c>
      <c r="H168" s="299">
        <f>J153+K153</f>
        <v>20</v>
      </c>
      <c r="M168"/>
    </row>
    <row r="169" spans="3:13" ht="15.75" thickBot="1">
      <c r="C169" s="307" t="s">
        <v>402</v>
      </c>
      <c r="G169" s="298" t="s">
        <v>274</v>
      </c>
      <c r="H169" s="299">
        <f>J162+K162</f>
        <v>7.5</v>
      </c>
      <c r="M169"/>
    </row>
    <row r="170" spans="3:13" ht="15.75" thickBot="1">
      <c r="C170" s="308" t="s">
        <v>403</v>
      </c>
      <c r="H170" s="300">
        <f>SUM(H166:H169)/100</f>
        <v>0.97499999999999987</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2214" priority="334" operator="equal">
      <formula>0</formula>
    </cfRule>
  </conditionalFormatting>
  <conditionalFormatting sqref="H53">
    <cfRule type="cellIs" dxfId="2213" priority="333" operator="equal">
      <formula>0</formula>
    </cfRule>
  </conditionalFormatting>
  <conditionalFormatting sqref="L53">
    <cfRule type="cellIs" dxfId="2212" priority="332" operator="equal">
      <formula>0</formula>
    </cfRule>
  </conditionalFormatting>
  <conditionalFormatting sqref="H48">
    <cfRule type="cellIs" dxfId="2211" priority="331" operator="equal">
      <formula>0</formula>
    </cfRule>
  </conditionalFormatting>
  <conditionalFormatting sqref="H57">
    <cfRule type="cellIs" dxfId="2210" priority="330" operator="equal">
      <formula>0</formula>
    </cfRule>
  </conditionalFormatting>
  <conditionalFormatting sqref="D48">
    <cfRule type="cellIs" dxfId="2209" priority="329" operator="equal">
      <formula>0</formula>
    </cfRule>
  </conditionalFormatting>
  <conditionalFormatting sqref="D52">
    <cfRule type="cellIs" dxfId="2208" priority="328" operator="equal">
      <formula>0</formula>
    </cfRule>
  </conditionalFormatting>
  <conditionalFormatting sqref="D57">
    <cfRule type="cellIs" dxfId="2207" priority="327" operator="equal">
      <formula>0</formula>
    </cfRule>
  </conditionalFormatting>
  <conditionalFormatting sqref="D61">
    <cfRule type="cellIs" dxfId="2206" priority="326" operator="equal">
      <formula>0</formula>
    </cfRule>
  </conditionalFormatting>
  <conditionalFormatting sqref="P53">
    <cfRule type="cellIs" dxfId="2205" priority="325" operator="equal">
      <formula>0</formula>
    </cfRule>
  </conditionalFormatting>
  <conditionalFormatting sqref="K54">
    <cfRule type="expression" dxfId="2204" priority="324">
      <formula>$L$53=0</formula>
    </cfRule>
  </conditionalFormatting>
  <conditionalFormatting sqref="G49">
    <cfRule type="expression" dxfId="2203" priority="323">
      <formula>$H$48=0</formula>
    </cfRule>
  </conditionalFormatting>
  <conditionalFormatting sqref="C49">
    <cfRule type="expression" dxfId="2202" priority="322">
      <formula>$D$48=0</formula>
    </cfRule>
  </conditionalFormatting>
  <conditionalFormatting sqref="C53">
    <cfRule type="expression" dxfId="2201" priority="321">
      <formula>$D$52=0</formula>
    </cfRule>
  </conditionalFormatting>
  <conditionalFormatting sqref="C58">
    <cfRule type="expression" dxfId="2200" priority="320">
      <formula>$D$57=0</formula>
    </cfRule>
  </conditionalFormatting>
  <conditionalFormatting sqref="C62">
    <cfRule type="expression" dxfId="2199" priority="319">
      <formula>$D$61=0</formula>
    </cfRule>
  </conditionalFormatting>
  <conditionalFormatting sqref="O54">
    <cfRule type="expression" dxfId="2198" priority="318">
      <formula>$P$53=0</formula>
    </cfRule>
  </conditionalFormatting>
  <conditionalFormatting sqref="G58">
    <cfRule type="expression" dxfId="2197" priority="317">
      <formula>$H$57=0</formula>
    </cfRule>
  </conditionalFormatting>
  <conditionalFormatting sqref="G54">
    <cfRule type="expression" dxfId="2196" priority="316">
      <formula>$H$53=0</formula>
    </cfRule>
  </conditionalFormatting>
  <conditionalFormatting sqref="Y48">
    <cfRule type="cellIs" dxfId="2195" priority="315" operator="equal">
      <formula>"CRITICAL"</formula>
    </cfRule>
  </conditionalFormatting>
  <conditionalFormatting sqref="Y50">
    <cfRule type="cellIs" dxfId="2194" priority="314" operator="equal">
      <formula>"CRITICAL"</formula>
    </cfRule>
  </conditionalFormatting>
  <conditionalFormatting sqref="Y53">
    <cfRule type="cellIs" dxfId="2193" priority="313" operator="equal">
      <formula>"CRITICAL"</formula>
    </cfRule>
  </conditionalFormatting>
  <conditionalFormatting sqref="Y28">
    <cfRule type="cellIs" dxfId="2192" priority="312" operator="equal">
      <formula>"CRITICAL"</formula>
    </cfRule>
  </conditionalFormatting>
  <conditionalFormatting sqref="Y59">
    <cfRule type="cellIs" dxfId="2191" priority="311" operator="equal">
      <formula>"CRITICAL"</formula>
    </cfRule>
  </conditionalFormatting>
  <conditionalFormatting sqref="Y60">
    <cfRule type="cellIs" dxfId="2190" priority="310" operator="equal">
      <formula>"CRITICAL"</formula>
    </cfRule>
  </conditionalFormatting>
  <conditionalFormatting sqref="C7:L7">
    <cfRule type="cellIs" dxfId="2189" priority="299" operator="equal">
      <formula>"NON-WORKING DAY"</formula>
    </cfRule>
    <cfRule type="cellIs" dxfId="2188" priority="300" operator="equal">
      <formula>"WORKING DAY"</formula>
    </cfRule>
    <cfRule type="cellIs" dxfId="2187" priority="301" operator="equal">
      <formula>"NON AGGRESSIVE"</formula>
    </cfRule>
    <cfRule type="cellIs" dxfId="2186" priority="302" operator="equal">
      <formula>"AGGRESSIVE"</formula>
    </cfRule>
    <cfRule type="cellIs" dxfId="2185" priority="303" operator="equal">
      <formula>"AMENDMENT NOT REQUIRED"</formula>
    </cfRule>
    <cfRule type="cellIs" dxfId="2184" priority="304" operator="equal">
      <formula>"AMENDMENT REQUIRED"</formula>
    </cfRule>
    <cfRule type="cellIs" dxfId="2183" priority="305" operator="equal">
      <formula>"COMPLETED"</formula>
    </cfRule>
    <cfRule type="cellIs" dxfId="2182" priority="306" operator="equal">
      <formula>"RISK"</formula>
    </cfRule>
    <cfRule type="cellIs" dxfId="2181" priority="307" operator="equal">
      <formula>"ISSUE"</formula>
    </cfRule>
    <cfRule type="cellIs" dxfId="2180" priority="308" operator="equal">
      <formula>"NEEDS ATTENTION"</formula>
    </cfRule>
    <cfRule type="cellIs" dxfId="2179" priority="309" operator="equal">
      <formula>"NA"</formula>
    </cfRule>
  </conditionalFormatting>
  <conditionalFormatting sqref="AD26">
    <cfRule type="cellIs" dxfId="2178" priority="298" operator="equal">
      <formula>"PROJECT CAN BE MOVED TO COMPLETED SHEET"</formula>
    </cfRule>
  </conditionalFormatting>
  <conditionalFormatting sqref="Q7">
    <cfRule type="cellIs" dxfId="2177" priority="287" operator="equal">
      <formula>"NON-WORKING DAY"</formula>
    </cfRule>
    <cfRule type="cellIs" dxfId="2176" priority="288" operator="equal">
      <formula>"WORKING DAY"</formula>
    </cfRule>
    <cfRule type="cellIs" dxfId="2175" priority="289" operator="equal">
      <formula>"NON AGGRESSIVE"</formula>
    </cfRule>
    <cfRule type="cellIs" dxfId="2174" priority="290" operator="equal">
      <formula>"AGGRESSIVE"</formula>
    </cfRule>
    <cfRule type="cellIs" dxfId="2173" priority="291" operator="equal">
      <formula>"AMENDMENT NOT REQUIRED"</formula>
    </cfRule>
    <cfRule type="cellIs" dxfId="2172" priority="292" operator="equal">
      <formula>"AMENDMENT REQUIRED"</formula>
    </cfRule>
    <cfRule type="cellIs" dxfId="2171" priority="293" operator="equal">
      <formula>"COMPLETED"</formula>
    </cfRule>
    <cfRule type="cellIs" dxfId="2170" priority="294" operator="equal">
      <formula>"RISK"</formula>
    </cfRule>
    <cfRule type="cellIs" dxfId="2169" priority="295" operator="equal">
      <formula>"ISSUE"</formula>
    </cfRule>
    <cfRule type="cellIs" dxfId="2168" priority="296" operator="equal">
      <formula>"NEEDS ATTENTION"</formula>
    </cfRule>
    <cfRule type="cellIs" dxfId="2167" priority="297" operator="equal">
      <formula>"NA"</formula>
    </cfRule>
  </conditionalFormatting>
  <conditionalFormatting sqref="P7">
    <cfRule type="cellIs" dxfId="2166" priority="286" operator="equal">
      <formula>"AMENDMENT REQUIRED"</formula>
    </cfRule>
  </conditionalFormatting>
  <conditionalFormatting sqref="C7">
    <cfRule type="cellIs" dxfId="2165" priority="285" operator="equal">
      <formula>"BILLING DEFEREMENT TO BE INITIATED, IF APPLICABLE"</formula>
    </cfRule>
  </conditionalFormatting>
  <conditionalFormatting sqref="C102:C106">
    <cfRule type="containsText" dxfId="2164" priority="232" operator="containsText" text="TD/TM">
      <formula>NOT(ISERROR(SEARCH("TD/TM",C102)))</formula>
    </cfRule>
    <cfRule type="containsText" dxfId="2163" priority="235" operator="containsText" text="Order Raising">
      <formula>NOT(ISERROR(SEARCH("Order Raising",C102)))</formula>
    </cfRule>
    <cfRule type="containsText" dxfId="2162" priority="236" operator="containsText" text="Partner">
      <formula>NOT(ISERROR(SEARCH("Partner",C102)))</formula>
    </cfRule>
    <cfRule type="containsText" dxfId="2161" priority="283" operator="containsText" text="Sales">
      <formula>NOT(ISERROR(SEARCH("Sales",C102)))</formula>
    </cfRule>
    <cfRule type="containsText" dxfId="2160" priority="284" operator="containsText" text="Client">
      <formula>NOT(ISERROR(SEARCH("Client",C102)))</formula>
    </cfRule>
  </conditionalFormatting>
  <conditionalFormatting sqref="C103">
    <cfRule type="containsText" dxfId="2159" priority="281" operator="containsText" text="Singtel">
      <formula>NOT(ISERROR(SEARCH("Singtel",C103)))</formula>
    </cfRule>
    <cfRule type="containsText" dxfId="2158" priority="282" operator="containsText" text="Schenker">
      <formula>NOT(ISERROR(SEARCH("Schenker",C103)))</formula>
    </cfRule>
  </conditionalFormatting>
  <conditionalFormatting sqref="M7:N7">
    <cfRule type="cellIs" dxfId="2157" priority="269" operator="equal">
      <formula>"NEEDS POSTPONEMENT"</formula>
    </cfRule>
    <cfRule type="cellIs" dxfId="2156" priority="270" operator="equal">
      <formula>"NON-WORKING DAY"</formula>
    </cfRule>
    <cfRule type="cellIs" dxfId="2155" priority="271" operator="equal">
      <formula>"WORKING DAY"</formula>
    </cfRule>
    <cfRule type="cellIs" dxfId="2154" priority="272" operator="equal">
      <formula>"NON AGGRESSIVE"</formula>
    </cfRule>
    <cfRule type="cellIs" dxfId="2153" priority="273" operator="equal">
      <formula>"AGGRESSIVE"</formula>
    </cfRule>
    <cfRule type="cellIs" dxfId="2152" priority="274" operator="equal">
      <formula>"AMENDMENT NOT REQUIRED"</formula>
    </cfRule>
    <cfRule type="cellIs" dxfId="2151" priority="275" operator="equal">
      <formula>"AMENDMENT REQUIRED"</formula>
    </cfRule>
    <cfRule type="cellIs" dxfId="2150" priority="276" operator="equal">
      <formula>"COMPLETED"</formula>
    </cfRule>
    <cfRule type="cellIs" dxfId="2149" priority="277" operator="equal">
      <formula>"RISK"</formula>
    </cfRule>
    <cfRule type="cellIs" dxfId="2148" priority="278" operator="equal">
      <formula>"ISSUE"</formula>
    </cfRule>
    <cfRule type="cellIs" dxfId="2147" priority="279" operator="equal">
      <formula>"NEEDS ATTENTION"</formula>
    </cfRule>
    <cfRule type="cellIs" dxfId="2146" priority="280" operator="equal">
      <formula>"NA"</formula>
    </cfRule>
  </conditionalFormatting>
  <conditionalFormatting sqref="S7">
    <cfRule type="cellIs" dxfId="2145" priority="257" operator="equal">
      <formula>"NON-WORKING DAY"</formula>
    </cfRule>
    <cfRule type="cellIs" dxfId="2144" priority="258" operator="equal">
      <formula>"WORKING DAY"</formula>
    </cfRule>
    <cfRule type="cellIs" dxfId="2143" priority="259" operator="equal">
      <formula>"NON AGGRESSIVE"</formula>
    </cfRule>
    <cfRule type="cellIs" dxfId="2142" priority="260" operator="equal">
      <formula>"AGGRESSIVE"</formula>
    </cfRule>
    <cfRule type="cellIs" dxfId="2141" priority="261" operator="equal">
      <formula>"AMENDMENT NOT REQUIRED"</formula>
    </cfRule>
    <cfRule type="cellIs" dxfId="2140" priority="262" operator="equal">
      <formula>"AMENDMENT REQUIRED"</formula>
    </cfRule>
    <cfRule type="cellIs" dxfId="2139" priority="263" operator="equal">
      <formula>"COMPLETED"</formula>
    </cfRule>
    <cfRule type="cellIs" dxfId="2138" priority="264" operator="equal">
      <formula>"RISK"</formula>
    </cfRule>
    <cfRule type="cellIs" dxfId="2137" priority="265" operator="equal">
      <formula>"ISSUE"</formula>
    </cfRule>
    <cfRule type="cellIs" dxfId="2136" priority="266" operator="equal">
      <formula>"NEEDS ATTENTION"</formula>
    </cfRule>
    <cfRule type="cellIs" dxfId="2135" priority="267" operator="equal">
      <formula>"NA"</formula>
    </cfRule>
  </conditionalFormatting>
  <conditionalFormatting sqref="AA38">
    <cfRule type="cellIs" dxfId="2134" priority="255" stopIfTrue="1" operator="equal">
      <formula>"COMPLETED"</formula>
    </cfRule>
    <cfRule type="expression" dxfId="2133" priority="256">
      <formula>$B$3&gt;$AA$38</formula>
    </cfRule>
  </conditionalFormatting>
  <conditionalFormatting sqref="AA26">
    <cfRule type="cellIs" dxfId="2132" priority="250" stopIfTrue="1" operator="equal">
      <formula>"COMPLETED"</formula>
    </cfRule>
    <cfRule type="expression" dxfId="2131" priority="251">
      <formula>$B$3&gt;$AA$26</formula>
    </cfRule>
  </conditionalFormatting>
  <conditionalFormatting sqref="AA26">
    <cfRule type="cellIs" dxfId="2130" priority="249" stopIfTrue="1" operator="equal">
      <formula>"NA"</formula>
    </cfRule>
  </conditionalFormatting>
  <conditionalFormatting sqref="C35 Z17 D5 C90">
    <cfRule type="expression" dxfId="2129" priority="337">
      <formula>AND($D$52=0,$AA$17&lt;&gt;"NA")</formula>
    </cfRule>
  </conditionalFormatting>
  <conditionalFormatting sqref="C36 Z18 C91 E5">
    <cfRule type="expression" dxfId="2128" priority="338">
      <formula>AND($D$57=0,$AA$18&lt;&gt;"NA")</formula>
    </cfRule>
  </conditionalFormatting>
  <conditionalFormatting sqref="C37 C92 F5">
    <cfRule type="expression" dxfId="2127" priority="339">
      <formula>AND($H$48=0,#REF!&lt;&gt;"NA")</formula>
    </cfRule>
  </conditionalFormatting>
  <conditionalFormatting sqref="C38 Z20 C93 G5">
    <cfRule type="expression" dxfId="2126" priority="340">
      <formula>AND($H$53=0,$AA$20&lt;&gt;"NA")</formula>
    </cfRule>
  </conditionalFormatting>
  <conditionalFormatting sqref="C39 C94 H5">
    <cfRule type="expression" dxfId="2125" priority="341">
      <formula>AND($H$57=0,#REF!&lt;&gt;"NA")</formula>
    </cfRule>
  </conditionalFormatting>
  <conditionalFormatting sqref="C95 C40 C72 I5">
    <cfRule type="expression" dxfId="2124" priority="342">
      <formula>AND($L$57=0,#REF!&lt;&gt;"NA")</formula>
    </cfRule>
  </conditionalFormatting>
  <conditionalFormatting sqref="C41 C96 J5">
    <cfRule type="expression" dxfId="2123" priority="343">
      <formula>AND($D$61=0,#REF!&lt;&gt;"NA")</formula>
    </cfRule>
  </conditionalFormatting>
  <conditionalFormatting sqref="C42 C97 K5">
    <cfRule type="expression" dxfId="2122" priority="344">
      <formula>AND($L$53=0,#REF!&lt;&gt;"NA")</formula>
    </cfRule>
  </conditionalFormatting>
  <conditionalFormatting sqref="C43 Z25 C98 L5:M5">
    <cfRule type="expression" dxfId="2121" priority="345">
      <formula>AND($P$53=0,$AA$25&lt;&gt;"NA")</formula>
    </cfRule>
  </conditionalFormatting>
  <conditionalFormatting sqref="AD44">
    <cfRule type="expression" dxfId="2120" priority="248">
      <formula>OR($E123=84,$G123=84)</formula>
    </cfRule>
  </conditionalFormatting>
  <conditionalFormatting sqref="AD45:AD46">
    <cfRule type="expression" dxfId="2119" priority="247">
      <formula>OR($E124=84,$G124=84)</formula>
    </cfRule>
  </conditionalFormatting>
  <conditionalFormatting sqref="AD52">
    <cfRule type="expression" dxfId="2118" priority="246">
      <formula>OR($E133=84,$G133=84)</formula>
    </cfRule>
  </conditionalFormatting>
  <conditionalFormatting sqref="Z24">
    <cfRule type="expression" dxfId="2117" priority="245">
      <formula>AND($L$53=0,$AA$24&lt;&gt;"NA")</formula>
    </cfRule>
  </conditionalFormatting>
  <conditionalFormatting sqref="K58">
    <cfRule type="expression" dxfId="2116" priority="244">
      <formula>$H$57=0</formula>
    </cfRule>
  </conditionalFormatting>
  <conditionalFormatting sqref="AA34">
    <cfRule type="cellIs" dxfId="2115" priority="335" operator="equal">
      <formula>"COMPLETED"</formula>
    </cfRule>
    <cfRule type="expression" dxfId="2114" priority="336">
      <formula>$B$3&gt;$AA$34</formula>
    </cfRule>
  </conditionalFormatting>
  <conditionalFormatting sqref="AA35">
    <cfRule type="cellIs" dxfId="2113" priority="242" operator="equal">
      <formula>"COMPLETED"</formula>
    </cfRule>
    <cfRule type="expression" dxfId="2112" priority="243">
      <formula>$B$3&gt;$AA$35</formula>
    </cfRule>
  </conditionalFormatting>
  <conditionalFormatting sqref="AA36">
    <cfRule type="expression" dxfId="2111" priority="240">
      <formula>$B$3&gt;$AA$36</formula>
    </cfRule>
    <cfRule type="cellIs" dxfId="2110" priority="241" operator="equal">
      <formula>"COMPLETED"</formula>
    </cfRule>
    <cfRule type="cellIs" dxfId="2109" priority="254" operator="equal">
      <formula>"NA"</formula>
    </cfRule>
  </conditionalFormatting>
  <conditionalFormatting sqref="AA37">
    <cfRule type="expression" dxfId="2108" priority="237">
      <formula>$B$3&gt;$AA$37</formula>
    </cfRule>
    <cfRule type="cellIs" dxfId="2107" priority="238" operator="equal">
      <formula>"NA"</formula>
    </cfRule>
    <cfRule type="cellIs" dxfId="2106" priority="239" operator="equal">
      <formula>"COMPLETED"</formula>
    </cfRule>
  </conditionalFormatting>
  <conditionalFormatting sqref="C106">
    <cfRule type="containsText" dxfId="2105" priority="233" operator="containsText" text="Singtel">
      <formula>NOT(ISERROR(SEARCH("Singtel",C106)))</formula>
    </cfRule>
    <cfRule type="containsText" dxfId="2104" priority="234" operator="containsText" text="Schenker">
      <formula>NOT(ISERROR(SEARCH("Schenker",C106)))</formula>
    </cfRule>
  </conditionalFormatting>
  <conditionalFormatting sqref="AE74:AG74">
    <cfRule type="expression" dxfId="2103" priority="231">
      <formula>OR($E153=84,$G153=84)</formula>
    </cfRule>
  </conditionalFormatting>
  <conditionalFormatting sqref="BF9:BG23 BJ9:BJ23">
    <cfRule type="cellIs" dxfId="2102" priority="219" operator="equal">
      <formula>"Critical"</formula>
    </cfRule>
    <cfRule type="cellIs" dxfId="2101" priority="220" operator="equal">
      <formula>"Sustainable"</formula>
    </cfRule>
    <cfRule type="cellIs" dxfId="2100" priority="221" operator="equal">
      <formula>"Severe"</formula>
    </cfRule>
    <cfRule type="cellIs" dxfId="2099" priority="222" operator="equal">
      <formula>"Moderate"</formula>
    </cfRule>
  </conditionalFormatting>
  <conditionalFormatting sqref="CB9:CG14">
    <cfRule type="cellIs" dxfId="2098" priority="227" operator="equal">
      <formula>"Critical"</formula>
    </cfRule>
    <cfRule type="cellIs" dxfId="2097" priority="228" operator="equal">
      <formula>"Sustainable"</formula>
    </cfRule>
    <cfRule type="cellIs" dxfId="2096" priority="229" operator="equal">
      <formula>"Severe"</formula>
    </cfRule>
    <cfRule type="cellIs" dxfId="2095" priority="230" operator="equal">
      <formula>"Moderate"</formula>
    </cfRule>
  </conditionalFormatting>
  <conditionalFormatting sqref="BT9:BU23">
    <cfRule type="cellIs" dxfId="2094" priority="223" operator="equal">
      <formula>"Critical"</formula>
    </cfRule>
    <cfRule type="cellIs" dxfId="2093" priority="224" operator="equal">
      <formula>"Sustainable"</formula>
    </cfRule>
    <cfRule type="cellIs" dxfId="2092" priority="225" operator="equal">
      <formula>"Severe"</formula>
    </cfRule>
    <cfRule type="cellIs" dxfId="2091" priority="226" operator="equal">
      <formula>"Moderate"</formula>
    </cfRule>
  </conditionalFormatting>
  <conditionalFormatting sqref="CB9:CG14">
    <cfRule type="cellIs" dxfId="2090" priority="218" operator="equal">
      <formula>"NIL"</formula>
    </cfRule>
  </conditionalFormatting>
  <conditionalFormatting sqref="CB14:CG14">
    <cfRule type="cellIs" dxfId="2089" priority="214" operator="equal">
      <formula>"Critical"</formula>
    </cfRule>
    <cfRule type="cellIs" dxfId="2088" priority="215" operator="equal">
      <formula>"Sustainable"</formula>
    </cfRule>
    <cfRule type="cellIs" dxfId="2087" priority="216" operator="equal">
      <formula>"Severe"</formula>
    </cfRule>
    <cfRule type="cellIs" dxfId="2086" priority="217" operator="equal">
      <formula>"Moderate"</formula>
    </cfRule>
  </conditionalFormatting>
  <conditionalFormatting sqref="CB14:CG14">
    <cfRule type="cellIs" dxfId="2085" priority="213" operator="equal">
      <formula>"NIL"</formula>
    </cfRule>
  </conditionalFormatting>
  <conditionalFormatting sqref="CG9:CG13">
    <cfRule type="cellIs" dxfId="2084" priority="209" operator="equal">
      <formula>"Critical"</formula>
    </cfRule>
    <cfRule type="cellIs" dxfId="2083" priority="210" operator="equal">
      <formula>"Sustainable"</formula>
    </cfRule>
    <cfRule type="cellIs" dxfId="2082" priority="211" operator="equal">
      <formula>"Severe"</formula>
    </cfRule>
    <cfRule type="cellIs" dxfId="2081" priority="212" operator="equal">
      <formula>"Moderate"</formula>
    </cfRule>
  </conditionalFormatting>
  <conditionalFormatting sqref="CG9:CG13">
    <cfRule type="cellIs" dxfId="2080" priority="208" operator="equal">
      <formula>"NIL"</formula>
    </cfRule>
  </conditionalFormatting>
  <conditionalFormatting sqref="BT9:BU23">
    <cfRule type="cellIs" dxfId="2079" priority="207" operator="equal">
      <formula>"NIL"</formula>
    </cfRule>
  </conditionalFormatting>
  <conditionalFormatting sqref="BW9:BW23">
    <cfRule type="cellIs" dxfId="2078" priority="206" operator="equal">
      <formula>"CLOSED"</formula>
    </cfRule>
  </conditionalFormatting>
  <conditionalFormatting sqref="BE37">
    <cfRule type="cellIs" dxfId="2077" priority="205" operator="between">
      <formula>1</formula>
      <formula>100</formula>
    </cfRule>
  </conditionalFormatting>
  <conditionalFormatting sqref="BF37">
    <cfRule type="cellIs" dxfId="2076" priority="204" operator="between">
      <formula>1</formula>
      <formula>100</formula>
    </cfRule>
  </conditionalFormatting>
  <conditionalFormatting sqref="BR9:BR23">
    <cfRule type="cellIs" dxfId="2075" priority="200" operator="equal">
      <formula>"Critical"</formula>
    </cfRule>
    <cfRule type="cellIs" dxfId="2074" priority="201" operator="equal">
      <formula>"Sustainable"</formula>
    </cfRule>
    <cfRule type="cellIs" dxfId="2073" priority="202" operator="equal">
      <formula>"Severe"</formula>
    </cfRule>
    <cfRule type="cellIs" dxfId="2072" priority="203" operator="equal">
      <formula>"Moderate"</formula>
    </cfRule>
  </conditionalFormatting>
  <conditionalFormatting sqref="BR9:BR23">
    <cfRule type="cellIs" dxfId="2071" priority="199" operator="equal">
      <formula>"NIL"</formula>
    </cfRule>
  </conditionalFormatting>
  <conditionalFormatting sqref="BG37">
    <cfRule type="cellIs" dxfId="2070" priority="198" operator="between">
      <formula>1</formula>
      <formula>100</formula>
    </cfRule>
  </conditionalFormatting>
  <conditionalFormatting sqref="BI37">
    <cfRule type="cellIs" dxfId="2069" priority="197" operator="between">
      <formula>1</formula>
      <formula>100</formula>
    </cfRule>
  </conditionalFormatting>
  <conditionalFormatting sqref="BF37:BF41">
    <cfRule type="cellIs" dxfId="2068" priority="196" operator="equal">
      <formula>0</formula>
    </cfRule>
  </conditionalFormatting>
  <conditionalFormatting sqref="BH37">
    <cfRule type="cellIs" dxfId="2067" priority="195" operator="between">
      <formula>1</formula>
      <formula>100</formula>
    </cfRule>
  </conditionalFormatting>
  <conditionalFormatting sqref="BH37:BH41">
    <cfRule type="cellIs" dxfId="2066" priority="194" operator="equal">
      <formula>0</formula>
    </cfRule>
  </conditionalFormatting>
  <conditionalFormatting sqref="BJ37:BP37">
    <cfRule type="cellIs" dxfId="2065" priority="193" operator="between">
      <formula>1</formula>
      <formula>100</formula>
    </cfRule>
  </conditionalFormatting>
  <conditionalFormatting sqref="BJ37:BP41">
    <cfRule type="cellIs" dxfId="2064" priority="192" operator="equal">
      <formula>0</formula>
    </cfRule>
  </conditionalFormatting>
  <conditionalFormatting sqref="BL9:BL23">
    <cfRule type="cellIs" dxfId="2063" priority="188" operator="equal">
      <formula>"Critical"</formula>
    </cfRule>
    <cfRule type="cellIs" dxfId="2062" priority="189" operator="equal">
      <formula>"Sustainable"</formula>
    </cfRule>
    <cfRule type="cellIs" dxfId="2061" priority="190" operator="equal">
      <formula>"Severe"</formula>
    </cfRule>
    <cfRule type="cellIs" dxfId="2060" priority="191" operator="equal">
      <formula>"Moderate"</formula>
    </cfRule>
  </conditionalFormatting>
  <conditionalFormatting sqref="BS9:BS23">
    <cfRule type="cellIs" dxfId="2059" priority="184" operator="equal">
      <formula>"Critical"</formula>
    </cfRule>
    <cfRule type="cellIs" dxfId="2058" priority="185" operator="equal">
      <formula>"Sustainable"</formula>
    </cfRule>
    <cfRule type="cellIs" dxfId="2057" priority="186" operator="equal">
      <formula>"Severe"</formula>
    </cfRule>
    <cfRule type="cellIs" dxfId="2056" priority="187" operator="equal">
      <formula>"Moderate"</formula>
    </cfRule>
  </conditionalFormatting>
  <conditionalFormatting sqref="BV9:BV23">
    <cfRule type="cellIs" dxfId="2055" priority="180" operator="equal">
      <formula>"Critical"</formula>
    </cfRule>
    <cfRule type="cellIs" dxfId="2054" priority="181" operator="equal">
      <formula>"Sustainable"</formula>
    </cfRule>
    <cfRule type="cellIs" dxfId="2053" priority="182" operator="equal">
      <formula>"Severe"</formula>
    </cfRule>
    <cfRule type="cellIs" dxfId="2052" priority="183" operator="equal">
      <formula>"Moderate"</formula>
    </cfRule>
  </conditionalFormatting>
  <conditionalFormatting sqref="AZ29:BD30 BC31:BD32 BD33">
    <cfRule type="cellIs" dxfId="2051" priority="172" operator="equal">
      <formula>"Critical"</formula>
    </cfRule>
    <cfRule type="cellIs" dxfId="2050" priority="173" operator="equal">
      <formula>"Sustainable"</formula>
    </cfRule>
    <cfRule type="cellIs" dxfId="2049" priority="174" operator="equal">
      <formula>"Severe"</formula>
    </cfRule>
    <cfRule type="cellIs" dxfId="2048" priority="175" operator="equal">
      <formula>"Moderate"</formula>
    </cfRule>
  </conditionalFormatting>
  <conditionalFormatting sqref="AZ29:BD30 BC31:BD32 BD33">
    <cfRule type="cellIs" dxfId="2047" priority="176" operator="equal">
      <formula>"Critical"</formula>
    </cfRule>
    <cfRule type="cellIs" dxfId="2046" priority="177" operator="equal">
      <formula>"Sustainable"</formula>
    </cfRule>
    <cfRule type="cellIs" dxfId="2045" priority="178" operator="equal">
      <formula>"Severe"</formula>
    </cfRule>
    <cfRule type="cellIs" dxfId="2044" priority="179" operator="equal">
      <formula>"Moderate"</formula>
    </cfRule>
  </conditionalFormatting>
  <conditionalFormatting sqref="AZ31:AZ33">
    <cfRule type="cellIs" dxfId="2043" priority="168" operator="equal">
      <formula>"Critical"</formula>
    </cfRule>
    <cfRule type="cellIs" dxfId="2042" priority="169" operator="equal">
      <formula>"Sustainable"</formula>
    </cfRule>
    <cfRule type="cellIs" dxfId="2041" priority="170" operator="equal">
      <formula>"Severe"</formula>
    </cfRule>
    <cfRule type="cellIs" dxfId="2040" priority="171" operator="equal">
      <formula>"Moderate"</formula>
    </cfRule>
  </conditionalFormatting>
  <conditionalFormatting sqref="AZ31:AZ33">
    <cfRule type="cellIs" dxfId="2039" priority="164" operator="equal">
      <formula>"Critical"</formula>
    </cfRule>
    <cfRule type="cellIs" dxfId="2038" priority="165" operator="equal">
      <formula>"Sustainable"</formula>
    </cfRule>
    <cfRule type="cellIs" dxfId="2037" priority="166" operator="equal">
      <formula>"Severe"</formula>
    </cfRule>
    <cfRule type="cellIs" dxfId="2036" priority="167" operator="equal">
      <formula>"Moderate"</formula>
    </cfRule>
  </conditionalFormatting>
  <conditionalFormatting sqref="BA32:BA33">
    <cfRule type="cellIs" dxfId="2035" priority="160" operator="equal">
      <formula>"Critical"</formula>
    </cfRule>
    <cfRule type="cellIs" dxfId="2034" priority="161" operator="equal">
      <formula>"Sustainable"</formula>
    </cfRule>
    <cfRule type="cellIs" dxfId="2033" priority="162" operator="equal">
      <formula>"Severe"</formula>
    </cfRule>
    <cfRule type="cellIs" dxfId="2032" priority="163" operator="equal">
      <formula>"Moderate"</formula>
    </cfRule>
  </conditionalFormatting>
  <conditionalFormatting sqref="BA32:BA33">
    <cfRule type="cellIs" dxfId="2031" priority="156" operator="equal">
      <formula>"Critical"</formula>
    </cfRule>
    <cfRule type="cellIs" dxfId="2030" priority="157" operator="equal">
      <formula>"Sustainable"</formula>
    </cfRule>
    <cfRule type="cellIs" dxfId="2029" priority="158" operator="equal">
      <formula>"Severe"</formula>
    </cfRule>
    <cfRule type="cellIs" dxfId="2028" priority="159" operator="equal">
      <formula>"Moderate"</formula>
    </cfRule>
  </conditionalFormatting>
  <conditionalFormatting sqref="BB33">
    <cfRule type="cellIs" dxfId="2027" priority="152" operator="equal">
      <formula>"Critical"</formula>
    </cfRule>
    <cfRule type="cellIs" dxfId="2026" priority="153" operator="equal">
      <formula>"Sustainable"</formula>
    </cfRule>
    <cfRule type="cellIs" dxfId="2025" priority="154" operator="equal">
      <formula>"Severe"</formula>
    </cfRule>
    <cfRule type="cellIs" dxfId="2024" priority="155" operator="equal">
      <formula>"Moderate"</formula>
    </cfRule>
  </conditionalFormatting>
  <conditionalFormatting sqref="BB33">
    <cfRule type="cellIs" dxfId="2023" priority="148" operator="equal">
      <formula>"Critical"</formula>
    </cfRule>
    <cfRule type="cellIs" dxfId="2022" priority="149" operator="equal">
      <formula>"Sustainable"</formula>
    </cfRule>
    <cfRule type="cellIs" dxfId="2021" priority="150" operator="equal">
      <formula>"Severe"</formula>
    </cfRule>
    <cfRule type="cellIs" dxfId="2020" priority="151" operator="equal">
      <formula>"Moderate"</formula>
    </cfRule>
  </conditionalFormatting>
  <conditionalFormatting sqref="BA31:BB31">
    <cfRule type="cellIs" dxfId="2019" priority="144" operator="equal">
      <formula>"Critical"</formula>
    </cfRule>
    <cfRule type="cellIs" dxfId="2018" priority="145" operator="equal">
      <formula>"Sustainable"</formula>
    </cfRule>
    <cfRule type="cellIs" dxfId="2017" priority="146" operator="equal">
      <formula>"Severe"</formula>
    </cfRule>
    <cfRule type="cellIs" dxfId="2016" priority="147" operator="equal">
      <formula>"Moderate"</formula>
    </cfRule>
  </conditionalFormatting>
  <conditionalFormatting sqref="BA31:BB31">
    <cfRule type="cellIs" dxfId="2015" priority="140" operator="equal">
      <formula>"Critical"</formula>
    </cfRule>
    <cfRule type="cellIs" dxfId="2014" priority="141" operator="equal">
      <formula>"Sustainable"</formula>
    </cfRule>
    <cfRule type="cellIs" dxfId="2013" priority="142" operator="equal">
      <formula>"Severe"</formula>
    </cfRule>
    <cfRule type="cellIs" dxfId="2012" priority="143" operator="equal">
      <formula>"Moderate"</formula>
    </cfRule>
  </conditionalFormatting>
  <conditionalFormatting sqref="BB32">
    <cfRule type="cellIs" dxfId="2011" priority="136" operator="equal">
      <formula>"Critical"</formula>
    </cfRule>
    <cfRule type="cellIs" dxfId="2010" priority="137" operator="equal">
      <formula>"Sustainable"</formula>
    </cfRule>
    <cfRule type="cellIs" dxfId="2009" priority="138" operator="equal">
      <formula>"Severe"</formula>
    </cfRule>
    <cfRule type="cellIs" dxfId="2008" priority="139" operator="equal">
      <formula>"Moderate"</formula>
    </cfRule>
  </conditionalFormatting>
  <conditionalFormatting sqref="BB32">
    <cfRule type="cellIs" dxfId="2007" priority="132" operator="equal">
      <formula>"Critical"</formula>
    </cfRule>
    <cfRule type="cellIs" dxfId="2006" priority="133" operator="equal">
      <formula>"Sustainable"</formula>
    </cfRule>
    <cfRule type="cellIs" dxfId="2005" priority="134" operator="equal">
      <formula>"Severe"</formula>
    </cfRule>
    <cfRule type="cellIs" dxfId="2004" priority="135" operator="equal">
      <formula>"Moderate"</formula>
    </cfRule>
  </conditionalFormatting>
  <conditionalFormatting sqref="BC33">
    <cfRule type="cellIs" dxfId="2003" priority="128" operator="equal">
      <formula>"Critical"</formula>
    </cfRule>
    <cfRule type="cellIs" dxfId="2002" priority="129" operator="equal">
      <formula>"Sustainable"</formula>
    </cfRule>
    <cfRule type="cellIs" dxfId="2001" priority="130" operator="equal">
      <formula>"Severe"</formula>
    </cfRule>
    <cfRule type="cellIs" dxfId="2000" priority="131" operator="equal">
      <formula>"Moderate"</formula>
    </cfRule>
  </conditionalFormatting>
  <conditionalFormatting sqref="BC33">
    <cfRule type="cellIs" dxfId="1999" priority="124" operator="equal">
      <formula>"Critical"</formula>
    </cfRule>
    <cfRule type="cellIs" dxfId="1998" priority="125" operator="equal">
      <formula>"Sustainable"</formula>
    </cfRule>
    <cfRule type="cellIs" dxfId="1997" priority="126" operator="equal">
      <formula>"Severe"</formula>
    </cfRule>
    <cfRule type="cellIs" dxfId="1996" priority="127" operator="equal">
      <formula>"Moderate"</formula>
    </cfRule>
  </conditionalFormatting>
  <conditionalFormatting sqref="AZ37:BD38 BC39:BD40 BD41">
    <cfRule type="cellIs" dxfId="1995" priority="116" operator="equal">
      <formula>"Critical"</formula>
    </cfRule>
    <cfRule type="cellIs" dxfId="1994" priority="117" operator="equal">
      <formula>"Sustainable"</formula>
    </cfRule>
    <cfRule type="cellIs" dxfId="1993" priority="118" operator="equal">
      <formula>"Severe"</formula>
    </cfRule>
    <cfRule type="cellIs" dxfId="1992" priority="119" operator="equal">
      <formula>"Moderate"</formula>
    </cfRule>
  </conditionalFormatting>
  <conditionalFormatting sqref="AZ37:BD38 BC39:BD40 BD41">
    <cfRule type="cellIs" dxfId="1991" priority="120" operator="equal">
      <formula>"Critical"</formula>
    </cfRule>
    <cfRule type="cellIs" dxfId="1990" priority="121" operator="equal">
      <formula>"Sustainable"</formula>
    </cfRule>
    <cfRule type="cellIs" dxfId="1989" priority="122" operator="equal">
      <formula>"Severe"</formula>
    </cfRule>
    <cfRule type="cellIs" dxfId="1988" priority="123" operator="equal">
      <formula>"Moderate"</formula>
    </cfRule>
  </conditionalFormatting>
  <conditionalFormatting sqref="AZ39:AZ41">
    <cfRule type="cellIs" dxfId="1987" priority="112" operator="equal">
      <formula>"Critical"</formula>
    </cfRule>
    <cfRule type="cellIs" dxfId="1986" priority="113" operator="equal">
      <formula>"Sustainable"</formula>
    </cfRule>
    <cfRule type="cellIs" dxfId="1985" priority="114" operator="equal">
      <formula>"Severe"</formula>
    </cfRule>
    <cfRule type="cellIs" dxfId="1984" priority="115" operator="equal">
      <formula>"Moderate"</formula>
    </cfRule>
  </conditionalFormatting>
  <conditionalFormatting sqref="AZ39:AZ41">
    <cfRule type="cellIs" dxfId="1983" priority="108" operator="equal">
      <formula>"Critical"</formula>
    </cfRule>
    <cfRule type="cellIs" dxfId="1982" priority="109" operator="equal">
      <formula>"Sustainable"</formula>
    </cfRule>
    <cfRule type="cellIs" dxfId="1981" priority="110" operator="equal">
      <formula>"Severe"</formula>
    </cfRule>
    <cfRule type="cellIs" dxfId="1980" priority="111" operator="equal">
      <formula>"Moderate"</formula>
    </cfRule>
  </conditionalFormatting>
  <conditionalFormatting sqref="BA40:BA41">
    <cfRule type="cellIs" dxfId="1979" priority="104" operator="equal">
      <formula>"Critical"</formula>
    </cfRule>
    <cfRule type="cellIs" dxfId="1978" priority="105" operator="equal">
      <formula>"Sustainable"</formula>
    </cfRule>
    <cfRule type="cellIs" dxfId="1977" priority="106" operator="equal">
      <formula>"Severe"</formula>
    </cfRule>
    <cfRule type="cellIs" dxfId="1976" priority="107" operator="equal">
      <formula>"Moderate"</formula>
    </cfRule>
  </conditionalFormatting>
  <conditionalFormatting sqref="BA40:BA41">
    <cfRule type="cellIs" dxfId="1975" priority="100" operator="equal">
      <formula>"Critical"</formula>
    </cfRule>
    <cfRule type="cellIs" dxfId="1974" priority="101" operator="equal">
      <formula>"Sustainable"</formula>
    </cfRule>
    <cfRule type="cellIs" dxfId="1973" priority="102" operator="equal">
      <formula>"Severe"</formula>
    </cfRule>
    <cfRule type="cellIs" dxfId="1972" priority="103" operator="equal">
      <formula>"Moderate"</formula>
    </cfRule>
  </conditionalFormatting>
  <conditionalFormatting sqref="BB41">
    <cfRule type="cellIs" dxfId="1971" priority="96" operator="equal">
      <formula>"Critical"</formula>
    </cfRule>
    <cfRule type="cellIs" dxfId="1970" priority="97" operator="equal">
      <formula>"Sustainable"</formula>
    </cfRule>
    <cfRule type="cellIs" dxfId="1969" priority="98" operator="equal">
      <formula>"Severe"</formula>
    </cfRule>
    <cfRule type="cellIs" dxfId="1968" priority="99" operator="equal">
      <formula>"Moderate"</formula>
    </cfRule>
  </conditionalFormatting>
  <conditionalFormatting sqref="BB41">
    <cfRule type="cellIs" dxfId="1967" priority="92" operator="equal">
      <formula>"Critical"</formula>
    </cfRule>
    <cfRule type="cellIs" dxfId="1966" priority="93" operator="equal">
      <formula>"Sustainable"</formula>
    </cfRule>
    <cfRule type="cellIs" dxfId="1965" priority="94" operator="equal">
      <formula>"Severe"</formula>
    </cfRule>
    <cfRule type="cellIs" dxfId="1964" priority="95" operator="equal">
      <formula>"Moderate"</formula>
    </cfRule>
  </conditionalFormatting>
  <conditionalFormatting sqref="BA39:BB39">
    <cfRule type="cellIs" dxfId="1963" priority="88" operator="equal">
      <formula>"Critical"</formula>
    </cfRule>
    <cfRule type="cellIs" dxfId="1962" priority="89" operator="equal">
      <formula>"Sustainable"</formula>
    </cfRule>
    <cfRule type="cellIs" dxfId="1961" priority="90" operator="equal">
      <formula>"Severe"</formula>
    </cfRule>
    <cfRule type="cellIs" dxfId="1960" priority="91" operator="equal">
      <formula>"Moderate"</formula>
    </cfRule>
  </conditionalFormatting>
  <conditionalFormatting sqref="BA39:BB39">
    <cfRule type="cellIs" dxfId="1959" priority="84" operator="equal">
      <formula>"Critical"</formula>
    </cfRule>
    <cfRule type="cellIs" dxfId="1958" priority="85" operator="equal">
      <formula>"Sustainable"</formula>
    </cfRule>
    <cfRule type="cellIs" dxfId="1957" priority="86" operator="equal">
      <formula>"Severe"</formula>
    </cfRule>
    <cfRule type="cellIs" dxfId="1956" priority="87" operator="equal">
      <formula>"Moderate"</formula>
    </cfRule>
  </conditionalFormatting>
  <conditionalFormatting sqref="BB40">
    <cfRule type="cellIs" dxfId="1955" priority="80" operator="equal">
      <formula>"Critical"</formula>
    </cfRule>
    <cfRule type="cellIs" dxfId="1954" priority="81" operator="equal">
      <formula>"Sustainable"</formula>
    </cfRule>
    <cfRule type="cellIs" dxfId="1953" priority="82" operator="equal">
      <formula>"Severe"</formula>
    </cfRule>
    <cfRule type="cellIs" dxfId="1952" priority="83" operator="equal">
      <formula>"Moderate"</formula>
    </cfRule>
  </conditionalFormatting>
  <conditionalFormatting sqref="BB40">
    <cfRule type="cellIs" dxfId="1951" priority="76" operator="equal">
      <formula>"Critical"</formula>
    </cfRule>
    <cfRule type="cellIs" dxfId="1950" priority="77" operator="equal">
      <formula>"Sustainable"</formula>
    </cfRule>
    <cfRule type="cellIs" dxfId="1949" priority="78" operator="equal">
      <formula>"Severe"</formula>
    </cfRule>
    <cfRule type="cellIs" dxfId="1948" priority="79" operator="equal">
      <formula>"Moderate"</formula>
    </cfRule>
  </conditionalFormatting>
  <conditionalFormatting sqref="BC41">
    <cfRule type="cellIs" dxfId="1947" priority="72" operator="equal">
      <formula>"Critical"</formula>
    </cfRule>
    <cfRule type="cellIs" dxfId="1946" priority="73" operator="equal">
      <formula>"Sustainable"</formula>
    </cfRule>
    <cfRule type="cellIs" dxfId="1945" priority="74" operator="equal">
      <formula>"Severe"</formula>
    </cfRule>
    <cfRule type="cellIs" dxfId="1944" priority="75" operator="equal">
      <formula>"Moderate"</formula>
    </cfRule>
  </conditionalFormatting>
  <conditionalFormatting sqref="BC41">
    <cfRule type="cellIs" dxfId="1943" priority="68" operator="equal">
      <formula>"Critical"</formula>
    </cfRule>
    <cfRule type="cellIs" dxfId="1942" priority="69" operator="equal">
      <formula>"Sustainable"</formula>
    </cfRule>
    <cfRule type="cellIs" dxfId="1941" priority="70" operator="equal">
      <formula>"Severe"</formula>
    </cfRule>
    <cfRule type="cellIs" dxfId="1940" priority="71" operator="equal">
      <formula>"Moderate"</formula>
    </cfRule>
  </conditionalFormatting>
  <conditionalFormatting sqref="AD48:AD49 AD51">
    <cfRule type="expression" dxfId="1939" priority="67">
      <formula>OR($E127=84,$G127=84)</formula>
    </cfRule>
  </conditionalFormatting>
  <conditionalFormatting sqref="AD50">
    <cfRule type="expression" dxfId="1938" priority="66">
      <formula>OR($E129=84,$G129=84)</formula>
    </cfRule>
  </conditionalFormatting>
  <conditionalFormatting sqref="AD54:AD58">
    <cfRule type="expression" dxfId="1937" priority="65">
      <formula>OR($E133=84,$G133=84)</formula>
    </cfRule>
  </conditionalFormatting>
  <conditionalFormatting sqref="AD60:AD63">
    <cfRule type="expression" dxfId="1936" priority="64">
      <formula>OR($E139=84,$G139=84)</formula>
    </cfRule>
  </conditionalFormatting>
  <conditionalFormatting sqref="AD65:AD66">
    <cfRule type="expression" dxfId="1935" priority="63">
      <formula>OR($E144=84,$G144=84)</formula>
    </cfRule>
  </conditionalFormatting>
  <conditionalFormatting sqref="AD68:AD71">
    <cfRule type="expression" dxfId="1934" priority="62">
      <formula>OR($E147=84,$G147=84)</formula>
    </cfRule>
  </conditionalFormatting>
  <conditionalFormatting sqref="R7">
    <cfRule type="cellIs" dxfId="1933" priority="15" operator="equal">
      <formula>"TO ARCHIVE"</formula>
    </cfRule>
  </conditionalFormatting>
  <conditionalFormatting sqref="CS17:CS22">
    <cfRule type="cellIs" dxfId="1932" priority="56" stopIfTrue="1" operator="equal">
      <formula>"NA"</formula>
    </cfRule>
  </conditionalFormatting>
  <conditionalFormatting sqref="CR5:CW5">
    <cfRule type="cellIs" dxfId="1931" priority="51" operator="equal">
      <formula>"NA"</formula>
    </cfRule>
    <cfRule type="cellIs" dxfId="1930" priority="52" operator="equal">
      <formula>"INITIATED"</formula>
    </cfRule>
    <cfRule type="cellIs" dxfId="1929" priority="53" operator="equal">
      <formula>"TO BE SCHEDULED"</formula>
    </cfRule>
    <cfRule type="cellIs" dxfId="1928" priority="54" operator="equal">
      <formula>"WIP"</formula>
    </cfRule>
    <cfRule type="cellIs" dxfId="1927" priority="55" operator="equal">
      <formula>"COMPLETED"</formula>
    </cfRule>
  </conditionalFormatting>
  <conditionalFormatting sqref="CS17:CS22">
    <cfRule type="cellIs" dxfId="1926" priority="58" stopIfTrue="1" operator="equal">
      <formula>"COMPLETED"</formula>
    </cfRule>
  </conditionalFormatting>
  <conditionalFormatting sqref="CR18 CS3 CR29 CQ38">
    <cfRule type="expression" dxfId="1925" priority="59">
      <formula>AND(#REF!=0,$E$18&lt;&gt;"NA")</formula>
    </cfRule>
  </conditionalFormatting>
  <conditionalFormatting sqref="CR19 CT3 CR30 CQ39">
    <cfRule type="expression" dxfId="1924" priority="60">
      <formula>AND(#REF!=0,$E$19&lt;&gt;"NA")</formula>
    </cfRule>
  </conditionalFormatting>
  <conditionalFormatting sqref="CR21 CV3 CR32 CQ41">
    <cfRule type="expression" dxfId="1923" priority="61">
      <formula>AND(#REF!=0,$E$21&lt;&gt;"NA")</formula>
    </cfRule>
  </conditionalFormatting>
  <conditionalFormatting sqref="C174:C175">
    <cfRule type="cellIs" dxfId="1922" priority="49" operator="equal">
      <formula>$C$174</formula>
    </cfRule>
    <cfRule type="cellIs" dxfId="1921" priority="50" operator="equal">
      <formula>$C$175</formula>
    </cfRule>
  </conditionalFormatting>
  <conditionalFormatting sqref="AA16">
    <cfRule type="expression" dxfId="1920" priority="45">
      <formula>TODAY()&gt;$AA$16</formula>
    </cfRule>
    <cfRule type="cellIs" dxfId="1919" priority="48" stopIfTrue="1" operator="equal">
      <formula>"COMPLETED"</formula>
    </cfRule>
    <cfRule type="cellIs" dxfId="1918" priority="252" stopIfTrue="1" operator="equal">
      <formula>"NA"</formula>
    </cfRule>
  </conditionalFormatting>
  <conditionalFormatting sqref="AA17">
    <cfRule type="expression" dxfId="1917" priority="46">
      <formula>TODAY()&gt;$AA$17</formula>
    </cfRule>
    <cfRule type="cellIs" dxfId="1916" priority="47" stopIfTrue="1" operator="equal">
      <formula>"COMPLETED"</formula>
    </cfRule>
    <cfRule type="cellIs" dxfId="1915" priority="253" stopIfTrue="1" operator="equal">
      <formula>"NA"</formula>
    </cfRule>
  </conditionalFormatting>
  <conditionalFormatting sqref="AA18">
    <cfRule type="expression" dxfId="1914" priority="42">
      <formula>TODAY()&gt;$AA$18</formula>
    </cfRule>
    <cfRule type="cellIs" dxfId="1913" priority="43" operator="equal">
      <formula>"COMPLETED"</formula>
    </cfRule>
    <cfRule type="cellIs" dxfId="1912" priority="44" operator="equal">
      <formula>"NA"</formula>
    </cfRule>
  </conditionalFormatting>
  <conditionalFormatting sqref="AA19">
    <cfRule type="expression" dxfId="1911" priority="39">
      <formula>TODAY()&gt;AA19</formula>
    </cfRule>
    <cfRule type="cellIs" dxfId="1910" priority="40" stopIfTrue="1" operator="equal">
      <formula>"COMPLETED"</formula>
    </cfRule>
    <cfRule type="cellIs" dxfId="1909" priority="41" stopIfTrue="1" operator="equal">
      <formula>"NA"</formula>
    </cfRule>
  </conditionalFormatting>
  <conditionalFormatting sqref="AA20">
    <cfRule type="expression" dxfId="1908" priority="36">
      <formula>TODAY()&gt;AA20</formula>
    </cfRule>
    <cfRule type="cellIs" dxfId="1907" priority="37" stopIfTrue="1" operator="equal">
      <formula>"COMPLETED"</formula>
    </cfRule>
    <cfRule type="cellIs" dxfId="1906" priority="38" stopIfTrue="1" operator="equal">
      <formula>"NA"</formula>
    </cfRule>
  </conditionalFormatting>
  <conditionalFormatting sqref="AA21">
    <cfRule type="expression" dxfId="1905" priority="33">
      <formula>TODAY()&gt;AA21</formula>
    </cfRule>
    <cfRule type="cellIs" dxfId="1904" priority="34" stopIfTrue="1" operator="equal">
      <formula>"COMPLETED"</formula>
    </cfRule>
    <cfRule type="cellIs" dxfId="1903" priority="35" stopIfTrue="1" operator="equal">
      <formula>"NA"</formula>
    </cfRule>
  </conditionalFormatting>
  <conditionalFormatting sqref="AA22">
    <cfRule type="expression" dxfId="1902" priority="30">
      <formula>TODAY()&gt;AA22</formula>
    </cfRule>
    <cfRule type="cellIs" dxfId="1901" priority="31" stopIfTrue="1" operator="equal">
      <formula>"COMPLETED"</formula>
    </cfRule>
    <cfRule type="cellIs" dxfId="1900" priority="32" stopIfTrue="1" operator="equal">
      <formula>"NA"</formula>
    </cfRule>
  </conditionalFormatting>
  <conditionalFormatting sqref="AA23">
    <cfRule type="expression" dxfId="1899" priority="27">
      <formula>TODAY()&gt;AA23</formula>
    </cfRule>
    <cfRule type="cellIs" dxfId="1898" priority="28" stopIfTrue="1" operator="equal">
      <formula>"COMPLETED"</formula>
    </cfRule>
    <cfRule type="cellIs" dxfId="1897" priority="29" stopIfTrue="1" operator="equal">
      <formula>"NA"</formula>
    </cfRule>
  </conditionalFormatting>
  <conditionalFormatting sqref="AA24">
    <cfRule type="expression" dxfId="1896" priority="24">
      <formula>TODAY()&gt;AA24</formula>
    </cfRule>
    <cfRule type="cellIs" dxfId="1895" priority="25" stopIfTrue="1" operator="equal">
      <formula>"COMPLETED"</formula>
    </cfRule>
    <cfRule type="cellIs" dxfId="1894" priority="26" stopIfTrue="1" operator="equal">
      <formula>"NA"</formula>
    </cfRule>
  </conditionalFormatting>
  <conditionalFormatting sqref="AA25">
    <cfRule type="expression" dxfId="1893" priority="21">
      <formula>TODAY()&gt;AA25</formula>
    </cfRule>
    <cfRule type="cellIs" dxfId="1892" priority="22" stopIfTrue="1" operator="equal">
      <formula>"COMPLETED"</formula>
    </cfRule>
    <cfRule type="cellIs" dxfId="1891" priority="23" stopIfTrue="1" operator="equal">
      <formula>"NA"</formula>
    </cfRule>
  </conditionalFormatting>
  <conditionalFormatting sqref="E22">
    <cfRule type="expression" dxfId="1890" priority="17">
      <formula>AND($D$52=0,$AA$17&lt;&gt;"NA")</formula>
    </cfRule>
  </conditionalFormatting>
  <conditionalFormatting sqref="E23">
    <cfRule type="expression" dxfId="1889" priority="18">
      <formula>AND($D$57=0,$AA$18&lt;&gt;"NA")</formula>
    </cfRule>
  </conditionalFormatting>
  <conditionalFormatting sqref="E25">
    <cfRule type="expression" dxfId="1888" priority="19">
      <formula>AND($H$53=0,$AA$20&lt;&gt;"NA")</formula>
    </cfRule>
  </conditionalFormatting>
  <conditionalFormatting sqref="E30">
    <cfRule type="expression" dxfId="1887" priority="20">
      <formula>AND($P$53=0,$AA$25&lt;&gt;"NA")</formula>
    </cfRule>
  </conditionalFormatting>
  <conditionalFormatting sqref="E29">
    <cfRule type="expression" dxfId="1886" priority="16">
      <formula>AND($L$53=0,$AA$24&lt;&gt;"NA")</formula>
    </cfRule>
  </conditionalFormatting>
  <conditionalFormatting sqref="AD75:AD81">
    <cfRule type="expression" dxfId="1885" priority="14">
      <formula>OR($E154=84,$G154=84)</formula>
    </cfRule>
  </conditionalFormatting>
  <conditionalFormatting sqref="AD74">
    <cfRule type="expression" dxfId="1884" priority="13">
      <formula>OR($E153=84,$G153=84)</formula>
    </cfRule>
  </conditionalFormatting>
  <conditionalFormatting sqref="AD83:AD86">
    <cfRule type="expression" dxfId="1883" priority="12">
      <formula>OR($E162=84,$G162=84)</formula>
    </cfRule>
  </conditionalFormatting>
  <conditionalFormatting sqref="CS17">
    <cfRule type="expression" dxfId="1882" priority="57">
      <formula>TODAY()&gt;$CS$17</formula>
    </cfRule>
  </conditionalFormatting>
  <conditionalFormatting sqref="CS18">
    <cfRule type="expression" dxfId="1881" priority="11">
      <formula>TODAY()&gt;$CS$18</formula>
    </cfRule>
  </conditionalFormatting>
  <conditionalFormatting sqref="CS19">
    <cfRule type="expression" dxfId="1880" priority="10">
      <formula>TODAY()&gt;$CS$19</formula>
    </cfRule>
  </conditionalFormatting>
  <conditionalFormatting sqref="CS20">
    <cfRule type="expression" dxfId="1879" priority="9">
      <formula>TODAY()&gt;$CS$20</formula>
    </cfRule>
  </conditionalFormatting>
  <conditionalFormatting sqref="CS21">
    <cfRule type="expression" dxfId="1878" priority="8">
      <formula>TODAY()&gt;$CS$21</formula>
    </cfRule>
  </conditionalFormatting>
  <conditionalFormatting sqref="CS22">
    <cfRule type="expression" dxfId="1877" priority="7">
      <formula>TODAY()&gt;$CS$22</formula>
    </cfRule>
  </conditionalFormatting>
  <conditionalFormatting sqref="AI18:AI19">
    <cfRule type="duplicateValues" dxfId="1876" priority="3"/>
  </conditionalFormatting>
  <conditionalFormatting sqref="AI18:AI19">
    <cfRule type="duplicateValues" dxfId="1875" priority="4"/>
  </conditionalFormatting>
  <conditionalFormatting sqref="AI23:AI24">
    <cfRule type="duplicateValues" dxfId="1874" priority="1"/>
  </conditionalFormatting>
  <conditionalFormatting sqref="AI23:AI24">
    <cfRule type="duplicateValues" dxfId="1873" priority="2"/>
  </conditionalFormatting>
  <conditionalFormatting sqref="AG15:AG27">
    <cfRule type="duplicateValues" dxfId="1872" priority="5"/>
  </conditionalFormatting>
  <conditionalFormatting sqref="AI15:AI17 AI20:AI22 AI25:AI27">
    <cfRule type="duplicateValues" dxfId="1871" priority="6"/>
  </conditionalFormatting>
  <dataValidations count="6">
    <dataValidation type="list" allowBlank="1" showInputMessage="1" showErrorMessage="1" sqref="AJ9" xr:uid="{8CFFD0CF-AA85-4FB7-9995-851A9A281271}">
      <formula1>$E$102:$E$103</formula1>
    </dataValidation>
    <dataValidation type="list" allowBlank="1" showInputMessage="1" showErrorMessage="1" sqref="CU12" xr:uid="{5FFA7B48-08CE-4F74-80BF-B4C2A5FE488A}">
      <formula1>#REF!</formula1>
    </dataValidation>
    <dataValidation type="list" allowBlank="1" showInputMessage="1" showErrorMessage="1" sqref="BA9:BA23 BM9:BM23" xr:uid="{5DE522D6-3039-4145-9286-58B3BFC8C594}">
      <formula1>$CH$8:$CH$10</formula1>
    </dataValidation>
    <dataValidation type="list" allowBlank="1" showInputMessage="1" showErrorMessage="1" sqref="BD9:BE23" xr:uid="{C1FF8A3B-59F4-421E-B10E-796D0F79FD99}">
      <formula1>OFFSET($CL$9,1,MATCH($BA9,$CL$9:$CN$9,0)-1,COUNTA(OFFSET($CL$9,1,MATCH($BA9,$CL$9:$CN$9,0)-1,5,1)),1)</formula1>
    </dataValidation>
    <dataValidation type="list" allowBlank="1" showInputMessage="1" showErrorMessage="1" sqref="BQ9:BQ23" xr:uid="{08D182E8-EA4B-48C6-838A-73DFAFDED5B0}">
      <formula1>OFFSET($CL$16,1,MATCH($BM9,$CL$16:$CN$16,0)-1,COUNTA(OFFSET($CL$16,1,MATCH($BM9,$CL$16:$CN$16,0)-1,6,1)),1)</formula1>
    </dataValidation>
    <dataValidation type="list" showInputMessage="1" showErrorMessage="1" sqref="BP9:BP23" xr:uid="{1456AE50-7F2C-4588-9AE0-337CB3CC4C5A}">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5537"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5538"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5539"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5540"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5541"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5542"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5543"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5544"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5545"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5546"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5547"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5548"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5549"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5550"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5551"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5552"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5553"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5554"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5555"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5556"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5557"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5558"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5559"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5560"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5561"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5562"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5563"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5564"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5565"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5566"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5567"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5568"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5569"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5570"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5571"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5572"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5573"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5574"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5575"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5576"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5577"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5578"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5579"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5580"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5581"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5582"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5583"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5584"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5585"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5586"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5587"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5588"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5589"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5590"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5591"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5592"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5593"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5594"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5595"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5596"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5597"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5598"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5599"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5600"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5601"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5602"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5603"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5604"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5605"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5606"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5607"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5608"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5609"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5610"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5611"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5612"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5613"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5614"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5615"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5616"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5617"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5618"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5619"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5620"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5621"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5622"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5623"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5624" r:id="rId90" name="Check Box 88">
              <controlPr defaultSize="0" autoFill="0" autoLine="0" autoPict="0">
                <anchor moveWithCells="1">
                  <from>
                    <xdr:col>97</xdr:col>
                    <xdr:colOff>47625</xdr:colOff>
                    <xdr:row>15</xdr:row>
                    <xdr:rowOff>209550</xdr:rowOff>
                  </from>
                  <to>
                    <xdr:col>97</xdr:col>
                    <xdr:colOff>1123950</xdr:colOff>
                    <xdr:row>17</xdr:row>
                    <xdr:rowOff>47625</xdr:rowOff>
                  </to>
                </anchor>
              </controlPr>
            </control>
          </mc:Choice>
        </mc:AlternateContent>
        <mc:AlternateContent xmlns:mc="http://schemas.openxmlformats.org/markup-compatibility/2006">
          <mc:Choice Requires="x14">
            <control shapeId="65625"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5626" r:id="rId92" name="Check Box 90">
              <controlPr defaultSize="0" autoFill="0" autoLine="0" autoPict="0">
                <anchor moveWithCells="1">
                  <from>
                    <xdr:col>97</xdr:col>
                    <xdr:colOff>47625</xdr:colOff>
                    <xdr:row>16</xdr:row>
                    <xdr:rowOff>209550</xdr:rowOff>
                  </from>
                  <to>
                    <xdr:col>97</xdr:col>
                    <xdr:colOff>1123950</xdr:colOff>
                    <xdr:row>18</xdr:row>
                    <xdr:rowOff>47625</xdr:rowOff>
                  </to>
                </anchor>
              </controlPr>
            </control>
          </mc:Choice>
        </mc:AlternateContent>
        <mc:AlternateContent xmlns:mc="http://schemas.openxmlformats.org/markup-compatibility/2006">
          <mc:Choice Requires="x14">
            <control shapeId="65627"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5628" r:id="rId94" name="Check Box 92">
              <controlPr defaultSize="0" autoFill="0" autoLine="0" autoPict="0">
                <anchor moveWithCells="1">
                  <from>
                    <xdr:col>97</xdr:col>
                    <xdr:colOff>47625</xdr:colOff>
                    <xdr:row>17</xdr:row>
                    <xdr:rowOff>209550</xdr:rowOff>
                  </from>
                  <to>
                    <xdr:col>97</xdr:col>
                    <xdr:colOff>1123950</xdr:colOff>
                    <xdr:row>19</xdr:row>
                    <xdr:rowOff>47625</xdr:rowOff>
                  </to>
                </anchor>
              </controlPr>
            </control>
          </mc:Choice>
        </mc:AlternateContent>
        <mc:AlternateContent xmlns:mc="http://schemas.openxmlformats.org/markup-compatibility/2006">
          <mc:Choice Requires="x14">
            <control shapeId="65629"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5630"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5631" r:id="rId97" name="Check Box 95">
              <controlPr defaultSize="0" autoFill="0" autoLine="0" autoPict="0">
                <anchor moveWithCells="1">
                  <from>
                    <xdr:col>97</xdr:col>
                    <xdr:colOff>47625</xdr:colOff>
                    <xdr:row>18</xdr:row>
                    <xdr:rowOff>209550</xdr:rowOff>
                  </from>
                  <to>
                    <xdr:col>97</xdr:col>
                    <xdr:colOff>1123950</xdr:colOff>
                    <xdr:row>20</xdr:row>
                    <xdr:rowOff>47625</xdr:rowOff>
                  </to>
                </anchor>
              </controlPr>
            </control>
          </mc:Choice>
        </mc:AlternateContent>
        <mc:AlternateContent xmlns:mc="http://schemas.openxmlformats.org/markup-compatibility/2006">
          <mc:Choice Requires="x14">
            <control shapeId="65632"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5633"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5634" r:id="rId100" name="Check Box 98">
              <controlPr defaultSize="0" autoFill="0" autoLine="0" autoPict="0">
                <anchor moveWithCells="1">
                  <from>
                    <xdr:col>97</xdr:col>
                    <xdr:colOff>47625</xdr:colOff>
                    <xdr:row>19</xdr:row>
                    <xdr:rowOff>209550</xdr:rowOff>
                  </from>
                  <to>
                    <xdr:col>97</xdr:col>
                    <xdr:colOff>1123950</xdr:colOff>
                    <xdr:row>21</xdr:row>
                    <xdr:rowOff>47625</xdr:rowOff>
                  </to>
                </anchor>
              </controlPr>
            </control>
          </mc:Choice>
        </mc:AlternateContent>
        <mc:AlternateContent xmlns:mc="http://schemas.openxmlformats.org/markup-compatibility/2006">
          <mc:Choice Requires="x14">
            <control shapeId="65635"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5636"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5637" r:id="rId103" name="Check Box 101">
              <controlPr defaultSize="0" autoFill="0" autoLine="0" autoPict="0">
                <anchor moveWithCells="1">
                  <from>
                    <xdr:col>97</xdr:col>
                    <xdr:colOff>47625</xdr:colOff>
                    <xdr:row>20</xdr:row>
                    <xdr:rowOff>209550</xdr:rowOff>
                  </from>
                  <to>
                    <xdr:col>97</xdr:col>
                    <xdr:colOff>1123950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11CECF3C-A745-4184-9496-82143A21F3CD}">
            <xm:f>NOT(ISERROR(SEARCH("AGGRESSIVE",R7)))</xm:f>
            <xm:f>"AGGRESSIVE"</xm:f>
            <x14:dxf>
              <font>
                <b/>
                <i val="0"/>
              </font>
              <fill>
                <patternFill>
                  <bgColor rgb="FFFFC000"/>
                </patternFill>
              </fill>
            </x14:dxf>
          </x14:cfRule>
          <xm:sqref>R7</xm:sqref>
        </x14:conditionalFormatting>
      </x14:conditionalFormatting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51DBF-117E-4ED5-96ED-BD8E2E80474D}">
  <sheetPr codeName="Sheet32">
    <tabColor rgb="FFFFC000"/>
  </sheetPr>
  <dimension ref="A1:CZ350"/>
  <sheetViews>
    <sheetView topLeftCell="AB3" workbookViewId="0">
      <selection activeCell="AK18" sqref="AK18"/>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0.14062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45279</v>
      </c>
      <c r="CS4" s="371">
        <f>IF(CS12&lt;&gt;0,IF($CU38&lt;=83,(WORKDAY($CS$12,$CS29)),"NA"),"")</f>
        <v>45282</v>
      </c>
      <c r="CT4" s="371">
        <f>IF(CS12&lt;&gt;0,IF($CU39&lt;=83,(WORKDAY($CS$12,$CS30)),"NA"),"")</f>
        <v>45288</v>
      </c>
      <c r="CU4" s="371">
        <f>IF(CS12&lt;&gt;0,IF($CU40&lt;=83,(WORKDAY($CS$12,$CS31)),"NA"),"")</f>
        <v>45316</v>
      </c>
      <c r="CV4" s="371">
        <f>IF(CS12&lt;&gt;0,IF($CU41&lt;=83,(WORKDAY($CS$12,$CS32)),"NA"),"")</f>
        <v>45348</v>
      </c>
      <c r="CW4" s="371">
        <f>IF(CS12&lt;&gt;0,IF($CU42&lt;=83,(WORKDAY($CS$12,$CS33)),"NA"),"")</f>
        <v>45349</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LOYANG - SSC</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45320</v>
      </c>
      <c r="CY5" s="365"/>
      <c r="CZ5" s="365"/>
    </row>
    <row r="6" spans="1:104" ht="15.75" thickBot="1">
      <c r="A6" s="71"/>
      <c r="B6" s="71"/>
      <c r="C6" s="72">
        <f>IF(AI9&lt;&gt;0,IF($G66&lt;=83,(WORKDAY($AI$9,$F21)),"NA"),"")</f>
        <v>45279</v>
      </c>
      <c r="D6" s="72" t="str">
        <f>IF(AI9&lt;&gt;0,IF($G67&lt;=83,(WORKDAY($AI$9,$F22)),"NA"),"")</f>
        <v>NA</v>
      </c>
      <c r="E6" s="72">
        <f>IF(AI9&lt;&gt;0,IF($G68&lt;=83,(WORKDAY($AI$9,$F23)),"NA"),"")</f>
        <v>45281</v>
      </c>
      <c r="F6" s="72">
        <f>IF(AI9&lt;&gt;0,IF($G69&lt;=83,(WORKDAY($AI$9,$F24)),"NA"),"")</f>
        <v>45282</v>
      </c>
      <c r="G6" s="72">
        <f>IF(AI9&lt;&gt;0,IF($G70&lt;=83,(WORKDAY($AI$9,$F25)),"NA"),"")</f>
        <v>45286</v>
      </c>
      <c r="H6" s="72">
        <f>IF(AI9&lt;&gt;0,IF($G71&lt;=83,(WORKDAY($AI$9,$F26)),"NA"),"")</f>
        <v>45286</v>
      </c>
      <c r="I6" s="72">
        <f>IF(AI9&lt;&gt;0,IF($G72&lt;=83,(WORKDAY($AI$9,$F27)),"NA"),"")</f>
        <v>45288</v>
      </c>
      <c r="J6" s="72">
        <f>IF(AI9&lt;&gt;0,IF($G73&lt;=83,(WORKDAY($AI$9,$F28)),"NA"),"")</f>
        <v>45286</v>
      </c>
      <c r="K6" s="72">
        <f>IF(AI9&lt;&gt;0,IF($G74&lt;=83,(WORKDAY($AI$9,$F29)),"NA"),"")</f>
        <v>45292</v>
      </c>
      <c r="L6" s="437">
        <f>IF(AI9&lt;&gt;0,IF($G75&lt;=83,(WORKDAY($AI$9,$F30)),"NA"),"")</f>
        <v>45294</v>
      </c>
      <c r="M6" s="691" t="str">
        <f>$AO$9</f>
        <v/>
      </c>
      <c r="N6" s="691"/>
      <c r="O6" s="125"/>
      <c r="P6" s="73">
        <f>IF($AQ$9&lt;&gt;0,$AQ$9,"")</f>
        <v>45239</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LOYANG - SSC</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45320</v>
      </c>
      <c r="P7" s="78" t="str">
        <f>IF((P6&lt;O7),"AMENDMENT REQUIRED","")</f>
        <v>AMENDMENT REQUIRED</v>
      </c>
      <c r="Q7" s="273" t="str">
        <f ca="1">IF($AR$9&lt;&gt;0,IF($E$76&lt;84,IF(TODAY()&gt;=WORKDAY($AR$9,$F$99),"NEEDS ATTENTION",""),"COMPLETED"),"")</f>
        <v/>
      </c>
      <c r="R7" s="434" t="str">
        <f>IF($E$76&gt;70,"TO ARCHIVE",IF($AP$9&gt;$AK$9,"AGGRESSIVE",""))</f>
        <v/>
      </c>
      <c r="S7" s="313">
        <f>AA88</f>
        <v>0.85</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65">
      <c r="M9"/>
      <c r="Z9" s="41" t="s">
        <v>362</v>
      </c>
      <c r="AA9" s="41" t="s">
        <v>597</v>
      </c>
      <c r="AB9" s="41" t="s">
        <v>1159</v>
      </c>
      <c r="AC9" s="41" t="s">
        <v>498</v>
      </c>
      <c r="AD9" s="41" t="s">
        <v>363</v>
      </c>
      <c r="AE9" s="41" t="s">
        <v>842</v>
      </c>
      <c r="AF9" s="41" t="s">
        <v>848</v>
      </c>
      <c r="AG9" s="41" t="s">
        <v>887</v>
      </c>
      <c r="AH9" s="41" t="s">
        <v>888</v>
      </c>
      <c r="AI9" s="90">
        <f>'HL-Project Plan'!E24</f>
        <v>45274</v>
      </c>
      <c r="AJ9" s="7">
        <v>32</v>
      </c>
      <c r="AK9" s="271">
        <f>IF($AI$9&gt;0,WORKDAY($AI$9,$AJ$9),"")</f>
        <v>45320</v>
      </c>
      <c r="AL9" s="26">
        <f>IF(E79&lt;=83,"",AA29)</f>
        <v>0</v>
      </c>
      <c r="AM9" s="26">
        <f>IF(E80&lt;=83,"",AA28)</f>
        <v>45274</v>
      </c>
      <c r="AN9" s="26" t="str">
        <f>IF(E81&lt;=83,"",AA30)</f>
        <v/>
      </c>
      <c r="AO9" s="271" t="str">
        <f>IF(AA31&lt;&gt;0,IF(G73=84,AD31,AA31),"")</f>
        <v/>
      </c>
      <c r="AP9" s="26">
        <f>IF($AI$9&lt;&gt;0,(MAX((AK9),MAX($AL$9,$AM$9,$AN$9))),"")</f>
        <v>45320</v>
      </c>
      <c r="AQ9" s="26">
        <f>MIN('CRD controls'!I119:I127)</f>
        <v>45239</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LOYANG - SSC</v>
      </c>
      <c r="CS12" s="379">
        <f>AI9</f>
        <v>45274</v>
      </c>
      <c r="CT12" s="380">
        <f>AP9</f>
        <v>45320</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G15" s="71"/>
      <c r="AH15" s="71" t="s">
        <v>413</v>
      </c>
      <c r="AI15" s="71"/>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G16" s="71"/>
      <c r="AH16" s="71" t="s">
        <v>413</v>
      </c>
      <c r="AI16" s="71"/>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G17" s="71"/>
      <c r="AH17" s="71" t="s">
        <v>413</v>
      </c>
      <c r="AI17" s="71"/>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G18" s="71"/>
      <c r="AH18" s="71" t="s">
        <v>618</v>
      </c>
      <c r="AI18" s="71"/>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G19" s="71"/>
      <c r="AH19" s="71" t="s">
        <v>618</v>
      </c>
      <c r="AI19" s="71"/>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G20" s="71"/>
      <c r="AH20" s="71" t="s">
        <v>413</v>
      </c>
      <c r="AI20" s="71"/>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G21" s="71"/>
      <c r="AH21" s="71" t="s">
        <v>413</v>
      </c>
      <c r="AI21" s="71"/>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G22" s="71"/>
      <c r="AH22" s="71" t="s">
        <v>413</v>
      </c>
      <c r="AI22" s="71"/>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G23" s="71"/>
      <c r="AH23" s="71" t="s">
        <v>618</v>
      </c>
      <c r="AI23" s="71"/>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AG24" s="71"/>
      <c r="AH24" s="71" t="s">
        <v>618</v>
      </c>
      <c r="AI24" s="71"/>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AG25" s="71"/>
      <c r="AH25" s="71" t="s">
        <v>618</v>
      </c>
      <c r="AI25" s="71"/>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AG26" s="71"/>
      <c r="AH26" s="71" t="s">
        <v>618</v>
      </c>
      <c r="AI26" s="71"/>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G27" s="71" t="s">
        <v>768</v>
      </c>
      <c r="AH27" s="71" t="s">
        <v>618</v>
      </c>
      <c r="AI27" s="71"/>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45274</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52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53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Y37" t="s">
        <v>889</v>
      </c>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0.85</v>
      </c>
      <c r="AB87" s="150" t="s">
        <v>256</v>
      </c>
      <c r="AC87" s="10">
        <f>(1-AA87)</f>
        <v>0.15000000000000002</v>
      </c>
    </row>
    <row r="88" spans="1:36" ht="15.75" thickBot="1">
      <c r="C88" s="119" t="s">
        <v>48</v>
      </c>
      <c r="D88" s="140" t="s">
        <v>246</v>
      </c>
      <c r="E88" s="140" t="s">
        <v>247</v>
      </c>
      <c r="F88" s="140" t="s">
        <v>248</v>
      </c>
      <c r="G88" s="193" t="s">
        <v>249</v>
      </c>
      <c r="H88" s="291" t="s">
        <v>250</v>
      </c>
      <c r="M88" s="182"/>
      <c r="Z88" s="195" t="s">
        <v>257</v>
      </c>
      <c r="AA88" s="196">
        <f>H170</f>
        <v>0.85</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45.65217391304347</v>
      </c>
      <c r="K123" s="685">
        <f>SUM(I123:I150)</f>
        <v>4.3478260869565215</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0</v>
      </c>
      <c r="E125" s="6">
        <f t="shared" si="22"/>
        <v>70</v>
      </c>
      <c r="F125" s="46" t="b">
        <v>1</v>
      </c>
      <c r="G125" s="6">
        <f>_xlfn.UNICODE($F125)</f>
        <v>84</v>
      </c>
      <c r="H125" s="297">
        <f t="shared" si="23"/>
        <v>0</v>
      </c>
      <c r="I125" s="297">
        <f t="shared" si="24"/>
        <v>2.1739130434782608</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10</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49.999999999999993</v>
      </c>
      <c r="M166"/>
    </row>
    <row r="167" spans="3:13" ht="15.75" thickBot="1">
      <c r="C167" s="118" t="s">
        <v>401</v>
      </c>
      <c r="G167" s="298" t="s">
        <v>272</v>
      </c>
      <c r="H167" s="299">
        <f>(J79+K79+H73+I73)</f>
        <v>20</v>
      </c>
      <c r="M167"/>
    </row>
    <row r="168" spans="3:13" ht="15.75" thickBot="1">
      <c r="C168" s="306" t="s">
        <v>276</v>
      </c>
      <c r="G168" s="298" t="s">
        <v>273</v>
      </c>
      <c r="H168" s="299">
        <f>J153+K153</f>
        <v>15</v>
      </c>
      <c r="M168"/>
    </row>
    <row r="169" spans="3:13" ht="15.75" thickBot="1">
      <c r="C169" s="307" t="s">
        <v>402</v>
      </c>
      <c r="G169" s="298" t="s">
        <v>274</v>
      </c>
      <c r="H169" s="299">
        <f>J162+K162</f>
        <v>0</v>
      </c>
      <c r="M169"/>
    </row>
    <row r="170" spans="3:13" ht="15.75" thickBot="1">
      <c r="C170" s="308" t="s">
        <v>403</v>
      </c>
      <c r="H170" s="300">
        <f>SUM(H166:H169)/100</f>
        <v>0.85</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1869" priority="334" operator="equal">
      <formula>0</formula>
    </cfRule>
  </conditionalFormatting>
  <conditionalFormatting sqref="H53">
    <cfRule type="cellIs" dxfId="1868" priority="333" operator="equal">
      <formula>0</formula>
    </cfRule>
  </conditionalFormatting>
  <conditionalFormatting sqref="L53">
    <cfRule type="cellIs" dxfId="1867" priority="332" operator="equal">
      <formula>0</formula>
    </cfRule>
  </conditionalFormatting>
  <conditionalFormatting sqref="H48">
    <cfRule type="cellIs" dxfId="1866" priority="331" operator="equal">
      <formula>0</formula>
    </cfRule>
  </conditionalFormatting>
  <conditionalFormatting sqref="H57">
    <cfRule type="cellIs" dxfId="1865" priority="330" operator="equal">
      <formula>0</formula>
    </cfRule>
  </conditionalFormatting>
  <conditionalFormatting sqref="D48">
    <cfRule type="cellIs" dxfId="1864" priority="329" operator="equal">
      <formula>0</formula>
    </cfRule>
  </conditionalFormatting>
  <conditionalFormatting sqref="D52">
    <cfRule type="cellIs" dxfId="1863" priority="328" operator="equal">
      <formula>0</formula>
    </cfRule>
  </conditionalFormatting>
  <conditionalFormatting sqref="D57">
    <cfRule type="cellIs" dxfId="1862" priority="327" operator="equal">
      <formula>0</formula>
    </cfRule>
  </conditionalFormatting>
  <conditionalFormatting sqref="D61">
    <cfRule type="cellIs" dxfId="1861" priority="326" operator="equal">
      <formula>0</formula>
    </cfRule>
  </conditionalFormatting>
  <conditionalFormatting sqref="P53">
    <cfRule type="cellIs" dxfId="1860" priority="325" operator="equal">
      <formula>0</formula>
    </cfRule>
  </conditionalFormatting>
  <conditionalFormatting sqref="K54">
    <cfRule type="expression" dxfId="1859" priority="324">
      <formula>$L$53=0</formula>
    </cfRule>
  </conditionalFormatting>
  <conditionalFormatting sqref="G49">
    <cfRule type="expression" dxfId="1858" priority="323">
      <formula>$H$48=0</formula>
    </cfRule>
  </conditionalFormatting>
  <conditionalFormatting sqref="C49">
    <cfRule type="expression" dxfId="1857" priority="322">
      <formula>$D$48=0</formula>
    </cfRule>
  </conditionalFormatting>
  <conditionalFormatting sqref="C53">
    <cfRule type="expression" dxfId="1856" priority="321">
      <formula>$D$52=0</formula>
    </cfRule>
  </conditionalFormatting>
  <conditionalFormatting sqref="C58">
    <cfRule type="expression" dxfId="1855" priority="320">
      <formula>$D$57=0</formula>
    </cfRule>
  </conditionalFormatting>
  <conditionalFormatting sqref="C62">
    <cfRule type="expression" dxfId="1854" priority="319">
      <formula>$D$61=0</formula>
    </cfRule>
  </conditionalFormatting>
  <conditionalFormatting sqref="O54">
    <cfRule type="expression" dxfId="1853" priority="318">
      <formula>$P$53=0</formula>
    </cfRule>
  </conditionalFormatting>
  <conditionalFormatting sqref="G58">
    <cfRule type="expression" dxfId="1852" priority="317">
      <formula>$H$57=0</formula>
    </cfRule>
  </conditionalFormatting>
  <conditionalFormatting sqref="G54">
    <cfRule type="expression" dxfId="1851" priority="316">
      <formula>$H$53=0</formula>
    </cfRule>
  </conditionalFormatting>
  <conditionalFormatting sqref="Y48">
    <cfRule type="cellIs" dxfId="1850" priority="315" operator="equal">
      <formula>"CRITICAL"</formula>
    </cfRule>
  </conditionalFormatting>
  <conditionalFormatting sqref="Y50">
    <cfRule type="cellIs" dxfId="1849" priority="314" operator="equal">
      <formula>"CRITICAL"</formula>
    </cfRule>
  </conditionalFormatting>
  <conditionalFormatting sqref="Y53">
    <cfRule type="cellIs" dxfId="1848" priority="313" operator="equal">
      <formula>"CRITICAL"</formula>
    </cfRule>
  </conditionalFormatting>
  <conditionalFormatting sqref="Y28">
    <cfRule type="cellIs" dxfId="1847" priority="312" operator="equal">
      <formula>"CRITICAL"</formula>
    </cfRule>
  </conditionalFormatting>
  <conditionalFormatting sqref="Y59">
    <cfRule type="cellIs" dxfId="1846" priority="311" operator="equal">
      <formula>"CRITICAL"</formula>
    </cfRule>
  </conditionalFormatting>
  <conditionalFormatting sqref="Y60">
    <cfRule type="cellIs" dxfId="1845" priority="310" operator="equal">
      <formula>"CRITICAL"</formula>
    </cfRule>
  </conditionalFormatting>
  <conditionalFormatting sqref="C7:L7">
    <cfRule type="cellIs" dxfId="1844" priority="299" operator="equal">
      <formula>"NON-WORKING DAY"</formula>
    </cfRule>
    <cfRule type="cellIs" dxfId="1843" priority="300" operator="equal">
      <formula>"WORKING DAY"</formula>
    </cfRule>
    <cfRule type="cellIs" dxfId="1842" priority="301" operator="equal">
      <formula>"NON AGGRESSIVE"</formula>
    </cfRule>
    <cfRule type="cellIs" dxfId="1841" priority="302" operator="equal">
      <formula>"AGGRESSIVE"</formula>
    </cfRule>
    <cfRule type="cellIs" dxfId="1840" priority="303" operator="equal">
      <formula>"AMENDMENT NOT REQUIRED"</formula>
    </cfRule>
    <cfRule type="cellIs" dxfId="1839" priority="304" operator="equal">
      <formula>"AMENDMENT REQUIRED"</formula>
    </cfRule>
    <cfRule type="cellIs" dxfId="1838" priority="305" operator="equal">
      <formula>"COMPLETED"</formula>
    </cfRule>
    <cfRule type="cellIs" dxfId="1837" priority="306" operator="equal">
      <formula>"RISK"</formula>
    </cfRule>
    <cfRule type="cellIs" dxfId="1836" priority="307" operator="equal">
      <formula>"ISSUE"</formula>
    </cfRule>
    <cfRule type="cellIs" dxfId="1835" priority="308" operator="equal">
      <formula>"NEEDS ATTENTION"</formula>
    </cfRule>
    <cfRule type="cellIs" dxfId="1834" priority="309" operator="equal">
      <formula>"NA"</formula>
    </cfRule>
  </conditionalFormatting>
  <conditionalFormatting sqref="AD26">
    <cfRule type="cellIs" dxfId="1833" priority="298" operator="equal">
      <formula>"PROJECT CAN BE MOVED TO COMPLETED SHEET"</formula>
    </cfRule>
  </conditionalFormatting>
  <conditionalFormatting sqref="Q7">
    <cfRule type="cellIs" dxfId="1832" priority="287" operator="equal">
      <formula>"NON-WORKING DAY"</formula>
    </cfRule>
    <cfRule type="cellIs" dxfId="1831" priority="288" operator="equal">
      <formula>"WORKING DAY"</formula>
    </cfRule>
    <cfRule type="cellIs" dxfId="1830" priority="289" operator="equal">
      <formula>"NON AGGRESSIVE"</formula>
    </cfRule>
    <cfRule type="cellIs" dxfId="1829" priority="290" operator="equal">
      <formula>"AGGRESSIVE"</formula>
    </cfRule>
    <cfRule type="cellIs" dxfId="1828" priority="291" operator="equal">
      <formula>"AMENDMENT NOT REQUIRED"</formula>
    </cfRule>
    <cfRule type="cellIs" dxfId="1827" priority="292" operator="equal">
      <formula>"AMENDMENT REQUIRED"</formula>
    </cfRule>
    <cfRule type="cellIs" dxfId="1826" priority="293" operator="equal">
      <formula>"COMPLETED"</formula>
    </cfRule>
    <cfRule type="cellIs" dxfId="1825" priority="294" operator="equal">
      <formula>"RISK"</formula>
    </cfRule>
    <cfRule type="cellIs" dxfId="1824" priority="295" operator="equal">
      <formula>"ISSUE"</formula>
    </cfRule>
    <cfRule type="cellIs" dxfId="1823" priority="296" operator="equal">
      <formula>"NEEDS ATTENTION"</formula>
    </cfRule>
    <cfRule type="cellIs" dxfId="1822" priority="297" operator="equal">
      <formula>"NA"</formula>
    </cfRule>
  </conditionalFormatting>
  <conditionalFormatting sqref="P7">
    <cfRule type="cellIs" dxfId="1821" priority="286" operator="equal">
      <formula>"AMENDMENT REQUIRED"</formula>
    </cfRule>
  </conditionalFormatting>
  <conditionalFormatting sqref="C7">
    <cfRule type="cellIs" dxfId="1820" priority="285" operator="equal">
      <formula>"BILLING DEFEREMENT TO BE INITIATED, IF APPLICABLE"</formula>
    </cfRule>
  </conditionalFormatting>
  <conditionalFormatting sqref="C102:C106">
    <cfRule type="containsText" dxfId="1819" priority="232" operator="containsText" text="TD/TM">
      <formula>NOT(ISERROR(SEARCH("TD/TM",C102)))</formula>
    </cfRule>
    <cfRule type="containsText" dxfId="1818" priority="235" operator="containsText" text="Order Raising">
      <formula>NOT(ISERROR(SEARCH("Order Raising",C102)))</formula>
    </cfRule>
    <cfRule type="containsText" dxfId="1817" priority="236" operator="containsText" text="Partner">
      <formula>NOT(ISERROR(SEARCH("Partner",C102)))</formula>
    </cfRule>
    <cfRule type="containsText" dxfId="1816" priority="283" operator="containsText" text="Sales">
      <formula>NOT(ISERROR(SEARCH("Sales",C102)))</formula>
    </cfRule>
    <cfRule type="containsText" dxfId="1815" priority="284" operator="containsText" text="Client">
      <formula>NOT(ISERROR(SEARCH("Client",C102)))</formula>
    </cfRule>
  </conditionalFormatting>
  <conditionalFormatting sqref="C103">
    <cfRule type="containsText" dxfId="1814" priority="281" operator="containsText" text="Singtel">
      <formula>NOT(ISERROR(SEARCH("Singtel",C103)))</formula>
    </cfRule>
    <cfRule type="containsText" dxfId="1813" priority="282" operator="containsText" text="Schenker">
      <formula>NOT(ISERROR(SEARCH("Schenker",C103)))</formula>
    </cfRule>
  </conditionalFormatting>
  <conditionalFormatting sqref="M7:N7">
    <cfRule type="cellIs" dxfId="1812" priority="269" operator="equal">
      <formula>"NEEDS POSTPONEMENT"</formula>
    </cfRule>
    <cfRule type="cellIs" dxfId="1811" priority="270" operator="equal">
      <formula>"NON-WORKING DAY"</formula>
    </cfRule>
    <cfRule type="cellIs" dxfId="1810" priority="271" operator="equal">
      <formula>"WORKING DAY"</formula>
    </cfRule>
    <cfRule type="cellIs" dxfId="1809" priority="272" operator="equal">
      <formula>"NON AGGRESSIVE"</formula>
    </cfRule>
    <cfRule type="cellIs" dxfId="1808" priority="273" operator="equal">
      <formula>"AGGRESSIVE"</formula>
    </cfRule>
    <cfRule type="cellIs" dxfId="1807" priority="274" operator="equal">
      <formula>"AMENDMENT NOT REQUIRED"</formula>
    </cfRule>
    <cfRule type="cellIs" dxfId="1806" priority="275" operator="equal">
      <formula>"AMENDMENT REQUIRED"</formula>
    </cfRule>
    <cfRule type="cellIs" dxfId="1805" priority="276" operator="equal">
      <formula>"COMPLETED"</formula>
    </cfRule>
    <cfRule type="cellIs" dxfId="1804" priority="277" operator="equal">
      <formula>"RISK"</formula>
    </cfRule>
    <cfRule type="cellIs" dxfId="1803" priority="278" operator="equal">
      <formula>"ISSUE"</formula>
    </cfRule>
    <cfRule type="cellIs" dxfId="1802" priority="279" operator="equal">
      <formula>"NEEDS ATTENTION"</formula>
    </cfRule>
    <cfRule type="cellIs" dxfId="1801" priority="280" operator="equal">
      <formula>"NA"</formula>
    </cfRule>
  </conditionalFormatting>
  <conditionalFormatting sqref="S7">
    <cfRule type="cellIs" dxfId="1800" priority="257" operator="equal">
      <formula>"NON-WORKING DAY"</formula>
    </cfRule>
    <cfRule type="cellIs" dxfId="1799" priority="258" operator="equal">
      <formula>"WORKING DAY"</formula>
    </cfRule>
    <cfRule type="cellIs" dxfId="1798" priority="259" operator="equal">
      <formula>"NON AGGRESSIVE"</formula>
    </cfRule>
    <cfRule type="cellIs" dxfId="1797" priority="260" operator="equal">
      <formula>"AGGRESSIVE"</formula>
    </cfRule>
    <cfRule type="cellIs" dxfId="1796" priority="261" operator="equal">
      <formula>"AMENDMENT NOT REQUIRED"</formula>
    </cfRule>
    <cfRule type="cellIs" dxfId="1795" priority="262" operator="equal">
      <formula>"AMENDMENT REQUIRED"</formula>
    </cfRule>
    <cfRule type="cellIs" dxfId="1794" priority="263" operator="equal">
      <formula>"COMPLETED"</formula>
    </cfRule>
    <cfRule type="cellIs" dxfId="1793" priority="264" operator="equal">
      <formula>"RISK"</formula>
    </cfRule>
    <cfRule type="cellIs" dxfId="1792" priority="265" operator="equal">
      <formula>"ISSUE"</formula>
    </cfRule>
    <cfRule type="cellIs" dxfId="1791" priority="266" operator="equal">
      <formula>"NEEDS ATTENTION"</formula>
    </cfRule>
    <cfRule type="cellIs" dxfId="1790" priority="267" operator="equal">
      <formula>"NA"</formula>
    </cfRule>
  </conditionalFormatting>
  <conditionalFormatting sqref="AA38">
    <cfRule type="cellIs" dxfId="1789" priority="255" stopIfTrue="1" operator="equal">
      <formula>"COMPLETED"</formula>
    </cfRule>
    <cfRule type="expression" dxfId="1788" priority="256">
      <formula>$B$3&gt;$AA$38</formula>
    </cfRule>
  </conditionalFormatting>
  <conditionalFormatting sqref="AA26">
    <cfRule type="cellIs" dxfId="1787" priority="250" stopIfTrue="1" operator="equal">
      <formula>"COMPLETED"</formula>
    </cfRule>
    <cfRule type="expression" dxfId="1786" priority="251">
      <formula>$B$3&gt;$AA$26</formula>
    </cfRule>
  </conditionalFormatting>
  <conditionalFormatting sqref="AA26">
    <cfRule type="cellIs" dxfId="1785" priority="249" stopIfTrue="1" operator="equal">
      <formula>"NA"</formula>
    </cfRule>
  </conditionalFormatting>
  <conditionalFormatting sqref="C35 Z17 D5 C90">
    <cfRule type="expression" dxfId="1784" priority="337">
      <formula>AND($D$52=0,$AA$17&lt;&gt;"NA")</formula>
    </cfRule>
  </conditionalFormatting>
  <conditionalFormatting sqref="C36 Z18 C91 E5">
    <cfRule type="expression" dxfId="1783" priority="338">
      <formula>AND($D$57=0,$AA$18&lt;&gt;"NA")</formula>
    </cfRule>
  </conditionalFormatting>
  <conditionalFormatting sqref="C37 C92 F5">
    <cfRule type="expression" dxfId="1782" priority="339">
      <formula>AND($H$48=0,#REF!&lt;&gt;"NA")</formula>
    </cfRule>
  </conditionalFormatting>
  <conditionalFormatting sqref="C38 Z20 C93 G5">
    <cfRule type="expression" dxfId="1781" priority="340">
      <formula>AND($H$53=0,$AA$20&lt;&gt;"NA")</formula>
    </cfRule>
  </conditionalFormatting>
  <conditionalFormatting sqref="C39 C94 H5">
    <cfRule type="expression" dxfId="1780" priority="341">
      <formula>AND($H$57=0,#REF!&lt;&gt;"NA")</formula>
    </cfRule>
  </conditionalFormatting>
  <conditionalFormatting sqref="C95 C40 C72 I5">
    <cfRule type="expression" dxfId="1779" priority="342">
      <formula>AND($L$57=0,#REF!&lt;&gt;"NA")</formula>
    </cfRule>
  </conditionalFormatting>
  <conditionalFormatting sqref="C41 C96 J5">
    <cfRule type="expression" dxfId="1778" priority="343">
      <formula>AND($D$61=0,#REF!&lt;&gt;"NA")</formula>
    </cfRule>
  </conditionalFormatting>
  <conditionalFormatting sqref="C42 C97 K5">
    <cfRule type="expression" dxfId="1777" priority="344">
      <formula>AND($L$53=0,#REF!&lt;&gt;"NA")</formula>
    </cfRule>
  </conditionalFormatting>
  <conditionalFormatting sqref="C43 Z25 C98 L5:M5">
    <cfRule type="expression" dxfId="1776" priority="345">
      <formula>AND($P$53=0,$AA$25&lt;&gt;"NA")</formula>
    </cfRule>
  </conditionalFormatting>
  <conditionalFormatting sqref="AD44">
    <cfRule type="expression" dxfId="1775" priority="248">
      <formula>OR($E123=84,$G123=84)</formula>
    </cfRule>
  </conditionalFormatting>
  <conditionalFormatting sqref="AD45:AD46">
    <cfRule type="expression" dxfId="1774" priority="247">
      <formula>OR($E124=84,$G124=84)</formula>
    </cfRule>
  </conditionalFormatting>
  <conditionalFormatting sqref="AD52">
    <cfRule type="expression" dxfId="1773" priority="246">
      <formula>OR($E133=84,$G133=84)</formula>
    </cfRule>
  </conditionalFormatting>
  <conditionalFormatting sqref="Z24">
    <cfRule type="expression" dxfId="1772" priority="245">
      <formula>AND($L$53=0,$AA$24&lt;&gt;"NA")</formula>
    </cfRule>
  </conditionalFormatting>
  <conditionalFormatting sqref="K58">
    <cfRule type="expression" dxfId="1771" priority="244">
      <formula>$H$57=0</formula>
    </cfRule>
  </conditionalFormatting>
  <conditionalFormatting sqref="AA34">
    <cfRule type="cellIs" dxfId="1770" priority="335" operator="equal">
      <formula>"COMPLETED"</formula>
    </cfRule>
    <cfRule type="expression" dxfId="1769" priority="336">
      <formula>$B$3&gt;$AA$34</formula>
    </cfRule>
  </conditionalFormatting>
  <conditionalFormatting sqref="AA35">
    <cfRule type="cellIs" dxfId="1768" priority="242" operator="equal">
      <formula>"COMPLETED"</formula>
    </cfRule>
    <cfRule type="expression" dxfId="1767" priority="243">
      <formula>$B$3&gt;$AA$35</formula>
    </cfRule>
  </conditionalFormatting>
  <conditionalFormatting sqref="AA36">
    <cfRule type="expression" dxfId="1766" priority="240">
      <formula>$B$3&gt;$AA$36</formula>
    </cfRule>
    <cfRule type="cellIs" dxfId="1765" priority="241" operator="equal">
      <formula>"COMPLETED"</formula>
    </cfRule>
    <cfRule type="cellIs" dxfId="1764" priority="254" operator="equal">
      <formula>"NA"</formula>
    </cfRule>
  </conditionalFormatting>
  <conditionalFormatting sqref="AA37">
    <cfRule type="expression" dxfId="1763" priority="237">
      <formula>$B$3&gt;$AA$37</formula>
    </cfRule>
    <cfRule type="cellIs" dxfId="1762" priority="238" operator="equal">
      <formula>"NA"</formula>
    </cfRule>
    <cfRule type="cellIs" dxfId="1761" priority="239" operator="equal">
      <formula>"COMPLETED"</formula>
    </cfRule>
  </conditionalFormatting>
  <conditionalFormatting sqref="C106">
    <cfRule type="containsText" dxfId="1760" priority="233" operator="containsText" text="Singtel">
      <formula>NOT(ISERROR(SEARCH("Singtel",C106)))</formula>
    </cfRule>
    <cfRule type="containsText" dxfId="1759" priority="234" operator="containsText" text="Schenker">
      <formula>NOT(ISERROR(SEARCH("Schenker",C106)))</formula>
    </cfRule>
  </conditionalFormatting>
  <conditionalFormatting sqref="AE74:AG74">
    <cfRule type="expression" dxfId="1758" priority="231">
      <formula>OR($E153=84,$G153=84)</formula>
    </cfRule>
  </conditionalFormatting>
  <conditionalFormatting sqref="BF9:BG23 BJ9:BJ23">
    <cfRule type="cellIs" dxfId="1757" priority="219" operator="equal">
      <formula>"Critical"</formula>
    </cfRule>
    <cfRule type="cellIs" dxfId="1756" priority="220" operator="equal">
      <formula>"Sustainable"</formula>
    </cfRule>
    <cfRule type="cellIs" dxfId="1755" priority="221" operator="equal">
      <formula>"Severe"</formula>
    </cfRule>
    <cfRule type="cellIs" dxfId="1754" priority="222" operator="equal">
      <formula>"Moderate"</formula>
    </cfRule>
  </conditionalFormatting>
  <conditionalFormatting sqref="CB9:CG14">
    <cfRule type="cellIs" dxfId="1753" priority="227" operator="equal">
      <formula>"Critical"</formula>
    </cfRule>
    <cfRule type="cellIs" dxfId="1752" priority="228" operator="equal">
      <formula>"Sustainable"</formula>
    </cfRule>
    <cfRule type="cellIs" dxfId="1751" priority="229" operator="equal">
      <formula>"Severe"</formula>
    </cfRule>
    <cfRule type="cellIs" dxfId="1750" priority="230" operator="equal">
      <formula>"Moderate"</formula>
    </cfRule>
  </conditionalFormatting>
  <conditionalFormatting sqref="BT9:BU23">
    <cfRule type="cellIs" dxfId="1749" priority="223" operator="equal">
      <formula>"Critical"</formula>
    </cfRule>
    <cfRule type="cellIs" dxfId="1748" priority="224" operator="equal">
      <formula>"Sustainable"</formula>
    </cfRule>
    <cfRule type="cellIs" dxfId="1747" priority="225" operator="equal">
      <formula>"Severe"</formula>
    </cfRule>
    <cfRule type="cellIs" dxfId="1746" priority="226" operator="equal">
      <formula>"Moderate"</formula>
    </cfRule>
  </conditionalFormatting>
  <conditionalFormatting sqref="CB9:CG14">
    <cfRule type="cellIs" dxfId="1745" priority="218" operator="equal">
      <formula>"NIL"</formula>
    </cfRule>
  </conditionalFormatting>
  <conditionalFormatting sqref="CB14:CG14">
    <cfRule type="cellIs" dxfId="1744" priority="214" operator="equal">
      <formula>"Critical"</formula>
    </cfRule>
    <cfRule type="cellIs" dxfId="1743" priority="215" operator="equal">
      <formula>"Sustainable"</formula>
    </cfRule>
    <cfRule type="cellIs" dxfId="1742" priority="216" operator="equal">
      <formula>"Severe"</formula>
    </cfRule>
    <cfRule type="cellIs" dxfId="1741" priority="217" operator="equal">
      <formula>"Moderate"</formula>
    </cfRule>
  </conditionalFormatting>
  <conditionalFormatting sqref="CB14:CG14">
    <cfRule type="cellIs" dxfId="1740" priority="213" operator="equal">
      <formula>"NIL"</formula>
    </cfRule>
  </conditionalFormatting>
  <conditionalFormatting sqref="CG9:CG13">
    <cfRule type="cellIs" dxfId="1739" priority="209" operator="equal">
      <formula>"Critical"</formula>
    </cfRule>
    <cfRule type="cellIs" dxfId="1738" priority="210" operator="equal">
      <formula>"Sustainable"</formula>
    </cfRule>
    <cfRule type="cellIs" dxfId="1737" priority="211" operator="equal">
      <formula>"Severe"</formula>
    </cfRule>
    <cfRule type="cellIs" dxfId="1736" priority="212" operator="equal">
      <formula>"Moderate"</formula>
    </cfRule>
  </conditionalFormatting>
  <conditionalFormatting sqref="CG9:CG13">
    <cfRule type="cellIs" dxfId="1735" priority="208" operator="equal">
      <formula>"NIL"</formula>
    </cfRule>
  </conditionalFormatting>
  <conditionalFormatting sqref="BT9:BU23">
    <cfRule type="cellIs" dxfId="1734" priority="207" operator="equal">
      <formula>"NIL"</formula>
    </cfRule>
  </conditionalFormatting>
  <conditionalFormatting sqref="BW9:BW23">
    <cfRule type="cellIs" dxfId="1733" priority="206" operator="equal">
      <formula>"CLOSED"</formula>
    </cfRule>
  </conditionalFormatting>
  <conditionalFormatting sqref="BE37">
    <cfRule type="cellIs" dxfId="1732" priority="205" operator="between">
      <formula>1</formula>
      <formula>100</formula>
    </cfRule>
  </conditionalFormatting>
  <conditionalFormatting sqref="BF37">
    <cfRule type="cellIs" dxfId="1731" priority="204" operator="between">
      <formula>1</formula>
      <formula>100</formula>
    </cfRule>
  </conditionalFormatting>
  <conditionalFormatting sqref="BR9:BR23">
    <cfRule type="cellIs" dxfId="1730" priority="200" operator="equal">
      <formula>"Critical"</formula>
    </cfRule>
    <cfRule type="cellIs" dxfId="1729" priority="201" operator="equal">
      <formula>"Sustainable"</formula>
    </cfRule>
    <cfRule type="cellIs" dxfId="1728" priority="202" operator="equal">
      <formula>"Severe"</formula>
    </cfRule>
    <cfRule type="cellIs" dxfId="1727" priority="203" operator="equal">
      <formula>"Moderate"</formula>
    </cfRule>
  </conditionalFormatting>
  <conditionalFormatting sqref="BR9:BR23">
    <cfRule type="cellIs" dxfId="1726" priority="199" operator="equal">
      <formula>"NIL"</formula>
    </cfRule>
  </conditionalFormatting>
  <conditionalFormatting sqref="BG37">
    <cfRule type="cellIs" dxfId="1725" priority="198" operator="between">
      <formula>1</formula>
      <formula>100</formula>
    </cfRule>
  </conditionalFormatting>
  <conditionalFormatting sqref="BI37">
    <cfRule type="cellIs" dxfId="1724" priority="197" operator="between">
      <formula>1</formula>
      <formula>100</formula>
    </cfRule>
  </conditionalFormatting>
  <conditionalFormatting sqref="BF37:BF41">
    <cfRule type="cellIs" dxfId="1723" priority="196" operator="equal">
      <formula>0</formula>
    </cfRule>
  </conditionalFormatting>
  <conditionalFormatting sqref="BH37">
    <cfRule type="cellIs" dxfId="1722" priority="195" operator="between">
      <formula>1</formula>
      <formula>100</formula>
    </cfRule>
  </conditionalFormatting>
  <conditionalFormatting sqref="BH37:BH41">
    <cfRule type="cellIs" dxfId="1721" priority="194" operator="equal">
      <formula>0</formula>
    </cfRule>
  </conditionalFormatting>
  <conditionalFormatting sqref="BJ37:BP37">
    <cfRule type="cellIs" dxfId="1720" priority="193" operator="between">
      <formula>1</formula>
      <formula>100</formula>
    </cfRule>
  </conditionalFormatting>
  <conditionalFormatting sqref="BJ37:BP41">
    <cfRule type="cellIs" dxfId="1719" priority="192" operator="equal">
      <formula>0</formula>
    </cfRule>
  </conditionalFormatting>
  <conditionalFormatting sqref="BL9:BL23">
    <cfRule type="cellIs" dxfId="1718" priority="188" operator="equal">
      <formula>"Critical"</formula>
    </cfRule>
    <cfRule type="cellIs" dxfId="1717" priority="189" operator="equal">
      <formula>"Sustainable"</formula>
    </cfRule>
    <cfRule type="cellIs" dxfId="1716" priority="190" operator="equal">
      <formula>"Severe"</formula>
    </cfRule>
    <cfRule type="cellIs" dxfId="1715" priority="191" operator="equal">
      <formula>"Moderate"</formula>
    </cfRule>
  </conditionalFormatting>
  <conditionalFormatting sqref="BS9:BS23">
    <cfRule type="cellIs" dxfId="1714" priority="184" operator="equal">
      <formula>"Critical"</formula>
    </cfRule>
    <cfRule type="cellIs" dxfId="1713" priority="185" operator="equal">
      <formula>"Sustainable"</formula>
    </cfRule>
    <cfRule type="cellIs" dxfId="1712" priority="186" operator="equal">
      <formula>"Severe"</formula>
    </cfRule>
    <cfRule type="cellIs" dxfId="1711" priority="187" operator="equal">
      <formula>"Moderate"</formula>
    </cfRule>
  </conditionalFormatting>
  <conditionalFormatting sqref="BV9:BV23">
    <cfRule type="cellIs" dxfId="1710" priority="180" operator="equal">
      <formula>"Critical"</formula>
    </cfRule>
    <cfRule type="cellIs" dxfId="1709" priority="181" operator="equal">
      <formula>"Sustainable"</formula>
    </cfRule>
    <cfRule type="cellIs" dxfId="1708" priority="182" operator="equal">
      <formula>"Severe"</formula>
    </cfRule>
    <cfRule type="cellIs" dxfId="1707" priority="183" operator="equal">
      <formula>"Moderate"</formula>
    </cfRule>
  </conditionalFormatting>
  <conditionalFormatting sqref="AZ29:BD30 BC31:BD32 BD33">
    <cfRule type="cellIs" dxfId="1706" priority="172" operator="equal">
      <formula>"Critical"</formula>
    </cfRule>
    <cfRule type="cellIs" dxfId="1705" priority="173" operator="equal">
      <formula>"Sustainable"</formula>
    </cfRule>
    <cfRule type="cellIs" dxfId="1704" priority="174" operator="equal">
      <formula>"Severe"</formula>
    </cfRule>
    <cfRule type="cellIs" dxfId="1703" priority="175" operator="equal">
      <formula>"Moderate"</formula>
    </cfRule>
  </conditionalFormatting>
  <conditionalFormatting sqref="AZ29:BD30 BC31:BD32 BD33">
    <cfRule type="cellIs" dxfId="1702" priority="176" operator="equal">
      <formula>"Critical"</formula>
    </cfRule>
    <cfRule type="cellIs" dxfId="1701" priority="177" operator="equal">
      <formula>"Sustainable"</formula>
    </cfRule>
    <cfRule type="cellIs" dxfId="1700" priority="178" operator="equal">
      <formula>"Severe"</formula>
    </cfRule>
    <cfRule type="cellIs" dxfId="1699" priority="179" operator="equal">
      <formula>"Moderate"</formula>
    </cfRule>
  </conditionalFormatting>
  <conditionalFormatting sqref="AZ31:AZ33">
    <cfRule type="cellIs" dxfId="1698" priority="168" operator="equal">
      <formula>"Critical"</formula>
    </cfRule>
    <cfRule type="cellIs" dxfId="1697" priority="169" operator="equal">
      <formula>"Sustainable"</formula>
    </cfRule>
    <cfRule type="cellIs" dxfId="1696" priority="170" operator="equal">
      <formula>"Severe"</formula>
    </cfRule>
    <cfRule type="cellIs" dxfId="1695" priority="171" operator="equal">
      <formula>"Moderate"</formula>
    </cfRule>
  </conditionalFormatting>
  <conditionalFormatting sqref="AZ31:AZ33">
    <cfRule type="cellIs" dxfId="1694" priority="164" operator="equal">
      <formula>"Critical"</formula>
    </cfRule>
    <cfRule type="cellIs" dxfId="1693" priority="165" operator="equal">
      <formula>"Sustainable"</formula>
    </cfRule>
    <cfRule type="cellIs" dxfId="1692" priority="166" operator="equal">
      <formula>"Severe"</formula>
    </cfRule>
    <cfRule type="cellIs" dxfId="1691" priority="167" operator="equal">
      <formula>"Moderate"</formula>
    </cfRule>
  </conditionalFormatting>
  <conditionalFormatting sqref="BA32:BA33">
    <cfRule type="cellIs" dxfId="1690" priority="160" operator="equal">
      <formula>"Critical"</formula>
    </cfRule>
    <cfRule type="cellIs" dxfId="1689" priority="161" operator="equal">
      <formula>"Sustainable"</formula>
    </cfRule>
    <cfRule type="cellIs" dxfId="1688" priority="162" operator="equal">
      <formula>"Severe"</formula>
    </cfRule>
    <cfRule type="cellIs" dxfId="1687" priority="163" operator="equal">
      <formula>"Moderate"</formula>
    </cfRule>
  </conditionalFormatting>
  <conditionalFormatting sqref="BA32:BA33">
    <cfRule type="cellIs" dxfId="1686" priority="156" operator="equal">
      <formula>"Critical"</formula>
    </cfRule>
    <cfRule type="cellIs" dxfId="1685" priority="157" operator="equal">
      <formula>"Sustainable"</formula>
    </cfRule>
    <cfRule type="cellIs" dxfId="1684" priority="158" operator="equal">
      <formula>"Severe"</formula>
    </cfRule>
    <cfRule type="cellIs" dxfId="1683" priority="159" operator="equal">
      <formula>"Moderate"</formula>
    </cfRule>
  </conditionalFormatting>
  <conditionalFormatting sqref="BB33">
    <cfRule type="cellIs" dxfId="1682" priority="152" operator="equal">
      <formula>"Critical"</formula>
    </cfRule>
    <cfRule type="cellIs" dxfId="1681" priority="153" operator="equal">
      <formula>"Sustainable"</formula>
    </cfRule>
    <cfRule type="cellIs" dxfId="1680" priority="154" operator="equal">
      <formula>"Severe"</formula>
    </cfRule>
    <cfRule type="cellIs" dxfId="1679" priority="155" operator="equal">
      <formula>"Moderate"</formula>
    </cfRule>
  </conditionalFormatting>
  <conditionalFormatting sqref="BB33">
    <cfRule type="cellIs" dxfId="1678" priority="148" operator="equal">
      <formula>"Critical"</formula>
    </cfRule>
    <cfRule type="cellIs" dxfId="1677" priority="149" operator="equal">
      <formula>"Sustainable"</formula>
    </cfRule>
    <cfRule type="cellIs" dxfId="1676" priority="150" operator="equal">
      <formula>"Severe"</formula>
    </cfRule>
    <cfRule type="cellIs" dxfId="1675" priority="151" operator="equal">
      <formula>"Moderate"</formula>
    </cfRule>
  </conditionalFormatting>
  <conditionalFormatting sqref="BA31:BB31">
    <cfRule type="cellIs" dxfId="1674" priority="144" operator="equal">
      <formula>"Critical"</formula>
    </cfRule>
    <cfRule type="cellIs" dxfId="1673" priority="145" operator="equal">
      <formula>"Sustainable"</formula>
    </cfRule>
    <cfRule type="cellIs" dxfId="1672" priority="146" operator="equal">
      <formula>"Severe"</formula>
    </cfRule>
    <cfRule type="cellIs" dxfId="1671" priority="147" operator="equal">
      <formula>"Moderate"</formula>
    </cfRule>
  </conditionalFormatting>
  <conditionalFormatting sqref="BA31:BB31">
    <cfRule type="cellIs" dxfId="1670" priority="140" operator="equal">
      <formula>"Critical"</formula>
    </cfRule>
    <cfRule type="cellIs" dxfId="1669" priority="141" operator="equal">
      <formula>"Sustainable"</formula>
    </cfRule>
    <cfRule type="cellIs" dxfId="1668" priority="142" operator="equal">
      <formula>"Severe"</formula>
    </cfRule>
    <cfRule type="cellIs" dxfId="1667" priority="143" operator="equal">
      <formula>"Moderate"</formula>
    </cfRule>
  </conditionalFormatting>
  <conditionalFormatting sqref="BB32">
    <cfRule type="cellIs" dxfId="1666" priority="136" operator="equal">
      <formula>"Critical"</formula>
    </cfRule>
    <cfRule type="cellIs" dxfId="1665" priority="137" operator="equal">
      <formula>"Sustainable"</formula>
    </cfRule>
    <cfRule type="cellIs" dxfId="1664" priority="138" operator="equal">
      <formula>"Severe"</formula>
    </cfRule>
    <cfRule type="cellIs" dxfId="1663" priority="139" operator="equal">
      <formula>"Moderate"</formula>
    </cfRule>
  </conditionalFormatting>
  <conditionalFormatting sqref="BB32">
    <cfRule type="cellIs" dxfId="1662" priority="132" operator="equal">
      <formula>"Critical"</formula>
    </cfRule>
    <cfRule type="cellIs" dxfId="1661" priority="133" operator="equal">
      <formula>"Sustainable"</formula>
    </cfRule>
    <cfRule type="cellIs" dxfId="1660" priority="134" operator="equal">
      <formula>"Severe"</formula>
    </cfRule>
    <cfRule type="cellIs" dxfId="1659" priority="135" operator="equal">
      <formula>"Moderate"</formula>
    </cfRule>
  </conditionalFormatting>
  <conditionalFormatting sqref="BC33">
    <cfRule type="cellIs" dxfId="1658" priority="128" operator="equal">
      <formula>"Critical"</formula>
    </cfRule>
    <cfRule type="cellIs" dxfId="1657" priority="129" operator="equal">
      <formula>"Sustainable"</formula>
    </cfRule>
    <cfRule type="cellIs" dxfId="1656" priority="130" operator="equal">
      <formula>"Severe"</formula>
    </cfRule>
    <cfRule type="cellIs" dxfId="1655" priority="131" operator="equal">
      <formula>"Moderate"</formula>
    </cfRule>
  </conditionalFormatting>
  <conditionalFormatting sqref="BC33">
    <cfRule type="cellIs" dxfId="1654" priority="124" operator="equal">
      <formula>"Critical"</formula>
    </cfRule>
    <cfRule type="cellIs" dxfId="1653" priority="125" operator="equal">
      <formula>"Sustainable"</formula>
    </cfRule>
    <cfRule type="cellIs" dxfId="1652" priority="126" operator="equal">
      <formula>"Severe"</formula>
    </cfRule>
    <cfRule type="cellIs" dxfId="1651" priority="127" operator="equal">
      <formula>"Moderate"</formula>
    </cfRule>
  </conditionalFormatting>
  <conditionalFormatting sqref="AZ37:BD38 BC39:BD40 BD41">
    <cfRule type="cellIs" dxfId="1650" priority="116" operator="equal">
      <formula>"Critical"</formula>
    </cfRule>
    <cfRule type="cellIs" dxfId="1649" priority="117" operator="equal">
      <formula>"Sustainable"</formula>
    </cfRule>
    <cfRule type="cellIs" dxfId="1648" priority="118" operator="equal">
      <formula>"Severe"</formula>
    </cfRule>
    <cfRule type="cellIs" dxfId="1647" priority="119" operator="equal">
      <formula>"Moderate"</formula>
    </cfRule>
  </conditionalFormatting>
  <conditionalFormatting sqref="AZ37:BD38 BC39:BD40 BD41">
    <cfRule type="cellIs" dxfId="1646" priority="120" operator="equal">
      <formula>"Critical"</formula>
    </cfRule>
    <cfRule type="cellIs" dxfId="1645" priority="121" operator="equal">
      <formula>"Sustainable"</formula>
    </cfRule>
    <cfRule type="cellIs" dxfId="1644" priority="122" operator="equal">
      <formula>"Severe"</formula>
    </cfRule>
    <cfRule type="cellIs" dxfId="1643" priority="123" operator="equal">
      <formula>"Moderate"</formula>
    </cfRule>
  </conditionalFormatting>
  <conditionalFormatting sqref="AZ39:AZ41">
    <cfRule type="cellIs" dxfId="1642" priority="112" operator="equal">
      <formula>"Critical"</formula>
    </cfRule>
    <cfRule type="cellIs" dxfId="1641" priority="113" operator="equal">
      <formula>"Sustainable"</formula>
    </cfRule>
    <cfRule type="cellIs" dxfId="1640" priority="114" operator="equal">
      <formula>"Severe"</formula>
    </cfRule>
    <cfRule type="cellIs" dxfId="1639" priority="115" operator="equal">
      <formula>"Moderate"</formula>
    </cfRule>
  </conditionalFormatting>
  <conditionalFormatting sqref="AZ39:AZ41">
    <cfRule type="cellIs" dxfId="1638" priority="108" operator="equal">
      <formula>"Critical"</formula>
    </cfRule>
    <cfRule type="cellIs" dxfId="1637" priority="109" operator="equal">
      <formula>"Sustainable"</formula>
    </cfRule>
    <cfRule type="cellIs" dxfId="1636" priority="110" operator="equal">
      <formula>"Severe"</formula>
    </cfRule>
    <cfRule type="cellIs" dxfId="1635" priority="111" operator="equal">
      <formula>"Moderate"</formula>
    </cfRule>
  </conditionalFormatting>
  <conditionalFormatting sqref="BA40:BA41">
    <cfRule type="cellIs" dxfId="1634" priority="104" operator="equal">
      <formula>"Critical"</formula>
    </cfRule>
    <cfRule type="cellIs" dxfId="1633" priority="105" operator="equal">
      <formula>"Sustainable"</formula>
    </cfRule>
    <cfRule type="cellIs" dxfId="1632" priority="106" operator="equal">
      <formula>"Severe"</formula>
    </cfRule>
    <cfRule type="cellIs" dxfId="1631" priority="107" operator="equal">
      <formula>"Moderate"</formula>
    </cfRule>
  </conditionalFormatting>
  <conditionalFormatting sqref="BA40:BA41">
    <cfRule type="cellIs" dxfId="1630" priority="100" operator="equal">
      <formula>"Critical"</formula>
    </cfRule>
    <cfRule type="cellIs" dxfId="1629" priority="101" operator="equal">
      <formula>"Sustainable"</formula>
    </cfRule>
    <cfRule type="cellIs" dxfId="1628" priority="102" operator="equal">
      <formula>"Severe"</formula>
    </cfRule>
    <cfRule type="cellIs" dxfId="1627" priority="103" operator="equal">
      <formula>"Moderate"</formula>
    </cfRule>
  </conditionalFormatting>
  <conditionalFormatting sqref="BB41">
    <cfRule type="cellIs" dxfId="1626" priority="96" operator="equal">
      <formula>"Critical"</formula>
    </cfRule>
    <cfRule type="cellIs" dxfId="1625" priority="97" operator="equal">
      <formula>"Sustainable"</formula>
    </cfRule>
    <cfRule type="cellIs" dxfId="1624" priority="98" operator="equal">
      <formula>"Severe"</formula>
    </cfRule>
    <cfRule type="cellIs" dxfId="1623" priority="99" operator="equal">
      <formula>"Moderate"</formula>
    </cfRule>
  </conditionalFormatting>
  <conditionalFormatting sqref="BB41">
    <cfRule type="cellIs" dxfId="1622" priority="92" operator="equal">
      <formula>"Critical"</formula>
    </cfRule>
    <cfRule type="cellIs" dxfId="1621" priority="93" operator="equal">
      <formula>"Sustainable"</formula>
    </cfRule>
    <cfRule type="cellIs" dxfId="1620" priority="94" operator="equal">
      <formula>"Severe"</formula>
    </cfRule>
    <cfRule type="cellIs" dxfId="1619" priority="95" operator="equal">
      <formula>"Moderate"</formula>
    </cfRule>
  </conditionalFormatting>
  <conditionalFormatting sqref="BA39:BB39">
    <cfRule type="cellIs" dxfId="1618" priority="88" operator="equal">
      <formula>"Critical"</formula>
    </cfRule>
    <cfRule type="cellIs" dxfId="1617" priority="89" operator="equal">
      <formula>"Sustainable"</formula>
    </cfRule>
    <cfRule type="cellIs" dxfId="1616" priority="90" operator="equal">
      <formula>"Severe"</formula>
    </cfRule>
    <cfRule type="cellIs" dxfId="1615" priority="91" operator="equal">
      <formula>"Moderate"</formula>
    </cfRule>
  </conditionalFormatting>
  <conditionalFormatting sqref="BA39:BB39">
    <cfRule type="cellIs" dxfId="1614" priority="84" operator="equal">
      <formula>"Critical"</formula>
    </cfRule>
    <cfRule type="cellIs" dxfId="1613" priority="85" operator="equal">
      <formula>"Sustainable"</formula>
    </cfRule>
    <cfRule type="cellIs" dxfId="1612" priority="86" operator="equal">
      <formula>"Severe"</formula>
    </cfRule>
    <cfRule type="cellIs" dxfId="1611" priority="87" operator="equal">
      <formula>"Moderate"</formula>
    </cfRule>
  </conditionalFormatting>
  <conditionalFormatting sqref="BB40">
    <cfRule type="cellIs" dxfId="1610" priority="80" operator="equal">
      <formula>"Critical"</formula>
    </cfRule>
    <cfRule type="cellIs" dxfId="1609" priority="81" operator="equal">
      <formula>"Sustainable"</formula>
    </cfRule>
    <cfRule type="cellIs" dxfId="1608" priority="82" operator="equal">
      <formula>"Severe"</formula>
    </cfRule>
    <cfRule type="cellIs" dxfId="1607" priority="83" operator="equal">
      <formula>"Moderate"</formula>
    </cfRule>
  </conditionalFormatting>
  <conditionalFormatting sqref="BB40">
    <cfRule type="cellIs" dxfId="1606" priority="76" operator="equal">
      <formula>"Critical"</formula>
    </cfRule>
    <cfRule type="cellIs" dxfId="1605" priority="77" operator="equal">
      <formula>"Sustainable"</formula>
    </cfRule>
    <cfRule type="cellIs" dxfId="1604" priority="78" operator="equal">
      <formula>"Severe"</formula>
    </cfRule>
    <cfRule type="cellIs" dxfId="1603" priority="79" operator="equal">
      <formula>"Moderate"</formula>
    </cfRule>
  </conditionalFormatting>
  <conditionalFormatting sqref="BC41">
    <cfRule type="cellIs" dxfId="1602" priority="72" operator="equal">
      <formula>"Critical"</formula>
    </cfRule>
    <cfRule type="cellIs" dxfId="1601" priority="73" operator="equal">
      <formula>"Sustainable"</formula>
    </cfRule>
    <cfRule type="cellIs" dxfId="1600" priority="74" operator="equal">
      <formula>"Severe"</formula>
    </cfRule>
    <cfRule type="cellIs" dxfId="1599" priority="75" operator="equal">
      <formula>"Moderate"</formula>
    </cfRule>
  </conditionalFormatting>
  <conditionalFormatting sqref="BC41">
    <cfRule type="cellIs" dxfId="1598" priority="68" operator="equal">
      <formula>"Critical"</formula>
    </cfRule>
    <cfRule type="cellIs" dxfId="1597" priority="69" operator="equal">
      <formula>"Sustainable"</formula>
    </cfRule>
    <cfRule type="cellIs" dxfId="1596" priority="70" operator="equal">
      <formula>"Severe"</formula>
    </cfRule>
    <cfRule type="cellIs" dxfId="1595" priority="71" operator="equal">
      <formula>"Moderate"</formula>
    </cfRule>
  </conditionalFormatting>
  <conditionalFormatting sqref="AD48:AD49 AD51">
    <cfRule type="expression" dxfId="1594" priority="67">
      <formula>OR($E127=84,$G127=84)</formula>
    </cfRule>
  </conditionalFormatting>
  <conditionalFormatting sqref="AD50">
    <cfRule type="expression" dxfId="1593" priority="66">
      <formula>OR($E129=84,$G129=84)</formula>
    </cfRule>
  </conditionalFormatting>
  <conditionalFormatting sqref="AD54:AD58">
    <cfRule type="expression" dxfId="1592" priority="65">
      <formula>OR($E133=84,$G133=84)</formula>
    </cfRule>
  </conditionalFormatting>
  <conditionalFormatting sqref="AD60:AD63">
    <cfRule type="expression" dxfId="1591" priority="64">
      <formula>OR($E139=84,$G139=84)</formula>
    </cfRule>
  </conditionalFormatting>
  <conditionalFormatting sqref="AD65:AD66">
    <cfRule type="expression" dxfId="1590" priority="63">
      <formula>OR($E144=84,$G144=84)</formula>
    </cfRule>
  </conditionalFormatting>
  <conditionalFormatting sqref="AD68:AD71">
    <cfRule type="expression" dxfId="1589" priority="62">
      <formula>OR($E147=84,$G147=84)</formula>
    </cfRule>
  </conditionalFormatting>
  <conditionalFormatting sqref="R7">
    <cfRule type="cellIs" dxfId="1588" priority="15" operator="equal">
      <formula>"TO ARCHIVE"</formula>
    </cfRule>
  </conditionalFormatting>
  <conditionalFormatting sqref="CS17:CS22">
    <cfRule type="cellIs" dxfId="1587" priority="56" stopIfTrue="1" operator="equal">
      <formula>"NA"</formula>
    </cfRule>
  </conditionalFormatting>
  <conditionalFormatting sqref="CR5:CW5">
    <cfRule type="cellIs" dxfId="1586" priority="51" operator="equal">
      <formula>"NA"</formula>
    </cfRule>
    <cfRule type="cellIs" dxfId="1585" priority="52" operator="equal">
      <formula>"INITIATED"</formula>
    </cfRule>
    <cfRule type="cellIs" dxfId="1584" priority="53" operator="equal">
      <formula>"TO BE SCHEDULED"</formula>
    </cfRule>
    <cfRule type="cellIs" dxfId="1583" priority="54" operator="equal">
      <formula>"WIP"</formula>
    </cfRule>
    <cfRule type="cellIs" dxfId="1582" priority="55" operator="equal">
      <formula>"COMPLETED"</formula>
    </cfRule>
  </conditionalFormatting>
  <conditionalFormatting sqref="CS17:CS22">
    <cfRule type="cellIs" dxfId="1581" priority="58" stopIfTrue="1" operator="equal">
      <formula>"COMPLETED"</formula>
    </cfRule>
  </conditionalFormatting>
  <conditionalFormatting sqref="CR18 CS3 CR29 CQ38">
    <cfRule type="expression" dxfId="1580" priority="59">
      <formula>AND(#REF!=0,$E$18&lt;&gt;"NA")</formula>
    </cfRule>
  </conditionalFormatting>
  <conditionalFormatting sqref="CR19 CT3 CR30 CQ39">
    <cfRule type="expression" dxfId="1579" priority="60">
      <formula>AND(#REF!=0,$E$19&lt;&gt;"NA")</formula>
    </cfRule>
  </conditionalFormatting>
  <conditionalFormatting sqref="CR21 CV3 CR32 CQ41">
    <cfRule type="expression" dxfId="1578" priority="61">
      <formula>AND(#REF!=0,$E$21&lt;&gt;"NA")</formula>
    </cfRule>
  </conditionalFormatting>
  <conditionalFormatting sqref="C174:C175">
    <cfRule type="cellIs" dxfId="1577" priority="49" operator="equal">
      <formula>$C$174</formula>
    </cfRule>
    <cfRule type="cellIs" dxfId="1576" priority="50" operator="equal">
      <formula>$C$175</formula>
    </cfRule>
  </conditionalFormatting>
  <conditionalFormatting sqref="AA16">
    <cfRule type="expression" dxfId="1575" priority="45">
      <formula>TODAY()&gt;$AA$16</formula>
    </cfRule>
    <cfRule type="cellIs" dxfId="1574" priority="48" stopIfTrue="1" operator="equal">
      <formula>"COMPLETED"</formula>
    </cfRule>
    <cfRule type="cellIs" dxfId="1573" priority="252" stopIfTrue="1" operator="equal">
      <formula>"NA"</formula>
    </cfRule>
  </conditionalFormatting>
  <conditionalFormatting sqref="AA17">
    <cfRule type="expression" dxfId="1572" priority="46">
      <formula>TODAY()&gt;$AA$17</formula>
    </cfRule>
    <cfRule type="cellIs" dxfId="1571" priority="47" stopIfTrue="1" operator="equal">
      <formula>"COMPLETED"</formula>
    </cfRule>
    <cfRule type="cellIs" dxfId="1570" priority="253" stopIfTrue="1" operator="equal">
      <formula>"NA"</formula>
    </cfRule>
  </conditionalFormatting>
  <conditionalFormatting sqref="AA18">
    <cfRule type="expression" dxfId="1569" priority="42">
      <formula>TODAY()&gt;$AA$18</formula>
    </cfRule>
    <cfRule type="cellIs" dxfId="1568" priority="43" operator="equal">
      <formula>"COMPLETED"</formula>
    </cfRule>
    <cfRule type="cellIs" dxfId="1567" priority="44" operator="equal">
      <formula>"NA"</formula>
    </cfRule>
  </conditionalFormatting>
  <conditionalFormatting sqref="AA19">
    <cfRule type="expression" dxfId="1566" priority="39">
      <formula>TODAY()&gt;AA19</formula>
    </cfRule>
    <cfRule type="cellIs" dxfId="1565" priority="40" stopIfTrue="1" operator="equal">
      <formula>"COMPLETED"</formula>
    </cfRule>
    <cfRule type="cellIs" dxfId="1564" priority="41" stopIfTrue="1" operator="equal">
      <formula>"NA"</formula>
    </cfRule>
  </conditionalFormatting>
  <conditionalFormatting sqref="AA20">
    <cfRule type="expression" dxfId="1563" priority="36">
      <formula>TODAY()&gt;AA20</formula>
    </cfRule>
    <cfRule type="cellIs" dxfId="1562" priority="37" stopIfTrue="1" operator="equal">
      <formula>"COMPLETED"</formula>
    </cfRule>
    <cfRule type="cellIs" dxfId="1561" priority="38" stopIfTrue="1" operator="equal">
      <formula>"NA"</formula>
    </cfRule>
  </conditionalFormatting>
  <conditionalFormatting sqref="AA21">
    <cfRule type="expression" dxfId="1560" priority="33">
      <formula>TODAY()&gt;AA21</formula>
    </cfRule>
    <cfRule type="cellIs" dxfId="1559" priority="34" stopIfTrue="1" operator="equal">
      <formula>"COMPLETED"</formula>
    </cfRule>
    <cfRule type="cellIs" dxfId="1558" priority="35" stopIfTrue="1" operator="equal">
      <formula>"NA"</formula>
    </cfRule>
  </conditionalFormatting>
  <conditionalFormatting sqref="AA22">
    <cfRule type="expression" dxfId="1557" priority="30">
      <formula>TODAY()&gt;AA22</formula>
    </cfRule>
    <cfRule type="cellIs" dxfId="1556" priority="31" stopIfTrue="1" operator="equal">
      <formula>"COMPLETED"</formula>
    </cfRule>
    <cfRule type="cellIs" dxfId="1555" priority="32" stopIfTrue="1" operator="equal">
      <formula>"NA"</formula>
    </cfRule>
  </conditionalFormatting>
  <conditionalFormatting sqref="AA23">
    <cfRule type="expression" dxfId="1554" priority="27">
      <formula>TODAY()&gt;AA23</formula>
    </cfRule>
    <cfRule type="cellIs" dxfId="1553" priority="28" stopIfTrue="1" operator="equal">
      <formula>"COMPLETED"</formula>
    </cfRule>
    <cfRule type="cellIs" dxfId="1552" priority="29" stopIfTrue="1" operator="equal">
      <formula>"NA"</formula>
    </cfRule>
  </conditionalFormatting>
  <conditionalFormatting sqref="AA24">
    <cfRule type="expression" dxfId="1551" priority="24">
      <formula>TODAY()&gt;AA24</formula>
    </cfRule>
    <cfRule type="cellIs" dxfId="1550" priority="25" stopIfTrue="1" operator="equal">
      <formula>"COMPLETED"</formula>
    </cfRule>
    <cfRule type="cellIs" dxfId="1549" priority="26" stopIfTrue="1" operator="equal">
      <formula>"NA"</formula>
    </cfRule>
  </conditionalFormatting>
  <conditionalFormatting sqref="AA25">
    <cfRule type="expression" dxfId="1548" priority="21">
      <formula>TODAY()&gt;AA25</formula>
    </cfRule>
    <cfRule type="cellIs" dxfId="1547" priority="22" stopIfTrue="1" operator="equal">
      <formula>"COMPLETED"</formula>
    </cfRule>
    <cfRule type="cellIs" dxfId="1546" priority="23" stopIfTrue="1" operator="equal">
      <formula>"NA"</formula>
    </cfRule>
  </conditionalFormatting>
  <conditionalFormatting sqref="E22">
    <cfRule type="expression" dxfId="1545" priority="17">
      <formula>AND($D$52=0,$AA$17&lt;&gt;"NA")</formula>
    </cfRule>
  </conditionalFormatting>
  <conditionalFormatting sqref="E23">
    <cfRule type="expression" dxfId="1544" priority="18">
      <formula>AND($D$57=0,$AA$18&lt;&gt;"NA")</formula>
    </cfRule>
  </conditionalFormatting>
  <conditionalFormatting sqref="E25">
    <cfRule type="expression" dxfId="1543" priority="19">
      <formula>AND($H$53=0,$AA$20&lt;&gt;"NA")</formula>
    </cfRule>
  </conditionalFormatting>
  <conditionalFormatting sqref="E30">
    <cfRule type="expression" dxfId="1542" priority="20">
      <formula>AND($P$53=0,$AA$25&lt;&gt;"NA")</formula>
    </cfRule>
  </conditionalFormatting>
  <conditionalFormatting sqref="E29">
    <cfRule type="expression" dxfId="1541" priority="16">
      <formula>AND($L$53=0,$AA$24&lt;&gt;"NA")</formula>
    </cfRule>
  </conditionalFormatting>
  <conditionalFormatting sqref="AD75:AD81">
    <cfRule type="expression" dxfId="1540" priority="14">
      <formula>OR($E154=84,$G154=84)</formula>
    </cfRule>
  </conditionalFormatting>
  <conditionalFormatting sqref="AD74">
    <cfRule type="expression" dxfId="1539" priority="13">
      <formula>OR($E153=84,$G153=84)</formula>
    </cfRule>
  </conditionalFormatting>
  <conditionalFormatting sqref="AD83:AD86">
    <cfRule type="expression" dxfId="1538" priority="12">
      <formula>OR($E162=84,$G162=84)</formula>
    </cfRule>
  </conditionalFormatting>
  <conditionalFormatting sqref="CS17">
    <cfRule type="expression" dxfId="1537" priority="57">
      <formula>TODAY()&gt;$CS$17</formula>
    </cfRule>
  </conditionalFormatting>
  <conditionalFormatting sqref="CS18">
    <cfRule type="expression" dxfId="1536" priority="11">
      <formula>TODAY()&gt;$CS$18</formula>
    </cfRule>
  </conditionalFormatting>
  <conditionalFormatting sqref="CS19">
    <cfRule type="expression" dxfId="1535" priority="10">
      <formula>TODAY()&gt;$CS$19</formula>
    </cfRule>
  </conditionalFormatting>
  <conditionalFormatting sqref="CS20">
    <cfRule type="expression" dxfId="1534" priority="9">
      <formula>TODAY()&gt;$CS$20</formula>
    </cfRule>
  </conditionalFormatting>
  <conditionalFormatting sqref="CS21">
    <cfRule type="expression" dxfId="1533" priority="8">
      <formula>TODAY()&gt;$CS$21</formula>
    </cfRule>
  </conditionalFormatting>
  <conditionalFormatting sqref="CS22">
    <cfRule type="expression" dxfId="1532" priority="7">
      <formula>TODAY()&gt;$CS$22</formula>
    </cfRule>
  </conditionalFormatting>
  <conditionalFormatting sqref="AI18:AI19">
    <cfRule type="duplicateValues" dxfId="1531" priority="3"/>
  </conditionalFormatting>
  <conditionalFormatting sqref="AI18:AI19">
    <cfRule type="duplicateValues" dxfId="1530" priority="4"/>
  </conditionalFormatting>
  <conditionalFormatting sqref="AI23:AI24">
    <cfRule type="duplicateValues" dxfId="1529" priority="1"/>
  </conditionalFormatting>
  <conditionalFormatting sqref="AI23:AI24">
    <cfRule type="duplicateValues" dxfId="1528" priority="2"/>
  </conditionalFormatting>
  <conditionalFormatting sqref="AI15:AI17 AI20:AI22 AI25:AI27">
    <cfRule type="duplicateValues" dxfId="1527" priority="6"/>
  </conditionalFormatting>
  <conditionalFormatting sqref="AG15:AG27">
    <cfRule type="duplicateValues" dxfId="1526" priority="1633"/>
  </conditionalFormatting>
  <dataValidations count="6">
    <dataValidation type="list" allowBlank="1" showInputMessage="1" showErrorMessage="1" sqref="AJ9" xr:uid="{52BE4667-C7CF-477E-9656-6041C2B434F3}">
      <formula1>$E$102:$E$103</formula1>
    </dataValidation>
    <dataValidation type="list" allowBlank="1" showInputMessage="1" showErrorMessage="1" sqref="CU12" xr:uid="{011D04AB-6F8D-4392-AA77-39889402CD15}">
      <formula1>#REF!</formula1>
    </dataValidation>
    <dataValidation type="list" allowBlank="1" showInputMessage="1" showErrorMessage="1" sqref="BA9:BA23 BM9:BM23" xr:uid="{499FE599-DCAC-4D4C-9F2A-FA1E5B42CB47}">
      <formula1>$CH$8:$CH$10</formula1>
    </dataValidation>
    <dataValidation type="list" allowBlank="1" showInputMessage="1" showErrorMessage="1" sqref="BD9:BE23" xr:uid="{AC7E6648-2263-4F74-8B2E-AB3D2F868919}">
      <formula1>OFFSET($CL$9,1,MATCH($BA9,$CL$9:$CN$9,0)-1,COUNTA(OFFSET($CL$9,1,MATCH($BA9,$CL$9:$CN$9,0)-1,5,1)),1)</formula1>
    </dataValidation>
    <dataValidation type="list" allowBlank="1" showInputMessage="1" showErrorMessage="1" sqref="BQ9:BQ23" xr:uid="{C92A4DC5-F256-48ED-90AE-3081517FCFD6}">
      <formula1>OFFSET($CL$16,1,MATCH($BM9,$CL$16:$CN$16,0)-1,COUNTA(OFFSET($CL$16,1,MATCH($BM9,$CL$16:$CN$16,0)-1,6,1)),1)</formula1>
    </dataValidation>
    <dataValidation type="list" showInputMessage="1" showErrorMessage="1" sqref="BP9:BP23" xr:uid="{AD97BDBC-0452-45AC-B14E-7995C02C809C}">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6561"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6562"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6563"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6564"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6565"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6566"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6567"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6568"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6569"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6570"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6571"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6572"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6573"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6574"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6575"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6576"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6577"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6578"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6579"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6580"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6581"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6582"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6583"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6584"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6585"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6586"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6587"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6588"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6589"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6590"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6591"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6592"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6593"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6594"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6595"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6596"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6597"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6598"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6599"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6600"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6601"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6602"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6603"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6604"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6605"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6606"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6607"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6608"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6609"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6610"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6611"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6612"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6613"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6614"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6615"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6616"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6617"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6618"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6619"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6620"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6621"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6622"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6623"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6624"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6625"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6626"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6627"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6628"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6629"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6630"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6631"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6632"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6633"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6634"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6635"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6636"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6637"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6638"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6639"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6640"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6641"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6642"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6643"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6644"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6645"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6646"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6647"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6648" r:id="rId90" name="Check Box 88">
              <controlPr defaultSize="0" autoFill="0" autoLine="0" autoPict="0">
                <anchor moveWithCells="1">
                  <from>
                    <xdr:col>97</xdr:col>
                    <xdr:colOff>47625</xdr:colOff>
                    <xdr:row>15</xdr:row>
                    <xdr:rowOff>209550</xdr:rowOff>
                  </from>
                  <to>
                    <xdr:col>97</xdr:col>
                    <xdr:colOff>1085850</xdr:colOff>
                    <xdr:row>17</xdr:row>
                    <xdr:rowOff>47625</xdr:rowOff>
                  </to>
                </anchor>
              </controlPr>
            </control>
          </mc:Choice>
        </mc:AlternateContent>
        <mc:AlternateContent xmlns:mc="http://schemas.openxmlformats.org/markup-compatibility/2006">
          <mc:Choice Requires="x14">
            <control shapeId="66649"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66650" r:id="rId92" name="Check Box 90">
              <controlPr defaultSize="0" autoFill="0" autoLine="0" autoPict="0">
                <anchor moveWithCells="1">
                  <from>
                    <xdr:col>97</xdr:col>
                    <xdr:colOff>47625</xdr:colOff>
                    <xdr:row>16</xdr:row>
                    <xdr:rowOff>209550</xdr:rowOff>
                  </from>
                  <to>
                    <xdr:col>97</xdr:col>
                    <xdr:colOff>1085850</xdr:colOff>
                    <xdr:row>18</xdr:row>
                    <xdr:rowOff>47625</xdr:rowOff>
                  </to>
                </anchor>
              </controlPr>
            </control>
          </mc:Choice>
        </mc:AlternateContent>
        <mc:AlternateContent xmlns:mc="http://schemas.openxmlformats.org/markup-compatibility/2006">
          <mc:Choice Requires="x14">
            <control shapeId="66651"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66652" r:id="rId94" name="Check Box 92">
              <controlPr defaultSize="0" autoFill="0" autoLine="0" autoPict="0">
                <anchor moveWithCells="1">
                  <from>
                    <xdr:col>97</xdr:col>
                    <xdr:colOff>47625</xdr:colOff>
                    <xdr:row>17</xdr:row>
                    <xdr:rowOff>209550</xdr:rowOff>
                  </from>
                  <to>
                    <xdr:col>97</xdr:col>
                    <xdr:colOff>1085850</xdr:colOff>
                    <xdr:row>19</xdr:row>
                    <xdr:rowOff>47625</xdr:rowOff>
                  </to>
                </anchor>
              </controlPr>
            </control>
          </mc:Choice>
        </mc:AlternateContent>
        <mc:AlternateContent xmlns:mc="http://schemas.openxmlformats.org/markup-compatibility/2006">
          <mc:Choice Requires="x14">
            <control shapeId="66653"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66654"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6655" r:id="rId97" name="Check Box 95">
              <controlPr defaultSize="0" autoFill="0" autoLine="0" autoPict="0">
                <anchor moveWithCells="1">
                  <from>
                    <xdr:col>97</xdr:col>
                    <xdr:colOff>47625</xdr:colOff>
                    <xdr:row>18</xdr:row>
                    <xdr:rowOff>209550</xdr:rowOff>
                  </from>
                  <to>
                    <xdr:col>97</xdr:col>
                    <xdr:colOff>1085850</xdr:colOff>
                    <xdr:row>20</xdr:row>
                    <xdr:rowOff>47625</xdr:rowOff>
                  </to>
                </anchor>
              </controlPr>
            </control>
          </mc:Choice>
        </mc:AlternateContent>
        <mc:AlternateContent xmlns:mc="http://schemas.openxmlformats.org/markup-compatibility/2006">
          <mc:Choice Requires="x14">
            <control shapeId="66656"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6657"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6658" r:id="rId100" name="Check Box 98">
              <controlPr defaultSize="0" autoFill="0" autoLine="0" autoPict="0">
                <anchor moveWithCells="1">
                  <from>
                    <xdr:col>97</xdr:col>
                    <xdr:colOff>47625</xdr:colOff>
                    <xdr:row>19</xdr:row>
                    <xdr:rowOff>209550</xdr:rowOff>
                  </from>
                  <to>
                    <xdr:col>97</xdr:col>
                    <xdr:colOff>1085850</xdr:colOff>
                    <xdr:row>21</xdr:row>
                    <xdr:rowOff>47625</xdr:rowOff>
                  </to>
                </anchor>
              </controlPr>
            </control>
          </mc:Choice>
        </mc:AlternateContent>
        <mc:AlternateContent xmlns:mc="http://schemas.openxmlformats.org/markup-compatibility/2006">
          <mc:Choice Requires="x14">
            <control shapeId="66659"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6660"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66661" r:id="rId103" name="Check Box 101">
              <controlPr defaultSize="0" autoFill="0" autoLine="0" autoPict="0">
                <anchor moveWithCells="1">
                  <from>
                    <xdr:col>97</xdr:col>
                    <xdr:colOff>47625</xdr:colOff>
                    <xdr:row>20</xdr:row>
                    <xdr:rowOff>209550</xdr:rowOff>
                  </from>
                  <to>
                    <xdr:col>97</xdr:col>
                    <xdr:colOff>1085850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573B109F-A079-4900-BE4A-A89048B321ED}">
            <xm:f>NOT(ISERROR(SEARCH("AGGRESSIVE",R7)))</xm:f>
            <xm:f>"AGGRESSIVE"</xm:f>
            <x14:dxf>
              <font>
                <b/>
                <i val="0"/>
              </font>
              <fill>
                <patternFill>
                  <bgColor rgb="FFFFC000"/>
                </patternFill>
              </fill>
            </x14:dxf>
          </x14:cfRule>
          <xm:sqref>R7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0CBA-982A-45D9-94B9-35D469769549}">
  <sheetPr codeName="Sheet33">
    <tabColor rgb="FFFFC000"/>
  </sheetPr>
  <dimension ref="A1:CZ350"/>
  <sheetViews>
    <sheetView topLeftCell="AD4" workbookViewId="0">
      <selection activeCell="Z9" sqref="Z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1.8554687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45279</v>
      </c>
      <c r="CS4" s="371">
        <f>IF(CS12&lt;&gt;0,IF($CU38&lt;=83,(WORKDAY($CS$12,$CS29)),"NA"),"")</f>
        <v>45282</v>
      </c>
      <c r="CT4" s="371">
        <f>IF(CS12&lt;&gt;0,IF($CU39&lt;=83,(WORKDAY($CS$12,$CS30)),"NA"),"")</f>
        <v>45288</v>
      </c>
      <c r="CU4" s="371">
        <f>IF(CS12&lt;&gt;0,IF($CU40&lt;=83,(WORKDAY($CS$12,$CS31)),"NA"),"")</f>
        <v>45316</v>
      </c>
      <c r="CV4" s="371">
        <f>IF(CS12&lt;&gt;0,IF($CU41&lt;=83,(WORKDAY($CS$12,$CS32)),"NA"),"")</f>
        <v>45348</v>
      </c>
      <c r="CW4" s="371">
        <f>IF(CS12&lt;&gt;0,IF($CU42&lt;=83,(WORKDAY($CS$12,$CS33)),"NA"),"")</f>
        <v>45349</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ALPS - SIAEC</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IF(CS12&lt;&gt;0,IF($CS42&lt;=83,IF($CU42&lt;=83,(IF(TODAY()&lt;=WORKDAY(CW4,-3),"TO BE SCHEDULED","WIP")),INDEX($CS$22,MATCH(CR22,CR22:CR22,0))),"COMPLETED"),"")</f>
        <v>COMPLETED</v>
      </c>
      <c r="CX5" s="371">
        <f>CT12</f>
        <v>45320</v>
      </c>
      <c r="CY5" s="365"/>
      <c r="CZ5" s="365"/>
    </row>
    <row r="6" spans="1:104" ht="15.75" thickBot="1">
      <c r="A6" s="71"/>
      <c r="B6" s="71"/>
      <c r="C6" s="72">
        <f>IF(AI9&lt;&gt;0,IF($G66&lt;=83,(WORKDAY($AI$9,$F21)),"NA"),"")</f>
        <v>45279</v>
      </c>
      <c r="D6" s="72" t="str">
        <f>IF(AI9&lt;&gt;0,IF($G67&lt;=83,(WORKDAY($AI$9,$F22)),"NA"),"")</f>
        <v>NA</v>
      </c>
      <c r="E6" s="72">
        <f>IF(AI9&lt;&gt;0,IF($G68&lt;=83,(WORKDAY($AI$9,$F23)),"NA"),"")</f>
        <v>45281</v>
      </c>
      <c r="F6" s="72">
        <f>IF(AI9&lt;&gt;0,IF($G69&lt;=83,(WORKDAY($AI$9,$F24)),"NA"),"")</f>
        <v>45282</v>
      </c>
      <c r="G6" s="72">
        <f>IF(AI9&lt;&gt;0,IF($G70&lt;=83,(WORKDAY($AI$9,$F25)),"NA"),"")</f>
        <v>45286</v>
      </c>
      <c r="H6" s="72">
        <f>IF(AI9&lt;&gt;0,IF($G71&lt;=83,(WORKDAY($AI$9,$F26)),"NA"),"")</f>
        <v>45286</v>
      </c>
      <c r="I6" s="72">
        <f>IF(AI9&lt;&gt;0,IF($G72&lt;=83,(WORKDAY($AI$9,$F27)),"NA"),"")</f>
        <v>45288</v>
      </c>
      <c r="J6" s="72">
        <f>IF(AI9&lt;&gt;0,IF($G73&lt;=83,(WORKDAY($AI$9,$F28)),"NA"),"")</f>
        <v>45286</v>
      </c>
      <c r="K6" s="72">
        <f>IF(AI9&lt;&gt;0,IF($G74&lt;=83,(WORKDAY($AI$9,$F29)),"NA"),"")</f>
        <v>45292</v>
      </c>
      <c r="L6" s="437">
        <f>IF(AI9&lt;&gt;0,IF($G75&lt;=83,(WORKDAY($AI$9,$F30)),"NA"),"")</f>
        <v>45294</v>
      </c>
      <c r="M6" s="691" t="str">
        <f>$AO$9</f>
        <v/>
      </c>
      <c r="N6" s="691"/>
      <c r="O6" s="125"/>
      <c r="P6" s="73">
        <f>IF($AQ$9&lt;&gt;0,$AQ$9,"")</f>
        <v>45281</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ALPS - SIAEC</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45320</v>
      </c>
      <c r="P7" s="78" t="str">
        <f>IF((P6&lt;O7),"AMENDMENT REQUIRED","")</f>
        <v>AMENDMENT REQUIRED</v>
      </c>
      <c r="Q7" s="273" t="str">
        <f ca="1">IF($AR$9&lt;&gt;0,IF($E$76&lt;84,IF(TODAY()&gt;=WORKDAY($AR$9,$F$99),"NEEDS ATTENTION",""),"COMPLETED"),"")</f>
        <v/>
      </c>
      <c r="R7" s="434" t="str">
        <f>IF($E$76&gt;70,"TO ARCHIVE",IF($AP$9&gt;$AK$9,"AGGRESSIVE",""))</f>
        <v/>
      </c>
      <c r="S7" s="313">
        <f>AA88</f>
        <v>0.79999999999999982</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321</v>
      </c>
      <c r="AB9" s="41" t="s">
        <v>1159</v>
      </c>
      <c r="AC9" s="41" t="s">
        <v>507</v>
      </c>
      <c r="AD9" s="41" t="s">
        <v>363</v>
      </c>
      <c r="AE9" s="41" t="s">
        <v>842</v>
      </c>
      <c r="AF9" s="41" t="s">
        <v>848</v>
      </c>
      <c r="AG9" s="41" t="s">
        <v>890</v>
      </c>
      <c r="AH9" s="41" t="s">
        <v>891</v>
      </c>
      <c r="AI9" s="90">
        <f>'HL-Project Plan'!E24</f>
        <v>45274</v>
      </c>
      <c r="AJ9" s="7">
        <v>32</v>
      </c>
      <c r="AK9" s="271">
        <f>IF($AI$9&gt;0,WORKDAY($AI$9,$AJ$9),"")</f>
        <v>45320</v>
      </c>
      <c r="AL9" s="26">
        <f>IF(E79&lt;=83,"",AA29)</f>
        <v>0</v>
      </c>
      <c r="AM9" s="26">
        <f>IF(E80&lt;=83,"",AA28)</f>
        <v>45274</v>
      </c>
      <c r="AN9" s="26" t="str">
        <f>IF(E81&lt;=83,"",AA30)</f>
        <v/>
      </c>
      <c r="AO9" s="271" t="str">
        <f>IF(AA31&lt;&gt;0,IF(G73=84,AD31,AA31),"")</f>
        <v/>
      </c>
      <c r="AP9" s="26">
        <f>IF($AI$9&lt;&gt;0,(MAX((AK9),MAX($AL$9,$AM$9,$AN$9))),"")</f>
        <v>45320</v>
      </c>
      <c r="AQ9" s="26">
        <f>MIN('CRD controls'!I130:I138)</f>
        <v>45281</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ALPS - SIAEC</v>
      </c>
      <c r="CS12" s="379">
        <f>AI9</f>
        <v>45274</v>
      </c>
      <c r="CT12" s="380">
        <f>AP9</f>
        <v>45320</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45274</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52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53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0</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0</v>
      </c>
      <c r="G81" s="178">
        <f>_xlfn.UNICODE($F81)</f>
        <v>70</v>
      </c>
      <c r="H81" s="208">
        <f>IF($E81=84,5,0)</f>
        <v>0</v>
      </c>
      <c r="I81" s="208">
        <f>IF($G81=84,5,0)</f>
        <v>0</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0.79999999999999982</v>
      </c>
      <c r="AB87" s="150" t="s">
        <v>256</v>
      </c>
      <c r="AC87" s="10">
        <f>(1-AA87)</f>
        <v>0.20000000000000018</v>
      </c>
    </row>
    <row r="88" spans="1:36" ht="15.75" thickBot="1">
      <c r="C88" s="119" t="s">
        <v>48</v>
      </c>
      <c r="D88" s="140" t="s">
        <v>246</v>
      </c>
      <c r="E88" s="140" t="s">
        <v>247</v>
      </c>
      <c r="F88" s="140" t="s">
        <v>248</v>
      </c>
      <c r="G88" s="193" t="s">
        <v>249</v>
      </c>
      <c r="H88" s="291" t="s">
        <v>250</v>
      </c>
      <c r="M88" s="182"/>
      <c r="Z88" s="195" t="s">
        <v>257</v>
      </c>
      <c r="AA88" s="196">
        <f>H170</f>
        <v>0.79999999999999982</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49.999999999999986</v>
      </c>
      <c r="K123" s="685">
        <f>SUM(I123:I150)</f>
        <v>0</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1</v>
      </c>
      <c r="E149" s="6">
        <f t="shared" si="22"/>
        <v>84</v>
      </c>
      <c r="F149" s="46" t="b">
        <v>0</v>
      </c>
      <c r="G149" s="6">
        <f t="shared" si="35"/>
        <v>70</v>
      </c>
      <c r="H149" s="297">
        <f t="shared" si="32"/>
        <v>2.1739130434782608</v>
      </c>
      <c r="I149" s="297">
        <f t="shared" si="34"/>
        <v>0</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10</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49.999999999999986</v>
      </c>
      <c r="M166"/>
    </row>
    <row r="167" spans="3:13" ht="15.75" thickBot="1">
      <c r="C167" s="118" t="s">
        <v>401</v>
      </c>
      <c r="G167" s="298" t="s">
        <v>272</v>
      </c>
      <c r="H167" s="299">
        <f>(J79+K79+H73+I73)</f>
        <v>15</v>
      </c>
      <c r="M167"/>
    </row>
    <row r="168" spans="3:13" ht="15.75" thickBot="1">
      <c r="C168" s="306" t="s">
        <v>276</v>
      </c>
      <c r="G168" s="298" t="s">
        <v>273</v>
      </c>
      <c r="H168" s="299">
        <f>J153+K153</f>
        <v>15</v>
      </c>
      <c r="M168"/>
    </row>
    <row r="169" spans="3:13" ht="15.75" thickBot="1">
      <c r="C169" s="307" t="s">
        <v>402</v>
      </c>
      <c r="G169" s="298" t="s">
        <v>274</v>
      </c>
      <c r="H169" s="299">
        <f>J162+K162</f>
        <v>0</v>
      </c>
      <c r="M169"/>
    </row>
    <row r="170" spans="3:13" ht="15.75" thickBot="1">
      <c r="C170" s="308" t="s">
        <v>403</v>
      </c>
      <c r="H170" s="300">
        <f>SUM(H166:H169)/100</f>
        <v>0.79999999999999982</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1524" priority="334" operator="equal">
      <formula>0</formula>
    </cfRule>
  </conditionalFormatting>
  <conditionalFormatting sqref="H53">
    <cfRule type="cellIs" dxfId="1523" priority="333" operator="equal">
      <formula>0</formula>
    </cfRule>
  </conditionalFormatting>
  <conditionalFormatting sqref="L53">
    <cfRule type="cellIs" dxfId="1522" priority="332" operator="equal">
      <formula>0</formula>
    </cfRule>
  </conditionalFormatting>
  <conditionalFormatting sqref="H48">
    <cfRule type="cellIs" dxfId="1521" priority="331" operator="equal">
      <formula>0</formula>
    </cfRule>
  </conditionalFormatting>
  <conditionalFormatting sqref="H57">
    <cfRule type="cellIs" dxfId="1520" priority="330" operator="equal">
      <formula>0</formula>
    </cfRule>
  </conditionalFormatting>
  <conditionalFormatting sqref="D48">
    <cfRule type="cellIs" dxfId="1519" priority="329" operator="equal">
      <formula>0</formula>
    </cfRule>
  </conditionalFormatting>
  <conditionalFormatting sqref="D52">
    <cfRule type="cellIs" dxfId="1518" priority="328" operator="equal">
      <formula>0</formula>
    </cfRule>
  </conditionalFormatting>
  <conditionalFormatting sqref="D57">
    <cfRule type="cellIs" dxfId="1517" priority="327" operator="equal">
      <formula>0</formula>
    </cfRule>
  </conditionalFormatting>
  <conditionalFormatting sqref="D61">
    <cfRule type="cellIs" dxfId="1516" priority="326" operator="equal">
      <formula>0</formula>
    </cfRule>
  </conditionalFormatting>
  <conditionalFormatting sqref="P53">
    <cfRule type="cellIs" dxfId="1515" priority="325" operator="equal">
      <formula>0</formula>
    </cfRule>
  </conditionalFormatting>
  <conditionalFormatting sqref="K54">
    <cfRule type="expression" dxfId="1514" priority="324">
      <formula>$L$53=0</formula>
    </cfRule>
  </conditionalFormatting>
  <conditionalFormatting sqref="G49">
    <cfRule type="expression" dxfId="1513" priority="323">
      <formula>$H$48=0</formula>
    </cfRule>
  </conditionalFormatting>
  <conditionalFormatting sqref="C49">
    <cfRule type="expression" dxfId="1512" priority="322">
      <formula>$D$48=0</formula>
    </cfRule>
  </conditionalFormatting>
  <conditionalFormatting sqref="C53">
    <cfRule type="expression" dxfId="1511" priority="321">
      <formula>$D$52=0</formula>
    </cfRule>
  </conditionalFormatting>
  <conditionalFormatting sqref="C58">
    <cfRule type="expression" dxfId="1510" priority="320">
      <formula>$D$57=0</formula>
    </cfRule>
  </conditionalFormatting>
  <conditionalFormatting sqref="C62">
    <cfRule type="expression" dxfId="1509" priority="319">
      <formula>$D$61=0</formula>
    </cfRule>
  </conditionalFormatting>
  <conditionalFormatting sqref="O54">
    <cfRule type="expression" dxfId="1508" priority="318">
      <formula>$P$53=0</formula>
    </cfRule>
  </conditionalFormatting>
  <conditionalFormatting sqref="G58">
    <cfRule type="expression" dxfId="1507" priority="317">
      <formula>$H$57=0</formula>
    </cfRule>
  </conditionalFormatting>
  <conditionalFormatting sqref="G54">
    <cfRule type="expression" dxfId="1506" priority="316">
      <formula>$H$53=0</formula>
    </cfRule>
  </conditionalFormatting>
  <conditionalFormatting sqref="Y48">
    <cfRule type="cellIs" dxfId="1505" priority="315" operator="equal">
      <formula>"CRITICAL"</formula>
    </cfRule>
  </conditionalFormatting>
  <conditionalFormatting sqref="Y50">
    <cfRule type="cellIs" dxfId="1504" priority="314" operator="equal">
      <formula>"CRITICAL"</formula>
    </cfRule>
  </conditionalFormatting>
  <conditionalFormatting sqref="Y53">
    <cfRule type="cellIs" dxfId="1503" priority="313" operator="equal">
      <formula>"CRITICAL"</formula>
    </cfRule>
  </conditionalFormatting>
  <conditionalFormatting sqref="Y28">
    <cfRule type="cellIs" dxfId="1502" priority="312" operator="equal">
      <formula>"CRITICAL"</formula>
    </cfRule>
  </conditionalFormatting>
  <conditionalFormatting sqref="Y59">
    <cfRule type="cellIs" dxfId="1501" priority="311" operator="equal">
      <formula>"CRITICAL"</formula>
    </cfRule>
  </conditionalFormatting>
  <conditionalFormatting sqref="Y60">
    <cfRule type="cellIs" dxfId="1500" priority="310" operator="equal">
      <formula>"CRITICAL"</formula>
    </cfRule>
  </conditionalFormatting>
  <conditionalFormatting sqref="C7:L7">
    <cfRule type="cellIs" dxfId="1499" priority="299" operator="equal">
      <formula>"NON-WORKING DAY"</formula>
    </cfRule>
    <cfRule type="cellIs" dxfId="1498" priority="300" operator="equal">
      <formula>"WORKING DAY"</formula>
    </cfRule>
    <cfRule type="cellIs" dxfId="1497" priority="301" operator="equal">
      <formula>"NON AGGRESSIVE"</formula>
    </cfRule>
    <cfRule type="cellIs" dxfId="1496" priority="302" operator="equal">
      <formula>"AGGRESSIVE"</formula>
    </cfRule>
    <cfRule type="cellIs" dxfId="1495" priority="303" operator="equal">
      <formula>"AMENDMENT NOT REQUIRED"</formula>
    </cfRule>
    <cfRule type="cellIs" dxfId="1494" priority="304" operator="equal">
      <formula>"AMENDMENT REQUIRED"</formula>
    </cfRule>
    <cfRule type="cellIs" dxfId="1493" priority="305" operator="equal">
      <formula>"COMPLETED"</formula>
    </cfRule>
    <cfRule type="cellIs" dxfId="1492" priority="306" operator="equal">
      <formula>"RISK"</formula>
    </cfRule>
    <cfRule type="cellIs" dxfId="1491" priority="307" operator="equal">
      <formula>"ISSUE"</formula>
    </cfRule>
    <cfRule type="cellIs" dxfId="1490" priority="308" operator="equal">
      <formula>"NEEDS ATTENTION"</formula>
    </cfRule>
    <cfRule type="cellIs" dxfId="1489" priority="309" operator="equal">
      <formula>"NA"</formula>
    </cfRule>
  </conditionalFormatting>
  <conditionalFormatting sqref="AD26">
    <cfRule type="cellIs" dxfId="1488" priority="298" operator="equal">
      <formula>"PROJECT CAN BE MOVED TO COMPLETED SHEET"</formula>
    </cfRule>
  </conditionalFormatting>
  <conditionalFormatting sqref="Q7">
    <cfRule type="cellIs" dxfId="1487" priority="287" operator="equal">
      <formula>"NON-WORKING DAY"</formula>
    </cfRule>
    <cfRule type="cellIs" dxfId="1486" priority="288" operator="equal">
      <formula>"WORKING DAY"</formula>
    </cfRule>
    <cfRule type="cellIs" dxfId="1485" priority="289" operator="equal">
      <formula>"NON AGGRESSIVE"</formula>
    </cfRule>
    <cfRule type="cellIs" dxfId="1484" priority="290" operator="equal">
      <formula>"AGGRESSIVE"</formula>
    </cfRule>
    <cfRule type="cellIs" dxfId="1483" priority="291" operator="equal">
      <formula>"AMENDMENT NOT REQUIRED"</formula>
    </cfRule>
    <cfRule type="cellIs" dxfId="1482" priority="292" operator="equal">
      <formula>"AMENDMENT REQUIRED"</formula>
    </cfRule>
    <cfRule type="cellIs" dxfId="1481" priority="293" operator="equal">
      <formula>"COMPLETED"</formula>
    </cfRule>
    <cfRule type="cellIs" dxfId="1480" priority="294" operator="equal">
      <formula>"RISK"</formula>
    </cfRule>
    <cfRule type="cellIs" dxfId="1479" priority="295" operator="equal">
      <formula>"ISSUE"</formula>
    </cfRule>
    <cfRule type="cellIs" dxfId="1478" priority="296" operator="equal">
      <formula>"NEEDS ATTENTION"</formula>
    </cfRule>
    <cfRule type="cellIs" dxfId="1477" priority="297" operator="equal">
      <formula>"NA"</formula>
    </cfRule>
  </conditionalFormatting>
  <conditionalFormatting sqref="P7">
    <cfRule type="cellIs" dxfId="1476" priority="286" operator="equal">
      <formula>"AMENDMENT REQUIRED"</formula>
    </cfRule>
  </conditionalFormatting>
  <conditionalFormatting sqref="C7">
    <cfRule type="cellIs" dxfId="1475" priority="285" operator="equal">
      <formula>"BILLING DEFEREMENT TO BE INITIATED, IF APPLICABLE"</formula>
    </cfRule>
  </conditionalFormatting>
  <conditionalFormatting sqref="C102:C106">
    <cfRule type="containsText" dxfId="1474" priority="232" operator="containsText" text="TD/TM">
      <formula>NOT(ISERROR(SEARCH("TD/TM",C102)))</formula>
    </cfRule>
    <cfRule type="containsText" dxfId="1473" priority="235" operator="containsText" text="Order Raising">
      <formula>NOT(ISERROR(SEARCH("Order Raising",C102)))</formula>
    </cfRule>
    <cfRule type="containsText" dxfId="1472" priority="236" operator="containsText" text="Partner">
      <formula>NOT(ISERROR(SEARCH("Partner",C102)))</formula>
    </cfRule>
    <cfRule type="containsText" dxfId="1471" priority="283" operator="containsText" text="Sales">
      <formula>NOT(ISERROR(SEARCH("Sales",C102)))</formula>
    </cfRule>
    <cfRule type="containsText" dxfId="1470" priority="284" operator="containsText" text="Client">
      <formula>NOT(ISERROR(SEARCH("Client",C102)))</formula>
    </cfRule>
  </conditionalFormatting>
  <conditionalFormatting sqref="C103">
    <cfRule type="containsText" dxfId="1469" priority="281" operator="containsText" text="Singtel">
      <formula>NOT(ISERROR(SEARCH("Singtel",C103)))</formula>
    </cfRule>
    <cfRule type="containsText" dxfId="1468" priority="282" operator="containsText" text="Schenker">
      <formula>NOT(ISERROR(SEARCH("Schenker",C103)))</formula>
    </cfRule>
  </conditionalFormatting>
  <conditionalFormatting sqref="M7:N7">
    <cfRule type="cellIs" dxfId="1467" priority="269" operator="equal">
      <formula>"NEEDS POSTPONEMENT"</formula>
    </cfRule>
    <cfRule type="cellIs" dxfId="1466" priority="270" operator="equal">
      <formula>"NON-WORKING DAY"</formula>
    </cfRule>
    <cfRule type="cellIs" dxfId="1465" priority="271" operator="equal">
      <formula>"WORKING DAY"</formula>
    </cfRule>
    <cfRule type="cellIs" dxfId="1464" priority="272" operator="equal">
      <formula>"NON AGGRESSIVE"</formula>
    </cfRule>
    <cfRule type="cellIs" dxfId="1463" priority="273" operator="equal">
      <formula>"AGGRESSIVE"</formula>
    </cfRule>
    <cfRule type="cellIs" dxfId="1462" priority="274" operator="equal">
      <formula>"AMENDMENT NOT REQUIRED"</formula>
    </cfRule>
    <cfRule type="cellIs" dxfId="1461" priority="275" operator="equal">
      <formula>"AMENDMENT REQUIRED"</formula>
    </cfRule>
    <cfRule type="cellIs" dxfId="1460" priority="276" operator="equal">
      <formula>"COMPLETED"</formula>
    </cfRule>
    <cfRule type="cellIs" dxfId="1459" priority="277" operator="equal">
      <formula>"RISK"</formula>
    </cfRule>
    <cfRule type="cellIs" dxfId="1458" priority="278" operator="equal">
      <formula>"ISSUE"</formula>
    </cfRule>
    <cfRule type="cellIs" dxfId="1457" priority="279" operator="equal">
      <formula>"NEEDS ATTENTION"</formula>
    </cfRule>
    <cfRule type="cellIs" dxfId="1456" priority="280" operator="equal">
      <formula>"NA"</formula>
    </cfRule>
  </conditionalFormatting>
  <conditionalFormatting sqref="S7">
    <cfRule type="cellIs" dxfId="1455" priority="257" operator="equal">
      <formula>"NON-WORKING DAY"</formula>
    </cfRule>
    <cfRule type="cellIs" dxfId="1454" priority="258" operator="equal">
      <formula>"WORKING DAY"</formula>
    </cfRule>
    <cfRule type="cellIs" dxfId="1453" priority="259" operator="equal">
      <formula>"NON AGGRESSIVE"</formula>
    </cfRule>
    <cfRule type="cellIs" dxfId="1452" priority="260" operator="equal">
      <formula>"AGGRESSIVE"</formula>
    </cfRule>
    <cfRule type="cellIs" dxfId="1451" priority="261" operator="equal">
      <formula>"AMENDMENT NOT REQUIRED"</formula>
    </cfRule>
    <cfRule type="cellIs" dxfId="1450" priority="262" operator="equal">
      <formula>"AMENDMENT REQUIRED"</formula>
    </cfRule>
    <cfRule type="cellIs" dxfId="1449" priority="263" operator="equal">
      <formula>"COMPLETED"</formula>
    </cfRule>
    <cfRule type="cellIs" dxfId="1448" priority="264" operator="equal">
      <formula>"RISK"</formula>
    </cfRule>
    <cfRule type="cellIs" dxfId="1447" priority="265" operator="equal">
      <formula>"ISSUE"</formula>
    </cfRule>
    <cfRule type="cellIs" dxfId="1446" priority="266" operator="equal">
      <formula>"NEEDS ATTENTION"</formula>
    </cfRule>
    <cfRule type="cellIs" dxfId="1445" priority="267" operator="equal">
      <formula>"NA"</formula>
    </cfRule>
  </conditionalFormatting>
  <conditionalFormatting sqref="AA38">
    <cfRule type="cellIs" dxfId="1444" priority="255" stopIfTrue="1" operator="equal">
      <formula>"COMPLETED"</formula>
    </cfRule>
    <cfRule type="expression" dxfId="1443" priority="256">
      <formula>$B$3&gt;$AA$38</formula>
    </cfRule>
  </conditionalFormatting>
  <conditionalFormatting sqref="AA26">
    <cfRule type="cellIs" dxfId="1442" priority="250" stopIfTrue="1" operator="equal">
      <formula>"COMPLETED"</formula>
    </cfRule>
    <cfRule type="expression" dxfId="1441" priority="251">
      <formula>$B$3&gt;$AA$26</formula>
    </cfRule>
  </conditionalFormatting>
  <conditionalFormatting sqref="AA26">
    <cfRule type="cellIs" dxfId="1440" priority="249" stopIfTrue="1" operator="equal">
      <formula>"NA"</formula>
    </cfRule>
  </conditionalFormatting>
  <conditionalFormatting sqref="C35 Z17 D5 C90">
    <cfRule type="expression" dxfId="1439" priority="337">
      <formula>AND($D$52=0,$AA$17&lt;&gt;"NA")</formula>
    </cfRule>
  </conditionalFormatting>
  <conditionalFormatting sqref="C36 Z18 C91 E5">
    <cfRule type="expression" dxfId="1438" priority="338">
      <formula>AND($D$57=0,$AA$18&lt;&gt;"NA")</formula>
    </cfRule>
  </conditionalFormatting>
  <conditionalFormatting sqref="C37 C92 F5">
    <cfRule type="expression" dxfId="1437" priority="339">
      <formula>AND($H$48=0,#REF!&lt;&gt;"NA")</formula>
    </cfRule>
  </conditionalFormatting>
  <conditionalFormatting sqref="C38 Z20 C93 G5">
    <cfRule type="expression" dxfId="1436" priority="340">
      <formula>AND($H$53=0,$AA$20&lt;&gt;"NA")</formula>
    </cfRule>
  </conditionalFormatting>
  <conditionalFormatting sqref="C39 C94 H5">
    <cfRule type="expression" dxfId="1435" priority="341">
      <formula>AND($H$57=0,#REF!&lt;&gt;"NA")</formula>
    </cfRule>
  </conditionalFormatting>
  <conditionalFormatting sqref="C95 C40 C72 I5">
    <cfRule type="expression" dxfId="1434" priority="342">
      <formula>AND($L$57=0,#REF!&lt;&gt;"NA")</formula>
    </cfRule>
  </conditionalFormatting>
  <conditionalFormatting sqref="C41 C96 J5">
    <cfRule type="expression" dxfId="1433" priority="343">
      <formula>AND($D$61=0,#REF!&lt;&gt;"NA")</formula>
    </cfRule>
  </conditionalFormatting>
  <conditionalFormatting sqref="C42 C97 K5">
    <cfRule type="expression" dxfId="1432" priority="344">
      <formula>AND($L$53=0,#REF!&lt;&gt;"NA")</formula>
    </cfRule>
  </conditionalFormatting>
  <conditionalFormatting sqref="C43 Z25 C98 L5:M5">
    <cfRule type="expression" dxfId="1431" priority="345">
      <formula>AND($P$53=0,$AA$25&lt;&gt;"NA")</formula>
    </cfRule>
  </conditionalFormatting>
  <conditionalFormatting sqref="AD44">
    <cfRule type="expression" dxfId="1430" priority="248">
      <formula>OR($E123=84,$G123=84)</formula>
    </cfRule>
  </conditionalFormatting>
  <conditionalFormatting sqref="AD45:AD46">
    <cfRule type="expression" dxfId="1429" priority="247">
      <formula>OR($E124=84,$G124=84)</formula>
    </cfRule>
  </conditionalFormatting>
  <conditionalFormatting sqref="AD52">
    <cfRule type="expression" dxfId="1428" priority="246">
      <formula>OR($E133=84,$G133=84)</formula>
    </cfRule>
  </conditionalFormatting>
  <conditionalFormatting sqref="Z24">
    <cfRule type="expression" dxfId="1427" priority="245">
      <formula>AND($L$53=0,$AA$24&lt;&gt;"NA")</formula>
    </cfRule>
  </conditionalFormatting>
  <conditionalFormatting sqref="K58">
    <cfRule type="expression" dxfId="1426" priority="244">
      <formula>$H$57=0</formula>
    </cfRule>
  </conditionalFormatting>
  <conditionalFormatting sqref="AA34">
    <cfRule type="cellIs" dxfId="1425" priority="335" operator="equal">
      <formula>"COMPLETED"</formula>
    </cfRule>
    <cfRule type="expression" dxfId="1424" priority="336">
      <formula>$B$3&gt;$AA$34</formula>
    </cfRule>
  </conditionalFormatting>
  <conditionalFormatting sqref="AA35">
    <cfRule type="cellIs" dxfId="1423" priority="242" operator="equal">
      <formula>"COMPLETED"</formula>
    </cfRule>
    <cfRule type="expression" dxfId="1422" priority="243">
      <formula>$B$3&gt;$AA$35</formula>
    </cfRule>
  </conditionalFormatting>
  <conditionalFormatting sqref="AA36">
    <cfRule type="expression" dxfId="1421" priority="240">
      <formula>$B$3&gt;$AA$36</formula>
    </cfRule>
    <cfRule type="cellIs" dxfId="1420" priority="241" operator="equal">
      <formula>"COMPLETED"</formula>
    </cfRule>
    <cfRule type="cellIs" dxfId="1419" priority="254" operator="equal">
      <formula>"NA"</formula>
    </cfRule>
  </conditionalFormatting>
  <conditionalFormatting sqref="AA37">
    <cfRule type="expression" dxfId="1418" priority="237">
      <formula>$B$3&gt;$AA$37</formula>
    </cfRule>
    <cfRule type="cellIs" dxfId="1417" priority="238" operator="equal">
      <formula>"NA"</formula>
    </cfRule>
    <cfRule type="cellIs" dxfId="1416" priority="239" operator="equal">
      <formula>"COMPLETED"</formula>
    </cfRule>
  </conditionalFormatting>
  <conditionalFormatting sqref="C106">
    <cfRule type="containsText" dxfId="1415" priority="233" operator="containsText" text="Singtel">
      <formula>NOT(ISERROR(SEARCH("Singtel",C106)))</formula>
    </cfRule>
    <cfRule type="containsText" dxfId="1414" priority="234" operator="containsText" text="Schenker">
      <formula>NOT(ISERROR(SEARCH("Schenker",C106)))</formula>
    </cfRule>
  </conditionalFormatting>
  <conditionalFormatting sqref="AE74:AG74">
    <cfRule type="expression" dxfId="1413" priority="231">
      <formula>OR($E153=84,$G153=84)</formula>
    </cfRule>
  </conditionalFormatting>
  <conditionalFormatting sqref="BF9:BG23 BJ9:BJ23">
    <cfRule type="cellIs" dxfId="1412" priority="219" operator="equal">
      <formula>"Critical"</formula>
    </cfRule>
    <cfRule type="cellIs" dxfId="1411" priority="220" operator="equal">
      <formula>"Sustainable"</formula>
    </cfRule>
    <cfRule type="cellIs" dxfId="1410" priority="221" operator="equal">
      <formula>"Severe"</formula>
    </cfRule>
    <cfRule type="cellIs" dxfId="1409" priority="222" operator="equal">
      <formula>"Moderate"</formula>
    </cfRule>
  </conditionalFormatting>
  <conditionalFormatting sqref="CB9:CG14">
    <cfRule type="cellIs" dxfId="1408" priority="227" operator="equal">
      <formula>"Critical"</formula>
    </cfRule>
    <cfRule type="cellIs" dxfId="1407" priority="228" operator="equal">
      <formula>"Sustainable"</formula>
    </cfRule>
    <cfRule type="cellIs" dxfId="1406" priority="229" operator="equal">
      <formula>"Severe"</formula>
    </cfRule>
    <cfRule type="cellIs" dxfId="1405" priority="230" operator="equal">
      <formula>"Moderate"</formula>
    </cfRule>
  </conditionalFormatting>
  <conditionalFormatting sqref="BT9:BU23">
    <cfRule type="cellIs" dxfId="1404" priority="223" operator="equal">
      <formula>"Critical"</formula>
    </cfRule>
    <cfRule type="cellIs" dxfId="1403" priority="224" operator="equal">
      <formula>"Sustainable"</formula>
    </cfRule>
    <cfRule type="cellIs" dxfId="1402" priority="225" operator="equal">
      <formula>"Severe"</formula>
    </cfRule>
    <cfRule type="cellIs" dxfId="1401" priority="226" operator="equal">
      <formula>"Moderate"</formula>
    </cfRule>
  </conditionalFormatting>
  <conditionalFormatting sqref="CB9:CG14">
    <cfRule type="cellIs" dxfId="1400" priority="218" operator="equal">
      <formula>"NIL"</formula>
    </cfRule>
  </conditionalFormatting>
  <conditionalFormatting sqref="CB14:CG14">
    <cfRule type="cellIs" dxfId="1399" priority="214" operator="equal">
      <formula>"Critical"</formula>
    </cfRule>
    <cfRule type="cellIs" dxfId="1398" priority="215" operator="equal">
      <formula>"Sustainable"</formula>
    </cfRule>
    <cfRule type="cellIs" dxfId="1397" priority="216" operator="equal">
      <formula>"Severe"</formula>
    </cfRule>
    <cfRule type="cellIs" dxfId="1396" priority="217" operator="equal">
      <formula>"Moderate"</formula>
    </cfRule>
  </conditionalFormatting>
  <conditionalFormatting sqref="CB14:CG14">
    <cfRule type="cellIs" dxfId="1395" priority="213" operator="equal">
      <formula>"NIL"</formula>
    </cfRule>
  </conditionalFormatting>
  <conditionalFormatting sqref="CG9:CG13">
    <cfRule type="cellIs" dxfId="1394" priority="209" operator="equal">
      <formula>"Critical"</formula>
    </cfRule>
    <cfRule type="cellIs" dxfId="1393" priority="210" operator="equal">
      <formula>"Sustainable"</formula>
    </cfRule>
    <cfRule type="cellIs" dxfId="1392" priority="211" operator="equal">
      <formula>"Severe"</formula>
    </cfRule>
    <cfRule type="cellIs" dxfId="1391" priority="212" operator="equal">
      <formula>"Moderate"</formula>
    </cfRule>
  </conditionalFormatting>
  <conditionalFormatting sqref="CG9:CG13">
    <cfRule type="cellIs" dxfId="1390" priority="208" operator="equal">
      <formula>"NIL"</formula>
    </cfRule>
  </conditionalFormatting>
  <conditionalFormatting sqref="BT9:BU23">
    <cfRule type="cellIs" dxfId="1389" priority="207" operator="equal">
      <formula>"NIL"</formula>
    </cfRule>
  </conditionalFormatting>
  <conditionalFormatting sqref="BW9:BW23">
    <cfRule type="cellIs" dxfId="1388" priority="206" operator="equal">
      <formula>"CLOSED"</formula>
    </cfRule>
  </conditionalFormatting>
  <conditionalFormatting sqref="BE37">
    <cfRule type="cellIs" dxfId="1387" priority="205" operator="between">
      <formula>1</formula>
      <formula>100</formula>
    </cfRule>
  </conditionalFormatting>
  <conditionalFormatting sqref="BF37">
    <cfRule type="cellIs" dxfId="1386" priority="204" operator="between">
      <formula>1</formula>
      <formula>100</formula>
    </cfRule>
  </conditionalFormatting>
  <conditionalFormatting sqref="BR9:BR23">
    <cfRule type="cellIs" dxfId="1385" priority="200" operator="equal">
      <formula>"Critical"</formula>
    </cfRule>
    <cfRule type="cellIs" dxfId="1384" priority="201" operator="equal">
      <formula>"Sustainable"</formula>
    </cfRule>
    <cfRule type="cellIs" dxfId="1383" priority="202" operator="equal">
      <formula>"Severe"</formula>
    </cfRule>
    <cfRule type="cellIs" dxfId="1382" priority="203" operator="equal">
      <formula>"Moderate"</formula>
    </cfRule>
  </conditionalFormatting>
  <conditionalFormatting sqref="BR9:BR23">
    <cfRule type="cellIs" dxfId="1381" priority="199" operator="equal">
      <formula>"NIL"</formula>
    </cfRule>
  </conditionalFormatting>
  <conditionalFormatting sqref="BG37">
    <cfRule type="cellIs" dxfId="1380" priority="198" operator="between">
      <formula>1</formula>
      <formula>100</formula>
    </cfRule>
  </conditionalFormatting>
  <conditionalFormatting sqref="BI37">
    <cfRule type="cellIs" dxfId="1379" priority="197" operator="between">
      <formula>1</formula>
      <formula>100</formula>
    </cfRule>
  </conditionalFormatting>
  <conditionalFormatting sqref="BF37:BF41">
    <cfRule type="cellIs" dxfId="1378" priority="196" operator="equal">
      <formula>0</formula>
    </cfRule>
  </conditionalFormatting>
  <conditionalFormatting sqref="BH37">
    <cfRule type="cellIs" dxfId="1377" priority="195" operator="between">
      <formula>1</formula>
      <formula>100</formula>
    </cfRule>
  </conditionalFormatting>
  <conditionalFormatting sqref="BH37:BH41">
    <cfRule type="cellIs" dxfId="1376" priority="194" operator="equal">
      <formula>0</formula>
    </cfRule>
  </conditionalFormatting>
  <conditionalFormatting sqref="BJ37:BP37">
    <cfRule type="cellIs" dxfId="1375" priority="193" operator="between">
      <formula>1</formula>
      <formula>100</formula>
    </cfRule>
  </conditionalFormatting>
  <conditionalFormatting sqref="BJ37:BP41">
    <cfRule type="cellIs" dxfId="1374" priority="192" operator="equal">
      <formula>0</formula>
    </cfRule>
  </conditionalFormatting>
  <conditionalFormatting sqref="BL9:BL23">
    <cfRule type="cellIs" dxfId="1373" priority="188" operator="equal">
      <formula>"Critical"</formula>
    </cfRule>
    <cfRule type="cellIs" dxfId="1372" priority="189" operator="equal">
      <formula>"Sustainable"</formula>
    </cfRule>
    <cfRule type="cellIs" dxfId="1371" priority="190" operator="equal">
      <formula>"Severe"</formula>
    </cfRule>
    <cfRule type="cellIs" dxfId="1370" priority="191" operator="equal">
      <formula>"Moderate"</formula>
    </cfRule>
  </conditionalFormatting>
  <conditionalFormatting sqref="BS9:BS23">
    <cfRule type="cellIs" dxfId="1369" priority="184" operator="equal">
      <formula>"Critical"</formula>
    </cfRule>
    <cfRule type="cellIs" dxfId="1368" priority="185" operator="equal">
      <formula>"Sustainable"</formula>
    </cfRule>
    <cfRule type="cellIs" dxfId="1367" priority="186" operator="equal">
      <formula>"Severe"</formula>
    </cfRule>
    <cfRule type="cellIs" dxfId="1366" priority="187" operator="equal">
      <formula>"Moderate"</formula>
    </cfRule>
  </conditionalFormatting>
  <conditionalFormatting sqref="BV9:BV23">
    <cfRule type="cellIs" dxfId="1365" priority="180" operator="equal">
      <formula>"Critical"</formula>
    </cfRule>
    <cfRule type="cellIs" dxfId="1364" priority="181" operator="equal">
      <formula>"Sustainable"</formula>
    </cfRule>
    <cfRule type="cellIs" dxfId="1363" priority="182" operator="equal">
      <formula>"Severe"</formula>
    </cfRule>
    <cfRule type="cellIs" dxfId="1362" priority="183" operator="equal">
      <formula>"Moderate"</formula>
    </cfRule>
  </conditionalFormatting>
  <conditionalFormatting sqref="AZ29:BD30 BC31:BD32 BD33">
    <cfRule type="cellIs" dxfId="1361" priority="172" operator="equal">
      <formula>"Critical"</formula>
    </cfRule>
    <cfRule type="cellIs" dxfId="1360" priority="173" operator="equal">
      <formula>"Sustainable"</formula>
    </cfRule>
    <cfRule type="cellIs" dxfId="1359" priority="174" operator="equal">
      <formula>"Severe"</formula>
    </cfRule>
    <cfRule type="cellIs" dxfId="1358" priority="175" operator="equal">
      <formula>"Moderate"</formula>
    </cfRule>
  </conditionalFormatting>
  <conditionalFormatting sqref="AZ29:BD30 BC31:BD32 BD33">
    <cfRule type="cellIs" dxfId="1357" priority="176" operator="equal">
      <formula>"Critical"</formula>
    </cfRule>
    <cfRule type="cellIs" dxfId="1356" priority="177" operator="equal">
      <formula>"Sustainable"</formula>
    </cfRule>
    <cfRule type="cellIs" dxfId="1355" priority="178" operator="equal">
      <formula>"Severe"</formula>
    </cfRule>
    <cfRule type="cellIs" dxfId="1354" priority="179" operator="equal">
      <formula>"Moderate"</formula>
    </cfRule>
  </conditionalFormatting>
  <conditionalFormatting sqref="AZ31:AZ33">
    <cfRule type="cellIs" dxfId="1353" priority="168" operator="equal">
      <formula>"Critical"</formula>
    </cfRule>
    <cfRule type="cellIs" dxfId="1352" priority="169" operator="equal">
      <formula>"Sustainable"</formula>
    </cfRule>
    <cfRule type="cellIs" dxfId="1351" priority="170" operator="equal">
      <formula>"Severe"</formula>
    </cfRule>
    <cfRule type="cellIs" dxfId="1350" priority="171" operator="equal">
      <formula>"Moderate"</formula>
    </cfRule>
  </conditionalFormatting>
  <conditionalFormatting sqref="AZ31:AZ33">
    <cfRule type="cellIs" dxfId="1349" priority="164" operator="equal">
      <formula>"Critical"</formula>
    </cfRule>
    <cfRule type="cellIs" dxfId="1348" priority="165" operator="equal">
      <formula>"Sustainable"</formula>
    </cfRule>
    <cfRule type="cellIs" dxfId="1347" priority="166" operator="equal">
      <formula>"Severe"</formula>
    </cfRule>
    <cfRule type="cellIs" dxfId="1346" priority="167" operator="equal">
      <formula>"Moderate"</formula>
    </cfRule>
  </conditionalFormatting>
  <conditionalFormatting sqref="BA32:BA33">
    <cfRule type="cellIs" dxfId="1345" priority="160" operator="equal">
      <formula>"Critical"</formula>
    </cfRule>
    <cfRule type="cellIs" dxfId="1344" priority="161" operator="equal">
      <formula>"Sustainable"</formula>
    </cfRule>
    <cfRule type="cellIs" dxfId="1343" priority="162" operator="equal">
      <formula>"Severe"</formula>
    </cfRule>
    <cfRule type="cellIs" dxfId="1342" priority="163" operator="equal">
      <formula>"Moderate"</formula>
    </cfRule>
  </conditionalFormatting>
  <conditionalFormatting sqref="BA32:BA33">
    <cfRule type="cellIs" dxfId="1341" priority="156" operator="equal">
      <formula>"Critical"</formula>
    </cfRule>
    <cfRule type="cellIs" dxfId="1340" priority="157" operator="equal">
      <formula>"Sustainable"</formula>
    </cfRule>
    <cfRule type="cellIs" dxfId="1339" priority="158" operator="equal">
      <formula>"Severe"</formula>
    </cfRule>
    <cfRule type="cellIs" dxfId="1338" priority="159" operator="equal">
      <formula>"Moderate"</formula>
    </cfRule>
  </conditionalFormatting>
  <conditionalFormatting sqref="BB33">
    <cfRule type="cellIs" dxfId="1337" priority="152" operator="equal">
      <formula>"Critical"</formula>
    </cfRule>
    <cfRule type="cellIs" dxfId="1336" priority="153" operator="equal">
      <formula>"Sustainable"</formula>
    </cfRule>
    <cfRule type="cellIs" dxfId="1335" priority="154" operator="equal">
      <formula>"Severe"</formula>
    </cfRule>
    <cfRule type="cellIs" dxfId="1334" priority="155" operator="equal">
      <formula>"Moderate"</formula>
    </cfRule>
  </conditionalFormatting>
  <conditionalFormatting sqref="BB33">
    <cfRule type="cellIs" dxfId="1333" priority="148" operator="equal">
      <formula>"Critical"</formula>
    </cfRule>
    <cfRule type="cellIs" dxfId="1332" priority="149" operator="equal">
      <formula>"Sustainable"</formula>
    </cfRule>
    <cfRule type="cellIs" dxfId="1331" priority="150" operator="equal">
      <formula>"Severe"</formula>
    </cfRule>
    <cfRule type="cellIs" dxfId="1330" priority="151" operator="equal">
      <formula>"Moderate"</formula>
    </cfRule>
  </conditionalFormatting>
  <conditionalFormatting sqref="BA31:BB31">
    <cfRule type="cellIs" dxfId="1329" priority="144" operator="equal">
      <formula>"Critical"</formula>
    </cfRule>
    <cfRule type="cellIs" dxfId="1328" priority="145" operator="equal">
      <formula>"Sustainable"</formula>
    </cfRule>
    <cfRule type="cellIs" dxfId="1327" priority="146" operator="equal">
      <formula>"Severe"</formula>
    </cfRule>
    <cfRule type="cellIs" dxfId="1326" priority="147" operator="equal">
      <formula>"Moderate"</formula>
    </cfRule>
  </conditionalFormatting>
  <conditionalFormatting sqref="BA31:BB31">
    <cfRule type="cellIs" dxfId="1325" priority="140" operator="equal">
      <formula>"Critical"</formula>
    </cfRule>
    <cfRule type="cellIs" dxfId="1324" priority="141" operator="equal">
      <formula>"Sustainable"</formula>
    </cfRule>
    <cfRule type="cellIs" dxfId="1323" priority="142" operator="equal">
      <formula>"Severe"</formula>
    </cfRule>
    <cfRule type="cellIs" dxfId="1322" priority="143" operator="equal">
      <formula>"Moderate"</formula>
    </cfRule>
  </conditionalFormatting>
  <conditionalFormatting sqref="BB32">
    <cfRule type="cellIs" dxfId="1321" priority="136" operator="equal">
      <formula>"Critical"</formula>
    </cfRule>
    <cfRule type="cellIs" dxfId="1320" priority="137" operator="equal">
      <formula>"Sustainable"</formula>
    </cfRule>
    <cfRule type="cellIs" dxfId="1319" priority="138" operator="equal">
      <formula>"Severe"</formula>
    </cfRule>
    <cfRule type="cellIs" dxfId="1318" priority="139" operator="equal">
      <formula>"Moderate"</formula>
    </cfRule>
  </conditionalFormatting>
  <conditionalFormatting sqref="BB32">
    <cfRule type="cellIs" dxfId="1317" priority="132" operator="equal">
      <formula>"Critical"</formula>
    </cfRule>
    <cfRule type="cellIs" dxfId="1316" priority="133" operator="equal">
      <formula>"Sustainable"</formula>
    </cfRule>
    <cfRule type="cellIs" dxfId="1315" priority="134" operator="equal">
      <formula>"Severe"</formula>
    </cfRule>
    <cfRule type="cellIs" dxfId="1314" priority="135" operator="equal">
      <formula>"Moderate"</formula>
    </cfRule>
  </conditionalFormatting>
  <conditionalFormatting sqref="BC33">
    <cfRule type="cellIs" dxfId="1313" priority="128" operator="equal">
      <formula>"Critical"</formula>
    </cfRule>
    <cfRule type="cellIs" dxfId="1312" priority="129" operator="equal">
      <formula>"Sustainable"</formula>
    </cfRule>
    <cfRule type="cellIs" dxfId="1311" priority="130" operator="equal">
      <formula>"Severe"</formula>
    </cfRule>
    <cfRule type="cellIs" dxfId="1310" priority="131" operator="equal">
      <formula>"Moderate"</formula>
    </cfRule>
  </conditionalFormatting>
  <conditionalFormatting sqref="BC33">
    <cfRule type="cellIs" dxfId="1309" priority="124" operator="equal">
      <formula>"Critical"</formula>
    </cfRule>
    <cfRule type="cellIs" dxfId="1308" priority="125" operator="equal">
      <formula>"Sustainable"</formula>
    </cfRule>
    <cfRule type="cellIs" dxfId="1307" priority="126" operator="equal">
      <formula>"Severe"</formula>
    </cfRule>
    <cfRule type="cellIs" dxfId="1306" priority="127" operator="equal">
      <formula>"Moderate"</formula>
    </cfRule>
  </conditionalFormatting>
  <conditionalFormatting sqref="AZ37:BD38 BC39:BD40 BD41">
    <cfRule type="cellIs" dxfId="1305" priority="116" operator="equal">
      <formula>"Critical"</formula>
    </cfRule>
    <cfRule type="cellIs" dxfId="1304" priority="117" operator="equal">
      <formula>"Sustainable"</formula>
    </cfRule>
    <cfRule type="cellIs" dxfId="1303" priority="118" operator="equal">
      <formula>"Severe"</formula>
    </cfRule>
    <cfRule type="cellIs" dxfId="1302" priority="119" operator="equal">
      <formula>"Moderate"</formula>
    </cfRule>
  </conditionalFormatting>
  <conditionalFormatting sqref="AZ37:BD38 BC39:BD40 BD41">
    <cfRule type="cellIs" dxfId="1301" priority="120" operator="equal">
      <formula>"Critical"</formula>
    </cfRule>
    <cfRule type="cellIs" dxfId="1300" priority="121" operator="equal">
      <formula>"Sustainable"</formula>
    </cfRule>
    <cfRule type="cellIs" dxfId="1299" priority="122" operator="equal">
      <formula>"Severe"</formula>
    </cfRule>
    <cfRule type="cellIs" dxfId="1298" priority="123" operator="equal">
      <formula>"Moderate"</formula>
    </cfRule>
  </conditionalFormatting>
  <conditionalFormatting sqref="AZ39:AZ41">
    <cfRule type="cellIs" dxfId="1297" priority="112" operator="equal">
      <formula>"Critical"</formula>
    </cfRule>
    <cfRule type="cellIs" dxfId="1296" priority="113" operator="equal">
      <formula>"Sustainable"</formula>
    </cfRule>
    <cfRule type="cellIs" dxfId="1295" priority="114" operator="equal">
      <formula>"Severe"</formula>
    </cfRule>
    <cfRule type="cellIs" dxfId="1294" priority="115" operator="equal">
      <formula>"Moderate"</formula>
    </cfRule>
  </conditionalFormatting>
  <conditionalFormatting sqref="AZ39:AZ41">
    <cfRule type="cellIs" dxfId="1293" priority="108" operator="equal">
      <formula>"Critical"</formula>
    </cfRule>
    <cfRule type="cellIs" dxfId="1292" priority="109" operator="equal">
      <formula>"Sustainable"</formula>
    </cfRule>
    <cfRule type="cellIs" dxfId="1291" priority="110" operator="equal">
      <formula>"Severe"</formula>
    </cfRule>
    <cfRule type="cellIs" dxfId="1290" priority="111" operator="equal">
      <formula>"Moderate"</formula>
    </cfRule>
  </conditionalFormatting>
  <conditionalFormatting sqref="BA40:BA41">
    <cfRule type="cellIs" dxfId="1289" priority="104" operator="equal">
      <formula>"Critical"</formula>
    </cfRule>
    <cfRule type="cellIs" dxfId="1288" priority="105" operator="equal">
      <formula>"Sustainable"</formula>
    </cfRule>
    <cfRule type="cellIs" dxfId="1287" priority="106" operator="equal">
      <formula>"Severe"</formula>
    </cfRule>
    <cfRule type="cellIs" dxfId="1286" priority="107" operator="equal">
      <formula>"Moderate"</formula>
    </cfRule>
  </conditionalFormatting>
  <conditionalFormatting sqref="BA40:BA41">
    <cfRule type="cellIs" dxfId="1285" priority="100" operator="equal">
      <formula>"Critical"</formula>
    </cfRule>
    <cfRule type="cellIs" dxfId="1284" priority="101" operator="equal">
      <formula>"Sustainable"</formula>
    </cfRule>
    <cfRule type="cellIs" dxfId="1283" priority="102" operator="equal">
      <formula>"Severe"</formula>
    </cfRule>
    <cfRule type="cellIs" dxfId="1282" priority="103" operator="equal">
      <formula>"Moderate"</formula>
    </cfRule>
  </conditionalFormatting>
  <conditionalFormatting sqref="BB41">
    <cfRule type="cellIs" dxfId="1281" priority="96" operator="equal">
      <formula>"Critical"</formula>
    </cfRule>
    <cfRule type="cellIs" dxfId="1280" priority="97" operator="equal">
      <formula>"Sustainable"</formula>
    </cfRule>
    <cfRule type="cellIs" dxfId="1279" priority="98" operator="equal">
      <formula>"Severe"</formula>
    </cfRule>
    <cfRule type="cellIs" dxfId="1278" priority="99" operator="equal">
      <formula>"Moderate"</formula>
    </cfRule>
  </conditionalFormatting>
  <conditionalFormatting sqref="BB41">
    <cfRule type="cellIs" dxfId="1277" priority="92" operator="equal">
      <formula>"Critical"</formula>
    </cfRule>
    <cfRule type="cellIs" dxfId="1276" priority="93" operator="equal">
      <formula>"Sustainable"</formula>
    </cfRule>
    <cfRule type="cellIs" dxfId="1275" priority="94" operator="equal">
      <formula>"Severe"</formula>
    </cfRule>
    <cfRule type="cellIs" dxfId="1274" priority="95" operator="equal">
      <formula>"Moderate"</formula>
    </cfRule>
  </conditionalFormatting>
  <conditionalFormatting sqref="BA39:BB39">
    <cfRule type="cellIs" dxfId="1273" priority="88" operator="equal">
      <formula>"Critical"</formula>
    </cfRule>
    <cfRule type="cellIs" dxfId="1272" priority="89" operator="equal">
      <formula>"Sustainable"</formula>
    </cfRule>
    <cfRule type="cellIs" dxfId="1271" priority="90" operator="equal">
      <formula>"Severe"</formula>
    </cfRule>
    <cfRule type="cellIs" dxfId="1270" priority="91" operator="equal">
      <formula>"Moderate"</formula>
    </cfRule>
  </conditionalFormatting>
  <conditionalFormatting sqref="BA39:BB39">
    <cfRule type="cellIs" dxfId="1269" priority="84" operator="equal">
      <formula>"Critical"</formula>
    </cfRule>
    <cfRule type="cellIs" dxfId="1268" priority="85" operator="equal">
      <formula>"Sustainable"</formula>
    </cfRule>
    <cfRule type="cellIs" dxfId="1267" priority="86" operator="equal">
      <formula>"Severe"</formula>
    </cfRule>
    <cfRule type="cellIs" dxfId="1266" priority="87" operator="equal">
      <formula>"Moderate"</formula>
    </cfRule>
  </conditionalFormatting>
  <conditionalFormatting sqref="BB40">
    <cfRule type="cellIs" dxfId="1265" priority="80" operator="equal">
      <formula>"Critical"</formula>
    </cfRule>
    <cfRule type="cellIs" dxfId="1264" priority="81" operator="equal">
      <formula>"Sustainable"</formula>
    </cfRule>
    <cfRule type="cellIs" dxfId="1263" priority="82" operator="equal">
      <formula>"Severe"</formula>
    </cfRule>
    <cfRule type="cellIs" dxfId="1262" priority="83" operator="equal">
      <formula>"Moderate"</formula>
    </cfRule>
  </conditionalFormatting>
  <conditionalFormatting sqref="BB40">
    <cfRule type="cellIs" dxfId="1261" priority="76" operator="equal">
      <formula>"Critical"</formula>
    </cfRule>
    <cfRule type="cellIs" dxfId="1260" priority="77" operator="equal">
      <formula>"Sustainable"</formula>
    </cfRule>
    <cfRule type="cellIs" dxfId="1259" priority="78" operator="equal">
      <formula>"Severe"</formula>
    </cfRule>
    <cfRule type="cellIs" dxfId="1258" priority="79" operator="equal">
      <formula>"Moderate"</formula>
    </cfRule>
  </conditionalFormatting>
  <conditionalFormatting sqref="BC41">
    <cfRule type="cellIs" dxfId="1257" priority="72" operator="equal">
      <formula>"Critical"</formula>
    </cfRule>
    <cfRule type="cellIs" dxfId="1256" priority="73" operator="equal">
      <formula>"Sustainable"</formula>
    </cfRule>
    <cfRule type="cellIs" dxfId="1255" priority="74" operator="equal">
      <formula>"Severe"</formula>
    </cfRule>
    <cfRule type="cellIs" dxfId="1254" priority="75" operator="equal">
      <formula>"Moderate"</formula>
    </cfRule>
  </conditionalFormatting>
  <conditionalFormatting sqref="BC41">
    <cfRule type="cellIs" dxfId="1253" priority="68" operator="equal">
      <formula>"Critical"</formula>
    </cfRule>
    <cfRule type="cellIs" dxfId="1252" priority="69" operator="equal">
      <formula>"Sustainable"</formula>
    </cfRule>
    <cfRule type="cellIs" dxfId="1251" priority="70" operator="equal">
      <formula>"Severe"</formula>
    </cfRule>
    <cfRule type="cellIs" dxfId="1250" priority="71" operator="equal">
      <formula>"Moderate"</formula>
    </cfRule>
  </conditionalFormatting>
  <conditionalFormatting sqref="AD48:AD49 AD51">
    <cfRule type="expression" dxfId="1249" priority="67">
      <formula>OR($E127=84,$G127=84)</formula>
    </cfRule>
  </conditionalFormatting>
  <conditionalFormatting sqref="AD50">
    <cfRule type="expression" dxfId="1248" priority="66">
      <formula>OR($E129=84,$G129=84)</formula>
    </cfRule>
  </conditionalFormatting>
  <conditionalFormatting sqref="AD54:AD58">
    <cfRule type="expression" dxfId="1247" priority="65">
      <formula>OR($E133=84,$G133=84)</formula>
    </cfRule>
  </conditionalFormatting>
  <conditionalFormatting sqref="AD60:AD63">
    <cfRule type="expression" dxfId="1246" priority="64">
      <formula>OR($E139=84,$G139=84)</formula>
    </cfRule>
  </conditionalFormatting>
  <conditionalFormatting sqref="AD65:AD66">
    <cfRule type="expression" dxfId="1245" priority="63">
      <formula>OR($E144=84,$G144=84)</formula>
    </cfRule>
  </conditionalFormatting>
  <conditionalFormatting sqref="AD68:AD71">
    <cfRule type="expression" dxfId="1244" priority="62">
      <formula>OR($E147=84,$G147=84)</formula>
    </cfRule>
  </conditionalFormatting>
  <conditionalFormatting sqref="R7">
    <cfRule type="cellIs" dxfId="1243" priority="15" operator="equal">
      <formula>"TO ARCHIVE"</formula>
    </cfRule>
  </conditionalFormatting>
  <conditionalFormatting sqref="CS17:CS22">
    <cfRule type="cellIs" dxfId="1242" priority="56" stopIfTrue="1" operator="equal">
      <formula>"NA"</formula>
    </cfRule>
  </conditionalFormatting>
  <conditionalFormatting sqref="CR5:CW5">
    <cfRule type="cellIs" dxfId="1241" priority="51" operator="equal">
      <formula>"NA"</formula>
    </cfRule>
    <cfRule type="cellIs" dxfId="1240" priority="52" operator="equal">
      <formula>"INITIATED"</formula>
    </cfRule>
    <cfRule type="cellIs" dxfId="1239" priority="53" operator="equal">
      <formula>"TO BE SCHEDULED"</formula>
    </cfRule>
    <cfRule type="cellIs" dxfId="1238" priority="54" operator="equal">
      <formula>"WIP"</formula>
    </cfRule>
    <cfRule type="cellIs" dxfId="1237" priority="55" operator="equal">
      <formula>"COMPLETED"</formula>
    </cfRule>
  </conditionalFormatting>
  <conditionalFormatting sqref="CS17:CS22">
    <cfRule type="cellIs" dxfId="1236" priority="58" stopIfTrue="1" operator="equal">
      <formula>"COMPLETED"</formula>
    </cfRule>
  </conditionalFormatting>
  <conditionalFormatting sqref="CR18 CS3 CR29 CQ38">
    <cfRule type="expression" dxfId="1235" priority="59">
      <formula>AND(#REF!=0,$E$18&lt;&gt;"NA")</formula>
    </cfRule>
  </conditionalFormatting>
  <conditionalFormatting sqref="CR19 CT3 CR30 CQ39">
    <cfRule type="expression" dxfId="1234" priority="60">
      <formula>AND(#REF!=0,$E$19&lt;&gt;"NA")</formula>
    </cfRule>
  </conditionalFormatting>
  <conditionalFormatting sqref="CR21 CV3 CR32 CQ41">
    <cfRule type="expression" dxfId="1233" priority="61">
      <formula>AND(#REF!=0,$E$21&lt;&gt;"NA")</formula>
    </cfRule>
  </conditionalFormatting>
  <conditionalFormatting sqref="C174:C175">
    <cfRule type="cellIs" dxfId="1232" priority="49" operator="equal">
      <formula>$C$174</formula>
    </cfRule>
    <cfRule type="cellIs" dxfId="1231" priority="50" operator="equal">
      <formula>$C$175</formula>
    </cfRule>
  </conditionalFormatting>
  <conditionalFormatting sqref="AA16">
    <cfRule type="expression" dxfId="1230" priority="45">
      <formula>TODAY()&gt;$AA$16</formula>
    </cfRule>
    <cfRule type="cellIs" dxfId="1229" priority="48" stopIfTrue="1" operator="equal">
      <formula>"COMPLETED"</formula>
    </cfRule>
    <cfRule type="cellIs" dxfId="1228" priority="252" stopIfTrue="1" operator="equal">
      <formula>"NA"</formula>
    </cfRule>
  </conditionalFormatting>
  <conditionalFormatting sqref="AA17">
    <cfRule type="expression" dxfId="1227" priority="46">
      <formula>TODAY()&gt;$AA$17</formula>
    </cfRule>
    <cfRule type="cellIs" dxfId="1226" priority="47" stopIfTrue="1" operator="equal">
      <formula>"COMPLETED"</formula>
    </cfRule>
    <cfRule type="cellIs" dxfId="1225" priority="253" stopIfTrue="1" operator="equal">
      <formula>"NA"</formula>
    </cfRule>
  </conditionalFormatting>
  <conditionalFormatting sqref="AA18">
    <cfRule type="expression" dxfId="1224" priority="42">
      <formula>TODAY()&gt;$AA$18</formula>
    </cfRule>
    <cfRule type="cellIs" dxfId="1223" priority="43" operator="equal">
      <formula>"COMPLETED"</formula>
    </cfRule>
    <cfRule type="cellIs" dxfId="1222" priority="44" operator="equal">
      <formula>"NA"</formula>
    </cfRule>
  </conditionalFormatting>
  <conditionalFormatting sqref="AA19">
    <cfRule type="expression" dxfId="1221" priority="39">
      <formula>TODAY()&gt;AA19</formula>
    </cfRule>
    <cfRule type="cellIs" dxfId="1220" priority="40" stopIfTrue="1" operator="equal">
      <formula>"COMPLETED"</formula>
    </cfRule>
    <cfRule type="cellIs" dxfId="1219" priority="41" stopIfTrue="1" operator="equal">
      <formula>"NA"</formula>
    </cfRule>
  </conditionalFormatting>
  <conditionalFormatting sqref="AA20">
    <cfRule type="expression" dxfId="1218" priority="36">
      <formula>TODAY()&gt;AA20</formula>
    </cfRule>
    <cfRule type="cellIs" dxfId="1217" priority="37" stopIfTrue="1" operator="equal">
      <formula>"COMPLETED"</formula>
    </cfRule>
    <cfRule type="cellIs" dxfId="1216" priority="38" stopIfTrue="1" operator="equal">
      <formula>"NA"</formula>
    </cfRule>
  </conditionalFormatting>
  <conditionalFormatting sqref="AA21">
    <cfRule type="expression" dxfId="1215" priority="33">
      <formula>TODAY()&gt;AA21</formula>
    </cfRule>
    <cfRule type="cellIs" dxfId="1214" priority="34" stopIfTrue="1" operator="equal">
      <formula>"COMPLETED"</formula>
    </cfRule>
    <cfRule type="cellIs" dxfId="1213" priority="35" stopIfTrue="1" operator="equal">
      <formula>"NA"</formula>
    </cfRule>
  </conditionalFormatting>
  <conditionalFormatting sqref="AA22">
    <cfRule type="expression" dxfId="1212" priority="30">
      <formula>TODAY()&gt;AA22</formula>
    </cfRule>
    <cfRule type="cellIs" dxfId="1211" priority="31" stopIfTrue="1" operator="equal">
      <formula>"COMPLETED"</formula>
    </cfRule>
    <cfRule type="cellIs" dxfId="1210" priority="32" stopIfTrue="1" operator="equal">
      <formula>"NA"</formula>
    </cfRule>
  </conditionalFormatting>
  <conditionalFormatting sqref="AA23">
    <cfRule type="expression" dxfId="1209" priority="27">
      <formula>TODAY()&gt;AA23</formula>
    </cfRule>
    <cfRule type="cellIs" dxfId="1208" priority="28" stopIfTrue="1" operator="equal">
      <formula>"COMPLETED"</formula>
    </cfRule>
    <cfRule type="cellIs" dxfId="1207" priority="29" stopIfTrue="1" operator="equal">
      <formula>"NA"</formula>
    </cfRule>
  </conditionalFormatting>
  <conditionalFormatting sqref="AA24">
    <cfRule type="expression" dxfId="1206" priority="24">
      <formula>TODAY()&gt;AA24</formula>
    </cfRule>
    <cfRule type="cellIs" dxfId="1205" priority="25" stopIfTrue="1" operator="equal">
      <formula>"COMPLETED"</formula>
    </cfRule>
    <cfRule type="cellIs" dxfId="1204" priority="26" stopIfTrue="1" operator="equal">
      <formula>"NA"</formula>
    </cfRule>
  </conditionalFormatting>
  <conditionalFormatting sqref="AA25">
    <cfRule type="expression" dxfId="1203" priority="21">
      <formula>TODAY()&gt;AA25</formula>
    </cfRule>
    <cfRule type="cellIs" dxfId="1202" priority="22" stopIfTrue="1" operator="equal">
      <formula>"COMPLETED"</formula>
    </cfRule>
    <cfRule type="cellIs" dxfId="1201" priority="23" stopIfTrue="1" operator="equal">
      <formula>"NA"</formula>
    </cfRule>
  </conditionalFormatting>
  <conditionalFormatting sqref="E22">
    <cfRule type="expression" dxfId="1200" priority="17">
      <formula>AND($D$52=0,$AA$17&lt;&gt;"NA")</formula>
    </cfRule>
  </conditionalFormatting>
  <conditionalFormatting sqref="E23">
    <cfRule type="expression" dxfId="1199" priority="18">
      <formula>AND($D$57=0,$AA$18&lt;&gt;"NA")</formula>
    </cfRule>
  </conditionalFormatting>
  <conditionalFormatting sqref="E25">
    <cfRule type="expression" dxfId="1198" priority="19">
      <formula>AND($H$53=0,$AA$20&lt;&gt;"NA")</formula>
    </cfRule>
  </conditionalFormatting>
  <conditionalFormatting sqref="E30">
    <cfRule type="expression" dxfId="1197" priority="20">
      <formula>AND($P$53=0,$AA$25&lt;&gt;"NA")</formula>
    </cfRule>
  </conditionalFormatting>
  <conditionalFormatting sqref="E29">
    <cfRule type="expression" dxfId="1196" priority="16">
      <formula>AND($L$53=0,$AA$24&lt;&gt;"NA")</formula>
    </cfRule>
  </conditionalFormatting>
  <conditionalFormatting sqref="AD75:AD81">
    <cfRule type="expression" dxfId="1195" priority="14">
      <formula>OR($E154=84,$G154=84)</formula>
    </cfRule>
  </conditionalFormatting>
  <conditionalFormatting sqref="AD74">
    <cfRule type="expression" dxfId="1194" priority="13">
      <formula>OR($E153=84,$G153=84)</formula>
    </cfRule>
  </conditionalFormatting>
  <conditionalFormatting sqref="AD83:AD86">
    <cfRule type="expression" dxfId="1193" priority="12">
      <formula>OR($E162=84,$G162=84)</formula>
    </cfRule>
  </conditionalFormatting>
  <conditionalFormatting sqref="CS17">
    <cfRule type="expression" dxfId="1192" priority="57">
      <formula>TODAY()&gt;$CS$17</formula>
    </cfRule>
  </conditionalFormatting>
  <conditionalFormatting sqref="CS18">
    <cfRule type="expression" dxfId="1191" priority="11">
      <formula>TODAY()&gt;$CS$18</formula>
    </cfRule>
  </conditionalFormatting>
  <conditionalFormatting sqref="CS19">
    <cfRule type="expression" dxfId="1190" priority="10">
      <formula>TODAY()&gt;$CS$19</formula>
    </cfRule>
  </conditionalFormatting>
  <conditionalFormatting sqref="CS20">
    <cfRule type="expression" dxfId="1189" priority="9">
      <formula>TODAY()&gt;$CS$20</formula>
    </cfRule>
  </conditionalFormatting>
  <conditionalFormatting sqref="CS21">
    <cfRule type="expression" dxfId="1188" priority="8">
      <formula>TODAY()&gt;$CS$21</formula>
    </cfRule>
  </conditionalFormatting>
  <conditionalFormatting sqref="CS22">
    <cfRule type="expression" dxfId="1187" priority="7">
      <formula>TODAY()&gt;$CS$22</formula>
    </cfRule>
  </conditionalFormatting>
  <conditionalFormatting sqref="AI18:AI19">
    <cfRule type="duplicateValues" dxfId="1186" priority="3"/>
  </conditionalFormatting>
  <conditionalFormatting sqref="AI18:AI19">
    <cfRule type="duplicateValues" dxfId="1185" priority="4"/>
  </conditionalFormatting>
  <conditionalFormatting sqref="AI23:AI24">
    <cfRule type="duplicateValues" dxfId="1184" priority="1"/>
  </conditionalFormatting>
  <conditionalFormatting sqref="AI23:AI24">
    <cfRule type="duplicateValues" dxfId="1183" priority="2"/>
  </conditionalFormatting>
  <conditionalFormatting sqref="AG15:AG27">
    <cfRule type="duplicateValues" dxfId="1182" priority="5"/>
  </conditionalFormatting>
  <conditionalFormatting sqref="AI15:AI17 AI20:AI22 AI25:AI27">
    <cfRule type="duplicateValues" dxfId="1181" priority="6"/>
  </conditionalFormatting>
  <dataValidations count="6">
    <dataValidation type="list" allowBlank="1" showInputMessage="1" showErrorMessage="1" sqref="AJ9" xr:uid="{D9E3E0E8-A1F6-4E0E-9C89-46D87ADC3F9F}">
      <formula1>$E$102:$E$103</formula1>
    </dataValidation>
    <dataValidation type="list" allowBlank="1" showInputMessage="1" showErrorMessage="1" sqref="CU12" xr:uid="{45CC1F46-CBC0-45B7-A690-13ABFBF87B8B}">
      <formula1>#REF!</formula1>
    </dataValidation>
    <dataValidation type="list" allowBlank="1" showInputMessage="1" showErrorMessage="1" sqref="BA9:BA23 BM9:BM23" xr:uid="{E53BBFAC-DBCA-430D-9F56-2E549F51896C}">
      <formula1>$CH$8:$CH$10</formula1>
    </dataValidation>
    <dataValidation type="list" allowBlank="1" showInputMessage="1" showErrorMessage="1" sqref="BD9:BE23" xr:uid="{2D363BFD-5517-459B-80B8-737D65D735E4}">
      <formula1>OFFSET($CL$9,1,MATCH($BA9,$CL$9:$CN$9,0)-1,COUNTA(OFFSET($CL$9,1,MATCH($BA9,$CL$9:$CN$9,0)-1,5,1)),1)</formula1>
    </dataValidation>
    <dataValidation type="list" allowBlank="1" showInputMessage="1" showErrorMessage="1" sqref="BQ9:BQ23" xr:uid="{2E0AA661-9A38-463D-A7E9-62DAE2E27EAE}">
      <formula1>OFFSET($CL$16,1,MATCH($BM9,$CL$16:$CN$16,0)-1,COUNTA(OFFSET($CL$16,1,MATCH($BM9,$CL$16:$CN$16,0)-1,6,1)),1)</formula1>
    </dataValidation>
    <dataValidation type="list" showInputMessage="1" showErrorMessage="1" sqref="BP9:BP23" xr:uid="{0286C4C3-FAD2-45E9-B558-92067D2D9295}">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7585"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7586"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7587"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7588"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7589"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7590"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7591"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7592"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7593"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7594"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7595"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7596"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7597"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7598"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7599"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7600"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7601"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7602"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7603"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7604"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7605"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7606"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7607"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7608"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7609"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7610"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7611"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7612"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7613"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7614"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7615"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7616"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7617"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7618"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7619"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7620"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7621"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7622"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7623"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7624"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7625"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7626"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7627"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7628"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7629"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7630"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7631"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7632"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7633"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7634"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7635"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7636"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7637"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7638"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7639"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7640"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7641"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7642"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7643"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7644"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7645"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7646"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7647"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7648"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7649"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7650"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7651"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7652"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7653"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7654"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7655"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7656"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7657"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7658"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7659"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7660"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7661"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7662"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7663"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7664"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7665"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7666"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7667"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7668"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7669"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7670"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7671"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7672" r:id="rId90"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67673"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7674" r:id="rId92"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67675"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7676" r:id="rId94"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67677"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7678"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7679" r:id="rId97"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67680"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7681"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7682" r:id="rId100"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67683"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7684"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7685" r:id="rId103"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3441683A-3703-4ABB-B5E2-526123DFDB4D}">
            <xm:f>NOT(ISERROR(SEARCH("AGGRESSIVE",R7)))</xm:f>
            <xm:f>"AGGRESSIVE"</xm:f>
            <x14:dxf>
              <font>
                <b/>
                <i val="0"/>
              </font>
              <fill>
                <patternFill>
                  <bgColor rgb="FFFFC000"/>
                </patternFill>
              </fill>
            </x14:dxf>
          </x14:cfRule>
          <xm:sqref>R7</xm:sqref>
        </x14:conditionalFormatting>
      </x14:conditionalFormatting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2795-B8EB-459C-9AFD-25CF0B6EE082}">
  <sheetPr codeName="Sheet34">
    <tabColor rgb="FFFFC000"/>
  </sheetPr>
  <dimension ref="A1:CZ350"/>
  <sheetViews>
    <sheetView topLeftCell="AD1" workbookViewId="0">
      <selection activeCell="AN17" sqref="AN17"/>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31.85546875"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45268</v>
      </c>
      <c r="CS4" s="371">
        <f>IF(CS12&lt;&gt;0,IF($CU38&lt;=83,(WORKDAY($CS$12,$CS29)),"NA"),"")</f>
        <v>45273</v>
      </c>
      <c r="CT4" s="371">
        <f>IF(CS12&lt;&gt;0,IF($CU39&lt;=83,(WORKDAY($CS$12,$CS30)),"NA"),"")</f>
        <v>45279</v>
      </c>
      <c r="CU4" s="371">
        <f>IF(CS12&lt;&gt;0,IF($CU40&lt;=83,(WORKDAY($CS$12,$CS31)),"NA"),"")</f>
        <v>45307</v>
      </c>
      <c r="CV4" s="371">
        <f>IF(CS12&lt;&gt;0,IF($CU41&lt;=83,(WORKDAY($CS$12,$CS32)),"NA"),"")</f>
        <v>45309</v>
      </c>
      <c r="CW4" s="371">
        <f>IF(CS12&lt;&gt;0,IF($CU42&lt;=83,(WORKDAY($CS$12,$CS33)),"NA"),"")</f>
        <v>45310</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ESD CHANGI - SIAEC</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IF(CS12&lt;&gt;0,IF($CS40&lt;=83,IF($CU40&lt;=83,(IF(TODAY()&lt;=WORKDAY(CU4,-15),"TO BE SCHEDULED","WIP")),INDEX($CS$20,MATCH(CR20,CR20:CR22,0))),"COMPLETED"),"")</f>
        <v>COMPLETED</v>
      </c>
      <c r="CV5" s="372" t="str">
        <f ca="1">IF(CS12&lt;&gt;0,IF($CS41&lt;=83,IF($CU41&lt;=83,(IF(TODAY()&lt;=WORKDAY(CV4,-12),"TO BE SCHEDULED","WIP")),INDEX($CS$21,MATCH(CR21,CR21:CR22,0))),"COMPLETED"),"")</f>
        <v>COMPLETED</v>
      </c>
      <c r="CW5" s="372" t="str">
        <f ca="1">IF(CS12&lt;&gt;0,IF($CS42&lt;=83,IF($CU42&lt;=83,(IF(TODAY()&lt;=WORKDAY(CW4,-15),"TO BE SCHEDULED","WIP")),INDEX($CS$22,MATCH(CR22,CR22:CR22,0))),"COMPLETED"),"")</f>
        <v>COMPLETED</v>
      </c>
      <c r="CX5" s="371">
        <f>CT12</f>
        <v>45309</v>
      </c>
      <c r="CY5" s="365"/>
      <c r="CZ5" s="365"/>
    </row>
    <row r="6" spans="1:104" ht="15.75" thickBot="1">
      <c r="A6" s="71"/>
      <c r="B6" s="71"/>
      <c r="C6" s="72">
        <f>IF(AI9&lt;&gt;0,IF($G66&lt;=83,(WORKDAY($AI$9,$F21)),"NA"),"")</f>
        <v>45268</v>
      </c>
      <c r="D6" s="72" t="str">
        <f>IF(AI9&lt;&gt;0,IF($G67&lt;=83,(WORKDAY($AI$9,$F22)),"NA"),"")</f>
        <v>NA</v>
      </c>
      <c r="E6" s="72">
        <f>IF(AI9&lt;&gt;0,IF($G68&lt;=83,(WORKDAY($AI$9,$F23)),"NA"),"")</f>
        <v>45272</v>
      </c>
      <c r="F6" s="72">
        <f>IF(AI9&lt;&gt;0,IF($G69&lt;=83,(WORKDAY($AI$9,$F24)),"NA"),"")</f>
        <v>45273</v>
      </c>
      <c r="G6" s="72">
        <f>IF(AI9&lt;&gt;0,IF($G70&lt;=83,(WORKDAY($AI$9,$F25)),"NA"),"")</f>
        <v>45275</v>
      </c>
      <c r="H6" s="72">
        <f>IF(AI9&lt;&gt;0,IF($G71&lt;=83,(WORKDAY($AI$9,$F26)),"NA"),"")</f>
        <v>45275</v>
      </c>
      <c r="I6" s="72">
        <f>IF(AI9&lt;&gt;0,IF($G72&lt;=83,(WORKDAY($AI$9,$F27)),"NA"),"")</f>
        <v>45279</v>
      </c>
      <c r="J6" s="72">
        <f>IF(AI9&lt;&gt;0,IF($G73&lt;=83,(WORKDAY($AI$9,$F28)),"NA"),"")</f>
        <v>45275</v>
      </c>
      <c r="K6" s="72">
        <f>IF(AI9&lt;&gt;0,IF($G74&lt;=83,(WORKDAY($AI$9,$F29)),"NA"),"")</f>
        <v>45281</v>
      </c>
      <c r="L6" s="437">
        <f>IF(AI9&lt;&gt;0,IF($G75&lt;=83,(WORKDAY($AI$9,$F30)),"NA"),"")</f>
        <v>45285</v>
      </c>
      <c r="M6" s="691" t="str">
        <f>$AO$9</f>
        <v/>
      </c>
      <c r="N6" s="691"/>
      <c r="O6" s="125"/>
      <c r="P6" s="73">
        <f>IF($AQ$9&lt;&gt;0,$AQ$9,"")</f>
        <v>45253</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ESD CHANGI - SIAEC</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45309</v>
      </c>
      <c r="P7" s="78" t="str">
        <f>IF((P6&lt;O7),"AMENDMENT REQUIRED","")</f>
        <v>AMENDMENT REQUIRED</v>
      </c>
      <c r="Q7" s="273" t="str">
        <f ca="1">IF($AR$9&lt;&gt;0,IF($E$76&lt;84,IF(TODAY()&gt;=WORKDAY($AR$9,$F$99),"NEEDS ATTENTION",""),"COMPLETED"),"")</f>
        <v/>
      </c>
      <c r="R7" s="434" t="str">
        <f>IF($E$76&gt;70,"TO ARCHIVE",IF($AP$9&gt;$AK$9,"AGGRESSIVE",""))</f>
        <v/>
      </c>
      <c r="S7" s="313">
        <f>AA88</f>
        <v>0.78152173913043466</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322</v>
      </c>
      <c r="AB9" s="41" t="s">
        <v>1159</v>
      </c>
      <c r="AC9" s="41" t="s">
        <v>516</v>
      </c>
      <c r="AD9" s="41" t="s">
        <v>363</v>
      </c>
      <c r="AE9" s="41" t="s">
        <v>842</v>
      </c>
      <c r="AF9" s="41" t="s">
        <v>848</v>
      </c>
      <c r="AG9" s="41" t="s">
        <v>892</v>
      </c>
      <c r="AH9" s="41" t="s">
        <v>893</v>
      </c>
      <c r="AI9" s="90">
        <f>'HL-Project Plan'!E34</f>
        <v>45265</v>
      </c>
      <c r="AJ9" s="7">
        <v>32</v>
      </c>
      <c r="AK9" s="271">
        <f>IF($AI$9&gt;0,WORKDAY($AI$9,$AJ$9),"")</f>
        <v>45309</v>
      </c>
      <c r="AL9" s="26">
        <f>IF(E79&lt;=83,"",AA29)</f>
        <v>0</v>
      </c>
      <c r="AM9" s="26">
        <f>IF(E80&lt;=83,"",AA28)</f>
        <v>45265</v>
      </c>
      <c r="AN9" s="26" t="str">
        <f>IF(E81&lt;=83,"",AA30)</f>
        <v/>
      </c>
      <c r="AO9" s="271" t="str">
        <f>IF(AA31&lt;&gt;0,IF(G73=84,AD31,AA31),"")</f>
        <v/>
      </c>
      <c r="AP9" s="26">
        <f>IF($AI$9&lt;&gt;0,(MAX((AK9),MAX($AL$9,$AM$9,$AN$9))),"")</f>
        <v>45309</v>
      </c>
      <c r="AQ9" s="26">
        <f>MIN('CRD controls'!I141:I149)</f>
        <v>45253</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ESD CHANGI - SIAEC</v>
      </c>
      <c r="CS12" s="379">
        <f>AI9</f>
        <v>45265</v>
      </c>
      <c r="CT12" s="380">
        <f>AP9</f>
        <v>45309</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t="str" cm="1">
        <f t="array" ref="CS21">IF($CS$12&lt;&gt;0,_xlfn.IFS($CS41=84,"COMPLETED",$CU41=84,"NA",$CS$12&lt;&gt;0,WORKDAY($CS$12,$CS32)),"")</f>
        <v>COMPLETED</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t="str" cm="1">
        <f t="array" ref="CS22">IF($CS$12&lt;&gt;0,_xlfn.IFS($CS42=84,"COMPLETED",$CU42=84,"NA",$CS$12&lt;&gt;0,WORKDAY($CS$12,$CS33)),"")</f>
        <v>COMPLETED</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45265</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1</v>
      </c>
      <c r="CS41" s="253">
        <f t="shared" si="9"/>
        <v>84</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1</v>
      </c>
      <c r="CS42" s="253">
        <f t="shared" si="9"/>
        <v>84</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0.78152173913043466</v>
      </c>
      <c r="AB87" s="150" t="s">
        <v>256</v>
      </c>
      <c r="AC87" s="10">
        <f>(1-AA87)</f>
        <v>0.21847826086956534</v>
      </c>
    </row>
    <row r="88" spans="1:36" ht="15.75" thickBot="1">
      <c r="C88" s="119" t="s">
        <v>48</v>
      </c>
      <c r="D88" s="140" t="s">
        <v>246</v>
      </c>
      <c r="E88" s="140" t="s">
        <v>247</v>
      </c>
      <c r="F88" s="140" t="s">
        <v>248</v>
      </c>
      <c r="G88" s="193" t="s">
        <v>249</v>
      </c>
      <c r="H88" s="291" t="s">
        <v>250</v>
      </c>
      <c r="M88" s="182"/>
      <c r="Z88" s="195" t="s">
        <v>257</v>
      </c>
      <c r="AA88" s="196">
        <f>H170</f>
        <v>0.78152173913043466</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43.478260869565212</v>
      </c>
      <c r="K123" s="685">
        <f>SUM(I123:I150)</f>
        <v>2.1739130434782608</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0</v>
      </c>
      <c r="E147" s="6">
        <f t="shared" si="22"/>
        <v>70</v>
      </c>
      <c r="F147" s="46"/>
      <c r="G147" s="6"/>
      <c r="H147" s="297">
        <f t="shared" si="32"/>
        <v>0</v>
      </c>
      <c r="I147" s="297">
        <f t="shared" ref="I147:I150" si="34">IF($G147=84,$H$122,0)</f>
        <v>0</v>
      </c>
      <c r="J147" s="686"/>
      <c r="K147" s="686"/>
      <c r="L147" s="182"/>
      <c r="M147" s="182"/>
    </row>
    <row r="148" spans="3:13" ht="15.75" thickBot="1">
      <c r="C148" s="157" t="s">
        <v>217</v>
      </c>
      <c r="D148" s="46" t="b">
        <v>0</v>
      </c>
      <c r="E148" s="6">
        <f t="shared" si="22"/>
        <v>70</v>
      </c>
      <c r="F148" s="46" t="b">
        <v>0</v>
      </c>
      <c r="G148" s="6">
        <f t="shared" ref="G148:G150" si="35">_xlfn.UNICODE($F148)</f>
        <v>70</v>
      </c>
      <c r="H148" s="297">
        <f t="shared" si="32"/>
        <v>0</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10</v>
      </c>
      <c r="K153" s="685">
        <f>SUM(I153:I160)</f>
        <v>2.5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0</v>
      </c>
      <c r="E155" s="6">
        <f t="shared" si="36"/>
        <v>70</v>
      </c>
      <c r="F155" s="6" t="b">
        <v>0</v>
      </c>
      <c r="G155" s="6">
        <f t="shared" ref="G155:G156" si="39">_xlfn.UNICODE($F155)</f>
        <v>70</v>
      </c>
      <c r="H155" s="208">
        <f t="shared" si="37"/>
        <v>0</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1</v>
      </c>
      <c r="E159" s="6">
        <f t="shared" si="36"/>
        <v>84</v>
      </c>
      <c r="F159" s="6" t="b">
        <v>0</v>
      </c>
      <c r="G159" s="6">
        <f t="shared" si="40"/>
        <v>70</v>
      </c>
      <c r="H159" s="208">
        <f t="shared" si="37"/>
        <v>2.5</v>
      </c>
      <c r="I159" s="208">
        <f t="shared" si="38"/>
        <v>0</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45.65217391304347</v>
      </c>
      <c r="M166"/>
    </row>
    <row r="167" spans="3:13" ht="15.75" thickBot="1">
      <c r="C167" s="118" t="s">
        <v>401</v>
      </c>
      <c r="G167" s="298" t="s">
        <v>272</v>
      </c>
      <c r="H167" s="299">
        <f>(J79+K79+H73+I73)</f>
        <v>20</v>
      </c>
      <c r="M167"/>
    </row>
    <row r="168" spans="3:13" ht="15.75" thickBot="1">
      <c r="C168" s="306" t="s">
        <v>276</v>
      </c>
      <c r="G168" s="298" t="s">
        <v>273</v>
      </c>
      <c r="H168" s="299">
        <f>J153+K153</f>
        <v>12.5</v>
      </c>
      <c r="M168"/>
    </row>
    <row r="169" spans="3:13" ht="15.75" thickBot="1">
      <c r="C169" s="307" t="s">
        <v>402</v>
      </c>
      <c r="G169" s="298" t="s">
        <v>274</v>
      </c>
      <c r="H169" s="299">
        <f>J162+K162</f>
        <v>0</v>
      </c>
      <c r="M169"/>
    </row>
    <row r="170" spans="3:13" ht="15.75" thickBot="1">
      <c r="C170" s="308" t="s">
        <v>403</v>
      </c>
      <c r="H170" s="300">
        <f>SUM(H166:H169)/100</f>
        <v>0.78152173913043466</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1179" priority="334" operator="equal">
      <formula>0</formula>
    </cfRule>
  </conditionalFormatting>
  <conditionalFormatting sqref="H53">
    <cfRule type="cellIs" dxfId="1178" priority="333" operator="equal">
      <formula>0</formula>
    </cfRule>
  </conditionalFormatting>
  <conditionalFormatting sqref="L53">
    <cfRule type="cellIs" dxfId="1177" priority="332" operator="equal">
      <formula>0</formula>
    </cfRule>
  </conditionalFormatting>
  <conditionalFormatting sqref="H48">
    <cfRule type="cellIs" dxfId="1176" priority="331" operator="equal">
      <formula>0</formula>
    </cfRule>
  </conditionalFormatting>
  <conditionalFormatting sqref="H57">
    <cfRule type="cellIs" dxfId="1175" priority="330" operator="equal">
      <formula>0</formula>
    </cfRule>
  </conditionalFormatting>
  <conditionalFormatting sqref="D48">
    <cfRule type="cellIs" dxfId="1174" priority="329" operator="equal">
      <formula>0</formula>
    </cfRule>
  </conditionalFormatting>
  <conditionalFormatting sqref="D52">
    <cfRule type="cellIs" dxfId="1173" priority="328" operator="equal">
      <formula>0</formula>
    </cfRule>
  </conditionalFormatting>
  <conditionalFormatting sqref="D57">
    <cfRule type="cellIs" dxfId="1172" priority="327" operator="equal">
      <formula>0</formula>
    </cfRule>
  </conditionalFormatting>
  <conditionalFormatting sqref="D61">
    <cfRule type="cellIs" dxfId="1171" priority="326" operator="equal">
      <formula>0</formula>
    </cfRule>
  </conditionalFormatting>
  <conditionalFormatting sqref="P53">
    <cfRule type="cellIs" dxfId="1170" priority="325" operator="equal">
      <formula>0</formula>
    </cfRule>
  </conditionalFormatting>
  <conditionalFormatting sqref="K54">
    <cfRule type="expression" dxfId="1169" priority="324">
      <formula>$L$53=0</formula>
    </cfRule>
  </conditionalFormatting>
  <conditionalFormatting sqref="G49">
    <cfRule type="expression" dxfId="1168" priority="323">
      <formula>$H$48=0</formula>
    </cfRule>
  </conditionalFormatting>
  <conditionalFormatting sqref="C49">
    <cfRule type="expression" dxfId="1167" priority="322">
      <formula>$D$48=0</formula>
    </cfRule>
  </conditionalFormatting>
  <conditionalFormatting sqref="C53">
    <cfRule type="expression" dxfId="1166" priority="321">
      <formula>$D$52=0</formula>
    </cfRule>
  </conditionalFormatting>
  <conditionalFormatting sqref="C58">
    <cfRule type="expression" dxfId="1165" priority="320">
      <formula>$D$57=0</formula>
    </cfRule>
  </conditionalFormatting>
  <conditionalFormatting sqref="C62">
    <cfRule type="expression" dxfId="1164" priority="319">
      <formula>$D$61=0</formula>
    </cfRule>
  </conditionalFormatting>
  <conditionalFormatting sqref="O54">
    <cfRule type="expression" dxfId="1163" priority="318">
      <formula>$P$53=0</formula>
    </cfRule>
  </conditionalFormatting>
  <conditionalFormatting sqref="G58">
    <cfRule type="expression" dxfId="1162" priority="317">
      <formula>$H$57=0</formula>
    </cfRule>
  </conditionalFormatting>
  <conditionalFormatting sqref="G54">
    <cfRule type="expression" dxfId="1161" priority="316">
      <formula>$H$53=0</formula>
    </cfRule>
  </conditionalFormatting>
  <conditionalFormatting sqref="Y48">
    <cfRule type="cellIs" dxfId="1160" priority="315" operator="equal">
      <formula>"CRITICAL"</formula>
    </cfRule>
  </conditionalFormatting>
  <conditionalFormatting sqref="Y50">
    <cfRule type="cellIs" dxfId="1159" priority="314" operator="equal">
      <formula>"CRITICAL"</formula>
    </cfRule>
  </conditionalFormatting>
  <conditionalFormatting sqref="Y53">
    <cfRule type="cellIs" dxfId="1158" priority="313" operator="equal">
      <formula>"CRITICAL"</formula>
    </cfRule>
  </conditionalFormatting>
  <conditionalFormatting sqref="Y28">
    <cfRule type="cellIs" dxfId="1157" priority="312" operator="equal">
      <formula>"CRITICAL"</formula>
    </cfRule>
  </conditionalFormatting>
  <conditionalFormatting sqref="Y59">
    <cfRule type="cellIs" dxfId="1156" priority="311" operator="equal">
      <formula>"CRITICAL"</formula>
    </cfRule>
  </conditionalFormatting>
  <conditionalFormatting sqref="Y60">
    <cfRule type="cellIs" dxfId="1155" priority="310" operator="equal">
      <formula>"CRITICAL"</formula>
    </cfRule>
  </conditionalFormatting>
  <conditionalFormatting sqref="C7:L7">
    <cfRule type="cellIs" dxfId="1154" priority="299" operator="equal">
      <formula>"NON-WORKING DAY"</formula>
    </cfRule>
    <cfRule type="cellIs" dxfId="1153" priority="300" operator="equal">
      <formula>"WORKING DAY"</formula>
    </cfRule>
    <cfRule type="cellIs" dxfId="1152" priority="301" operator="equal">
      <formula>"NON AGGRESSIVE"</formula>
    </cfRule>
    <cfRule type="cellIs" dxfId="1151" priority="302" operator="equal">
      <formula>"AGGRESSIVE"</formula>
    </cfRule>
    <cfRule type="cellIs" dxfId="1150" priority="303" operator="equal">
      <formula>"AMENDMENT NOT REQUIRED"</formula>
    </cfRule>
    <cfRule type="cellIs" dxfId="1149" priority="304" operator="equal">
      <formula>"AMENDMENT REQUIRED"</formula>
    </cfRule>
    <cfRule type="cellIs" dxfId="1148" priority="305" operator="equal">
      <formula>"COMPLETED"</formula>
    </cfRule>
    <cfRule type="cellIs" dxfId="1147" priority="306" operator="equal">
      <formula>"RISK"</formula>
    </cfRule>
    <cfRule type="cellIs" dxfId="1146" priority="307" operator="equal">
      <formula>"ISSUE"</formula>
    </cfRule>
    <cfRule type="cellIs" dxfId="1145" priority="308" operator="equal">
      <formula>"NEEDS ATTENTION"</formula>
    </cfRule>
    <cfRule type="cellIs" dxfId="1144" priority="309" operator="equal">
      <formula>"NA"</formula>
    </cfRule>
  </conditionalFormatting>
  <conditionalFormatting sqref="AD26">
    <cfRule type="cellIs" dxfId="1143" priority="298" operator="equal">
      <formula>"PROJECT CAN BE MOVED TO COMPLETED SHEET"</formula>
    </cfRule>
  </conditionalFormatting>
  <conditionalFormatting sqref="Q7">
    <cfRule type="cellIs" dxfId="1142" priority="287" operator="equal">
      <formula>"NON-WORKING DAY"</formula>
    </cfRule>
    <cfRule type="cellIs" dxfId="1141" priority="288" operator="equal">
      <formula>"WORKING DAY"</formula>
    </cfRule>
    <cfRule type="cellIs" dxfId="1140" priority="289" operator="equal">
      <formula>"NON AGGRESSIVE"</formula>
    </cfRule>
    <cfRule type="cellIs" dxfId="1139" priority="290" operator="equal">
      <formula>"AGGRESSIVE"</formula>
    </cfRule>
    <cfRule type="cellIs" dxfId="1138" priority="291" operator="equal">
      <formula>"AMENDMENT NOT REQUIRED"</formula>
    </cfRule>
    <cfRule type="cellIs" dxfId="1137" priority="292" operator="equal">
      <formula>"AMENDMENT REQUIRED"</formula>
    </cfRule>
    <cfRule type="cellIs" dxfId="1136" priority="293" operator="equal">
      <formula>"COMPLETED"</formula>
    </cfRule>
    <cfRule type="cellIs" dxfId="1135" priority="294" operator="equal">
      <formula>"RISK"</formula>
    </cfRule>
    <cfRule type="cellIs" dxfId="1134" priority="295" operator="equal">
      <formula>"ISSUE"</formula>
    </cfRule>
    <cfRule type="cellIs" dxfId="1133" priority="296" operator="equal">
      <formula>"NEEDS ATTENTION"</formula>
    </cfRule>
    <cfRule type="cellIs" dxfId="1132" priority="297" operator="equal">
      <formula>"NA"</formula>
    </cfRule>
  </conditionalFormatting>
  <conditionalFormatting sqref="P7">
    <cfRule type="cellIs" dxfId="1131" priority="286" operator="equal">
      <formula>"AMENDMENT REQUIRED"</formula>
    </cfRule>
  </conditionalFormatting>
  <conditionalFormatting sqref="C7">
    <cfRule type="cellIs" dxfId="1130" priority="285" operator="equal">
      <formula>"BILLING DEFEREMENT TO BE INITIATED, IF APPLICABLE"</formula>
    </cfRule>
  </conditionalFormatting>
  <conditionalFormatting sqref="C102:C106">
    <cfRule type="containsText" dxfId="1129" priority="232" operator="containsText" text="TD/TM">
      <formula>NOT(ISERROR(SEARCH("TD/TM",C102)))</formula>
    </cfRule>
    <cfRule type="containsText" dxfId="1128" priority="235" operator="containsText" text="Order Raising">
      <formula>NOT(ISERROR(SEARCH("Order Raising",C102)))</formula>
    </cfRule>
    <cfRule type="containsText" dxfId="1127" priority="236" operator="containsText" text="Partner">
      <formula>NOT(ISERROR(SEARCH("Partner",C102)))</formula>
    </cfRule>
    <cfRule type="containsText" dxfId="1126" priority="283" operator="containsText" text="Sales">
      <formula>NOT(ISERROR(SEARCH("Sales",C102)))</formula>
    </cfRule>
    <cfRule type="containsText" dxfId="1125" priority="284" operator="containsText" text="Client">
      <formula>NOT(ISERROR(SEARCH("Client",C102)))</formula>
    </cfRule>
  </conditionalFormatting>
  <conditionalFormatting sqref="C103">
    <cfRule type="containsText" dxfId="1124" priority="281" operator="containsText" text="Singtel">
      <formula>NOT(ISERROR(SEARCH("Singtel",C103)))</formula>
    </cfRule>
    <cfRule type="containsText" dxfId="1123" priority="282" operator="containsText" text="Schenker">
      <formula>NOT(ISERROR(SEARCH("Schenker",C103)))</formula>
    </cfRule>
  </conditionalFormatting>
  <conditionalFormatting sqref="M7:N7">
    <cfRule type="cellIs" dxfId="1122" priority="269" operator="equal">
      <formula>"NEEDS POSTPONEMENT"</formula>
    </cfRule>
    <cfRule type="cellIs" dxfId="1121" priority="270" operator="equal">
      <formula>"NON-WORKING DAY"</formula>
    </cfRule>
    <cfRule type="cellIs" dxfId="1120" priority="271" operator="equal">
      <formula>"WORKING DAY"</formula>
    </cfRule>
    <cfRule type="cellIs" dxfId="1119" priority="272" operator="equal">
      <formula>"NON AGGRESSIVE"</formula>
    </cfRule>
    <cfRule type="cellIs" dxfId="1118" priority="273" operator="equal">
      <formula>"AGGRESSIVE"</formula>
    </cfRule>
    <cfRule type="cellIs" dxfId="1117" priority="274" operator="equal">
      <formula>"AMENDMENT NOT REQUIRED"</formula>
    </cfRule>
    <cfRule type="cellIs" dxfId="1116" priority="275" operator="equal">
      <formula>"AMENDMENT REQUIRED"</formula>
    </cfRule>
    <cfRule type="cellIs" dxfId="1115" priority="276" operator="equal">
      <formula>"COMPLETED"</formula>
    </cfRule>
    <cfRule type="cellIs" dxfId="1114" priority="277" operator="equal">
      <formula>"RISK"</formula>
    </cfRule>
    <cfRule type="cellIs" dxfId="1113" priority="278" operator="equal">
      <formula>"ISSUE"</formula>
    </cfRule>
    <cfRule type="cellIs" dxfId="1112" priority="279" operator="equal">
      <formula>"NEEDS ATTENTION"</formula>
    </cfRule>
    <cfRule type="cellIs" dxfId="1111" priority="280" operator="equal">
      <formula>"NA"</formula>
    </cfRule>
  </conditionalFormatting>
  <conditionalFormatting sqref="S7">
    <cfRule type="cellIs" dxfId="1110" priority="257" operator="equal">
      <formula>"NON-WORKING DAY"</formula>
    </cfRule>
    <cfRule type="cellIs" dxfId="1109" priority="258" operator="equal">
      <formula>"WORKING DAY"</formula>
    </cfRule>
    <cfRule type="cellIs" dxfId="1108" priority="259" operator="equal">
      <formula>"NON AGGRESSIVE"</formula>
    </cfRule>
    <cfRule type="cellIs" dxfId="1107" priority="260" operator="equal">
      <formula>"AGGRESSIVE"</formula>
    </cfRule>
    <cfRule type="cellIs" dxfId="1106" priority="261" operator="equal">
      <formula>"AMENDMENT NOT REQUIRED"</formula>
    </cfRule>
    <cfRule type="cellIs" dxfId="1105" priority="262" operator="equal">
      <formula>"AMENDMENT REQUIRED"</formula>
    </cfRule>
    <cfRule type="cellIs" dxfId="1104" priority="263" operator="equal">
      <formula>"COMPLETED"</formula>
    </cfRule>
    <cfRule type="cellIs" dxfId="1103" priority="264" operator="equal">
      <formula>"RISK"</formula>
    </cfRule>
    <cfRule type="cellIs" dxfId="1102" priority="265" operator="equal">
      <formula>"ISSUE"</formula>
    </cfRule>
    <cfRule type="cellIs" dxfId="1101" priority="266" operator="equal">
      <formula>"NEEDS ATTENTION"</formula>
    </cfRule>
    <cfRule type="cellIs" dxfId="1100" priority="267" operator="equal">
      <formula>"NA"</formula>
    </cfRule>
  </conditionalFormatting>
  <conditionalFormatting sqref="AA38">
    <cfRule type="cellIs" dxfId="1099" priority="255" stopIfTrue="1" operator="equal">
      <formula>"COMPLETED"</formula>
    </cfRule>
    <cfRule type="expression" dxfId="1098" priority="256">
      <formula>$B$3&gt;$AA$38</formula>
    </cfRule>
  </conditionalFormatting>
  <conditionalFormatting sqref="AA26">
    <cfRule type="cellIs" dxfId="1097" priority="250" stopIfTrue="1" operator="equal">
      <formula>"COMPLETED"</formula>
    </cfRule>
    <cfRule type="expression" dxfId="1096" priority="251">
      <formula>$B$3&gt;$AA$26</formula>
    </cfRule>
  </conditionalFormatting>
  <conditionalFormatting sqref="AA26">
    <cfRule type="cellIs" dxfId="1095" priority="249" stopIfTrue="1" operator="equal">
      <formula>"NA"</formula>
    </cfRule>
  </conditionalFormatting>
  <conditionalFormatting sqref="C35 Z17 D5 C90">
    <cfRule type="expression" dxfId="1094" priority="337">
      <formula>AND($D$52=0,$AA$17&lt;&gt;"NA")</formula>
    </cfRule>
  </conditionalFormatting>
  <conditionalFormatting sqref="C36 Z18 C91 E5">
    <cfRule type="expression" dxfId="1093" priority="338">
      <formula>AND($D$57=0,$AA$18&lt;&gt;"NA")</formula>
    </cfRule>
  </conditionalFormatting>
  <conditionalFormatting sqref="C37 C92 F5">
    <cfRule type="expression" dxfId="1092" priority="339">
      <formula>AND($H$48=0,#REF!&lt;&gt;"NA")</formula>
    </cfRule>
  </conditionalFormatting>
  <conditionalFormatting sqref="C38 Z20 C93 G5">
    <cfRule type="expression" dxfId="1091" priority="340">
      <formula>AND($H$53=0,$AA$20&lt;&gt;"NA")</formula>
    </cfRule>
  </conditionalFormatting>
  <conditionalFormatting sqref="C39 C94 H5">
    <cfRule type="expression" dxfId="1090" priority="341">
      <formula>AND($H$57=0,#REF!&lt;&gt;"NA")</formula>
    </cfRule>
  </conditionalFormatting>
  <conditionalFormatting sqref="C95 C40 C72 I5">
    <cfRule type="expression" dxfId="1089" priority="342">
      <formula>AND($L$57=0,#REF!&lt;&gt;"NA")</formula>
    </cfRule>
  </conditionalFormatting>
  <conditionalFormatting sqref="C41 C96 J5">
    <cfRule type="expression" dxfId="1088" priority="343">
      <formula>AND($D$61=0,#REF!&lt;&gt;"NA")</formula>
    </cfRule>
  </conditionalFormatting>
  <conditionalFormatting sqref="C42 C97 K5">
    <cfRule type="expression" dxfId="1087" priority="344">
      <formula>AND($L$53=0,#REF!&lt;&gt;"NA")</formula>
    </cfRule>
  </conditionalFormatting>
  <conditionalFormatting sqref="C43 Z25 C98 L5:M5">
    <cfRule type="expression" dxfId="1086" priority="345">
      <formula>AND($P$53=0,$AA$25&lt;&gt;"NA")</formula>
    </cfRule>
  </conditionalFormatting>
  <conditionalFormatting sqref="AD44">
    <cfRule type="expression" dxfId="1085" priority="248">
      <formula>OR($E123=84,$G123=84)</formula>
    </cfRule>
  </conditionalFormatting>
  <conditionalFormatting sqref="AD45:AD46">
    <cfRule type="expression" dxfId="1084" priority="247">
      <formula>OR($E124=84,$G124=84)</formula>
    </cfRule>
  </conditionalFormatting>
  <conditionalFormatting sqref="AD52">
    <cfRule type="expression" dxfId="1083" priority="246">
      <formula>OR($E133=84,$G133=84)</formula>
    </cfRule>
  </conditionalFormatting>
  <conditionalFormatting sqref="Z24">
    <cfRule type="expression" dxfId="1082" priority="245">
      <formula>AND($L$53=0,$AA$24&lt;&gt;"NA")</formula>
    </cfRule>
  </conditionalFormatting>
  <conditionalFormatting sqref="K58">
    <cfRule type="expression" dxfId="1081" priority="244">
      <formula>$H$57=0</formula>
    </cfRule>
  </conditionalFormatting>
  <conditionalFormatting sqref="AA34">
    <cfRule type="cellIs" dxfId="1080" priority="335" operator="equal">
      <formula>"COMPLETED"</formula>
    </cfRule>
    <cfRule type="expression" dxfId="1079" priority="336">
      <formula>$B$3&gt;$AA$34</formula>
    </cfRule>
  </conditionalFormatting>
  <conditionalFormatting sqref="AA35">
    <cfRule type="cellIs" dxfId="1078" priority="242" operator="equal">
      <formula>"COMPLETED"</formula>
    </cfRule>
    <cfRule type="expression" dxfId="1077" priority="243">
      <formula>$B$3&gt;$AA$35</formula>
    </cfRule>
  </conditionalFormatting>
  <conditionalFormatting sqref="AA36">
    <cfRule type="expression" dxfId="1076" priority="240">
      <formula>$B$3&gt;$AA$36</formula>
    </cfRule>
    <cfRule type="cellIs" dxfId="1075" priority="241" operator="equal">
      <formula>"COMPLETED"</formula>
    </cfRule>
    <cfRule type="cellIs" dxfId="1074" priority="254" operator="equal">
      <formula>"NA"</formula>
    </cfRule>
  </conditionalFormatting>
  <conditionalFormatting sqref="AA37">
    <cfRule type="expression" dxfId="1073" priority="237">
      <formula>$B$3&gt;$AA$37</formula>
    </cfRule>
    <cfRule type="cellIs" dxfId="1072" priority="238" operator="equal">
      <formula>"NA"</formula>
    </cfRule>
    <cfRule type="cellIs" dxfId="1071" priority="239" operator="equal">
      <formula>"COMPLETED"</formula>
    </cfRule>
  </conditionalFormatting>
  <conditionalFormatting sqref="C106">
    <cfRule type="containsText" dxfId="1070" priority="233" operator="containsText" text="Singtel">
      <formula>NOT(ISERROR(SEARCH("Singtel",C106)))</formula>
    </cfRule>
    <cfRule type="containsText" dxfId="1069" priority="234" operator="containsText" text="Schenker">
      <formula>NOT(ISERROR(SEARCH("Schenker",C106)))</formula>
    </cfRule>
  </conditionalFormatting>
  <conditionalFormatting sqref="AE74:AG74">
    <cfRule type="expression" dxfId="1068" priority="231">
      <formula>OR($E153=84,$G153=84)</formula>
    </cfRule>
  </conditionalFormatting>
  <conditionalFormatting sqref="BF9:BG23 BJ9:BJ23">
    <cfRule type="cellIs" dxfId="1067" priority="219" operator="equal">
      <formula>"Critical"</formula>
    </cfRule>
    <cfRule type="cellIs" dxfId="1066" priority="220" operator="equal">
      <formula>"Sustainable"</formula>
    </cfRule>
    <cfRule type="cellIs" dxfId="1065" priority="221" operator="equal">
      <formula>"Severe"</formula>
    </cfRule>
    <cfRule type="cellIs" dxfId="1064" priority="222" operator="equal">
      <formula>"Moderate"</formula>
    </cfRule>
  </conditionalFormatting>
  <conditionalFormatting sqref="CB9:CG14">
    <cfRule type="cellIs" dxfId="1063" priority="227" operator="equal">
      <formula>"Critical"</formula>
    </cfRule>
    <cfRule type="cellIs" dxfId="1062" priority="228" operator="equal">
      <formula>"Sustainable"</formula>
    </cfRule>
    <cfRule type="cellIs" dxfId="1061" priority="229" operator="equal">
      <formula>"Severe"</formula>
    </cfRule>
    <cfRule type="cellIs" dxfId="1060" priority="230" operator="equal">
      <formula>"Moderate"</formula>
    </cfRule>
  </conditionalFormatting>
  <conditionalFormatting sqref="BT9:BU23">
    <cfRule type="cellIs" dxfId="1059" priority="223" operator="equal">
      <formula>"Critical"</formula>
    </cfRule>
    <cfRule type="cellIs" dxfId="1058" priority="224" operator="equal">
      <formula>"Sustainable"</formula>
    </cfRule>
    <cfRule type="cellIs" dxfId="1057" priority="225" operator="equal">
      <formula>"Severe"</formula>
    </cfRule>
    <cfRule type="cellIs" dxfId="1056" priority="226" operator="equal">
      <formula>"Moderate"</formula>
    </cfRule>
  </conditionalFormatting>
  <conditionalFormatting sqref="CB9:CG14">
    <cfRule type="cellIs" dxfId="1055" priority="218" operator="equal">
      <formula>"NIL"</formula>
    </cfRule>
  </conditionalFormatting>
  <conditionalFormatting sqref="CB14:CG14">
    <cfRule type="cellIs" dxfId="1054" priority="214" operator="equal">
      <formula>"Critical"</formula>
    </cfRule>
    <cfRule type="cellIs" dxfId="1053" priority="215" operator="equal">
      <formula>"Sustainable"</formula>
    </cfRule>
    <cfRule type="cellIs" dxfId="1052" priority="216" operator="equal">
      <formula>"Severe"</formula>
    </cfRule>
    <cfRule type="cellIs" dxfId="1051" priority="217" operator="equal">
      <formula>"Moderate"</formula>
    </cfRule>
  </conditionalFormatting>
  <conditionalFormatting sqref="CB14:CG14">
    <cfRule type="cellIs" dxfId="1050" priority="213" operator="equal">
      <formula>"NIL"</formula>
    </cfRule>
  </conditionalFormatting>
  <conditionalFormatting sqref="CG9:CG13">
    <cfRule type="cellIs" dxfId="1049" priority="209" operator="equal">
      <formula>"Critical"</formula>
    </cfRule>
    <cfRule type="cellIs" dxfId="1048" priority="210" operator="equal">
      <formula>"Sustainable"</formula>
    </cfRule>
    <cfRule type="cellIs" dxfId="1047" priority="211" operator="equal">
      <formula>"Severe"</formula>
    </cfRule>
    <cfRule type="cellIs" dxfId="1046" priority="212" operator="equal">
      <formula>"Moderate"</formula>
    </cfRule>
  </conditionalFormatting>
  <conditionalFormatting sqref="CG9:CG13">
    <cfRule type="cellIs" dxfId="1045" priority="208" operator="equal">
      <formula>"NIL"</formula>
    </cfRule>
  </conditionalFormatting>
  <conditionalFormatting sqref="BT9:BU23">
    <cfRule type="cellIs" dxfId="1044" priority="207" operator="equal">
      <formula>"NIL"</formula>
    </cfRule>
  </conditionalFormatting>
  <conditionalFormatting sqref="BW9:BW23">
    <cfRule type="cellIs" dxfId="1043" priority="206" operator="equal">
      <formula>"CLOSED"</formula>
    </cfRule>
  </conditionalFormatting>
  <conditionalFormatting sqref="BE37">
    <cfRule type="cellIs" dxfId="1042" priority="205" operator="between">
      <formula>1</formula>
      <formula>100</formula>
    </cfRule>
  </conditionalFormatting>
  <conditionalFormatting sqref="BF37">
    <cfRule type="cellIs" dxfId="1041" priority="204" operator="between">
      <formula>1</formula>
      <formula>100</formula>
    </cfRule>
  </conditionalFormatting>
  <conditionalFormatting sqref="BR9:BR23">
    <cfRule type="cellIs" dxfId="1040" priority="200" operator="equal">
      <formula>"Critical"</formula>
    </cfRule>
    <cfRule type="cellIs" dxfId="1039" priority="201" operator="equal">
      <formula>"Sustainable"</formula>
    </cfRule>
    <cfRule type="cellIs" dxfId="1038" priority="202" operator="equal">
      <formula>"Severe"</formula>
    </cfRule>
    <cfRule type="cellIs" dxfId="1037" priority="203" operator="equal">
      <formula>"Moderate"</formula>
    </cfRule>
  </conditionalFormatting>
  <conditionalFormatting sqref="BR9:BR23">
    <cfRule type="cellIs" dxfId="1036" priority="199" operator="equal">
      <formula>"NIL"</formula>
    </cfRule>
  </conditionalFormatting>
  <conditionalFormatting sqref="BG37">
    <cfRule type="cellIs" dxfId="1035" priority="198" operator="between">
      <formula>1</formula>
      <formula>100</formula>
    </cfRule>
  </conditionalFormatting>
  <conditionalFormatting sqref="BI37">
    <cfRule type="cellIs" dxfId="1034" priority="197" operator="between">
      <formula>1</formula>
      <formula>100</formula>
    </cfRule>
  </conditionalFormatting>
  <conditionalFormatting sqref="BF37:BF41">
    <cfRule type="cellIs" dxfId="1033" priority="196" operator="equal">
      <formula>0</formula>
    </cfRule>
  </conditionalFormatting>
  <conditionalFormatting sqref="BH37">
    <cfRule type="cellIs" dxfId="1032" priority="195" operator="between">
      <formula>1</formula>
      <formula>100</formula>
    </cfRule>
  </conditionalFormatting>
  <conditionalFormatting sqref="BH37:BH41">
    <cfRule type="cellIs" dxfId="1031" priority="194" operator="equal">
      <formula>0</formula>
    </cfRule>
  </conditionalFormatting>
  <conditionalFormatting sqref="BJ37:BP37">
    <cfRule type="cellIs" dxfId="1030" priority="193" operator="between">
      <formula>1</formula>
      <formula>100</formula>
    </cfRule>
  </conditionalFormatting>
  <conditionalFormatting sqref="BJ37:BP41">
    <cfRule type="cellIs" dxfId="1029" priority="192" operator="equal">
      <formula>0</formula>
    </cfRule>
  </conditionalFormatting>
  <conditionalFormatting sqref="BL9:BL23">
    <cfRule type="cellIs" dxfId="1028" priority="188" operator="equal">
      <formula>"Critical"</formula>
    </cfRule>
    <cfRule type="cellIs" dxfId="1027" priority="189" operator="equal">
      <formula>"Sustainable"</formula>
    </cfRule>
    <cfRule type="cellIs" dxfId="1026" priority="190" operator="equal">
      <formula>"Severe"</formula>
    </cfRule>
    <cfRule type="cellIs" dxfId="1025" priority="191" operator="equal">
      <formula>"Moderate"</formula>
    </cfRule>
  </conditionalFormatting>
  <conditionalFormatting sqref="BS9:BS23">
    <cfRule type="cellIs" dxfId="1024" priority="184" operator="equal">
      <formula>"Critical"</formula>
    </cfRule>
    <cfRule type="cellIs" dxfId="1023" priority="185" operator="equal">
      <formula>"Sustainable"</formula>
    </cfRule>
    <cfRule type="cellIs" dxfId="1022" priority="186" operator="equal">
      <formula>"Severe"</formula>
    </cfRule>
    <cfRule type="cellIs" dxfId="1021" priority="187" operator="equal">
      <formula>"Moderate"</formula>
    </cfRule>
  </conditionalFormatting>
  <conditionalFormatting sqref="BV9:BV23">
    <cfRule type="cellIs" dxfId="1020" priority="180" operator="equal">
      <formula>"Critical"</formula>
    </cfRule>
    <cfRule type="cellIs" dxfId="1019" priority="181" operator="equal">
      <formula>"Sustainable"</formula>
    </cfRule>
    <cfRule type="cellIs" dxfId="1018" priority="182" operator="equal">
      <formula>"Severe"</formula>
    </cfRule>
    <cfRule type="cellIs" dxfId="1017" priority="183" operator="equal">
      <formula>"Moderate"</formula>
    </cfRule>
  </conditionalFormatting>
  <conditionalFormatting sqref="AZ29:BD30 BC31:BD32 BD33">
    <cfRule type="cellIs" dxfId="1016" priority="172" operator="equal">
      <formula>"Critical"</formula>
    </cfRule>
    <cfRule type="cellIs" dxfId="1015" priority="173" operator="equal">
      <formula>"Sustainable"</formula>
    </cfRule>
    <cfRule type="cellIs" dxfId="1014" priority="174" operator="equal">
      <formula>"Severe"</formula>
    </cfRule>
    <cfRule type="cellIs" dxfId="1013" priority="175" operator="equal">
      <formula>"Moderate"</formula>
    </cfRule>
  </conditionalFormatting>
  <conditionalFormatting sqref="AZ29:BD30 BC31:BD32 BD33">
    <cfRule type="cellIs" dxfId="1012" priority="176" operator="equal">
      <formula>"Critical"</formula>
    </cfRule>
    <cfRule type="cellIs" dxfId="1011" priority="177" operator="equal">
      <formula>"Sustainable"</formula>
    </cfRule>
    <cfRule type="cellIs" dxfId="1010" priority="178" operator="equal">
      <formula>"Severe"</formula>
    </cfRule>
    <cfRule type="cellIs" dxfId="1009" priority="179" operator="equal">
      <formula>"Moderate"</formula>
    </cfRule>
  </conditionalFormatting>
  <conditionalFormatting sqref="AZ31:AZ33">
    <cfRule type="cellIs" dxfId="1008" priority="168" operator="equal">
      <formula>"Critical"</formula>
    </cfRule>
    <cfRule type="cellIs" dxfId="1007" priority="169" operator="equal">
      <formula>"Sustainable"</formula>
    </cfRule>
    <cfRule type="cellIs" dxfId="1006" priority="170" operator="equal">
      <formula>"Severe"</formula>
    </cfRule>
    <cfRule type="cellIs" dxfId="1005" priority="171" operator="equal">
      <formula>"Moderate"</formula>
    </cfRule>
  </conditionalFormatting>
  <conditionalFormatting sqref="AZ31:AZ33">
    <cfRule type="cellIs" dxfId="1004" priority="164" operator="equal">
      <formula>"Critical"</formula>
    </cfRule>
    <cfRule type="cellIs" dxfId="1003" priority="165" operator="equal">
      <formula>"Sustainable"</formula>
    </cfRule>
    <cfRule type="cellIs" dxfId="1002" priority="166" operator="equal">
      <formula>"Severe"</formula>
    </cfRule>
    <cfRule type="cellIs" dxfId="1001" priority="167" operator="equal">
      <formula>"Moderate"</formula>
    </cfRule>
  </conditionalFormatting>
  <conditionalFormatting sqref="BA32:BA33">
    <cfRule type="cellIs" dxfId="1000" priority="160" operator="equal">
      <formula>"Critical"</formula>
    </cfRule>
    <cfRule type="cellIs" dxfId="999" priority="161" operator="equal">
      <formula>"Sustainable"</formula>
    </cfRule>
    <cfRule type="cellIs" dxfId="998" priority="162" operator="equal">
      <formula>"Severe"</formula>
    </cfRule>
    <cfRule type="cellIs" dxfId="997" priority="163" operator="equal">
      <formula>"Moderate"</formula>
    </cfRule>
  </conditionalFormatting>
  <conditionalFormatting sqref="BA32:BA33">
    <cfRule type="cellIs" dxfId="996" priority="156" operator="equal">
      <formula>"Critical"</formula>
    </cfRule>
    <cfRule type="cellIs" dxfId="995" priority="157" operator="equal">
      <formula>"Sustainable"</formula>
    </cfRule>
    <cfRule type="cellIs" dxfId="994" priority="158" operator="equal">
      <formula>"Severe"</formula>
    </cfRule>
    <cfRule type="cellIs" dxfId="993" priority="159" operator="equal">
      <formula>"Moderate"</formula>
    </cfRule>
  </conditionalFormatting>
  <conditionalFormatting sqref="BB33">
    <cfRule type="cellIs" dxfId="992" priority="152" operator="equal">
      <formula>"Critical"</formula>
    </cfRule>
    <cfRule type="cellIs" dxfId="991" priority="153" operator="equal">
      <formula>"Sustainable"</formula>
    </cfRule>
    <cfRule type="cellIs" dxfId="990" priority="154" operator="equal">
      <formula>"Severe"</formula>
    </cfRule>
    <cfRule type="cellIs" dxfId="989" priority="155" operator="equal">
      <formula>"Moderate"</formula>
    </cfRule>
  </conditionalFormatting>
  <conditionalFormatting sqref="BB33">
    <cfRule type="cellIs" dxfId="988" priority="148" operator="equal">
      <formula>"Critical"</formula>
    </cfRule>
    <cfRule type="cellIs" dxfId="987" priority="149" operator="equal">
      <formula>"Sustainable"</formula>
    </cfRule>
    <cfRule type="cellIs" dxfId="986" priority="150" operator="equal">
      <formula>"Severe"</formula>
    </cfRule>
    <cfRule type="cellIs" dxfId="985" priority="151" operator="equal">
      <formula>"Moderate"</formula>
    </cfRule>
  </conditionalFormatting>
  <conditionalFormatting sqref="BA31:BB31">
    <cfRule type="cellIs" dxfId="984" priority="144" operator="equal">
      <formula>"Critical"</formula>
    </cfRule>
    <cfRule type="cellIs" dxfId="983" priority="145" operator="equal">
      <formula>"Sustainable"</formula>
    </cfRule>
    <cfRule type="cellIs" dxfId="982" priority="146" operator="equal">
      <formula>"Severe"</formula>
    </cfRule>
    <cfRule type="cellIs" dxfId="981" priority="147" operator="equal">
      <formula>"Moderate"</formula>
    </cfRule>
  </conditionalFormatting>
  <conditionalFormatting sqref="BA31:BB31">
    <cfRule type="cellIs" dxfId="980" priority="140" operator="equal">
      <formula>"Critical"</formula>
    </cfRule>
    <cfRule type="cellIs" dxfId="979" priority="141" operator="equal">
      <formula>"Sustainable"</formula>
    </cfRule>
    <cfRule type="cellIs" dxfId="978" priority="142" operator="equal">
      <formula>"Severe"</formula>
    </cfRule>
    <cfRule type="cellIs" dxfId="977" priority="143" operator="equal">
      <formula>"Moderate"</formula>
    </cfRule>
  </conditionalFormatting>
  <conditionalFormatting sqref="BB32">
    <cfRule type="cellIs" dxfId="976" priority="136" operator="equal">
      <formula>"Critical"</formula>
    </cfRule>
    <cfRule type="cellIs" dxfId="975" priority="137" operator="equal">
      <formula>"Sustainable"</formula>
    </cfRule>
    <cfRule type="cellIs" dxfId="974" priority="138" operator="equal">
      <formula>"Severe"</formula>
    </cfRule>
    <cfRule type="cellIs" dxfId="973" priority="139" operator="equal">
      <formula>"Moderate"</formula>
    </cfRule>
  </conditionalFormatting>
  <conditionalFormatting sqref="BB32">
    <cfRule type="cellIs" dxfId="972" priority="132" operator="equal">
      <formula>"Critical"</formula>
    </cfRule>
    <cfRule type="cellIs" dxfId="971" priority="133" operator="equal">
      <formula>"Sustainable"</formula>
    </cfRule>
    <cfRule type="cellIs" dxfId="970" priority="134" operator="equal">
      <formula>"Severe"</formula>
    </cfRule>
    <cfRule type="cellIs" dxfId="969" priority="135" operator="equal">
      <formula>"Moderate"</formula>
    </cfRule>
  </conditionalFormatting>
  <conditionalFormatting sqref="BC33">
    <cfRule type="cellIs" dxfId="968" priority="128" operator="equal">
      <formula>"Critical"</formula>
    </cfRule>
    <cfRule type="cellIs" dxfId="967" priority="129" operator="equal">
      <formula>"Sustainable"</formula>
    </cfRule>
    <cfRule type="cellIs" dxfId="966" priority="130" operator="equal">
      <formula>"Severe"</formula>
    </cfRule>
    <cfRule type="cellIs" dxfId="965" priority="131" operator="equal">
      <formula>"Moderate"</formula>
    </cfRule>
  </conditionalFormatting>
  <conditionalFormatting sqref="BC33">
    <cfRule type="cellIs" dxfId="964" priority="124" operator="equal">
      <formula>"Critical"</formula>
    </cfRule>
    <cfRule type="cellIs" dxfId="963" priority="125" operator="equal">
      <formula>"Sustainable"</formula>
    </cfRule>
    <cfRule type="cellIs" dxfId="962" priority="126" operator="equal">
      <formula>"Severe"</formula>
    </cfRule>
    <cfRule type="cellIs" dxfId="961" priority="127" operator="equal">
      <formula>"Moderate"</formula>
    </cfRule>
  </conditionalFormatting>
  <conditionalFormatting sqref="AZ37:BD38 BC39:BD40 BD41">
    <cfRule type="cellIs" dxfId="960" priority="116" operator="equal">
      <formula>"Critical"</formula>
    </cfRule>
    <cfRule type="cellIs" dxfId="959" priority="117" operator="equal">
      <formula>"Sustainable"</formula>
    </cfRule>
    <cfRule type="cellIs" dxfId="958" priority="118" operator="equal">
      <formula>"Severe"</formula>
    </cfRule>
    <cfRule type="cellIs" dxfId="957" priority="119" operator="equal">
      <formula>"Moderate"</formula>
    </cfRule>
  </conditionalFormatting>
  <conditionalFormatting sqref="AZ37:BD38 BC39:BD40 BD41">
    <cfRule type="cellIs" dxfId="956" priority="120" operator="equal">
      <formula>"Critical"</formula>
    </cfRule>
    <cfRule type="cellIs" dxfId="955" priority="121" operator="equal">
      <formula>"Sustainable"</formula>
    </cfRule>
    <cfRule type="cellIs" dxfId="954" priority="122" operator="equal">
      <formula>"Severe"</formula>
    </cfRule>
    <cfRule type="cellIs" dxfId="953" priority="123" operator="equal">
      <formula>"Moderate"</formula>
    </cfRule>
  </conditionalFormatting>
  <conditionalFormatting sqref="AZ39:AZ41">
    <cfRule type="cellIs" dxfId="952" priority="112" operator="equal">
      <formula>"Critical"</formula>
    </cfRule>
    <cfRule type="cellIs" dxfId="951" priority="113" operator="equal">
      <formula>"Sustainable"</formula>
    </cfRule>
    <cfRule type="cellIs" dxfId="950" priority="114" operator="equal">
      <formula>"Severe"</formula>
    </cfRule>
    <cfRule type="cellIs" dxfId="949" priority="115" operator="equal">
      <formula>"Moderate"</formula>
    </cfRule>
  </conditionalFormatting>
  <conditionalFormatting sqref="AZ39:AZ41">
    <cfRule type="cellIs" dxfId="948" priority="108" operator="equal">
      <formula>"Critical"</formula>
    </cfRule>
    <cfRule type="cellIs" dxfId="947" priority="109" operator="equal">
      <formula>"Sustainable"</formula>
    </cfRule>
    <cfRule type="cellIs" dxfId="946" priority="110" operator="equal">
      <formula>"Severe"</formula>
    </cfRule>
    <cfRule type="cellIs" dxfId="945" priority="111" operator="equal">
      <formula>"Moderate"</formula>
    </cfRule>
  </conditionalFormatting>
  <conditionalFormatting sqref="BA40:BA41">
    <cfRule type="cellIs" dxfId="944" priority="104" operator="equal">
      <formula>"Critical"</formula>
    </cfRule>
    <cfRule type="cellIs" dxfId="943" priority="105" operator="equal">
      <formula>"Sustainable"</formula>
    </cfRule>
    <cfRule type="cellIs" dxfId="942" priority="106" operator="equal">
      <formula>"Severe"</formula>
    </cfRule>
    <cfRule type="cellIs" dxfId="941" priority="107" operator="equal">
      <formula>"Moderate"</formula>
    </cfRule>
  </conditionalFormatting>
  <conditionalFormatting sqref="BA40:BA41">
    <cfRule type="cellIs" dxfId="940" priority="100" operator="equal">
      <formula>"Critical"</formula>
    </cfRule>
    <cfRule type="cellIs" dxfId="939" priority="101" operator="equal">
      <formula>"Sustainable"</formula>
    </cfRule>
    <cfRule type="cellIs" dxfId="938" priority="102" operator="equal">
      <formula>"Severe"</formula>
    </cfRule>
    <cfRule type="cellIs" dxfId="937" priority="103" operator="equal">
      <formula>"Moderate"</formula>
    </cfRule>
  </conditionalFormatting>
  <conditionalFormatting sqref="BB41">
    <cfRule type="cellIs" dxfId="936" priority="96" operator="equal">
      <formula>"Critical"</formula>
    </cfRule>
    <cfRule type="cellIs" dxfId="935" priority="97" operator="equal">
      <formula>"Sustainable"</formula>
    </cfRule>
    <cfRule type="cellIs" dxfId="934" priority="98" operator="equal">
      <formula>"Severe"</formula>
    </cfRule>
    <cfRule type="cellIs" dxfId="933" priority="99" operator="equal">
      <formula>"Moderate"</formula>
    </cfRule>
  </conditionalFormatting>
  <conditionalFormatting sqref="BB41">
    <cfRule type="cellIs" dxfId="932" priority="92" operator="equal">
      <formula>"Critical"</formula>
    </cfRule>
    <cfRule type="cellIs" dxfId="931" priority="93" operator="equal">
      <formula>"Sustainable"</formula>
    </cfRule>
    <cfRule type="cellIs" dxfId="930" priority="94" operator="equal">
      <formula>"Severe"</formula>
    </cfRule>
    <cfRule type="cellIs" dxfId="929" priority="95" operator="equal">
      <formula>"Moderate"</formula>
    </cfRule>
  </conditionalFormatting>
  <conditionalFormatting sqref="BA39:BB39">
    <cfRule type="cellIs" dxfId="928" priority="88" operator="equal">
      <formula>"Critical"</formula>
    </cfRule>
    <cfRule type="cellIs" dxfId="927" priority="89" operator="equal">
      <formula>"Sustainable"</formula>
    </cfRule>
    <cfRule type="cellIs" dxfId="926" priority="90" operator="equal">
      <formula>"Severe"</formula>
    </cfRule>
    <cfRule type="cellIs" dxfId="925" priority="91" operator="equal">
      <formula>"Moderate"</formula>
    </cfRule>
  </conditionalFormatting>
  <conditionalFormatting sqref="BA39:BB39">
    <cfRule type="cellIs" dxfId="924" priority="84" operator="equal">
      <formula>"Critical"</formula>
    </cfRule>
    <cfRule type="cellIs" dxfId="923" priority="85" operator="equal">
      <formula>"Sustainable"</formula>
    </cfRule>
    <cfRule type="cellIs" dxfId="922" priority="86" operator="equal">
      <formula>"Severe"</formula>
    </cfRule>
    <cfRule type="cellIs" dxfId="921" priority="87" operator="equal">
      <formula>"Moderate"</formula>
    </cfRule>
  </conditionalFormatting>
  <conditionalFormatting sqref="BB40">
    <cfRule type="cellIs" dxfId="920" priority="80" operator="equal">
      <formula>"Critical"</formula>
    </cfRule>
    <cfRule type="cellIs" dxfId="919" priority="81" operator="equal">
      <formula>"Sustainable"</formula>
    </cfRule>
    <cfRule type="cellIs" dxfId="918" priority="82" operator="equal">
      <formula>"Severe"</formula>
    </cfRule>
    <cfRule type="cellIs" dxfId="917" priority="83" operator="equal">
      <formula>"Moderate"</formula>
    </cfRule>
  </conditionalFormatting>
  <conditionalFormatting sqref="BB40">
    <cfRule type="cellIs" dxfId="916" priority="76" operator="equal">
      <formula>"Critical"</formula>
    </cfRule>
    <cfRule type="cellIs" dxfId="915" priority="77" operator="equal">
      <formula>"Sustainable"</formula>
    </cfRule>
    <cfRule type="cellIs" dxfId="914" priority="78" operator="equal">
      <formula>"Severe"</formula>
    </cfRule>
    <cfRule type="cellIs" dxfId="913" priority="79" operator="equal">
      <formula>"Moderate"</formula>
    </cfRule>
  </conditionalFormatting>
  <conditionalFormatting sqref="BC41">
    <cfRule type="cellIs" dxfId="912" priority="72" operator="equal">
      <formula>"Critical"</formula>
    </cfRule>
    <cfRule type="cellIs" dxfId="911" priority="73" operator="equal">
      <formula>"Sustainable"</formula>
    </cfRule>
    <cfRule type="cellIs" dxfId="910" priority="74" operator="equal">
      <formula>"Severe"</formula>
    </cfRule>
    <cfRule type="cellIs" dxfId="909" priority="75" operator="equal">
      <formula>"Moderate"</formula>
    </cfRule>
  </conditionalFormatting>
  <conditionalFormatting sqref="BC41">
    <cfRule type="cellIs" dxfId="908" priority="68" operator="equal">
      <formula>"Critical"</formula>
    </cfRule>
    <cfRule type="cellIs" dxfId="907" priority="69" operator="equal">
      <formula>"Sustainable"</formula>
    </cfRule>
    <cfRule type="cellIs" dxfId="906" priority="70" operator="equal">
      <formula>"Severe"</formula>
    </cfRule>
    <cfRule type="cellIs" dxfId="905" priority="71" operator="equal">
      <formula>"Moderate"</formula>
    </cfRule>
  </conditionalFormatting>
  <conditionalFormatting sqref="AD48:AD49 AD51">
    <cfRule type="expression" dxfId="904" priority="67">
      <formula>OR($E127=84,$G127=84)</formula>
    </cfRule>
  </conditionalFormatting>
  <conditionalFormatting sqref="AD50">
    <cfRule type="expression" dxfId="903" priority="66">
      <formula>OR($E129=84,$G129=84)</formula>
    </cfRule>
  </conditionalFormatting>
  <conditionalFormatting sqref="AD54:AD58">
    <cfRule type="expression" dxfId="902" priority="65">
      <formula>OR($E133=84,$G133=84)</formula>
    </cfRule>
  </conditionalFormatting>
  <conditionalFormatting sqref="AD60:AD63">
    <cfRule type="expression" dxfId="901" priority="64">
      <formula>OR($E139=84,$G139=84)</formula>
    </cfRule>
  </conditionalFormatting>
  <conditionalFormatting sqref="AD65:AD66">
    <cfRule type="expression" dxfId="900" priority="63">
      <formula>OR($E144=84,$G144=84)</formula>
    </cfRule>
  </conditionalFormatting>
  <conditionalFormatting sqref="AD68:AD71">
    <cfRule type="expression" dxfId="899" priority="62">
      <formula>OR($E147=84,$G147=84)</formula>
    </cfRule>
  </conditionalFormatting>
  <conditionalFormatting sqref="R7">
    <cfRule type="cellIs" dxfId="898" priority="15" operator="equal">
      <formula>"TO ARCHIVE"</formula>
    </cfRule>
  </conditionalFormatting>
  <conditionalFormatting sqref="CS17:CS22">
    <cfRule type="cellIs" dxfId="897" priority="56" stopIfTrue="1" operator="equal">
      <formula>"NA"</formula>
    </cfRule>
  </conditionalFormatting>
  <conditionalFormatting sqref="CR5:CW5">
    <cfRule type="cellIs" dxfId="896" priority="51" operator="equal">
      <formula>"NA"</formula>
    </cfRule>
    <cfRule type="cellIs" dxfId="895" priority="52" operator="equal">
      <formula>"INITIATED"</formula>
    </cfRule>
    <cfRule type="cellIs" dxfId="894" priority="53" operator="equal">
      <formula>"TO BE SCHEDULED"</formula>
    </cfRule>
    <cfRule type="cellIs" dxfId="893" priority="54" operator="equal">
      <formula>"WIP"</formula>
    </cfRule>
    <cfRule type="cellIs" dxfId="892" priority="55" operator="equal">
      <formula>"COMPLETED"</formula>
    </cfRule>
  </conditionalFormatting>
  <conditionalFormatting sqref="CS17:CS22">
    <cfRule type="cellIs" dxfId="891" priority="58" stopIfTrue="1" operator="equal">
      <formula>"COMPLETED"</formula>
    </cfRule>
  </conditionalFormatting>
  <conditionalFormatting sqref="CR18 CS3 CR29 CQ38">
    <cfRule type="expression" dxfId="890" priority="59">
      <formula>AND(#REF!=0,$E$18&lt;&gt;"NA")</formula>
    </cfRule>
  </conditionalFormatting>
  <conditionalFormatting sqref="CR19 CT3 CR30 CQ39">
    <cfRule type="expression" dxfId="889" priority="60">
      <formula>AND(#REF!=0,$E$19&lt;&gt;"NA")</formula>
    </cfRule>
  </conditionalFormatting>
  <conditionalFormatting sqref="CR21 CV3 CR32 CQ41">
    <cfRule type="expression" dxfId="888" priority="61">
      <formula>AND(#REF!=0,$E$21&lt;&gt;"NA")</formula>
    </cfRule>
  </conditionalFormatting>
  <conditionalFormatting sqref="C174:C175">
    <cfRule type="cellIs" dxfId="887" priority="49" operator="equal">
      <formula>$C$174</formula>
    </cfRule>
    <cfRule type="cellIs" dxfId="886" priority="50" operator="equal">
      <formula>$C$175</formula>
    </cfRule>
  </conditionalFormatting>
  <conditionalFormatting sqref="AA16">
    <cfRule type="expression" dxfId="885" priority="45">
      <formula>TODAY()&gt;$AA$16</formula>
    </cfRule>
    <cfRule type="cellIs" dxfId="884" priority="48" stopIfTrue="1" operator="equal">
      <formula>"COMPLETED"</formula>
    </cfRule>
    <cfRule type="cellIs" dxfId="883" priority="252" stopIfTrue="1" operator="equal">
      <formula>"NA"</formula>
    </cfRule>
  </conditionalFormatting>
  <conditionalFormatting sqref="AA17">
    <cfRule type="expression" dxfId="882" priority="46">
      <formula>TODAY()&gt;$AA$17</formula>
    </cfRule>
    <cfRule type="cellIs" dxfId="881" priority="47" stopIfTrue="1" operator="equal">
      <formula>"COMPLETED"</formula>
    </cfRule>
    <cfRule type="cellIs" dxfId="880" priority="253" stopIfTrue="1" operator="equal">
      <formula>"NA"</formula>
    </cfRule>
  </conditionalFormatting>
  <conditionalFormatting sqref="AA18">
    <cfRule type="expression" dxfId="879" priority="42">
      <formula>TODAY()&gt;$AA$18</formula>
    </cfRule>
    <cfRule type="cellIs" dxfId="878" priority="43" operator="equal">
      <formula>"COMPLETED"</formula>
    </cfRule>
    <cfRule type="cellIs" dxfId="877" priority="44" operator="equal">
      <formula>"NA"</formula>
    </cfRule>
  </conditionalFormatting>
  <conditionalFormatting sqref="AA19">
    <cfRule type="expression" dxfId="876" priority="39">
      <formula>TODAY()&gt;AA19</formula>
    </cfRule>
    <cfRule type="cellIs" dxfId="875" priority="40" stopIfTrue="1" operator="equal">
      <formula>"COMPLETED"</formula>
    </cfRule>
    <cfRule type="cellIs" dxfId="874" priority="41" stopIfTrue="1" operator="equal">
      <formula>"NA"</formula>
    </cfRule>
  </conditionalFormatting>
  <conditionalFormatting sqref="AA20">
    <cfRule type="expression" dxfId="873" priority="36">
      <formula>TODAY()&gt;AA20</formula>
    </cfRule>
    <cfRule type="cellIs" dxfId="872" priority="37" stopIfTrue="1" operator="equal">
      <formula>"COMPLETED"</formula>
    </cfRule>
    <cfRule type="cellIs" dxfId="871" priority="38" stopIfTrue="1" operator="equal">
      <formula>"NA"</formula>
    </cfRule>
  </conditionalFormatting>
  <conditionalFormatting sqref="AA21">
    <cfRule type="expression" dxfId="870" priority="33">
      <formula>TODAY()&gt;AA21</formula>
    </cfRule>
    <cfRule type="cellIs" dxfId="869" priority="34" stopIfTrue="1" operator="equal">
      <formula>"COMPLETED"</formula>
    </cfRule>
    <cfRule type="cellIs" dxfId="868" priority="35" stopIfTrue="1" operator="equal">
      <formula>"NA"</formula>
    </cfRule>
  </conditionalFormatting>
  <conditionalFormatting sqref="AA22">
    <cfRule type="expression" dxfId="867" priority="30">
      <formula>TODAY()&gt;AA22</formula>
    </cfRule>
    <cfRule type="cellIs" dxfId="866" priority="31" stopIfTrue="1" operator="equal">
      <formula>"COMPLETED"</formula>
    </cfRule>
    <cfRule type="cellIs" dxfId="865" priority="32" stopIfTrue="1" operator="equal">
      <formula>"NA"</formula>
    </cfRule>
  </conditionalFormatting>
  <conditionalFormatting sqref="AA23">
    <cfRule type="expression" dxfId="864" priority="27">
      <formula>TODAY()&gt;AA23</formula>
    </cfRule>
    <cfRule type="cellIs" dxfId="863" priority="28" stopIfTrue="1" operator="equal">
      <formula>"COMPLETED"</formula>
    </cfRule>
    <cfRule type="cellIs" dxfId="862" priority="29" stopIfTrue="1" operator="equal">
      <formula>"NA"</formula>
    </cfRule>
  </conditionalFormatting>
  <conditionalFormatting sqref="AA24">
    <cfRule type="expression" dxfId="861" priority="24">
      <formula>TODAY()&gt;AA24</formula>
    </cfRule>
    <cfRule type="cellIs" dxfId="860" priority="25" stopIfTrue="1" operator="equal">
      <formula>"COMPLETED"</formula>
    </cfRule>
    <cfRule type="cellIs" dxfId="859" priority="26" stopIfTrue="1" operator="equal">
      <formula>"NA"</formula>
    </cfRule>
  </conditionalFormatting>
  <conditionalFormatting sqref="AA25">
    <cfRule type="expression" dxfId="858" priority="21">
      <formula>TODAY()&gt;AA25</formula>
    </cfRule>
    <cfRule type="cellIs" dxfId="857" priority="22" stopIfTrue="1" operator="equal">
      <formula>"COMPLETED"</formula>
    </cfRule>
    <cfRule type="cellIs" dxfId="856" priority="23" stopIfTrue="1" operator="equal">
      <formula>"NA"</formula>
    </cfRule>
  </conditionalFormatting>
  <conditionalFormatting sqref="E22">
    <cfRule type="expression" dxfId="855" priority="17">
      <formula>AND($D$52=0,$AA$17&lt;&gt;"NA")</formula>
    </cfRule>
  </conditionalFormatting>
  <conditionalFormatting sqref="E23">
    <cfRule type="expression" dxfId="854" priority="18">
      <formula>AND($D$57=0,$AA$18&lt;&gt;"NA")</formula>
    </cfRule>
  </conditionalFormatting>
  <conditionalFormatting sqref="E25">
    <cfRule type="expression" dxfId="853" priority="19">
      <formula>AND($H$53=0,$AA$20&lt;&gt;"NA")</formula>
    </cfRule>
  </conditionalFormatting>
  <conditionalFormatting sqref="E30">
    <cfRule type="expression" dxfId="852" priority="20">
      <formula>AND($P$53=0,$AA$25&lt;&gt;"NA")</formula>
    </cfRule>
  </conditionalFormatting>
  <conditionalFormatting sqref="E29">
    <cfRule type="expression" dxfId="851" priority="16">
      <formula>AND($L$53=0,$AA$24&lt;&gt;"NA")</formula>
    </cfRule>
  </conditionalFormatting>
  <conditionalFormatting sqref="AD75:AD81">
    <cfRule type="expression" dxfId="850" priority="14">
      <formula>OR($E154=84,$G154=84)</formula>
    </cfRule>
  </conditionalFormatting>
  <conditionalFormatting sqref="AD74">
    <cfRule type="expression" dxfId="849" priority="13">
      <formula>OR($E153=84,$G153=84)</formula>
    </cfRule>
  </conditionalFormatting>
  <conditionalFormatting sqref="AD83:AD86">
    <cfRule type="expression" dxfId="848" priority="12">
      <formula>OR($E162=84,$G162=84)</formula>
    </cfRule>
  </conditionalFormatting>
  <conditionalFormatting sqref="CS17">
    <cfRule type="expression" dxfId="847" priority="57">
      <formula>TODAY()&gt;$CS$17</formula>
    </cfRule>
  </conditionalFormatting>
  <conditionalFormatting sqref="CS18">
    <cfRule type="expression" dxfId="846" priority="11">
      <formula>TODAY()&gt;$CS$18</formula>
    </cfRule>
  </conditionalFormatting>
  <conditionalFormatting sqref="CS19">
    <cfRule type="expression" dxfId="845" priority="10">
      <formula>TODAY()&gt;$CS$19</formula>
    </cfRule>
  </conditionalFormatting>
  <conditionalFormatting sqref="CS20">
    <cfRule type="expression" dxfId="844" priority="9">
      <formula>TODAY()&gt;$CS$20</formula>
    </cfRule>
  </conditionalFormatting>
  <conditionalFormatting sqref="CS21">
    <cfRule type="expression" dxfId="843" priority="8">
      <formula>TODAY()&gt;$CS$21</formula>
    </cfRule>
  </conditionalFormatting>
  <conditionalFormatting sqref="CS22">
    <cfRule type="expression" dxfId="842" priority="7">
      <formula>TODAY()&gt;$CS$22</formula>
    </cfRule>
  </conditionalFormatting>
  <conditionalFormatting sqref="AI18:AI19">
    <cfRule type="duplicateValues" dxfId="841" priority="3"/>
  </conditionalFormatting>
  <conditionalFormatting sqref="AI18:AI19">
    <cfRule type="duplicateValues" dxfId="840" priority="4"/>
  </conditionalFormatting>
  <conditionalFormatting sqref="AI23:AI24">
    <cfRule type="duplicateValues" dxfId="839" priority="1"/>
  </conditionalFormatting>
  <conditionalFormatting sqref="AI23:AI24">
    <cfRule type="duplicateValues" dxfId="838" priority="2"/>
  </conditionalFormatting>
  <conditionalFormatting sqref="AG15:AG27">
    <cfRule type="duplicateValues" dxfId="837" priority="5"/>
  </conditionalFormatting>
  <conditionalFormatting sqref="AI15:AI17 AI20:AI22 AI25:AI27">
    <cfRule type="duplicateValues" dxfId="836" priority="6"/>
  </conditionalFormatting>
  <dataValidations count="6">
    <dataValidation type="list" allowBlank="1" showInputMessage="1" showErrorMessage="1" sqref="AJ9" xr:uid="{95C80351-CAAD-43CB-A2AB-4913DB96FF44}">
      <formula1>$E$102:$E$103</formula1>
    </dataValidation>
    <dataValidation type="list" allowBlank="1" showInputMessage="1" showErrorMessage="1" sqref="CU12" xr:uid="{A84AF448-40FA-48C3-A270-B06AA0005876}">
      <formula1>#REF!</formula1>
    </dataValidation>
    <dataValidation type="list" allowBlank="1" showInputMessage="1" showErrorMessage="1" sqref="BA9:BA23 BM9:BM23" xr:uid="{6315EEA8-DF48-439D-A65D-10D8EAC2DA09}">
      <formula1>$CH$8:$CH$10</formula1>
    </dataValidation>
    <dataValidation type="list" allowBlank="1" showInputMessage="1" showErrorMessage="1" sqref="BD9:BE23" xr:uid="{A562E18D-E830-4FD6-9F56-231BE8DB6E3E}">
      <formula1>OFFSET($CL$9,1,MATCH($BA9,$CL$9:$CN$9,0)-1,COUNTA(OFFSET($CL$9,1,MATCH($BA9,$CL$9:$CN$9,0)-1,5,1)),1)</formula1>
    </dataValidation>
    <dataValidation type="list" allowBlank="1" showInputMessage="1" showErrorMessage="1" sqref="BQ9:BQ23" xr:uid="{B92C4999-FE7D-41ED-8801-EF94585A6180}">
      <formula1>OFFSET($CL$16,1,MATCH($BM9,$CL$16:$CN$16,0)-1,COUNTA(OFFSET($CL$16,1,MATCH($BM9,$CL$16:$CN$16,0)-1,6,1)),1)</formula1>
    </dataValidation>
    <dataValidation type="list" showInputMessage="1" showErrorMessage="1" sqref="BP9:BP23" xr:uid="{BB751ACA-DC4D-4860-9381-7B106FDE593E}">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8609"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8610"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8611"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8612"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8613"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8614"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8615"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8616"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8617"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8618"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8619"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8620"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8621"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8622"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8623"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8624"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8625"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8626"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8627"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8628"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8629"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8630"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8631"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8632"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8633"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8634"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8635"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8636"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8637"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8638"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8639"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8640"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8641"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8642"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8643"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8644"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8645"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8646"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8647"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8648"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8649"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8650"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8651"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8652"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8653"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8654"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8655"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8656"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8657"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8658"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8659"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8660"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8661"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8662"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8663"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8664"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8665"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8666"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8667"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8668"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8669"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8670"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8671"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8672"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8673"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8674"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8675"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8676"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8677"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8678"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8679"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8680"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8681"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8682"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8683"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8684"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8685"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8686"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8687"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8688"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8689"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8690"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8691"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8692"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8693"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8694"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8695"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8696" r:id="rId90" name="Check Box 88">
              <controlPr defaultSize="0" autoFill="0" autoLine="0" autoPict="0">
                <anchor moveWithCells="1">
                  <from>
                    <xdr:col>97</xdr:col>
                    <xdr:colOff>47625</xdr:colOff>
                    <xdr:row>15</xdr:row>
                    <xdr:rowOff>209550</xdr:rowOff>
                  </from>
                  <to>
                    <xdr:col>97</xdr:col>
                    <xdr:colOff>1085850</xdr:colOff>
                    <xdr:row>17</xdr:row>
                    <xdr:rowOff>47625</xdr:rowOff>
                  </to>
                </anchor>
              </controlPr>
            </control>
          </mc:Choice>
        </mc:AlternateContent>
        <mc:AlternateContent xmlns:mc="http://schemas.openxmlformats.org/markup-compatibility/2006">
          <mc:Choice Requires="x14">
            <control shapeId="68697"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68698" r:id="rId92" name="Check Box 90">
              <controlPr defaultSize="0" autoFill="0" autoLine="0" autoPict="0">
                <anchor moveWithCells="1">
                  <from>
                    <xdr:col>97</xdr:col>
                    <xdr:colOff>47625</xdr:colOff>
                    <xdr:row>16</xdr:row>
                    <xdr:rowOff>209550</xdr:rowOff>
                  </from>
                  <to>
                    <xdr:col>97</xdr:col>
                    <xdr:colOff>1085850</xdr:colOff>
                    <xdr:row>18</xdr:row>
                    <xdr:rowOff>47625</xdr:rowOff>
                  </to>
                </anchor>
              </controlPr>
            </control>
          </mc:Choice>
        </mc:AlternateContent>
        <mc:AlternateContent xmlns:mc="http://schemas.openxmlformats.org/markup-compatibility/2006">
          <mc:Choice Requires="x14">
            <control shapeId="68699"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68700" r:id="rId94" name="Check Box 92">
              <controlPr defaultSize="0" autoFill="0" autoLine="0" autoPict="0">
                <anchor moveWithCells="1">
                  <from>
                    <xdr:col>97</xdr:col>
                    <xdr:colOff>47625</xdr:colOff>
                    <xdr:row>17</xdr:row>
                    <xdr:rowOff>209550</xdr:rowOff>
                  </from>
                  <to>
                    <xdr:col>97</xdr:col>
                    <xdr:colOff>1085850</xdr:colOff>
                    <xdr:row>19</xdr:row>
                    <xdr:rowOff>47625</xdr:rowOff>
                  </to>
                </anchor>
              </controlPr>
            </control>
          </mc:Choice>
        </mc:AlternateContent>
        <mc:AlternateContent xmlns:mc="http://schemas.openxmlformats.org/markup-compatibility/2006">
          <mc:Choice Requires="x14">
            <control shapeId="68701"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68702"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8703" r:id="rId97" name="Check Box 95">
              <controlPr defaultSize="0" autoFill="0" autoLine="0" autoPict="0">
                <anchor moveWithCells="1">
                  <from>
                    <xdr:col>97</xdr:col>
                    <xdr:colOff>47625</xdr:colOff>
                    <xdr:row>18</xdr:row>
                    <xdr:rowOff>209550</xdr:rowOff>
                  </from>
                  <to>
                    <xdr:col>97</xdr:col>
                    <xdr:colOff>1085850</xdr:colOff>
                    <xdr:row>20</xdr:row>
                    <xdr:rowOff>47625</xdr:rowOff>
                  </to>
                </anchor>
              </controlPr>
            </control>
          </mc:Choice>
        </mc:AlternateContent>
        <mc:AlternateContent xmlns:mc="http://schemas.openxmlformats.org/markup-compatibility/2006">
          <mc:Choice Requires="x14">
            <control shapeId="68704"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68705"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8706" r:id="rId100" name="Check Box 98">
              <controlPr defaultSize="0" autoFill="0" autoLine="0" autoPict="0">
                <anchor moveWithCells="1">
                  <from>
                    <xdr:col>97</xdr:col>
                    <xdr:colOff>47625</xdr:colOff>
                    <xdr:row>19</xdr:row>
                    <xdr:rowOff>209550</xdr:rowOff>
                  </from>
                  <to>
                    <xdr:col>97</xdr:col>
                    <xdr:colOff>1085850</xdr:colOff>
                    <xdr:row>21</xdr:row>
                    <xdr:rowOff>47625</xdr:rowOff>
                  </to>
                </anchor>
              </controlPr>
            </control>
          </mc:Choice>
        </mc:AlternateContent>
        <mc:AlternateContent xmlns:mc="http://schemas.openxmlformats.org/markup-compatibility/2006">
          <mc:Choice Requires="x14">
            <control shapeId="68707"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68708"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68709" r:id="rId103" name="Check Box 101">
              <controlPr defaultSize="0" autoFill="0" autoLine="0" autoPict="0">
                <anchor moveWithCells="1">
                  <from>
                    <xdr:col>97</xdr:col>
                    <xdr:colOff>47625</xdr:colOff>
                    <xdr:row>20</xdr:row>
                    <xdr:rowOff>209550</xdr:rowOff>
                  </from>
                  <to>
                    <xdr:col>97</xdr:col>
                    <xdr:colOff>1085850</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C1CFA798-A050-4B2E-8801-C2BCCDC7E5A6}">
            <xm:f>NOT(ISERROR(SEARCH("AGGRESSIVE",R7)))</xm:f>
            <xm:f>"AGGRESSIVE"</xm:f>
            <x14:dxf>
              <font>
                <b/>
                <i val="0"/>
              </font>
              <fill>
                <patternFill>
                  <bgColor rgb="FFFFC000"/>
                </patternFill>
              </fill>
            </x14:dxf>
          </x14:cfRule>
          <xm:sqref>R7</xm:sqref>
        </x14:conditionalFormatting>
      </x14:conditionalFormatting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DC5B0-580D-44C3-9C1C-026F1959201B}">
  <sheetPr codeName="Sheet35">
    <tabColor rgb="FFFFC000"/>
  </sheetPr>
  <dimension ref="A1:CZ350"/>
  <sheetViews>
    <sheetView topLeftCell="Z1" workbookViewId="0">
      <selection activeCell="AC9" sqref="AC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2"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45275</v>
      </c>
      <c r="CS4" s="371">
        <f>IF(CS12&lt;&gt;0,IF($CU38&lt;=83,(WORKDAY($CS$12,$CS29)),"NA"),"")</f>
        <v>45280</v>
      </c>
      <c r="CT4" s="371">
        <f>IF(CS12&lt;&gt;0,IF($CU39&lt;=83,(WORKDAY($CS$12,$CS30)),"NA"),"")</f>
        <v>45286</v>
      </c>
      <c r="CU4" s="371">
        <f>IF(CS12&lt;&gt;0,IF($CU40&lt;=83,(WORKDAY($CS$12,$CS31)),"NA"),"")</f>
        <v>45314</v>
      </c>
      <c r="CV4" s="371">
        <f>IF(CS12&lt;&gt;0,IF($CU41&lt;=83,(WORKDAY($CS$12,$CS32)),"NA"),"")</f>
        <v>45316</v>
      </c>
      <c r="CW4" s="371">
        <f>IF(CS12&lt;&gt;0,IF($CU42&lt;=83,(WORKDAY($CS$12,$CS33)),"NA"),"")</f>
        <v>45317</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KRISLITE @ SIAEC</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IF(CS12&lt;&gt;0,IF($CS40&lt;=83,IF($CU40&lt;=83,(IF(TODAY()&lt;=WORKDAY(CU4,-56),"TO BE SCHEDULED","WIP")),INDEX($CS$20,MATCH(CR20,CR20:CR22,0))),"COMPLETED"),"")</f>
        <v>COMPLETED</v>
      </c>
      <c r="CV5" s="372" t="str">
        <f ca="1">IF(CS12&lt;&gt;0,IF($CS41&lt;=83,IF($CU41&lt;=83,(IF(TODAY()&lt;=WORKDAY(CV4,-23),"TO BE SCHEDULED","WIP")),INDEX($CS$21,MATCH(CR21,CR21:CR22,0))),"COMPLETED"),"")</f>
        <v>WIP</v>
      </c>
      <c r="CW5" s="372" t="str">
        <f ca="1">IF(CS12&lt;&gt;0,IF($CS42&lt;=83,IF($CU42&lt;=83,(IF(TODAY()&lt;=WORKDAY(CW4,-23),"TO BE SCHEDULED","WIP")),INDEX($CS$22,MATCH(CR22,CR22:CR22,0))),"COMPLETED"),"")</f>
        <v>WIP</v>
      </c>
      <c r="CX5" s="371">
        <f>CT12</f>
        <v>45316</v>
      </c>
      <c r="CY5" s="365"/>
      <c r="CZ5" s="365"/>
    </row>
    <row r="6" spans="1:104" ht="15.75" thickBot="1">
      <c r="A6" s="71"/>
      <c r="B6" s="71"/>
      <c r="C6" s="72">
        <f>IF(AI9&lt;&gt;0,IF($G66&lt;=83,(WORKDAY($AI$9,$F21)),"NA"),"")</f>
        <v>45275</v>
      </c>
      <c r="D6" s="72" t="str">
        <f>IF(AI9&lt;&gt;0,IF($G67&lt;=83,(WORKDAY($AI$9,$F22)),"NA"),"")</f>
        <v>NA</v>
      </c>
      <c r="E6" s="72">
        <f>IF(AI9&lt;&gt;0,IF($G68&lt;=83,(WORKDAY($AI$9,$F23)),"NA"),"")</f>
        <v>45279</v>
      </c>
      <c r="F6" s="72">
        <f>IF(AI9&lt;&gt;0,IF($G69&lt;=83,(WORKDAY($AI$9,$F24)),"NA"),"")</f>
        <v>45280</v>
      </c>
      <c r="G6" s="72">
        <f>IF(AI9&lt;&gt;0,IF($G70&lt;=83,(WORKDAY($AI$9,$F25)),"NA"),"")</f>
        <v>45282</v>
      </c>
      <c r="H6" s="72">
        <f>IF(AI9&lt;&gt;0,IF($G71&lt;=83,(WORKDAY($AI$9,$F26)),"NA"),"")</f>
        <v>45282</v>
      </c>
      <c r="I6" s="72">
        <f>IF(AI9&lt;&gt;0,IF($G72&lt;=83,(WORKDAY($AI$9,$F27)),"NA"),"")</f>
        <v>45286</v>
      </c>
      <c r="J6" s="72">
        <f>IF(AI9&lt;&gt;0,IF($G73&lt;=83,(WORKDAY($AI$9,$F28)),"NA"),"")</f>
        <v>45282</v>
      </c>
      <c r="K6" s="72">
        <f>IF(AI9&lt;&gt;0,IF($G74&lt;=83,(WORKDAY($AI$9,$F29)),"NA"),"")</f>
        <v>45288</v>
      </c>
      <c r="L6" s="437">
        <f>IF(AI9&lt;&gt;0,IF($G75&lt;=83,(WORKDAY($AI$9,$F30)),"NA"),"")</f>
        <v>45292</v>
      </c>
      <c r="M6" s="691" t="str">
        <f>$AO$9</f>
        <v/>
      </c>
      <c r="N6" s="691"/>
      <c r="O6" s="125"/>
      <c r="P6" s="73">
        <f>IF($AQ$9&lt;&gt;0,$AQ$9,"")</f>
        <v>45268</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KRISLITE @ SIAEC</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45316</v>
      </c>
      <c r="P7" s="78" t="str">
        <f>IF((P6&lt;O7),"AMENDMENT REQUIRED","")</f>
        <v>AMENDMENT REQUIRED</v>
      </c>
      <c r="Q7" s="273" t="str">
        <f ca="1">IF($AR$9&lt;&gt;0,IF($E$76&lt;84,IF(TODAY()&gt;=WORKDAY($AR$9,$F$99),"NEEDS ATTENTION",""),"COMPLETED"),"")</f>
        <v/>
      </c>
      <c r="R7" s="434" t="str">
        <f>IF($E$76&gt;70,"TO ARCHIVE",IF($AP$9&gt;$AK$9,"AGGRESSIVE",""))</f>
        <v/>
      </c>
      <c r="S7" s="313">
        <f>AA88</f>
        <v>0.87499999999999989</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323</v>
      </c>
      <c r="AB9" s="41" t="s">
        <v>1159</v>
      </c>
      <c r="AC9" s="41" t="s">
        <v>525</v>
      </c>
      <c r="AD9" s="41" t="s">
        <v>363</v>
      </c>
      <c r="AE9" s="41" t="s">
        <v>842</v>
      </c>
      <c r="AF9" s="41" t="s">
        <v>848</v>
      </c>
      <c r="AG9" s="41" t="s">
        <v>894</v>
      </c>
      <c r="AH9" s="41" t="s">
        <v>895</v>
      </c>
      <c r="AI9" s="90">
        <f>'HL-Project Plan'!E35</f>
        <v>45272</v>
      </c>
      <c r="AJ9" s="7">
        <v>32</v>
      </c>
      <c r="AK9" s="271">
        <f>IF($AI$9&gt;0,WORKDAY($AI$9,$AJ$9),"")</f>
        <v>45316</v>
      </c>
      <c r="AL9" s="26">
        <f>IF(E79&lt;=83,"",AA29)</f>
        <v>0</v>
      </c>
      <c r="AM9" s="26">
        <f>IF(E80&lt;=83,"",AA28)</f>
        <v>45272</v>
      </c>
      <c r="AN9" s="26" t="str">
        <f>IF(E81&lt;=83,"",AA30)</f>
        <v/>
      </c>
      <c r="AO9" s="271" t="str">
        <f>IF(AA31&lt;&gt;0,IF(G73=84,AD31,AA31),"")</f>
        <v/>
      </c>
      <c r="AP9" s="26">
        <f>IF($AI$9&lt;&gt;0,(MAX((AK9),MAX($AL$9,$AM$9,$AN$9))),"")</f>
        <v>45316</v>
      </c>
      <c r="AQ9" s="26">
        <f>MIN('CRD controls'!I152:I160)</f>
        <v>45268</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KRISLITE @ SIAEC</v>
      </c>
      <c r="CS12" s="379">
        <f>AI9</f>
        <v>45272</v>
      </c>
      <c r="CT12" s="380">
        <f>AP9</f>
        <v>45316</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t="s">
        <v>896</v>
      </c>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45316</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45317</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45272</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0.87499999999999989</v>
      </c>
      <c r="AB87" s="150" t="s">
        <v>256</v>
      </c>
      <c r="AC87" s="10">
        <f>(1-AA87)</f>
        <v>0.12500000000000011</v>
      </c>
    </row>
    <row r="88" spans="1:36" ht="15.75" thickBot="1">
      <c r="C88" s="119" t="s">
        <v>48</v>
      </c>
      <c r="D88" s="140" t="s">
        <v>246</v>
      </c>
      <c r="E88" s="140" t="s">
        <v>247</v>
      </c>
      <c r="F88" s="140" t="s">
        <v>248</v>
      </c>
      <c r="G88" s="193" t="s">
        <v>249</v>
      </c>
      <c r="H88" s="291" t="s">
        <v>250</v>
      </c>
      <c r="M88" s="182"/>
      <c r="Z88" s="195" t="s">
        <v>257</v>
      </c>
      <c r="AA88" s="196">
        <f>H170</f>
        <v>0.87499999999999989</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49.999999999999986</v>
      </c>
      <c r="K123" s="685">
        <f>SUM(I123:I150)</f>
        <v>0</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1</v>
      </c>
      <c r="E140" s="6">
        <f t="shared" si="22"/>
        <v>84</v>
      </c>
      <c r="F140" s="46" t="b">
        <v>0</v>
      </c>
      <c r="G140" s="6">
        <f>_xlfn.UNICODE($F140)</f>
        <v>70</v>
      </c>
      <c r="H140" s="297">
        <f t="shared" si="30"/>
        <v>2.1739130434782608</v>
      </c>
      <c r="I140" s="297">
        <f t="shared" si="31"/>
        <v>0</v>
      </c>
      <c r="J140" s="686"/>
      <c r="K140" s="686"/>
      <c r="L140" s="182"/>
      <c r="M140" s="182"/>
    </row>
    <row r="141" spans="3:13" ht="15.75" thickBot="1">
      <c r="C141" s="146" t="s">
        <v>394</v>
      </c>
      <c r="D141" s="46" t="b">
        <v>1</v>
      </c>
      <c r="E141" s="6">
        <f t="shared" si="22"/>
        <v>84</v>
      </c>
      <c r="F141" s="46" t="b">
        <v>0</v>
      </c>
      <c r="G141" s="6">
        <f>_xlfn.UNICODE($F141)</f>
        <v>70</v>
      </c>
      <c r="H141" s="297">
        <f t="shared" si="30"/>
        <v>2.1739130434782608</v>
      </c>
      <c r="I141" s="297">
        <f t="shared" si="31"/>
        <v>0</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1</v>
      </c>
      <c r="E149" s="6">
        <f t="shared" si="22"/>
        <v>84</v>
      </c>
      <c r="F149" s="46" t="b">
        <v>0</v>
      </c>
      <c r="G149" s="6">
        <f t="shared" si="35"/>
        <v>70</v>
      </c>
      <c r="H149" s="297">
        <f t="shared" si="32"/>
        <v>2.1739130434782608</v>
      </c>
      <c r="I149" s="297">
        <f t="shared" si="34"/>
        <v>0</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12.5</v>
      </c>
      <c r="K153" s="685">
        <f>SUM(I153:I160)</f>
        <v>5</v>
      </c>
      <c r="L153" s="182"/>
      <c r="M153" s="182"/>
    </row>
    <row r="154" spans="3:13" ht="15.75" thickBot="1">
      <c r="C154" s="157" t="s">
        <v>229</v>
      </c>
      <c r="D154" s="6" t="b">
        <v>1</v>
      </c>
      <c r="E154" s="6">
        <f t="shared" si="36"/>
        <v>84</v>
      </c>
      <c r="F154" s="6"/>
      <c r="G154" s="6"/>
      <c r="H154" s="208">
        <f t="shared" ref="H154:H160" si="37">IF($E154=84,$H$152,0)</f>
        <v>2.5</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0</v>
      </c>
      <c r="E160" s="6">
        <f t="shared" si="36"/>
        <v>70</v>
      </c>
      <c r="F160" s="6"/>
      <c r="G160" s="6"/>
      <c r="H160" s="208">
        <f t="shared" si="37"/>
        <v>0</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49.999999999999986</v>
      </c>
      <c r="M166"/>
    </row>
    <row r="167" spans="3:13" ht="15.75" thickBot="1">
      <c r="C167" s="118" t="s">
        <v>401</v>
      </c>
      <c r="G167" s="298" t="s">
        <v>272</v>
      </c>
      <c r="H167" s="299">
        <f>(J79+K79+H73+I73)</f>
        <v>20</v>
      </c>
      <c r="M167"/>
    </row>
    <row r="168" spans="3:13" ht="15.75" thickBot="1">
      <c r="C168" s="306" t="s">
        <v>276</v>
      </c>
      <c r="G168" s="298" t="s">
        <v>273</v>
      </c>
      <c r="H168" s="299">
        <f>J153+K153</f>
        <v>17.5</v>
      </c>
      <c r="M168"/>
    </row>
    <row r="169" spans="3:13" ht="15.75" thickBot="1">
      <c r="C169" s="307" t="s">
        <v>402</v>
      </c>
      <c r="G169" s="298" t="s">
        <v>274</v>
      </c>
      <c r="H169" s="299">
        <f>J162+K162</f>
        <v>0</v>
      </c>
      <c r="M169"/>
    </row>
    <row r="170" spans="3:13" ht="15.75" thickBot="1">
      <c r="C170" s="308" t="s">
        <v>403</v>
      </c>
      <c r="H170" s="300">
        <f>SUM(H166:H169)/100</f>
        <v>0.87499999999999989</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834" priority="334" operator="equal">
      <formula>0</formula>
    </cfRule>
  </conditionalFormatting>
  <conditionalFormatting sqref="H53">
    <cfRule type="cellIs" dxfId="833" priority="333" operator="equal">
      <formula>0</formula>
    </cfRule>
  </conditionalFormatting>
  <conditionalFormatting sqref="L53">
    <cfRule type="cellIs" dxfId="832" priority="332" operator="equal">
      <formula>0</formula>
    </cfRule>
  </conditionalFormatting>
  <conditionalFormatting sqref="H48">
    <cfRule type="cellIs" dxfId="831" priority="331" operator="equal">
      <formula>0</formula>
    </cfRule>
  </conditionalFormatting>
  <conditionalFormatting sqref="H57">
    <cfRule type="cellIs" dxfId="830" priority="330" operator="equal">
      <formula>0</formula>
    </cfRule>
  </conditionalFormatting>
  <conditionalFormatting sqref="D48">
    <cfRule type="cellIs" dxfId="829" priority="329" operator="equal">
      <formula>0</formula>
    </cfRule>
  </conditionalFormatting>
  <conditionalFormatting sqref="D52">
    <cfRule type="cellIs" dxfId="828" priority="328" operator="equal">
      <formula>0</formula>
    </cfRule>
  </conditionalFormatting>
  <conditionalFormatting sqref="D57">
    <cfRule type="cellIs" dxfId="827" priority="327" operator="equal">
      <formula>0</formula>
    </cfRule>
  </conditionalFormatting>
  <conditionalFormatting sqref="D61">
    <cfRule type="cellIs" dxfId="826" priority="326" operator="equal">
      <formula>0</formula>
    </cfRule>
  </conditionalFormatting>
  <conditionalFormatting sqref="P53">
    <cfRule type="cellIs" dxfId="825" priority="325" operator="equal">
      <formula>0</formula>
    </cfRule>
  </conditionalFormatting>
  <conditionalFormatting sqref="K54">
    <cfRule type="expression" dxfId="824" priority="324">
      <formula>$L$53=0</formula>
    </cfRule>
  </conditionalFormatting>
  <conditionalFormatting sqref="G49">
    <cfRule type="expression" dxfId="823" priority="323">
      <formula>$H$48=0</formula>
    </cfRule>
  </conditionalFormatting>
  <conditionalFormatting sqref="C49">
    <cfRule type="expression" dxfId="822" priority="322">
      <formula>$D$48=0</formula>
    </cfRule>
  </conditionalFormatting>
  <conditionalFormatting sqref="C53">
    <cfRule type="expression" dxfId="821" priority="321">
      <formula>$D$52=0</formula>
    </cfRule>
  </conditionalFormatting>
  <conditionalFormatting sqref="C58">
    <cfRule type="expression" dxfId="820" priority="320">
      <formula>$D$57=0</formula>
    </cfRule>
  </conditionalFormatting>
  <conditionalFormatting sqref="C62">
    <cfRule type="expression" dxfId="819" priority="319">
      <formula>$D$61=0</formula>
    </cfRule>
  </conditionalFormatting>
  <conditionalFormatting sqref="O54">
    <cfRule type="expression" dxfId="818" priority="318">
      <formula>$P$53=0</formula>
    </cfRule>
  </conditionalFormatting>
  <conditionalFormatting sqref="G58">
    <cfRule type="expression" dxfId="817" priority="317">
      <formula>$H$57=0</formula>
    </cfRule>
  </conditionalFormatting>
  <conditionalFormatting sqref="G54">
    <cfRule type="expression" dxfId="816" priority="316">
      <formula>$H$53=0</formula>
    </cfRule>
  </conditionalFormatting>
  <conditionalFormatting sqref="Y48">
    <cfRule type="cellIs" dxfId="815" priority="315" operator="equal">
      <formula>"CRITICAL"</formula>
    </cfRule>
  </conditionalFormatting>
  <conditionalFormatting sqref="Y50">
    <cfRule type="cellIs" dxfId="814" priority="314" operator="equal">
      <formula>"CRITICAL"</formula>
    </cfRule>
  </conditionalFormatting>
  <conditionalFormatting sqref="Y53">
    <cfRule type="cellIs" dxfId="813" priority="313" operator="equal">
      <formula>"CRITICAL"</formula>
    </cfRule>
  </conditionalFormatting>
  <conditionalFormatting sqref="Y28">
    <cfRule type="cellIs" dxfId="812" priority="312" operator="equal">
      <formula>"CRITICAL"</formula>
    </cfRule>
  </conditionalFormatting>
  <conditionalFormatting sqref="Y59">
    <cfRule type="cellIs" dxfId="811" priority="311" operator="equal">
      <formula>"CRITICAL"</formula>
    </cfRule>
  </conditionalFormatting>
  <conditionalFormatting sqref="Y60">
    <cfRule type="cellIs" dxfId="810" priority="310" operator="equal">
      <formula>"CRITICAL"</formula>
    </cfRule>
  </conditionalFormatting>
  <conditionalFormatting sqref="C7:L7">
    <cfRule type="cellIs" dxfId="809" priority="299" operator="equal">
      <formula>"NON-WORKING DAY"</formula>
    </cfRule>
    <cfRule type="cellIs" dxfId="808" priority="300" operator="equal">
      <formula>"WORKING DAY"</formula>
    </cfRule>
    <cfRule type="cellIs" dxfId="807" priority="301" operator="equal">
      <formula>"NON AGGRESSIVE"</formula>
    </cfRule>
    <cfRule type="cellIs" dxfId="806" priority="302" operator="equal">
      <formula>"AGGRESSIVE"</formula>
    </cfRule>
    <cfRule type="cellIs" dxfId="805" priority="303" operator="equal">
      <formula>"AMENDMENT NOT REQUIRED"</formula>
    </cfRule>
    <cfRule type="cellIs" dxfId="804" priority="304" operator="equal">
      <formula>"AMENDMENT REQUIRED"</formula>
    </cfRule>
    <cfRule type="cellIs" dxfId="803" priority="305" operator="equal">
      <formula>"COMPLETED"</formula>
    </cfRule>
    <cfRule type="cellIs" dxfId="802" priority="306" operator="equal">
      <formula>"RISK"</formula>
    </cfRule>
    <cfRule type="cellIs" dxfId="801" priority="307" operator="equal">
      <formula>"ISSUE"</formula>
    </cfRule>
    <cfRule type="cellIs" dxfId="800" priority="308" operator="equal">
      <formula>"NEEDS ATTENTION"</formula>
    </cfRule>
    <cfRule type="cellIs" dxfId="799" priority="309" operator="equal">
      <formula>"NA"</formula>
    </cfRule>
  </conditionalFormatting>
  <conditionalFormatting sqref="AD26">
    <cfRule type="cellIs" dxfId="798" priority="298" operator="equal">
      <formula>"PROJECT CAN BE MOVED TO COMPLETED SHEET"</formula>
    </cfRule>
  </conditionalFormatting>
  <conditionalFormatting sqref="Q7">
    <cfRule type="cellIs" dxfId="797" priority="287" operator="equal">
      <formula>"NON-WORKING DAY"</formula>
    </cfRule>
    <cfRule type="cellIs" dxfId="796" priority="288" operator="equal">
      <formula>"WORKING DAY"</formula>
    </cfRule>
    <cfRule type="cellIs" dxfId="795" priority="289" operator="equal">
      <formula>"NON AGGRESSIVE"</formula>
    </cfRule>
    <cfRule type="cellIs" dxfId="794" priority="290" operator="equal">
      <formula>"AGGRESSIVE"</formula>
    </cfRule>
    <cfRule type="cellIs" dxfId="793" priority="291" operator="equal">
      <formula>"AMENDMENT NOT REQUIRED"</formula>
    </cfRule>
    <cfRule type="cellIs" dxfId="792" priority="292" operator="equal">
      <formula>"AMENDMENT REQUIRED"</formula>
    </cfRule>
    <cfRule type="cellIs" dxfId="791" priority="293" operator="equal">
      <formula>"COMPLETED"</formula>
    </cfRule>
    <cfRule type="cellIs" dxfId="790" priority="294" operator="equal">
      <formula>"RISK"</formula>
    </cfRule>
    <cfRule type="cellIs" dxfId="789" priority="295" operator="equal">
      <formula>"ISSUE"</formula>
    </cfRule>
    <cfRule type="cellIs" dxfId="788" priority="296" operator="equal">
      <formula>"NEEDS ATTENTION"</formula>
    </cfRule>
    <cfRule type="cellIs" dxfId="787" priority="297" operator="equal">
      <formula>"NA"</formula>
    </cfRule>
  </conditionalFormatting>
  <conditionalFormatting sqref="P7">
    <cfRule type="cellIs" dxfId="786" priority="286" operator="equal">
      <formula>"AMENDMENT REQUIRED"</formula>
    </cfRule>
  </conditionalFormatting>
  <conditionalFormatting sqref="C7">
    <cfRule type="cellIs" dxfId="785" priority="285" operator="equal">
      <formula>"BILLING DEFEREMENT TO BE INITIATED, IF APPLICABLE"</formula>
    </cfRule>
  </conditionalFormatting>
  <conditionalFormatting sqref="C102:C106">
    <cfRule type="containsText" dxfId="784" priority="232" operator="containsText" text="TD/TM">
      <formula>NOT(ISERROR(SEARCH("TD/TM",C102)))</formula>
    </cfRule>
    <cfRule type="containsText" dxfId="783" priority="235" operator="containsText" text="Order Raising">
      <formula>NOT(ISERROR(SEARCH("Order Raising",C102)))</formula>
    </cfRule>
    <cfRule type="containsText" dxfId="782" priority="236" operator="containsText" text="Partner">
      <formula>NOT(ISERROR(SEARCH("Partner",C102)))</formula>
    </cfRule>
    <cfRule type="containsText" dxfId="781" priority="283" operator="containsText" text="Sales">
      <formula>NOT(ISERROR(SEARCH("Sales",C102)))</formula>
    </cfRule>
    <cfRule type="containsText" dxfId="780" priority="284" operator="containsText" text="Client">
      <formula>NOT(ISERROR(SEARCH("Client",C102)))</formula>
    </cfRule>
  </conditionalFormatting>
  <conditionalFormatting sqref="C103">
    <cfRule type="containsText" dxfId="779" priority="281" operator="containsText" text="Singtel">
      <formula>NOT(ISERROR(SEARCH("Singtel",C103)))</formula>
    </cfRule>
    <cfRule type="containsText" dxfId="778" priority="282" operator="containsText" text="Schenker">
      <formula>NOT(ISERROR(SEARCH("Schenker",C103)))</formula>
    </cfRule>
  </conditionalFormatting>
  <conditionalFormatting sqref="M7:N7">
    <cfRule type="cellIs" dxfId="777" priority="269" operator="equal">
      <formula>"NEEDS POSTPONEMENT"</formula>
    </cfRule>
    <cfRule type="cellIs" dxfId="776" priority="270" operator="equal">
      <formula>"NON-WORKING DAY"</formula>
    </cfRule>
    <cfRule type="cellIs" dxfId="775" priority="271" operator="equal">
      <formula>"WORKING DAY"</formula>
    </cfRule>
    <cfRule type="cellIs" dxfId="774" priority="272" operator="equal">
      <formula>"NON AGGRESSIVE"</formula>
    </cfRule>
    <cfRule type="cellIs" dxfId="773" priority="273" operator="equal">
      <formula>"AGGRESSIVE"</formula>
    </cfRule>
    <cfRule type="cellIs" dxfId="772" priority="274" operator="equal">
      <formula>"AMENDMENT NOT REQUIRED"</formula>
    </cfRule>
    <cfRule type="cellIs" dxfId="771" priority="275" operator="equal">
      <formula>"AMENDMENT REQUIRED"</formula>
    </cfRule>
    <cfRule type="cellIs" dxfId="770" priority="276" operator="equal">
      <formula>"COMPLETED"</formula>
    </cfRule>
    <cfRule type="cellIs" dxfId="769" priority="277" operator="equal">
      <formula>"RISK"</formula>
    </cfRule>
    <cfRule type="cellIs" dxfId="768" priority="278" operator="equal">
      <formula>"ISSUE"</formula>
    </cfRule>
    <cfRule type="cellIs" dxfId="767" priority="279" operator="equal">
      <formula>"NEEDS ATTENTION"</formula>
    </cfRule>
    <cfRule type="cellIs" dxfId="766" priority="280" operator="equal">
      <formula>"NA"</formula>
    </cfRule>
  </conditionalFormatting>
  <conditionalFormatting sqref="S7">
    <cfRule type="cellIs" dxfId="765" priority="257" operator="equal">
      <formula>"NON-WORKING DAY"</formula>
    </cfRule>
    <cfRule type="cellIs" dxfId="764" priority="258" operator="equal">
      <formula>"WORKING DAY"</formula>
    </cfRule>
    <cfRule type="cellIs" dxfId="763" priority="259" operator="equal">
      <formula>"NON AGGRESSIVE"</formula>
    </cfRule>
    <cfRule type="cellIs" dxfId="762" priority="260" operator="equal">
      <formula>"AGGRESSIVE"</formula>
    </cfRule>
    <cfRule type="cellIs" dxfId="761" priority="261" operator="equal">
      <formula>"AMENDMENT NOT REQUIRED"</formula>
    </cfRule>
    <cfRule type="cellIs" dxfId="760" priority="262" operator="equal">
      <formula>"AMENDMENT REQUIRED"</formula>
    </cfRule>
    <cfRule type="cellIs" dxfId="759" priority="263" operator="equal">
      <formula>"COMPLETED"</formula>
    </cfRule>
    <cfRule type="cellIs" dxfId="758" priority="264" operator="equal">
      <formula>"RISK"</formula>
    </cfRule>
    <cfRule type="cellIs" dxfId="757" priority="265" operator="equal">
      <formula>"ISSUE"</formula>
    </cfRule>
    <cfRule type="cellIs" dxfId="756" priority="266" operator="equal">
      <formula>"NEEDS ATTENTION"</formula>
    </cfRule>
    <cfRule type="cellIs" dxfId="755" priority="267" operator="equal">
      <formula>"NA"</formula>
    </cfRule>
  </conditionalFormatting>
  <conditionalFormatting sqref="AA38">
    <cfRule type="cellIs" dxfId="754" priority="255" stopIfTrue="1" operator="equal">
      <formula>"COMPLETED"</formula>
    </cfRule>
    <cfRule type="expression" dxfId="753" priority="256">
      <formula>$B$3&gt;$AA$38</formula>
    </cfRule>
  </conditionalFormatting>
  <conditionalFormatting sqref="AA26">
    <cfRule type="cellIs" dxfId="752" priority="250" stopIfTrue="1" operator="equal">
      <formula>"COMPLETED"</formula>
    </cfRule>
    <cfRule type="expression" dxfId="751" priority="251">
      <formula>$B$3&gt;$AA$26</formula>
    </cfRule>
  </conditionalFormatting>
  <conditionalFormatting sqref="AA26">
    <cfRule type="cellIs" dxfId="750" priority="249" stopIfTrue="1" operator="equal">
      <formula>"NA"</formula>
    </cfRule>
  </conditionalFormatting>
  <conditionalFormatting sqref="C35 Z17 D5 C90">
    <cfRule type="expression" dxfId="749" priority="337">
      <formula>AND($D$52=0,$AA$17&lt;&gt;"NA")</formula>
    </cfRule>
  </conditionalFormatting>
  <conditionalFormatting sqref="C36 Z18 C91 E5">
    <cfRule type="expression" dxfId="748" priority="338">
      <formula>AND($D$57=0,$AA$18&lt;&gt;"NA")</formula>
    </cfRule>
  </conditionalFormatting>
  <conditionalFormatting sqref="C37 C92 F5">
    <cfRule type="expression" dxfId="747" priority="339">
      <formula>AND($H$48=0,#REF!&lt;&gt;"NA")</formula>
    </cfRule>
  </conditionalFormatting>
  <conditionalFormatting sqref="C38 Z20 C93 G5">
    <cfRule type="expression" dxfId="746" priority="340">
      <formula>AND($H$53=0,$AA$20&lt;&gt;"NA")</formula>
    </cfRule>
  </conditionalFormatting>
  <conditionalFormatting sqref="C39 C94 H5">
    <cfRule type="expression" dxfId="745" priority="341">
      <formula>AND($H$57=0,#REF!&lt;&gt;"NA")</formula>
    </cfRule>
  </conditionalFormatting>
  <conditionalFormatting sqref="C95 C40 C72 I5">
    <cfRule type="expression" dxfId="744" priority="342">
      <formula>AND($L$57=0,#REF!&lt;&gt;"NA")</formula>
    </cfRule>
  </conditionalFormatting>
  <conditionalFormatting sqref="C41 C96 J5">
    <cfRule type="expression" dxfId="743" priority="343">
      <formula>AND($D$61=0,#REF!&lt;&gt;"NA")</formula>
    </cfRule>
  </conditionalFormatting>
  <conditionalFormatting sqref="C42 C97 K5">
    <cfRule type="expression" dxfId="742" priority="344">
      <formula>AND($L$53=0,#REF!&lt;&gt;"NA")</formula>
    </cfRule>
  </conditionalFormatting>
  <conditionalFormatting sqref="C43 Z25 C98 L5:M5">
    <cfRule type="expression" dxfId="741" priority="345">
      <formula>AND($P$53=0,$AA$25&lt;&gt;"NA")</formula>
    </cfRule>
  </conditionalFormatting>
  <conditionalFormatting sqref="AD44">
    <cfRule type="expression" dxfId="740" priority="248">
      <formula>OR($E123=84,$G123=84)</formula>
    </cfRule>
  </conditionalFormatting>
  <conditionalFormatting sqref="AD45:AD46">
    <cfRule type="expression" dxfId="739" priority="247">
      <formula>OR($E124=84,$G124=84)</formula>
    </cfRule>
  </conditionalFormatting>
  <conditionalFormatting sqref="AD52">
    <cfRule type="expression" dxfId="738" priority="246">
      <formula>OR($E133=84,$G133=84)</formula>
    </cfRule>
  </conditionalFormatting>
  <conditionalFormatting sqref="Z24">
    <cfRule type="expression" dxfId="737" priority="245">
      <formula>AND($L$53=0,$AA$24&lt;&gt;"NA")</formula>
    </cfRule>
  </conditionalFormatting>
  <conditionalFormatting sqref="K58">
    <cfRule type="expression" dxfId="736" priority="244">
      <formula>$H$57=0</formula>
    </cfRule>
  </conditionalFormatting>
  <conditionalFormatting sqref="AA34">
    <cfRule type="cellIs" dxfId="735" priority="335" operator="equal">
      <formula>"COMPLETED"</formula>
    </cfRule>
    <cfRule type="expression" dxfId="734" priority="336">
      <formula>$B$3&gt;$AA$34</formula>
    </cfRule>
  </conditionalFormatting>
  <conditionalFormatting sqref="AA35">
    <cfRule type="cellIs" dxfId="733" priority="242" operator="equal">
      <formula>"COMPLETED"</formula>
    </cfRule>
    <cfRule type="expression" dxfId="732" priority="243">
      <formula>$B$3&gt;$AA$35</formula>
    </cfRule>
  </conditionalFormatting>
  <conditionalFormatting sqref="AA36">
    <cfRule type="expression" dxfId="731" priority="240">
      <formula>$B$3&gt;$AA$36</formula>
    </cfRule>
    <cfRule type="cellIs" dxfId="730" priority="241" operator="equal">
      <formula>"COMPLETED"</formula>
    </cfRule>
    <cfRule type="cellIs" dxfId="729" priority="254" operator="equal">
      <formula>"NA"</formula>
    </cfRule>
  </conditionalFormatting>
  <conditionalFormatting sqref="AA37">
    <cfRule type="expression" dxfId="728" priority="237">
      <formula>$B$3&gt;$AA$37</formula>
    </cfRule>
    <cfRule type="cellIs" dxfId="727" priority="238" operator="equal">
      <formula>"NA"</formula>
    </cfRule>
    <cfRule type="cellIs" dxfId="726" priority="239" operator="equal">
      <formula>"COMPLETED"</formula>
    </cfRule>
  </conditionalFormatting>
  <conditionalFormatting sqref="C106">
    <cfRule type="containsText" dxfId="725" priority="233" operator="containsText" text="Singtel">
      <formula>NOT(ISERROR(SEARCH("Singtel",C106)))</formula>
    </cfRule>
    <cfRule type="containsText" dxfId="724" priority="234" operator="containsText" text="Schenker">
      <formula>NOT(ISERROR(SEARCH("Schenker",C106)))</formula>
    </cfRule>
  </conditionalFormatting>
  <conditionalFormatting sqref="AE74:AG74">
    <cfRule type="expression" dxfId="723" priority="231">
      <formula>OR($E153=84,$G153=84)</formula>
    </cfRule>
  </conditionalFormatting>
  <conditionalFormatting sqref="BF9:BG23 BJ9:BJ23">
    <cfRule type="cellIs" dxfId="722" priority="219" operator="equal">
      <formula>"Critical"</formula>
    </cfRule>
    <cfRule type="cellIs" dxfId="721" priority="220" operator="equal">
      <formula>"Sustainable"</formula>
    </cfRule>
    <cfRule type="cellIs" dxfId="720" priority="221" operator="equal">
      <formula>"Severe"</formula>
    </cfRule>
    <cfRule type="cellIs" dxfId="719" priority="222" operator="equal">
      <formula>"Moderate"</formula>
    </cfRule>
  </conditionalFormatting>
  <conditionalFormatting sqref="CB9:CG14">
    <cfRule type="cellIs" dxfId="718" priority="227" operator="equal">
      <formula>"Critical"</formula>
    </cfRule>
    <cfRule type="cellIs" dxfId="717" priority="228" operator="equal">
      <formula>"Sustainable"</formula>
    </cfRule>
    <cfRule type="cellIs" dxfId="716" priority="229" operator="equal">
      <formula>"Severe"</formula>
    </cfRule>
    <cfRule type="cellIs" dxfId="715" priority="230" operator="equal">
      <formula>"Moderate"</formula>
    </cfRule>
  </conditionalFormatting>
  <conditionalFormatting sqref="BT9:BU23">
    <cfRule type="cellIs" dxfId="714" priority="223" operator="equal">
      <formula>"Critical"</formula>
    </cfRule>
    <cfRule type="cellIs" dxfId="713" priority="224" operator="equal">
      <formula>"Sustainable"</formula>
    </cfRule>
    <cfRule type="cellIs" dxfId="712" priority="225" operator="equal">
      <formula>"Severe"</formula>
    </cfRule>
    <cfRule type="cellIs" dxfId="711" priority="226" operator="equal">
      <formula>"Moderate"</formula>
    </cfRule>
  </conditionalFormatting>
  <conditionalFormatting sqref="CB9:CG14">
    <cfRule type="cellIs" dxfId="710" priority="218" operator="equal">
      <formula>"NIL"</formula>
    </cfRule>
  </conditionalFormatting>
  <conditionalFormatting sqref="CB14:CG14">
    <cfRule type="cellIs" dxfId="709" priority="214" operator="equal">
      <formula>"Critical"</formula>
    </cfRule>
    <cfRule type="cellIs" dxfId="708" priority="215" operator="equal">
      <formula>"Sustainable"</formula>
    </cfRule>
    <cfRule type="cellIs" dxfId="707" priority="216" operator="equal">
      <formula>"Severe"</formula>
    </cfRule>
    <cfRule type="cellIs" dxfId="706" priority="217" operator="equal">
      <formula>"Moderate"</formula>
    </cfRule>
  </conditionalFormatting>
  <conditionalFormatting sqref="CB14:CG14">
    <cfRule type="cellIs" dxfId="705" priority="213" operator="equal">
      <formula>"NIL"</formula>
    </cfRule>
  </conditionalFormatting>
  <conditionalFormatting sqref="CG9:CG13">
    <cfRule type="cellIs" dxfId="704" priority="209" operator="equal">
      <formula>"Critical"</formula>
    </cfRule>
    <cfRule type="cellIs" dxfId="703" priority="210" operator="equal">
      <formula>"Sustainable"</formula>
    </cfRule>
    <cfRule type="cellIs" dxfId="702" priority="211" operator="equal">
      <formula>"Severe"</formula>
    </cfRule>
    <cfRule type="cellIs" dxfId="701" priority="212" operator="equal">
      <formula>"Moderate"</formula>
    </cfRule>
  </conditionalFormatting>
  <conditionalFormatting sqref="CG9:CG13">
    <cfRule type="cellIs" dxfId="700" priority="208" operator="equal">
      <formula>"NIL"</formula>
    </cfRule>
  </conditionalFormatting>
  <conditionalFormatting sqref="BT9:BU23">
    <cfRule type="cellIs" dxfId="699" priority="207" operator="equal">
      <formula>"NIL"</formula>
    </cfRule>
  </conditionalFormatting>
  <conditionalFormatting sqref="BW9:BW23">
    <cfRule type="cellIs" dxfId="698" priority="206" operator="equal">
      <formula>"CLOSED"</formula>
    </cfRule>
  </conditionalFormatting>
  <conditionalFormatting sqref="BE37">
    <cfRule type="cellIs" dxfId="697" priority="205" operator="between">
      <formula>1</formula>
      <formula>100</formula>
    </cfRule>
  </conditionalFormatting>
  <conditionalFormatting sqref="BF37">
    <cfRule type="cellIs" dxfId="696" priority="204" operator="between">
      <formula>1</formula>
      <formula>100</formula>
    </cfRule>
  </conditionalFormatting>
  <conditionalFormatting sqref="BR9:BR23">
    <cfRule type="cellIs" dxfId="695" priority="200" operator="equal">
      <formula>"Critical"</formula>
    </cfRule>
    <cfRule type="cellIs" dxfId="694" priority="201" operator="equal">
      <formula>"Sustainable"</formula>
    </cfRule>
    <cfRule type="cellIs" dxfId="693" priority="202" operator="equal">
      <formula>"Severe"</formula>
    </cfRule>
    <cfRule type="cellIs" dxfId="692" priority="203" operator="equal">
      <formula>"Moderate"</formula>
    </cfRule>
  </conditionalFormatting>
  <conditionalFormatting sqref="BR9:BR23">
    <cfRule type="cellIs" dxfId="691" priority="199" operator="equal">
      <formula>"NIL"</formula>
    </cfRule>
  </conditionalFormatting>
  <conditionalFormatting sqref="BG37">
    <cfRule type="cellIs" dxfId="690" priority="198" operator="between">
      <formula>1</formula>
      <formula>100</formula>
    </cfRule>
  </conditionalFormatting>
  <conditionalFormatting sqref="BI37">
    <cfRule type="cellIs" dxfId="689" priority="197" operator="between">
      <formula>1</formula>
      <formula>100</formula>
    </cfRule>
  </conditionalFormatting>
  <conditionalFormatting sqref="BF37:BF41">
    <cfRule type="cellIs" dxfId="688" priority="196" operator="equal">
      <formula>0</formula>
    </cfRule>
  </conditionalFormatting>
  <conditionalFormatting sqref="BH37">
    <cfRule type="cellIs" dxfId="687" priority="195" operator="between">
      <formula>1</formula>
      <formula>100</formula>
    </cfRule>
  </conditionalFormatting>
  <conditionalFormatting sqref="BH37:BH41">
    <cfRule type="cellIs" dxfId="686" priority="194" operator="equal">
      <formula>0</formula>
    </cfRule>
  </conditionalFormatting>
  <conditionalFormatting sqref="BJ37:BP37">
    <cfRule type="cellIs" dxfId="685" priority="193" operator="between">
      <formula>1</formula>
      <formula>100</formula>
    </cfRule>
  </conditionalFormatting>
  <conditionalFormatting sqref="BJ37:BP41">
    <cfRule type="cellIs" dxfId="684" priority="192" operator="equal">
      <formula>0</formula>
    </cfRule>
  </conditionalFormatting>
  <conditionalFormatting sqref="BL9:BL23">
    <cfRule type="cellIs" dxfId="683" priority="188" operator="equal">
      <formula>"Critical"</formula>
    </cfRule>
    <cfRule type="cellIs" dxfId="682" priority="189" operator="equal">
      <formula>"Sustainable"</formula>
    </cfRule>
    <cfRule type="cellIs" dxfId="681" priority="190" operator="equal">
      <formula>"Severe"</formula>
    </cfRule>
    <cfRule type="cellIs" dxfId="680" priority="191" operator="equal">
      <formula>"Moderate"</formula>
    </cfRule>
  </conditionalFormatting>
  <conditionalFormatting sqref="BS9:BS23">
    <cfRule type="cellIs" dxfId="679" priority="184" operator="equal">
      <formula>"Critical"</formula>
    </cfRule>
    <cfRule type="cellIs" dxfId="678" priority="185" operator="equal">
      <formula>"Sustainable"</formula>
    </cfRule>
    <cfRule type="cellIs" dxfId="677" priority="186" operator="equal">
      <formula>"Severe"</formula>
    </cfRule>
    <cfRule type="cellIs" dxfId="676" priority="187" operator="equal">
      <formula>"Moderate"</formula>
    </cfRule>
  </conditionalFormatting>
  <conditionalFormatting sqref="BV9:BV23">
    <cfRule type="cellIs" dxfId="675" priority="180" operator="equal">
      <formula>"Critical"</formula>
    </cfRule>
    <cfRule type="cellIs" dxfId="674" priority="181" operator="equal">
      <formula>"Sustainable"</formula>
    </cfRule>
    <cfRule type="cellIs" dxfId="673" priority="182" operator="equal">
      <formula>"Severe"</formula>
    </cfRule>
    <cfRule type="cellIs" dxfId="672" priority="183" operator="equal">
      <formula>"Moderate"</formula>
    </cfRule>
  </conditionalFormatting>
  <conditionalFormatting sqref="AZ29:BD30 BC31:BD32 BD33">
    <cfRule type="cellIs" dxfId="671" priority="172" operator="equal">
      <formula>"Critical"</formula>
    </cfRule>
    <cfRule type="cellIs" dxfId="670" priority="173" operator="equal">
      <formula>"Sustainable"</formula>
    </cfRule>
    <cfRule type="cellIs" dxfId="669" priority="174" operator="equal">
      <formula>"Severe"</formula>
    </cfRule>
    <cfRule type="cellIs" dxfId="668" priority="175" operator="equal">
      <formula>"Moderate"</formula>
    </cfRule>
  </conditionalFormatting>
  <conditionalFormatting sqref="AZ29:BD30 BC31:BD32 BD33">
    <cfRule type="cellIs" dxfId="667" priority="176" operator="equal">
      <formula>"Critical"</formula>
    </cfRule>
    <cfRule type="cellIs" dxfId="666" priority="177" operator="equal">
      <formula>"Sustainable"</formula>
    </cfRule>
    <cfRule type="cellIs" dxfId="665" priority="178" operator="equal">
      <formula>"Severe"</formula>
    </cfRule>
    <cfRule type="cellIs" dxfId="664" priority="179" operator="equal">
      <formula>"Moderate"</formula>
    </cfRule>
  </conditionalFormatting>
  <conditionalFormatting sqref="AZ31:AZ33">
    <cfRule type="cellIs" dxfId="663" priority="168" operator="equal">
      <formula>"Critical"</formula>
    </cfRule>
    <cfRule type="cellIs" dxfId="662" priority="169" operator="equal">
      <formula>"Sustainable"</formula>
    </cfRule>
    <cfRule type="cellIs" dxfId="661" priority="170" operator="equal">
      <formula>"Severe"</formula>
    </cfRule>
    <cfRule type="cellIs" dxfId="660" priority="171" operator="equal">
      <formula>"Moderate"</formula>
    </cfRule>
  </conditionalFormatting>
  <conditionalFormatting sqref="AZ31:AZ33">
    <cfRule type="cellIs" dxfId="659" priority="164" operator="equal">
      <formula>"Critical"</formula>
    </cfRule>
    <cfRule type="cellIs" dxfId="658" priority="165" operator="equal">
      <formula>"Sustainable"</formula>
    </cfRule>
    <cfRule type="cellIs" dxfId="657" priority="166" operator="equal">
      <formula>"Severe"</formula>
    </cfRule>
    <cfRule type="cellIs" dxfId="656" priority="167" operator="equal">
      <formula>"Moderate"</formula>
    </cfRule>
  </conditionalFormatting>
  <conditionalFormatting sqref="BA32:BA33">
    <cfRule type="cellIs" dxfId="655" priority="160" operator="equal">
      <formula>"Critical"</formula>
    </cfRule>
    <cfRule type="cellIs" dxfId="654" priority="161" operator="equal">
      <formula>"Sustainable"</formula>
    </cfRule>
    <cfRule type="cellIs" dxfId="653" priority="162" operator="equal">
      <formula>"Severe"</formula>
    </cfRule>
    <cfRule type="cellIs" dxfId="652" priority="163" operator="equal">
      <formula>"Moderate"</formula>
    </cfRule>
  </conditionalFormatting>
  <conditionalFormatting sqref="BA32:BA33">
    <cfRule type="cellIs" dxfId="651" priority="156" operator="equal">
      <formula>"Critical"</formula>
    </cfRule>
    <cfRule type="cellIs" dxfId="650" priority="157" operator="equal">
      <formula>"Sustainable"</formula>
    </cfRule>
    <cfRule type="cellIs" dxfId="649" priority="158" operator="equal">
      <formula>"Severe"</formula>
    </cfRule>
    <cfRule type="cellIs" dxfId="648" priority="159" operator="equal">
      <formula>"Moderate"</formula>
    </cfRule>
  </conditionalFormatting>
  <conditionalFormatting sqref="BB33">
    <cfRule type="cellIs" dxfId="647" priority="152" operator="equal">
      <formula>"Critical"</formula>
    </cfRule>
    <cfRule type="cellIs" dxfId="646" priority="153" operator="equal">
      <formula>"Sustainable"</formula>
    </cfRule>
    <cfRule type="cellIs" dxfId="645" priority="154" operator="equal">
      <formula>"Severe"</formula>
    </cfRule>
    <cfRule type="cellIs" dxfId="644" priority="155" operator="equal">
      <formula>"Moderate"</formula>
    </cfRule>
  </conditionalFormatting>
  <conditionalFormatting sqref="BB33">
    <cfRule type="cellIs" dxfId="643" priority="148" operator="equal">
      <formula>"Critical"</formula>
    </cfRule>
    <cfRule type="cellIs" dxfId="642" priority="149" operator="equal">
      <formula>"Sustainable"</formula>
    </cfRule>
    <cfRule type="cellIs" dxfId="641" priority="150" operator="equal">
      <formula>"Severe"</formula>
    </cfRule>
    <cfRule type="cellIs" dxfId="640" priority="151" operator="equal">
      <formula>"Moderate"</formula>
    </cfRule>
  </conditionalFormatting>
  <conditionalFormatting sqref="BA31:BB31">
    <cfRule type="cellIs" dxfId="639" priority="144" operator="equal">
      <formula>"Critical"</formula>
    </cfRule>
    <cfRule type="cellIs" dxfId="638" priority="145" operator="equal">
      <formula>"Sustainable"</formula>
    </cfRule>
    <cfRule type="cellIs" dxfId="637" priority="146" operator="equal">
      <formula>"Severe"</formula>
    </cfRule>
    <cfRule type="cellIs" dxfId="636" priority="147" operator="equal">
      <formula>"Moderate"</formula>
    </cfRule>
  </conditionalFormatting>
  <conditionalFormatting sqref="BA31:BB31">
    <cfRule type="cellIs" dxfId="635" priority="140" operator="equal">
      <formula>"Critical"</formula>
    </cfRule>
    <cfRule type="cellIs" dxfId="634" priority="141" operator="equal">
      <formula>"Sustainable"</formula>
    </cfRule>
    <cfRule type="cellIs" dxfId="633" priority="142" operator="equal">
      <formula>"Severe"</formula>
    </cfRule>
    <cfRule type="cellIs" dxfId="632" priority="143" operator="equal">
      <formula>"Moderate"</formula>
    </cfRule>
  </conditionalFormatting>
  <conditionalFormatting sqref="BB32">
    <cfRule type="cellIs" dxfId="631" priority="136" operator="equal">
      <formula>"Critical"</formula>
    </cfRule>
    <cfRule type="cellIs" dxfId="630" priority="137" operator="equal">
      <formula>"Sustainable"</formula>
    </cfRule>
    <cfRule type="cellIs" dxfId="629" priority="138" operator="equal">
      <formula>"Severe"</formula>
    </cfRule>
    <cfRule type="cellIs" dxfId="628" priority="139" operator="equal">
      <formula>"Moderate"</formula>
    </cfRule>
  </conditionalFormatting>
  <conditionalFormatting sqref="BB32">
    <cfRule type="cellIs" dxfId="627" priority="132" operator="equal">
      <formula>"Critical"</formula>
    </cfRule>
    <cfRule type="cellIs" dxfId="626" priority="133" operator="equal">
      <formula>"Sustainable"</formula>
    </cfRule>
    <cfRule type="cellIs" dxfId="625" priority="134" operator="equal">
      <formula>"Severe"</formula>
    </cfRule>
    <cfRule type="cellIs" dxfId="624" priority="135" operator="equal">
      <formula>"Moderate"</formula>
    </cfRule>
  </conditionalFormatting>
  <conditionalFormatting sqref="BC33">
    <cfRule type="cellIs" dxfId="623" priority="128" operator="equal">
      <formula>"Critical"</formula>
    </cfRule>
    <cfRule type="cellIs" dxfId="622" priority="129" operator="equal">
      <formula>"Sustainable"</formula>
    </cfRule>
    <cfRule type="cellIs" dxfId="621" priority="130" operator="equal">
      <formula>"Severe"</formula>
    </cfRule>
    <cfRule type="cellIs" dxfId="620" priority="131" operator="equal">
      <formula>"Moderate"</formula>
    </cfRule>
  </conditionalFormatting>
  <conditionalFormatting sqref="BC33">
    <cfRule type="cellIs" dxfId="619" priority="124" operator="equal">
      <formula>"Critical"</formula>
    </cfRule>
    <cfRule type="cellIs" dxfId="618" priority="125" operator="equal">
      <formula>"Sustainable"</formula>
    </cfRule>
    <cfRule type="cellIs" dxfId="617" priority="126" operator="equal">
      <formula>"Severe"</formula>
    </cfRule>
    <cfRule type="cellIs" dxfId="616" priority="127" operator="equal">
      <formula>"Moderate"</formula>
    </cfRule>
  </conditionalFormatting>
  <conditionalFormatting sqref="AZ37:BD38 BC39:BD40 BD41">
    <cfRule type="cellIs" dxfId="615" priority="116" operator="equal">
      <formula>"Critical"</formula>
    </cfRule>
    <cfRule type="cellIs" dxfId="614" priority="117" operator="equal">
      <formula>"Sustainable"</formula>
    </cfRule>
    <cfRule type="cellIs" dxfId="613" priority="118" operator="equal">
      <formula>"Severe"</formula>
    </cfRule>
    <cfRule type="cellIs" dxfId="612" priority="119" operator="equal">
      <formula>"Moderate"</formula>
    </cfRule>
  </conditionalFormatting>
  <conditionalFormatting sqref="AZ37:BD38 BC39:BD40 BD41">
    <cfRule type="cellIs" dxfId="611" priority="120" operator="equal">
      <formula>"Critical"</formula>
    </cfRule>
    <cfRule type="cellIs" dxfId="610" priority="121" operator="equal">
      <formula>"Sustainable"</formula>
    </cfRule>
    <cfRule type="cellIs" dxfId="609" priority="122" operator="equal">
      <formula>"Severe"</formula>
    </cfRule>
    <cfRule type="cellIs" dxfId="608" priority="123" operator="equal">
      <formula>"Moderate"</formula>
    </cfRule>
  </conditionalFormatting>
  <conditionalFormatting sqref="AZ39:AZ41">
    <cfRule type="cellIs" dxfId="607" priority="112" operator="equal">
      <formula>"Critical"</formula>
    </cfRule>
    <cfRule type="cellIs" dxfId="606" priority="113" operator="equal">
      <formula>"Sustainable"</formula>
    </cfRule>
    <cfRule type="cellIs" dxfId="605" priority="114" operator="equal">
      <formula>"Severe"</formula>
    </cfRule>
    <cfRule type="cellIs" dxfId="604" priority="115" operator="equal">
      <formula>"Moderate"</formula>
    </cfRule>
  </conditionalFormatting>
  <conditionalFormatting sqref="AZ39:AZ41">
    <cfRule type="cellIs" dxfId="603" priority="108" operator="equal">
      <formula>"Critical"</formula>
    </cfRule>
    <cfRule type="cellIs" dxfId="602" priority="109" operator="equal">
      <formula>"Sustainable"</formula>
    </cfRule>
    <cfRule type="cellIs" dxfId="601" priority="110" operator="equal">
      <formula>"Severe"</formula>
    </cfRule>
    <cfRule type="cellIs" dxfId="600" priority="111" operator="equal">
      <formula>"Moderate"</formula>
    </cfRule>
  </conditionalFormatting>
  <conditionalFormatting sqref="BA40:BA41">
    <cfRule type="cellIs" dxfId="599" priority="104" operator="equal">
      <formula>"Critical"</formula>
    </cfRule>
    <cfRule type="cellIs" dxfId="598" priority="105" operator="equal">
      <formula>"Sustainable"</formula>
    </cfRule>
    <cfRule type="cellIs" dxfId="597" priority="106" operator="equal">
      <formula>"Severe"</formula>
    </cfRule>
    <cfRule type="cellIs" dxfId="596" priority="107" operator="equal">
      <formula>"Moderate"</formula>
    </cfRule>
  </conditionalFormatting>
  <conditionalFormatting sqref="BA40:BA41">
    <cfRule type="cellIs" dxfId="595" priority="100" operator="equal">
      <formula>"Critical"</formula>
    </cfRule>
    <cfRule type="cellIs" dxfId="594" priority="101" operator="equal">
      <formula>"Sustainable"</formula>
    </cfRule>
    <cfRule type="cellIs" dxfId="593" priority="102" operator="equal">
      <formula>"Severe"</formula>
    </cfRule>
    <cfRule type="cellIs" dxfId="592" priority="103" operator="equal">
      <formula>"Moderate"</formula>
    </cfRule>
  </conditionalFormatting>
  <conditionalFormatting sqref="BB41">
    <cfRule type="cellIs" dxfId="591" priority="96" operator="equal">
      <formula>"Critical"</formula>
    </cfRule>
    <cfRule type="cellIs" dxfId="590" priority="97" operator="equal">
      <formula>"Sustainable"</formula>
    </cfRule>
    <cfRule type="cellIs" dxfId="589" priority="98" operator="equal">
      <formula>"Severe"</formula>
    </cfRule>
    <cfRule type="cellIs" dxfId="588" priority="99" operator="equal">
      <formula>"Moderate"</formula>
    </cfRule>
  </conditionalFormatting>
  <conditionalFormatting sqref="BB41">
    <cfRule type="cellIs" dxfId="587" priority="92" operator="equal">
      <formula>"Critical"</formula>
    </cfRule>
    <cfRule type="cellIs" dxfId="586" priority="93" operator="equal">
      <formula>"Sustainable"</formula>
    </cfRule>
    <cfRule type="cellIs" dxfId="585" priority="94" operator="equal">
      <formula>"Severe"</formula>
    </cfRule>
    <cfRule type="cellIs" dxfId="584" priority="95" operator="equal">
      <formula>"Moderate"</formula>
    </cfRule>
  </conditionalFormatting>
  <conditionalFormatting sqref="BA39:BB39">
    <cfRule type="cellIs" dxfId="583" priority="88" operator="equal">
      <formula>"Critical"</formula>
    </cfRule>
    <cfRule type="cellIs" dxfId="582" priority="89" operator="equal">
      <formula>"Sustainable"</formula>
    </cfRule>
    <cfRule type="cellIs" dxfId="581" priority="90" operator="equal">
      <formula>"Severe"</formula>
    </cfRule>
    <cfRule type="cellIs" dxfId="580" priority="91" operator="equal">
      <formula>"Moderate"</formula>
    </cfRule>
  </conditionalFormatting>
  <conditionalFormatting sqref="BA39:BB39">
    <cfRule type="cellIs" dxfId="579" priority="84" operator="equal">
      <formula>"Critical"</formula>
    </cfRule>
    <cfRule type="cellIs" dxfId="578" priority="85" operator="equal">
      <formula>"Sustainable"</formula>
    </cfRule>
    <cfRule type="cellIs" dxfId="577" priority="86" operator="equal">
      <formula>"Severe"</formula>
    </cfRule>
    <cfRule type="cellIs" dxfId="576" priority="87" operator="equal">
      <formula>"Moderate"</formula>
    </cfRule>
  </conditionalFormatting>
  <conditionalFormatting sqref="BB40">
    <cfRule type="cellIs" dxfId="575" priority="80" operator="equal">
      <formula>"Critical"</formula>
    </cfRule>
    <cfRule type="cellIs" dxfId="574" priority="81" operator="equal">
      <formula>"Sustainable"</formula>
    </cfRule>
    <cfRule type="cellIs" dxfId="573" priority="82" operator="equal">
      <formula>"Severe"</formula>
    </cfRule>
    <cfRule type="cellIs" dxfId="572" priority="83" operator="equal">
      <formula>"Moderate"</formula>
    </cfRule>
  </conditionalFormatting>
  <conditionalFormatting sqref="BB40">
    <cfRule type="cellIs" dxfId="571" priority="76" operator="equal">
      <formula>"Critical"</formula>
    </cfRule>
    <cfRule type="cellIs" dxfId="570" priority="77" operator="equal">
      <formula>"Sustainable"</formula>
    </cfRule>
    <cfRule type="cellIs" dxfId="569" priority="78" operator="equal">
      <formula>"Severe"</formula>
    </cfRule>
    <cfRule type="cellIs" dxfId="568" priority="79" operator="equal">
      <formula>"Moderate"</formula>
    </cfRule>
  </conditionalFormatting>
  <conditionalFormatting sqref="BC41">
    <cfRule type="cellIs" dxfId="567" priority="72" operator="equal">
      <formula>"Critical"</formula>
    </cfRule>
    <cfRule type="cellIs" dxfId="566" priority="73" operator="equal">
      <formula>"Sustainable"</formula>
    </cfRule>
    <cfRule type="cellIs" dxfId="565" priority="74" operator="equal">
      <formula>"Severe"</formula>
    </cfRule>
    <cfRule type="cellIs" dxfId="564" priority="75" operator="equal">
      <formula>"Moderate"</formula>
    </cfRule>
  </conditionalFormatting>
  <conditionalFormatting sqref="BC41">
    <cfRule type="cellIs" dxfId="563" priority="68" operator="equal">
      <formula>"Critical"</formula>
    </cfRule>
    <cfRule type="cellIs" dxfId="562" priority="69" operator="equal">
      <formula>"Sustainable"</formula>
    </cfRule>
    <cfRule type="cellIs" dxfId="561" priority="70" operator="equal">
      <formula>"Severe"</formula>
    </cfRule>
    <cfRule type="cellIs" dxfId="560" priority="71" operator="equal">
      <formula>"Moderate"</formula>
    </cfRule>
  </conditionalFormatting>
  <conditionalFormatting sqref="AD48:AD49 AD51">
    <cfRule type="expression" dxfId="559" priority="67">
      <formula>OR($E127=84,$G127=84)</formula>
    </cfRule>
  </conditionalFormatting>
  <conditionalFormatting sqref="AD50">
    <cfRule type="expression" dxfId="558" priority="66">
      <formula>OR($E129=84,$G129=84)</formula>
    </cfRule>
  </conditionalFormatting>
  <conditionalFormatting sqref="AD54:AD58">
    <cfRule type="expression" dxfId="557" priority="65">
      <formula>OR($E133=84,$G133=84)</formula>
    </cfRule>
  </conditionalFormatting>
  <conditionalFormatting sqref="AD60:AD63">
    <cfRule type="expression" dxfId="556" priority="64">
      <formula>OR($E139=84,$G139=84)</formula>
    </cfRule>
  </conditionalFormatting>
  <conditionalFormatting sqref="AD65:AD66">
    <cfRule type="expression" dxfId="555" priority="63">
      <formula>OR($E144=84,$G144=84)</formula>
    </cfRule>
  </conditionalFormatting>
  <conditionalFormatting sqref="AD68:AD71">
    <cfRule type="expression" dxfId="554" priority="62">
      <formula>OR($E147=84,$G147=84)</formula>
    </cfRule>
  </conditionalFormatting>
  <conditionalFormatting sqref="R7">
    <cfRule type="cellIs" dxfId="553" priority="15" operator="equal">
      <formula>"TO ARCHIVE"</formula>
    </cfRule>
  </conditionalFormatting>
  <conditionalFormatting sqref="CS17:CS22">
    <cfRule type="cellIs" dxfId="552" priority="56" stopIfTrue="1" operator="equal">
      <formula>"NA"</formula>
    </cfRule>
  </conditionalFormatting>
  <conditionalFormatting sqref="CR5:CW5">
    <cfRule type="cellIs" dxfId="551" priority="51" operator="equal">
      <formula>"NA"</formula>
    </cfRule>
    <cfRule type="cellIs" dxfId="550" priority="52" operator="equal">
      <formula>"INITIATED"</formula>
    </cfRule>
    <cfRule type="cellIs" dxfId="549" priority="53" operator="equal">
      <formula>"TO BE SCHEDULED"</formula>
    </cfRule>
    <cfRule type="cellIs" dxfId="548" priority="54" operator="equal">
      <formula>"WIP"</formula>
    </cfRule>
    <cfRule type="cellIs" dxfId="547" priority="55" operator="equal">
      <formula>"COMPLETED"</formula>
    </cfRule>
  </conditionalFormatting>
  <conditionalFormatting sqref="CS17:CS22">
    <cfRule type="cellIs" dxfId="546" priority="58" stopIfTrue="1" operator="equal">
      <formula>"COMPLETED"</formula>
    </cfRule>
  </conditionalFormatting>
  <conditionalFormatting sqref="CR18 CS3 CR29 CQ38">
    <cfRule type="expression" dxfId="545" priority="59">
      <formula>AND(#REF!=0,$E$18&lt;&gt;"NA")</formula>
    </cfRule>
  </conditionalFormatting>
  <conditionalFormatting sqref="CR19 CT3 CR30 CQ39">
    <cfRule type="expression" dxfId="544" priority="60">
      <formula>AND(#REF!=0,$E$19&lt;&gt;"NA")</formula>
    </cfRule>
  </conditionalFormatting>
  <conditionalFormatting sqref="CR21 CV3 CR32 CQ41">
    <cfRule type="expression" dxfId="543" priority="61">
      <formula>AND(#REF!=0,$E$21&lt;&gt;"NA")</formula>
    </cfRule>
  </conditionalFormatting>
  <conditionalFormatting sqref="C174:C175">
    <cfRule type="cellIs" dxfId="542" priority="49" operator="equal">
      <formula>$C$174</formula>
    </cfRule>
    <cfRule type="cellIs" dxfId="541" priority="50" operator="equal">
      <formula>$C$175</formula>
    </cfRule>
  </conditionalFormatting>
  <conditionalFormatting sqref="AA16">
    <cfRule type="expression" dxfId="540" priority="45">
      <formula>TODAY()&gt;$AA$16</formula>
    </cfRule>
    <cfRule type="cellIs" dxfId="539" priority="48" stopIfTrue="1" operator="equal">
      <formula>"COMPLETED"</formula>
    </cfRule>
    <cfRule type="cellIs" dxfId="538" priority="252" stopIfTrue="1" operator="equal">
      <formula>"NA"</formula>
    </cfRule>
  </conditionalFormatting>
  <conditionalFormatting sqref="AA17">
    <cfRule type="expression" dxfId="537" priority="46">
      <formula>TODAY()&gt;$AA$17</formula>
    </cfRule>
    <cfRule type="cellIs" dxfId="536" priority="47" stopIfTrue="1" operator="equal">
      <formula>"COMPLETED"</formula>
    </cfRule>
    <cfRule type="cellIs" dxfId="535" priority="253" stopIfTrue="1" operator="equal">
      <formula>"NA"</formula>
    </cfRule>
  </conditionalFormatting>
  <conditionalFormatting sqref="AA18">
    <cfRule type="expression" dxfId="534" priority="42">
      <formula>TODAY()&gt;$AA$18</formula>
    </cfRule>
    <cfRule type="cellIs" dxfId="533" priority="43" operator="equal">
      <formula>"COMPLETED"</formula>
    </cfRule>
    <cfRule type="cellIs" dxfId="532" priority="44" operator="equal">
      <formula>"NA"</formula>
    </cfRule>
  </conditionalFormatting>
  <conditionalFormatting sqref="AA19">
    <cfRule type="expression" dxfId="531" priority="39">
      <formula>TODAY()&gt;AA19</formula>
    </cfRule>
    <cfRule type="cellIs" dxfId="530" priority="40" stopIfTrue="1" operator="equal">
      <formula>"COMPLETED"</formula>
    </cfRule>
    <cfRule type="cellIs" dxfId="529" priority="41" stopIfTrue="1" operator="equal">
      <formula>"NA"</formula>
    </cfRule>
  </conditionalFormatting>
  <conditionalFormatting sqref="AA20">
    <cfRule type="expression" dxfId="528" priority="36">
      <formula>TODAY()&gt;AA20</formula>
    </cfRule>
    <cfRule type="cellIs" dxfId="527" priority="37" stopIfTrue="1" operator="equal">
      <formula>"COMPLETED"</formula>
    </cfRule>
    <cfRule type="cellIs" dxfId="526" priority="38" stopIfTrue="1" operator="equal">
      <formula>"NA"</formula>
    </cfRule>
  </conditionalFormatting>
  <conditionalFormatting sqref="AA21">
    <cfRule type="expression" dxfId="525" priority="33">
      <formula>TODAY()&gt;AA21</formula>
    </cfRule>
    <cfRule type="cellIs" dxfId="524" priority="34" stopIfTrue="1" operator="equal">
      <formula>"COMPLETED"</formula>
    </cfRule>
    <cfRule type="cellIs" dxfId="523" priority="35" stopIfTrue="1" operator="equal">
      <formula>"NA"</formula>
    </cfRule>
  </conditionalFormatting>
  <conditionalFormatting sqref="AA22">
    <cfRule type="expression" dxfId="522" priority="30">
      <formula>TODAY()&gt;AA22</formula>
    </cfRule>
    <cfRule type="cellIs" dxfId="521" priority="31" stopIfTrue="1" operator="equal">
      <formula>"COMPLETED"</formula>
    </cfRule>
    <cfRule type="cellIs" dxfId="520" priority="32" stopIfTrue="1" operator="equal">
      <formula>"NA"</formula>
    </cfRule>
  </conditionalFormatting>
  <conditionalFormatting sqref="AA23">
    <cfRule type="expression" dxfId="519" priority="27">
      <formula>TODAY()&gt;AA23</formula>
    </cfRule>
    <cfRule type="cellIs" dxfId="518" priority="28" stopIfTrue="1" operator="equal">
      <formula>"COMPLETED"</formula>
    </cfRule>
    <cfRule type="cellIs" dxfId="517" priority="29" stopIfTrue="1" operator="equal">
      <formula>"NA"</formula>
    </cfRule>
  </conditionalFormatting>
  <conditionalFormatting sqref="AA24">
    <cfRule type="expression" dxfId="516" priority="24">
      <formula>TODAY()&gt;AA24</formula>
    </cfRule>
    <cfRule type="cellIs" dxfId="515" priority="25" stopIfTrue="1" operator="equal">
      <formula>"COMPLETED"</formula>
    </cfRule>
    <cfRule type="cellIs" dxfId="514" priority="26" stopIfTrue="1" operator="equal">
      <formula>"NA"</formula>
    </cfRule>
  </conditionalFormatting>
  <conditionalFormatting sqref="AA25">
    <cfRule type="expression" dxfId="513" priority="21">
      <formula>TODAY()&gt;AA25</formula>
    </cfRule>
    <cfRule type="cellIs" dxfId="512" priority="22" stopIfTrue="1" operator="equal">
      <formula>"COMPLETED"</formula>
    </cfRule>
    <cfRule type="cellIs" dxfId="511" priority="23" stopIfTrue="1" operator="equal">
      <formula>"NA"</formula>
    </cfRule>
  </conditionalFormatting>
  <conditionalFormatting sqref="E22">
    <cfRule type="expression" dxfId="510" priority="17">
      <formula>AND($D$52=0,$AA$17&lt;&gt;"NA")</formula>
    </cfRule>
  </conditionalFormatting>
  <conditionalFormatting sqref="E23">
    <cfRule type="expression" dxfId="509" priority="18">
      <formula>AND($D$57=0,$AA$18&lt;&gt;"NA")</formula>
    </cfRule>
  </conditionalFormatting>
  <conditionalFormatting sqref="E25">
    <cfRule type="expression" dxfId="508" priority="19">
      <formula>AND($H$53=0,$AA$20&lt;&gt;"NA")</formula>
    </cfRule>
  </conditionalFormatting>
  <conditionalFormatting sqref="E30">
    <cfRule type="expression" dxfId="507" priority="20">
      <formula>AND($P$53=0,$AA$25&lt;&gt;"NA")</formula>
    </cfRule>
  </conditionalFormatting>
  <conditionalFormatting sqref="E29">
    <cfRule type="expression" dxfId="506" priority="16">
      <formula>AND($L$53=0,$AA$24&lt;&gt;"NA")</formula>
    </cfRule>
  </conditionalFormatting>
  <conditionalFormatting sqref="AD75:AD81">
    <cfRule type="expression" dxfId="505" priority="14">
      <formula>OR($E154=84,$G154=84)</formula>
    </cfRule>
  </conditionalFormatting>
  <conditionalFormatting sqref="AD74">
    <cfRule type="expression" dxfId="504" priority="13">
      <formula>OR($E153=84,$G153=84)</formula>
    </cfRule>
  </conditionalFormatting>
  <conditionalFormatting sqref="AD83:AD86">
    <cfRule type="expression" dxfId="503" priority="12">
      <formula>OR($E162=84,$G162=84)</formula>
    </cfRule>
  </conditionalFormatting>
  <conditionalFormatting sqref="CS17">
    <cfRule type="expression" dxfId="502" priority="57">
      <formula>TODAY()&gt;$CS$17</formula>
    </cfRule>
  </conditionalFormatting>
  <conditionalFormatting sqref="CS18">
    <cfRule type="expression" dxfId="501" priority="11">
      <formula>TODAY()&gt;$CS$18</formula>
    </cfRule>
  </conditionalFormatting>
  <conditionalFormatting sqref="CS19">
    <cfRule type="expression" dxfId="500" priority="10">
      <formula>TODAY()&gt;$CS$19</formula>
    </cfRule>
  </conditionalFormatting>
  <conditionalFormatting sqref="CS20">
    <cfRule type="expression" dxfId="499" priority="9">
      <formula>TODAY()&gt;$CS$20</formula>
    </cfRule>
  </conditionalFormatting>
  <conditionalFormatting sqref="CS21">
    <cfRule type="expression" dxfId="498" priority="8">
      <formula>TODAY()&gt;$CS$21</formula>
    </cfRule>
  </conditionalFormatting>
  <conditionalFormatting sqref="CS22">
    <cfRule type="expression" dxfId="497" priority="7">
      <formula>TODAY()&gt;$CS$22</formula>
    </cfRule>
  </conditionalFormatting>
  <conditionalFormatting sqref="AI18:AI19">
    <cfRule type="duplicateValues" dxfId="496" priority="3"/>
  </conditionalFormatting>
  <conditionalFormatting sqref="AI18:AI19">
    <cfRule type="duplicateValues" dxfId="495" priority="4"/>
  </conditionalFormatting>
  <conditionalFormatting sqref="AI23:AI24">
    <cfRule type="duplicateValues" dxfId="494" priority="1"/>
  </conditionalFormatting>
  <conditionalFormatting sqref="AI23:AI24">
    <cfRule type="duplicateValues" dxfId="493" priority="2"/>
  </conditionalFormatting>
  <conditionalFormatting sqref="AG15:AG27">
    <cfRule type="duplicateValues" dxfId="492" priority="5"/>
  </conditionalFormatting>
  <conditionalFormatting sqref="AI15:AI17 AI20:AI22 AI25:AI27">
    <cfRule type="duplicateValues" dxfId="491" priority="6"/>
  </conditionalFormatting>
  <dataValidations count="6">
    <dataValidation type="list" allowBlank="1" showInputMessage="1" showErrorMessage="1" sqref="AJ9" xr:uid="{E78ABAE6-D6F9-47DA-A03A-FB7E357CA7CE}">
      <formula1>$E$102:$E$103</formula1>
    </dataValidation>
    <dataValidation type="list" allowBlank="1" showInputMessage="1" showErrorMessage="1" sqref="CU12" xr:uid="{4EF30AE7-8B3B-4ADB-B143-270F7134F46F}">
      <formula1>#REF!</formula1>
    </dataValidation>
    <dataValidation type="list" allowBlank="1" showInputMessage="1" showErrorMessage="1" sqref="BA9:BA23 BM9:BM23" xr:uid="{F88FD5FF-1F62-4F9D-A672-D362E69FF10F}">
      <formula1>$CH$8:$CH$10</formula1>
    </dataValidation>
    <dataValidation type="list" allowBlank="1" showInputMessage="1" showErrorMessage="1" sqref="BD9:BE23" xr:uid="{A3A93404-1338-4F36-9916-2A9D32E678C4}">
      <formula1>OFFSET($CL$9,1,MATCH($BA9,$CL$9:$CN$9,0)-1,COUNTA(OFFSET($CL$9,1,MATCH($BA9,$CL$9:$CN$9,0)-1,5,1)),1)</formula1>
    </dataValidation>
    <dataValidation type="list" allowBlank="1" showInputMessage="1" showErrorMessage="1" sqref="BQ9:BQ23" xr:uid="{B4CF2CA3-5C3A-4880-B2C3-8641A5F3DA25}">
      <formula1>OFFSET($CL$16,1,MATCH($BM9,$CL$16:$CN$16,0)-1,COUNTA(OFFSET($CL$16,1,MATCH($BM9,$CL$16:$CN$16,0)-1,6,1)),1)</formula1>
    </dataValidation>
    <dataValidation type="list" showInputMessage="1" showErrorMessage="1" sqref="BP9:BP23" xr:uid="{36469806-AF22-4E6A-8D47-4D7030B56CD1}">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9633"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69634"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69635"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69636"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69637"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69638"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69639"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69640"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69641"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69642"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69643"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69644"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69645"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69646"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69647"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69648"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69649"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69650"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69651"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69652"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69653"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69654"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69655"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69656"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69657"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69658"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69659"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69660"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69661"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69662"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69663"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69664"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69665"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69666"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69667"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69668"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69669"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69670"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69671"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69672"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69673"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69674"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69675"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69676"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69677"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69678"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69679"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69680"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69681"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69682"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69683"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69684"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69685"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69686"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69687"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69688"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69689"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69690"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69691"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69692"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69693"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69694"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69695"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69696"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69697"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69698"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69699"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69700"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69701"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69702"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69703"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69704"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69705"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69706"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69707"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69708"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69709"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69710"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69711"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69712"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69713"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69714"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69715"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69716"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69717"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69718"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69719"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69720" r:id="rId90" name="Check Box 88">
              <controlPr defaultSize="0" autoFill="0" autoLine="0" autoPict="0">
                <anchor moveWithCells="1">
                  <from>
                    <xdr:col>97</xdr:col>
                    <xdr:colOff>47625</xdr:colOff>
                    <xdr:row>15</xdr:row>
                    <xdr:rowOff>209550</xdr:rowOff>
                  </from>
                  <to>
                    <xdr:col>97</xdr:col>
                    <xdr:colOff>1133475</xdr:colOff>
                    <xdr:row>17</xdr:row>
                    <xdr:rowOff>47625</xdr:rowOff>
                  </to>
                </anchor>
              </controlPr>
            </control>
          </mc:Choice>
        </mc:AlternateContent>
        <mc:AlternateContent xmlns:mc="http://schemas.openxmlformats.org/markup-compatibility/2006">
          <mc:Choice Requires="x14">
            <control shapeId="69721" r:id="rId91" name="Check Box 89">
              <controlPr defaultSize="0" autoFill="0" autoLine="0" autoPict="0">
                <anchor moveWithCells="1">
                  <from>
                    <xdr:col>98</xdr:col>
                    <xdr:colOff>47625</xdr:colOff>
                    <xdr:row>15</xdr:row>
                    <xdr:rowOff>209550</xdr:rowOff>
                  </from>
                  <to>
                    <xdr:col>98</xdr:col>
                    <xdr:colOff>714375</xdr:colOff>
                    <xdr:row>17</xdr:row>
                    <xdr:rowOff>38100</xdr:rowOff>
                  </to>
                </anchor>
              </controlPr>
            </control>
          </mc:Choice>
        </mc:AlternateContent>
        <mc:AlternateContent xmlns:mc="http://schemas.openxmlformats.org/markup-compatibility/2006">
          <mc:Choice Requires="x14">
            <control shapeId="69722" r:id="rId92" name="Check Box 90">
              <controlPr defaultSize="0" autoFill="0" autoLine="0" autoPict="0">
                <anchor moveWithCells="1">
                  <from>
                    <xdr:col>97</xdr:col>
                    <xdr:colOff>47625</xdr:colOff>
                    <xdr:row>16</xdr:row>
                    <xdr:rowOff>209550</xdr:rowOff>
                  </from>
                  <to>
                    <xdr:col>97</xdr:col>
                    <xdr:colOff>1133475</xdr:colOff>
                    <xdr:row>18</xdr:row>
                    <xdr:rowOff>47625</xdr:rowOff>
                  </to>
                </anchor>
              </controlPr>
            </control>
          </mc:Choice>
        </mc:AlternateContent>
        <mc:AlternateContent xmlns:mc="http://schemas.openxmlformats.org/markup-compatibility/2006">
          <mc:Choice Requires="x14">
            <control shapeId="69723" r:id="rId93" name="Check Box 91">
              <controlPr defaultSize="0" autoFill="0" autoLine="0" autoPict="0">
                <anchor moveWithCells="1">
                  <from>
                    <xdr:col>98</xdr:col>
                    <xdr:colOff>47625</xdr:colOff>
                    <xdr:row>16</xdr:row>
                    <xdr:rowOff>209550</xdr:rowOff>
                  </from>
                  <to>
                    <xdr:col>98</xdr:col>
                    <xdr:colOff>714375</xdr:colOff>
                    <xdr:row>18</xdr:row>
                    <xdr:rowOff>38100</xdr:rowOff>
                  </to>
                </anchor>
              </controlPr>
            </control>
          </mc:Choice>
        </mc:AlternateContent>
        <mc:AlternateContent xmlns:mc="http://schemas.openxmlformats.org/markup-compatibility/2006">
          <mc:Choice Requires="x14">
            <control shapeId="69724" r:id="rId94" name="Check Box 92">
              <controlPr defaultSize="0" autoFill="0" autoLine="0" autoPict="0">
                <anchor moveWithCells="1">
                  <from>
                    <xdr:col>97</xdr:col>
                    <xdr:colOff>47625</xdr:colOff>
                    <xdr:row>17</xdr:row>
                    <xdr:rowOff>209550</xdr:rowOff>
                  </from>
                  <to>
                    <xdr:col>97</xdr:col>
                    <xdr:colOff>1133475</xdr:colOff>
                    <xdr:row>19</xdr:row>
                    <xdr:rowOff>47625</xdr:rowOff>
                  </to>
                </anchor>
              </controlPr>
            </control>
          </mc:Choice>
        </mc:AlternateContent>
        <mc:AlternateContent xmlns:mc="http://schemas.openxmlformats.org/markup-compatibility/2006">
          <mc:Choice Requires="x14">
            <control shapeId="69725" r:id="rId95" name="Check Box 93">
              <controlPr defaultSize="0" autoFill="0" autoLine="0" autoPict="0">
                <anchor moveWithCells="1">
                  <from>
                    <xdr:col>98</xdr:col>
                    <xdr:colOff>47625</xdr:colOff>
                    <xdr:row>17</xdr:row>
                    <xdr:rowOff>209550</xdr:rowOff>
                  </from>
                  <to>
                    <xdr:col>98</xdr:col>
                    <xdr:colOff>714375</xdr:colOff>
                    <xdr:row>19</xdr:row>
                    <xdr:rowOff>38100</xdr:rowOff>
                  </to>
                </anchor>
              </controlPr>
            </control>
          </mc:Choice>
        </mc:AlternateContent>
        <mc:AlternateContent xmlns:mc="http://schemas.openxmlformats.org/markup-compatibility/2006">
          <mc:Choice Requires="x14">
            <control shapeId="69726" r:id="rId96" name="Check Box 94">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9727" r:id="rId97" name="Check Box 95">
              <controlPr defaultSize="0" autoFill="0" autoLine="0" autoPict="0">
                <anchor moveWithCells="1">
                  <from>
                    <xdr:col>97</xdr:col>
                    <xdr:colOff>47625</xdr:colOff>
                    <xdr:row>18</xdr:row>
                    <xdr:rowOff>209550</xdr:rowOff>
                  </from>
                  <to>
                    <xdr:col>97</xdr:col>
                    <xdr:colOff>1133475</xdr:colOff>
                    <xdr:row>20</xdr:row>
                    <xdr:rowOff>47625</xdr:rowOff>
                  </to>
                </anchor>
              </controlPr>
            </control>
          </mc:Choice>
        </mc:AlternateContent>
        <mc:AlternateContent xmlns:mc="http://schemas.openxmlformats.org/markup-compatibility/2006">
          <mc:Choice Requires="x14">
            <control shapeId="69728" r:id="rId98" name="Check Box 96">
              <controlPr defaultSize="0" autoFill="0" autoLine="0" autoPict="0">
                <anchor moveWithCells="1">
                  <from>
                    <xdr:col>98</xdr:col>
                    <xdr:colOff>47625</xdr:colOff>
                    <xdr:row>18</xdr:row>
                    <xdr:rowOff>209550</xdr:rowOff>
                  </from>
                  <to>
                    <xdr:col>98</xdr:col>
                    <xdr:colOff>714375</xdr:colOff>
                    <xdr:row>20</xdr:row>
                    <xdr:rowOff>38100</xdr:rowOff>
                  </to>
                </anchor>
              </controlPr>
            </control>
          </mc:Choice>
        </mc:AlternateContent>
        <mc:AlternateContent xmlns:mc="http://schemas.openxmlformats.org/markup-compatibility/2006">
          <mc:Choice Requires="x14">
            <control shapeId="69729" r:id="rId99" name="Check Box 97">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9730" r:id="rId100" name="Check Box 98">
              <controlPr defaultSize="0" autoFill="0" autoLine="0" autoPict="0">
                <anchor moveWithCells="1">
                  <from>
                    <xdr:col>97</xdr:col>
                    <xdr:colOff>47625</xdr:colOff>
                    <xdr:row>19</xdr:row>
                    <xdr:rowOff>209550</xdr:rowOff>
                  </from>
                  <to>
                    <xdr:col>97</xdr:col>
                    <xdr:colOff>1133475</xdr:colOff>
                    <xdr:row>21</xdr:row>
                    <xdr:rowOff>47625</xdr:rowOff>
                  </to>
                </anchor>
              </controlPr>
            </control>
          </mc:Choice>
        </mc:AlternateContent>
        <mc:AlternateContent xmlns:mc="http://schemas.openxmlformats.org/markup-compatibility/2006">
          <mc:Choice Requires="x14">
            <control shapeId="69731" r:id="rId101" name="Check Box 99">
              <controlPr defaultSize="0" autoFill="0" autoLine="0" autoPict="0">
                <anchor moveWithCells="1">
                  <from>
                    <xdr:col>98</xdr:col>
                    <xdr:colOff>47625</xdr:colOff>
                    <xdr:row>19</xdr:row>
                    <xdr:rowOff>209550</xdr:rowOff>
                  </from>
                  <to>
                    <xdr:col>98</xdr:col>
                    <xdr:colOff>714375</xdr:colOff>
                    <xdr:row>21</xdr:row>
                    <xdr:rowOff>38100</xdr:rowOff>
                  </to>
                </anchor>
              </controlPr>
            </control>
          </mc:Choice>
        </mc:AlternateContent>
        <mc:AlternateContent xmlns:mc="http://schemas.openxmlformats.org/markup-compatibility/2006">
          <mc:Choice Requires="x14">
            <control shapeId="69732" r:id="rId102" name="Check Box 100">
              <controlPr defaultSize="0" autoFill="0" autoLine="0" autoPict="0">
                <anchor moveWithCells="1">
                  <from>
                    <xdr:col>98</xdr:col>
                    <xdr:colOff>47625</xdr:colOff>
                    <xdr:row>20</xdr:row>
                    <xdr:rowOff>209550</xdr:rowOff>
                  </from>
                  <to>
                    <xdr:col>98</xdr:col>
                    <xdr:colOff>714375</xdr:colOff>
                    <xdr:row>22</xdr:row>
                    <xdr:rowOff>38100</xdr:rowOff>
                  </to>
                </anchor>
              </controlPr>
            </control>
          </mc:Choice>
        </mc:AlternateContent>
        <mc:AlternateContent xmlns:mc="http://schemas.openxmlformats.org/markup-compatibility/2006">
          <mc:Choice Requires="x14">
            <control shapeId="69733" r:id="rId103" name="Check Box 101">
              <controlPr defaultSize="0" autoFill="0" autoLine="0" autoPict="0">
                <anchor moveWithCells="1">
                  <from>
                    <xdr:col>97</xdr:col>
                    <xdr:colOff>47625</xdr:colOff>
                    <xdr:row>20</xdr:row>
                    <xdr:rowOff>209550</xdr:rowOff>
                  </from>
                  <to>
                    <xdr:col>97</xdr:col>
                    <xdr:colOff>1133475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8" operator="containsText" id="{73512CA3-17A5-4926-9B37-3D1AEE52C979}">
            <xm:f>NOT(ISERROR(SEARCH("AGGRESSIVE",R7)))</xm:f>
            <xm:f>"AGGRESSIVE"</xm:f>
            <x14:dxf>
              <font>
                <b/>
                <i val="0"/>
              </font>
              <fill>
                <patternFill>
                  <bgColor rgb="FFFFC000"/>
                </patternFill>
              </fill>
            </x14:dxf>
          </x14:cfRule>
          <xm:sqref>R7</xm:sqref>
        </x14:conditionalFormatting>
      </x14:conditionalFormatting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40671-80C4-4425-847E-3D3589C3D743}">
  <sheetPr codeName="Sheet36">
    <tabColor rgb="FFFFC000"/>
  </sheetPr>
  <dimension ref="A1:CZ350"/>
  <sheetViews>
    <sheetView topLeftCell="AC1" workbookViewId="0">
      <selection activeCell="AC9" sqref="AC9"/>
    </sheetView>
  </sheetViews>
  <sheetFormatPr defaultColWidth="8.7109375" defaultRowHeight="15" outlineLevelCol="1"/>
  <cols>
    <col min="1" max="2" width="10.42578125" hidden="1" customWidth="1" outlineLevel="1"/>
    <col min="3" max="3" width="38.42578125" hidden="1" customWidth="1" outlineLevel="1"/>
    <col min="4" max="4" width="10.42578125" hidden="1" customWidth="1" outlineLevel="1"/>
    <col min="5" max="5" width="22.28515625" style="51" hidden="1" customWidth="1" outlineLevel="1"/>
    <col min="6" max="6" width="10.42578125" hidden="1" customWidth="1" outlineLevel="1"/>
    <col min="7" max="7" width="19.7109375" style="51" hidden="1" customWidth="1" outlineLevel="1"/>
    <col min="8" max="9" width="10.42578125" style="274" hidden="1" customWidth="1" outlineLevel="1"/>
    <col min="10" max="12" width="10.42578125" hidden="1" customWidth="1" outlineLevel="1"/>
    <col min="13" max="13" width="10.42578125" style="209" hidden="1" customWidth="1" outlineLevel="1"/>
    <col min="14" max="14" width="21.140625" hidden="1" customWidth="1" outlineLevel="1"/>
    <col min="15" max="17" width="10.42578125" hidden="1" customWidth="1" outlineLevel="1"/>
    <col min="18" max="18" width="11.85546875" hidden="1" customWidth="1" outlineLevel="1"/>
    <col min="19" max="23" width="10.42578125" hidden="1" customWidth="1" outlineLevel="1"/>
    <col min="24" max="24" width="10.42578125" customWidth="1" collapsed="1"/>
    <col min="25" max="25" width="13.5703125" bestFit="1" customWidth="1"/>
    <col min="26" max="26" width="39.85546875" customWidth="1"/>
    <col min="27" max="27" width="19.5703125" customWidth="1"/>
    <col min="28" max="28" width="20.28515625" customWidth="1"/>
    <col min="29" max="29" width="17.7109375" bestFit="1" customWidth="1"/>
    <col min="30" max="30" width="33.7109375" customWidth="1"/>
    <col min="31" max="31" width="17" bestFit="1" customWidth="1"/>
    <col min="32" max="32" width="14.85546875" bestFit="1" customWidth="1"/>
    <col min="33" max="33" width="17" bestFit="1" customWidth="1"/>
    <col min="34" max="34" width="23" customWidth="1"/>
    <col min="35" max="35" width="19.7109375" customWidth="1"/>
    <col min="36" max="36" width="16.85546875" customWidth="1"/>
    <col min="37" max="44" width="12.5703125" customWidth="1"/>
    <col min="45" max="45" width="15.28515625" customWidth="1"/>
    <col min="46" max="46" width="17.28515625" customWidth="1"/>
    <col min="47" max="47" width="11.28515625" customWidth="1"/>
    <col min="48" max="48" width="9.42578125" bestFit="1" customWidth="1"/>
    <col min="50" max="50" width="12" hidden="1" customWidth="1" outlineLevel="1"/>
    <col min="51" max="51" width="12.28515625" hidden="1" customWidth="1" outlineLevel="1"/>
    <col min="52" max="52" width="17.28515625" hidden="1" customWidth="1" outlineLevel="1"/>
    <col min="53" max="53" width="12.5703125" hidden="1" customWidth="1" outlineLevel="1"/>
    <col min="54" max="54" width="12.7109375" hidden="1" customWidth="1" outlineLevel="1"/>
    <col min="55" max="55" width="12.5703125" hidden="1" customWidth="1" outlineLevel="1"/>
    <col min="56" max="56" width="9.85546875" hidden="1" customWidth="1" outlineLevel="1"/>
    <col min="57" max="57" width="11.42578125" hidden="1" customWidth="1" outlineLevel="1"/>
    <col min="58" max="59" width="10.42578125" hidden="1" customWidth="1" outlineLevel="1"/>
    <col min="60" max="60" width="9.28515625" hidden="1" customWidth="1" outlineLevel="1"/>
    <col min="61" max="61" width="9.42578125" hidden="1" customWidth="1" outlineLevel="1"/>
    <col min="62" max="62" width="12.5703125" hidden="1" customWidth="1" outlineLevel="1"/>
    <col min="63" max="63" width="10.42578125" hidden="1" customWidth="1" outlineLevel="1"/>
    <col min="64" max="64" width="11.85546875" hidden="1" customWidth="1" outlineLevel="1"/>
    <col min="65" max="65" width="13.28515625" hidden="1" customWidth="1" outlineLevel="1"/>
    <col min="66" max="66" width="12.7109375" hidden="1" customWidth="1" outlineLevel="1"/>
    <col min="67" max="67" width="9.85546875" hidden="1" customWidth="1" outlineLevel="1"/>
    <col min="68" max="68" width="11.140625" hidden="1" customWidth="1" outlineLevel="1"/>
    <col min="69" max="70" width="12.7109375" hidden="1" customWidth="1" outlineLevel="1"/>
    <col min="71" max="71" width="10.42578125" hidden="1" customWidth="1" outlineLevel="1"/>
    <col min="72" max="72" width="9.28515625" hidden="1" customWidth="1" outlineLevel="1"/>
    <col min="73" max="73" width="9.42578125" hidden="1" customWidth="1" outlineLevel="1"/>
    <col min="74" max="74" width="10.42578125" hidden="1" customWidth="1" outlineLevel="1"/>
    <col min="75" max="75" width="7.28515625" hidden="1" customWidth="1" outlineLevel="1"/>
    <col min="76" max="76" width="12.5703125" hidden="1" customWidth="1" outlineLevel="1"/>
    <col min="77" max="77" width="8.7109375" hidden="1" customWidth="1" outlineLevel="1"/>
    <col min="78" max="78" width="3.42578125" hidden="1" customWidth="1" outlineLevel="1"/>
    <col min="79" max="79" width="13.5703125" hidden="1" customWidth="1" outlineLevel="1"/>
    <col min="80" max="80" width="12.28515625" hidden="1" customWidth="1" outlineLevel="1"/>
    <col min="81" max="82" width="10.42578125" hidden="1" customWidth="1" outlineLevel="1"/>
    <col min="83" max="83" width="9.140625" hidden="1" customWidth="1" outlineLevel="1"/>
    <col min="84" max="84" width="8.7109375" hidden="1" customWidth="1" outlineLevel="1"/>
    <col min="85" max="85" width="3.42578125" hidden="1" customWidth="1" outlineLevel="1"/>
    <col min="86" max="86" width="10.42578125" hidden="1" customWidth="1" outlineLevel="1"/>
    <col min="87" max="89" width="8.7109375" hidden="1" customWidth="1" outlineLevel="1"/>
    <col min="90" max="90" width="10.42578125" hidden="1" customWidth="1" outlineLevel="1"/>
    <col min="91" max="91" width="8.42578125" hidden="1" customWidth="1" outlineLevel="1"/>
    <col min="92" max="92" width="8.7109375" hidden="1" customWidth="1" outlineLevel="1"/>
    <col min="93" max="93" width="8.7109375" collapsed="1"/>
    <col min="95" max="95" width="13.5703125" customWidth="1" outlineLevel="1"/>
    <col min="96" max="96" width="31.85546875" customWidth="1" outlineLevel="1"/>
    <col min="97" max="97" width="27.5703125" customWidth="1" outlineLevel="1"/>
    <col min="98" max="98" width="20.28515625" customWidth="1" outlineLevel="1"/>
    <col min="99" max="99" width="17.7109375" customWidth="1" outlineLevel="1"/>
    <col min="100" max="101" width="31.85546875" customWidth="1" outlineLevel="1"/>
    <col min="102" max="102" width="9.5703125" customWidth="1" outlineLevel="1"/>
    <col min="103" max="103" width="5.5703125" bestFit="1" customWidth="1"/>
    <col min="104" max="104" width="9.140625" bestFit="1" customWidth="1"/>
  </cols>
  <sheetData>
    <row r="1" spans="1:104">
      <c r="M1"/>
      <c r="CQ1" s="364">
        <f ca="1">TODAY()</f>
        <v>45331</v>
      </c>
      <c r="CR1" s="365"/>
      <c r="CS1" s="365"/>
      <c r="CT1" s="365"/>
      <c r="CU1" s="365"/>
      <c r="CV1" s="365"/>
      <c r="CW1" s="365"/>
      <c r="CX1" s="365"/>
      <c r="CY1" s="365"/>
      <c r="CZ1" s="365"/>
    </row>
    <row r="2" spans="1:104">
      <c r="M2"/>
      <c r="CQ2" s="366" t="s">
        <v>347</v>
      </c>
      <c r="CR2" s="367"/>
      <c r="CS2" s="367"/>
      <c r="CT2" s="367"/>
      <c r="CU2" s="367"/>
      <c r="CV2" s="367"/>
      <c r="CW2" s="367"/>
      <c r="CX2" s="365"/>
      <c r="CY2" s="365"/>
      <c r="CZ2" s="365"/>
    </row>
    <row r="3" spans="1:104" ht="30">
      <c r="B3" s="64">
        <f ca="1">TODAY()</f>
        <v>45331</v>
      </c>
      <c r="M3"/>
      <c r="P3" s="55"/>
      <c r="AB3" s="61"/>
      <c r="CQ3" s="432" t="s">
        <v>100</v>
      </c>
      <c r="CR3" s="432" t="s">
        <v>103</v>
      </c>
      <c r="CS3" s="432" t="s">
        <v>104</v>
      </c>
      <c r="CT3" s="432" t="s">
        <v>105</v>
      </c>
      <c r="CU3" s="432" t="s">
        <v>106</v>
      </c>
      <c r="CV3" s="432" t="s">
        <v>107</v>
      </c>
      <c r="CW3" s="432" t="s">
        <v>137</v>
      </c>
      <c r="CX3" s="432" t="s">
        <v>114</v>
      </c>
      <c r="CY3" s="365"/>
      <c r="CZ3" s="365"/>
    </row>
    <row r="4" spans="1:104" ht="15.75" thickBot="1">
      <c r="B4" s="692" t="s">
        <v>99</v>
      </c>
      <c r="C4" s="693"/>
      <c r="D4" s="693"/>
      <c r="E4" s="693"/>
      <c r="F4" s="693"/>
      <c r="G4" s="693"/>
      <c r="H4" s="693"/>
      <c r="I4" s="693"/>
      <c r="J4" s="693"/>
      <c r="K4" s="693"/>
      <c r="M4"/>
      <c r="AB4" s="20"/>
      <c r="AE4" s="61"/>
      <c r="CQ4" s="370"/>
      <c r="CR4" s="371">
        <f>IF(CS12&lt;&gt;0,IF($CU37&lt;=83,(WORKDAY($CS$12,$CS28)),"NA"),"")</f>
        <v>45282</v>
      </c>
      <c r="CS4" s="371">
        <f>IF(CS12&lt;&gt;0,IF($CU38&lt;=83,(WORKDAY($CS$12,$CS29)),"NA"),"")</f>
        <v>45287</v>
      </c>
      <c r="CT4" s="371">
        <f>IF(CS12&lt;&gt;0,IF($CU39&lt;=83,(WORKDAY($CS$12,$CS30)),"NA"),"")</f>
        <v>45293</v>
      </c>
      <c r="CU4" s="371">
        <f>IF(CS12&lt;&gt;0,IF($CU40&lt;=83,(WORKDAY($CS$12,$CS31)),"NA"),"")</f>
        <v>45321</v>
      </c>
      <c r="CV4" s="371">
        <f>IF(CS12&lt;&gt;0,IF($CU41&lt;=83,(WORKDAY($CS$12,$CS32)),"NA"),"")</f>
        <v>45323</v>
      </c>
      <c r="CW4" s="371">
        <f>IF(CS12&lt;&gt;0,IF($CU42&lt;=83,(WORKDAY($CS$12,$CS33)),"NA"),"")</f>
        <v>45324</v>
      </c>
      <c r="CX4" s="370"/>
      <c r="CY4" s="365"/>
      <c r="CZ4" s="365"/>
    </row>
    <row r="5" spans="1:104" ht="30.75" thickBot="1">
      <c r="A5" s="65" t="s">
        <v>100</v>
      </c>
      <c r="B5" s="65" t="s">
        <v>101</v>
      </c>
      <c r="C5" s="66" t="s">
        <v>170</v>
      </c>
      <c r="D5" s="67" t="s">
        <v>173</v>
      </c>
      <c r="E5" s="67" t="s">
        <v>176</v>
      </c>
      <c r="F5" s="275" t="s">
        <v>178</v>
      </c>
      <c r="G5" s="275" t="s">
        <v>180</v>
      </c>
      <c r="H5" s="66" t="s">
        <v>182</v>
      </c>
      <c r="I5" s="66" t="s">
        <v>183</v>
      </c>
      <c r="J5" s="66" t="s">
        <v>110</v>
      </c>
      <c r="K5" s="66" t="s">
        <v>111</v>
      </c>
      <c r="L5" s="66" t="s">
        <v>112</v>
      </c>
      <c r="M5" s="690" t="s">
        <v>113</v>
      </c>
      <c r="N5" s="690"/>
      <c r="O5" s="65" t="s">
        <v>348</v>
      </c>
      <c r="P5" s="65" t="s">
        <v>115</v>
      </c>
      <c r="Q5" s="68" t="s">
        <v>116</v>
      </c>
      <c r="R5" s="69" t="s">
        <v>117</v>
      </c>
      <c r="S5" s="70" t="s">
        <v>118</v>
      </c>
      <c r="CQ5" s="431" t="str">
        <f>CR12</f>
        <v>KRISSHOP @ SICC2</v>
      </c>
      <c r="CR5" s="372" t="str">
        <f ca="1">IF(CS12&lt;&gt;0,IF($CS37&lt;=83,IF($CU37&lt;=83,(IF(TODAY()&lt;=WORKDAY(CR4,-1),"INITIATED","WIP")),INDEX($CS$17,MATCH(CR17,CR17:CR22,0))),"COMPLETED"),"")</f>
        <v>COMPLETED</v>
      </c>
      <c r="CS5" s="372" t="str">
        <f ca="1">IF(CS12&lt;&gt;0,IF($CS38&lt;=83,IF($CU38&lt;=83,(IF(TODAY()&lt;=WORKDAY(CS4,-2),"INITIATED","WIP")),INDEX($CS$18,MATCH(CR18,CR18:CR22,0))),"COMPLETED"),"")</f>
        <v>COMPLETED</v>
      </c>
      <c r="CT5" s="372" t="str">
        <f ca="1">IF(CS12&lt;&gt;0,IF($CS39&lt;=83,IF($CU39&lt;=83,(IF(TODAY()&lt;=WORKDAY(CT4,-8),"TO BE SCHEDULED","WIP")),INDEX($CS$19,MATCH(CR19,CR19:CR22,0))),"COMPLETED"),"")</f>
        <v>COMPLETED</v>
      </c>
      <c r="CU5" s="372" t="str">
        <f ca="1">IF(CS12&lt;&gt;0,IF($CS40&lt;=83,IF($CU40&lt;=83,(IF(TODAY()&lt;=WORKDAY(CU4,-66),"TO BE SCHEDULED","WIP")),INDEX($CS$20,MATCH(CR20,CR20:CR22,0))),"COMPLETED"),"")</f>
        <v>COMPLETED</v>
      </c>
      <c r="CV5" s="372" t="str">
        <f ca="1">IF(CS12&lt;&gt;0,IF($CS41&lt;=83,IF($CU41&lt;=83,(IF(TODAY()&lt;=WORKDAY(CV4,-12),"TO BE SCHEDULED","WIP")),INDEX($CS$21,MATCH(CR21,CR21:CR22,0))),"COMPLETED"),"")</f>
        <v>WIP</v>
      </c>
      <c r="CW5" s="372" t="str">
        <f ca="1">IF(CS12&lt;&gt;0,IF($CS42&lt;=83,IF($CU42&lt;=83,(IF(TODAY()&lt;=WORKDAY(CW4,-3),"TO BE SCHEDULED","WIP")),INDEX($CS$22,MATCH(CR22,CR22:CR22,0))),"COMPLETED"),"")</f>
        <v>WIP</v>
      </c>
      <c r="CX5" s="371">
        <f>CT12</f>
        <v>45323</v>
      </c>
      <c r="CY5" s="365"/>
      <c r="CZ5" s="365"/>
    </row>
    <row r="6" spans="1:104" ht="15.75" thickBot="1">
      <c r="A6" s="71"/>
      <c r="B6" s="71"/>
      <c r="C6" s="72">
        <f>IF(AI9&lt;&gt;0,IF($G66&lt;=83,(WORKDAY($AI$9,$F21)),"NA"),"")</f>
        <v>45282</v>
      </c>
      <c r="D6" s="72" t="str">
        <f>IF(AI9&lt;&gt;0,IF($G67&lt;=83,(WORKDAY($AI$9,$F22)),"NA"),"")</f>
        <v>NA</v>
      </c>
      <c r="E6" s="72">
        <f>IF(AI9&lt;&gt;0,IF($G68&lt;=83,(WORKDAY($AI$9,$F23)),"NA"),"")</f>
        <v>45286</v>
      </c>
      <c r="F6" s="72">
        <f>IF(AI9&lt;&gt;0,IF($G69&lt;=83,(WORKDAY($AI$9,$F24)),"NA"),"")</f>
        <v>45287</v>
      </c>
      <c r="G6" s="72">
        <f>IF(AI9&lt;&gt;0,IF($G70&lt;=83,(WORKDAY($AI$9,$F25)),"NA"),"")</f>
        <v>45289</v>
      </c>
      <c r="H6" s="72">
        <f>IF(AI9&lt;&gt;0,IF($G71&lt;=83,(WORKDAY($AI$9,$F26)),"NA"),"")</f>
        <v>45289</v>
      </c>
      <c r="I6" s="72">
        <f>IF(AI9&lt;&gt;0,IF($G72&lt;=83,(WORKDAY($AI$9,$F27)),"NA"),"")</f>
        <v>45293</v>
      </c>
      <c r="J6" s="72">
        <f>IF(AI9&lt;&gt;0,IF($G73&lt;=83,(WORKDAY($AI$9,$F28)),"NA"),"")</f>
        <v>45289</v>
      </c>
      <c r="K6" s="72">
        <f>IF(AI9&lt;&gt;0,IF($G74&lt;=83,(WORKDAY($AI$9,$F29)),"NA"),"")</f>
        <v>45295</v>
      </c>
      <c r="L6" s="437">
        <f>IF(AI9&lt;&gt;0,IF($G75&lt;=83,(WORKDAY($AI$9,$F30)),"NA"),"")</f>
        <v>45299</v>
      </c>
      <c r="M6" s="691" t="str">
        <f>$AO$9</f>
        <v/>
      </c>
      <c r="N6" s="691"/>
      <c r="O6" s="125"/>
      <c r="P6" s="73">
        <f>IF($AQ$9&lt;&gt;0,$AQ$9,"")</f>
        <v>45274</v>
      </c>
      <c r="Q6" s="72" t="str">
        <f ca="1">IF(TODAY()&lt;=$AP$9,"",$AA$26)</f>
        <v/>
      </c>
      <c r="R6" s="74"/>
      <c r="S6" s="72"/>
      <c r="AC6" t="str">
        <f>IF(AE16&gt;0,IF((AA16-AE16)&gt;0,(AA16-AE16),""),"")</f>
        <v/>
      </c>
      <c r="AE6" s="61"/>
      <c r="AJ6" s="694" t="s">
        <v>119</v>
      </c>
      <c r="AK6" s="695"/>
      <c r="AL6" s="695"/>
      <c r="AM6" s="695"/>
      <c r="AN6" s="695"/>
      <c r="AO6" s="695"/>
      <c r="AP6" s="695"/>
      <c r="AQ6" s="695"/>
      <c r="AR6" s="695"/>
      <c r="AX6" s="210" t="s">
        <v>38</v>
      </c>
      <c r="AY6" s="211"/>
      <c r="AZ6" s="211"/>
      <c r="BA6" s="211"/>
      <c r="BB6" s="211"/>
      <c r="BC6" s="211"/>
      <c r="BD6" s="211"/>
      <c r="BE6" s="211"/>
      <c r="BF6" s="211"/>
      <c r="BG6" s="211"/>
      <c r="BH6" s="211"/>
      <c r="BI6" s="211"/>
      <c r="BJ6" s="211"/>
      <c r="BK6" s="211"/>
      <c r="BL6" s="211"/>
      <c r="BM6" s="211"/>
      <c r="BN6" s="211"/>
      <c r="BO6" s="211"/>
      <c r="BP6" s="211"/>
      <c r="BQ6" s="211"/>
      <c r="BR6" s="211"/>
      <c r="BS6" s="211"/>
      <c r="BT6" s="211"/>
      <c r="BU6" s="211"/>
      <c r="BV6" s="211"/>
      <c r="BW6" s="212"/>
      <c r="CQ6" s="365"/>
      <c r="CR6" s="365"/>
      <c r="CS6" s="365"/>
      <c r="CT6" s="373"/>
      <c r="CU6" s="365"/>
      <c r="CV6" s="365"/>
      <c r="CW6" s="365"/>
      <c r="CX6" s="365"/>
      <c r="CY6" s="365"/>
      <c r="CZ6" s="365"/>
    </row>
    <row r="7" spans="1:104" s="82" customFormat="1" ht="30.75" thickBot="1">
      <c r="A7" s="312" t="str">
        <f>IF(AA9&lt;&gt;0,AA9,"")</f>
        <v>KRISSHOP @ SICC2</v>
      </c>
      <c r="B7" s="273" t="str">
        <f>IF($AB$9&lt;&gt;0,$AB$9,"")</f>
        <v>Provisioning of Diverse Singnet Ethernet Links and Replacement of Vedge 1000 device with Cisco C8200 device to intergrate SIA network to SDWAN fabric</v>
      </c>
      <c r="C7" s="273" t="str">
        <f ca="1">IF(AI9&lt;&gt;0,IF($E66&lt;=83,IF($G66&lt;=83,(IF(TODAY()&lt;=WORKDAY(C6,-2),"NEEDS ATTENTION","ISSUE")),INDEX($AA$16,MATCH(Z16,Z16:Z25,0))),"COMPLETED"),"")</f>
        <v>COMPLETED</v>
      </c>
      <c r="D7" s="273" t="str">
        <f ca="1">IF(AI9&lt;&gt;0,IF($E67&lt;=83,IF($G67&lt;=83,(IF(TODAY()&lt;=WORKDAY(D6,-2),"NEEDS ATTENTION","RISK")),INDEX($AA$17,MATCH(Z17,Z17:Z25,0))),"COMPLETED"),"")</f>
        <v>NA</v>
      </c>
      <c r="E7" s="273" t="str">
        <f ca="1">IF(AI9&lt;&gt;0,IF($E68&lt;=83,IF($G68&lt;=83,(IF(TODAY()&lt;=WORKDAY(E6,-2),"NEEDS ATTENTION","RISK")),INDEX($AA$18,MATCH(Z18,Z18:Z25,0))),"COMPLETED"),"")</f>
        <v>COMPLETED</v>
      </c>
      <c r="F7" s="276" t="str">
        <f ca="1">IF(AI9&lt;&gt;0,IF($E69&lt;=83,IF($G69&lt;=83,(IF(TODAY()&lt;=WORKDAY(F6,-2),"NEEDS ATTENTION","ISSUE")),INDEX($AA$19,MATCH(Z19,Z19:Z25,0))),"COMPLETED"),"")</f>
        <v>COMPLETED</v>
      </c>
      <c r="G7" s="276" t="str">
        <f ca="1">IF(AI9&lt;&gt;0,IF($E70&lt;=83,IF($G70&lt;=83,(IF(TODAY()&lt;=WORKDAY(G6,-2),"NEEDS ATTENTION","RISK")),INDEX($AA$20,MATCH(Z20,Z20:Z25,0))),"COMPLETED"),"")</f>
        <v>COMPLETED</v>
      </c>
      <c r="H7" s="273" t="str">
        <f ca="1">IF(AI9&lt;&gt;0,IF($E71&lt;=83,IF($G71&lt;=83,(IF(TODAY()&lt;=WORKDAY(H6,-2),"NEEDS ATTENTION","ISSUE")),INDEX($AA$21,MATCH(Z21,Z21:Z25,0))),"COMPLETED"),"")</f>
        <v>COMPLETED</v>
      </c>
      <c r="I7" s="273" t="str">
        <f ca="1">IF(AI9&lt;&gt;0,IF($E72&lt;=83,IF($G72&lt;=83,(IF(TODAY()&lt;=WORKDAY(I6,-2),"NEEDS ATTENTION","ISSUE")),INDEX($AA$22,MATCH(Z22,Z22:Z25,0))),"COMPLETED"),"")</f>
        <v>COMPLETED</v>
      </c>
      <c r="J7" s="273" t="str">
        <f ca="1">IF(AI9&lt;&gt;0,IF($E73&lt;=83,IF($G73&lt;=83,(IF(TODAY()&lt;=WORKDAY(J6,-2),"NEEDS ATTENTION","ISSUE")),INDEX($AA$23,MATCH(Z23,Z23:Z25,0))),"COMPLETED"),"")</f>
        <v>COMPLETED</v>
      </c>
      <c r="K7" s="273" t="str" cm="1">
        <f t="array" aca="1" ref="K7" ca="1">IF(AI9&lt;&gt;0,IF($E74&lt;=83,IF($G74&lt;=83,(IF(TODAY()&lt;=WORKDAY(K6,-2),"NEEDS ATTENTION","RISK")),INDEX($AA$24,MATCH(Z24:Z25,Z24,0))),"COMPLETED"),"")</f>
        <v>COMPLETED</v>
      </c>
      <c r="L7" s="273" t="str">
        <f ca="1">IF(AI9&lt;&gt;0,IF($E75&lt;=83,IF($G75&lt;=83,(IF(TODAY()&lt;=WORKDAY(L6,-2),"NEEDS ATTENTION","RISK")),INDEX($AA$25,MATCH(Z25,Z25,0))),"COMPLETED"),"")</f>
        <v>COMPLETED</v>
      </c>
      <c r="M7" s="72" t="str">
        <f>M6</f>
        <v/>
      </c>
      <c r="N7" s="273" t="str">
        <f>IF(($M$7&lt;$O$7),"NEEDS POSTPONEMENT","NEEDS ATTENTION")</f>
        <v>NEEDS ATTENTION</v>
      </c>
      <c r="O7" s="72">
        <f>$AP$9</f>
        <v>45323</v>
      </c>
      <c r="P7" s="78" t="str">
        <f>IF((P6&lt;O7),"AMENDMENT REQUIRED","")</f>
        <v>AMENDMENT REQUIRED</v>
      </c>
      <c r="Q7" s="273" t="str">
        <f ca="1">IF($AR$9&lt;&gt;0,IF($E$76&lt;84,IF(TODAY()&gt;=WORKDAY($AR$9,$F$99),"NEEDS ATTENTION",""),"COMPLETED"),"")</f>
        <v/>
      </c>
      <c r="R7" s="434" t="str">
        <f>IF($E$76&gt;70,"TO ARCHIVE",IF($AP$9&gt;$AK$9,"AGGRESSIVE",""))</f>
        <v/>
      </c>
      <c r="S7" s="313">
        <f>AA88</f>
        <v>0.875</v>
      </c>
      <c r="AL7" s="702" t="s">
        <v>120</v>
      </c>
      <c r="AM7" s="703"/>
      <c r="AN7" s="703"/>
      <c r="AO7" s="704"/>
      <c r="AQ7" s="317" t="s">
        <v>121</v>
      </c>
      <c r="AX7" s="34" t="s">
        <v>39</v>
      </c>
      <c r="AY7" s="225"/>
      <c r="AZ7" s="34" t="s">
        <v>40</v>
      </c>
      <c r="BA7" s="214" t="s">
        <v>41</v>
      </c>
      <c r="BB7" s="661" t="s">
        <v>42</v>
      </c>
      <c r="BC7" s="649"/>
      <c r="BD7" s="649"/>
      <c r="BE7" s="650"/>
      <c r="BF7" s="60" t="s">
        <v>43</v>
      </c>
      <c r="BG7" s="662">
        <v>45094</v>
      </c>
      <c r="BH7" s="663"/>
      <c r="BI7" s="663"/>
      <c r="BJ7" s="664"/>
      <c r="BK7" s="649" t="s">
        <v>44</v>
      </c>
      <c r="BL7" s="649"/>
      <c r="BM7" s="649"/>
      <c r="BN7" s="649"/>
      <c r="BO7" s="649"/>
      <c r="BP7" s="649"/>
      <c r="BQ7" s="649"/>
      <c r="BR7" s="649"/>
      <c r="BS7" s="649"/>
      <c r="BT7" s="649"/>
      <c r="BU7" s="649"/>
      <c r="BV7" s="650"/>
      <c r="BW7" s="659" t="s">
        <v>45</v>
      </c>
      <c r="BX7" s="203"/>
      <c r="BY7" s="203"/>
      <c r="BZ7" s="680" t="s">
        <v>46</v>
      </c>
      <c r="CA7" s="680"/>
      <c r="CB7" s="82" t="s">
        <v>47</v>
      </c>
      <c r="CC7" s="203"/>
      <c r="CD7" s="203"/>
      <c r="CE7" s="203"/>
      <c r="CF7" s="203"/>
      <c r="CG7" s="203"/>
      <c r="CH7" s="203"/>
      <c r="CI7" s="203"/>
      <c r="CJ7" s="203"/>
      <c r="CK7" s="203"/>
      <c r="CL7" s="203"/>
      <c r="CM7" s="203"/>
      <c r="CN7" s="203"/>
      <c r="CQ7" s="375"/>
      <c r="CR7" s="375"/>
      <c r="CS7" s="375"/>
      <c r="CT7" s="439"/>
      <c r="CU7" s="440"/>
      <c r="CV7" s="375"/>
      <c r="CW7" s="375"/>
      <c r="CX7" s="439"/>
      <c r="CY7" s="375"/>
      <c r="CZ7" s="375"/>
    </row>
    <row r="8" spans="1:104" s="82" customFormat="1" ht="46.5" thickTop="1" thickBot="1">
      <c r="E8" s="1"/>
      <c r="G8" s="1"/>
      <c r="H8" s="278"/>
      <c r="I8" s="278"/>
      <c r="Z8" s="83" t="s">
        <v>349</v>
      </c>
      <c r="AA8" s="83" t="s">
        <v>100</v>
      </c>
      <c r="AB8" s="83" t="s">
        <v>350</v>
      </c>
      <c r="AC8" s="83" t="s">
        <v>351</v>
      </c>
      <c r="AD8" s="83" t="s">
        <v>352</v>
      </c>
      <c r="AE8" s="83" t="s">
        <v>353</v>
      </c>
      <c r="AF8" s="83" t="s">
        <v>354</v>
      </c>
      <c r="AG8" s="83" t="s">
        <v>355</v>
      </c>
      <c r="AH8" s="83" t="s">
        <v>356</v>
      </c>
      <c r="AI8" s="84" t="s">
        <v>357</v>
      </c>
      <c r="AJ8" s="83" t="s">
        <v>261</v>
      </c>
      <c r="AK8" s="85" t="s">
        <v>358</v>
      </c>
      <c r="AL8" s="86" t="s">
        <v>359</v>
      </c>
      <c r="AM8" s="86" t="s">
        <v>360</v>
      </c>
      <c r="AN8" s="86" t="s">
        <v>236</v>
      </c>
      <c r="AO8" s="87" t="s">
        <v>361</v>
      </c>
      <c r="AP8" s="88" t="s">
        <v>114</v>
      </c>
      <c r="AQ8" s="88" t="s">
        <v>123</v>
      </c>
      <c r="AR8" s="89" t="s">
        <v>124</v>
      </c>
      <c r="AX8" s="53" t="s">
        <v>4</v>
      </c>
      <c r="AY8" s="53" t="s">
        <v>48</v>
      </c>
      <c r="AZ8" s="53" t="s">
        <v>49</v>
      </c>
      <c r="BA8" s="53" t="s">
        <v>50</v>
      </c>
      <c r="BB8" s="53" t="s">
        <v>51</v>
      </c>
      <c r="BC8" s="53" t="s">
        <v>52</v>
      </c>
      <c r="BD8" s="36" t="s">
        <v>53</v>
      </c>
      <c r="BE8" s="36" t="s">
        <v>54</v>
      </c>
      <c r="BF8" s="37" t="s">
        <v>55</v>
      </c>
      <c r="BG8" s="52" t="s">
        <v>56</v>
      </c>
      <c r="BH8" s="59" t="s">
        <v>57</v>
      </c>
      <c r="BI8" s="59" t="s">
        <v>58</v>
      </c>
      <c r="BJ8" s="52" t="s">
        <v>59</v>
      </c>
      <c r="BK8" s="53" t="s">
        <v>48</v>
      </c>
      <c r="BL8" s="53" t="s">
        <v>49</v>
      </c>
      <c r="BM8" s="53" t="s">
        <v>50</v>
      </c>
      <c r="BN8" s="53" t="s">
        <v>51</v>
      </c>
      <c r="BO8" s="53" t="s">
        <v>52</v>
      </c>
      <c r="BP8" s="37" t="s">
        <v>60</v>
      </c>
      <c r="BQ8" s="37" t="s">
        <v>61</v>
      </c>
      <c r="BR8" s="37" t="s">
        <v>62</v>
      </c>
      <c r="BS8" s="52" t="s">
        <v>56</v>
      </c>
      <c r="BT8" s="59" t="s">
        <v>57</v>
      </c>
      <c r="BU8" s="59" t="s">
        <v>58</v>
      </c>
      <c r="BV8" s="52" t="s">
        <v>59</v>
      </c>
      <c r="BW8" s="660"/>
      <c r="BX8" s="1"/>
      <c r="BY8" s="1"/>
      <c r="BZ8" s="652" t="s">
        <v>63</v>
      </c>
      <c r="CA8" s="653"/>
      <c r="CB8" s="38" t="str">
        <f>CJ$12</f>
        <v>Very Low</v>
      </c>
      <c r="CC8" s="38" t="str">
        <f>CJ$11</f>
        <v>Low</v>
      </c>
      <c r="CD8" s="38" t="str">
        <f>CJ$10</f>
        <v>Medium</v>
      </c>
      <c r="CE8" s="38" t="str">
        <f>CJ$9</f>
        <v>High</v>
      </c>
      <c r="CF8" s="38" t="str">
        <f>CJ$8</f>
        <v>Very High</v>
      </c>
      <c r="CG8" s="38" t="str">
        <f>CJ$13</f>
        <v>NIL</v>
      </c>
      <c r="CH8" s="39" t="s">
        <v>64</v>
      </c>
      <c r="CI8" s="39" t="s">
        <v>65</v>
      </c>
      <c r="CJ8" s="39" t="s">
        <v>65</v>
      </c>
      <c r="CK8" s="1"/>
      <c r="CL8" s="1"/>
      <c r="CM8" s="1"/>
      <c r="CN8" s="1"/>
      <c r="CQ8" s="365"/>
      <c r="CR8" s="365"/>
      <c r="CS8" s="365"/>
      <c r="CT8" s="365"/>
      <c r="CU8" s="365"/>
      <c r="CV8" s="365"/>
      <c r="CW8" s="365"/>
      <c r="CX8" s="365"/>
      <c r="CY8" s="365"/>
      <c r="CZ8" s="365"/>
    </row>
    <row r="9" spans="1:104" ht="136.5" thickTop="1" thickBot="1">
      <c r="M9"/>
      <c r="Z9" s="41" t="s">
        <v>362</v>
      </c>
      <c r="AA9" s="41" t="s">
        <v>324</v>
      </c>
      <c r="AB9" s="41" t="s">
        <v>1159</v>
      </c>
      <c r="AC9" s="41" t="s">
        <v>534</v>
      </c>
      <c r="AD9" s="41" t="s">
        <v>363</v>
      </c>
      <c r="AE9" s="41" t="s">
        <v>842</v>
      </c>
      <c r="AF9" s="41" t="s">
        <v>848</v>
      </c>
      <c r="AG9" s="41" t="s">
        <v>897</v>
      </c>
      <c r="AH9" s="41" t="s">
        <v>898</v>
      </c>
      <c r="AI9" s="90">
        <f>'HL-Project Plan'!E36</f>
        <v>45279</v>
      </c>
      <c r="AJ9" s="7">
        <v>32</v>
      </c>
      <c r="AK9" s="271">
        <f>IF($AI$9&gt;0,WORKDAY($AI$9,$AJ$9),"")</f>
        <v>45323</v>
      </c>
      <c r="AL9" s="26">
        <f>IF(E79&lt;=83,"",AA29)</f>
        <v>0</v>
      </c>
      <c r="AM9" s="26">
        <f>IF(E80&lt;=83,"",AA28)</f>
        <v>45279</v>
      </c>
      <c r="AN9" s="26" t="str">
        <f>IF(E81&lt;=83,"",AA30)</f>
        <v/>
      </c>
      <c r="AO9" s="271" t="str">
        <f>IF(AA31&lt;&gt;0,IF(G73=84,AD31,AA31),"")</f>
        <v/>
      </c>
      <c r="AP9" s="26">
        <f>IF($AI$9&lt;&gt;0,(MAX((AK9),MAX($AL$9,$AM$9,$AN$9))),"")</f>
        <v>45323</v>
      </c>
      <c r="AQ9" s="26">
        <f>MIN('CRD controls'!I163:I171)</f>
        <v>45274</v>
      </c>
      <c r="AR9" s="272"/>
      <c r="AX9" s="7">
        <v>1</v>
      </c>
      <c r="AY9" s="40"/>
      <c r="AZ9" s="226"/>
      <c r="BA9" s="40" t="s">
        <v>74</v>
      </c>
      <c r="BB9" s="40"/>
      <c r="BC9" s="41"/>
      <c r="BD9" s="41" t="s">
        <v>73</v>
      </c>
      <c r="BE9" s="41" t="s">
        <v>65</v>
      </c>
      <c r="BF9" s="41" t="str">
        <f t="shared" ref="BF9:BF23" si="0">IFERROR(INDEX(CB$9:CF$13,MATCH(BD9,CA$9:CA$13,0),MATCH(BE9,CB$8:CF$8,0)),"")</f>
        <v>Critical</v>
      </c>
      <c r="BG9" s="227"/>
      <c r="BH9" s="40"/>
      <c r="BI9" s="41"/>
      <c r="BJ9" s="227"/>
      <c r="BK9" s="41"/>
      <c r="BL9" s="227"/>
      <c r="BM9" s="41" t="s">
        <v>74</v>
      </c>
      <c r="BN9" s="41"/>
      <c r="BO9" s="41"/>
      <c r="BP9" s="41" t="s">
        <v>65</v>
      </c>
      <c r="BQ9" s="41" t="s">
        <v>76</v>
      </c>
      <c r="BR9" s="41" t="str">
        <f t="shared" ref="BR9:BR23" si="1">IFERROR(INDEX(CB$9:CG$14,MATCH(BP9,CA$9:CA$14,0),MATCH(BQ9,CB$8:CG$8,0)),"")</f>
        <v>Severe</v>
      </c>
      <c r="BS9" s="227"/>
      <c r="BT9" s="41"/>
      <c r="BU9" s="41"/>
      <c r="BV9" s="227"/>
      <c r="BW9" s="41" t="str">
        <f>IF($BP9&lt;&gt;0,IF($BR9="NIL","CLOSED","OPEN"),"")</f>
        <v>OPEN</v>
      </c>
      <c r="BZ9" s="642" t="s">
        <v>53</v>
      </c>
      <c r="CA9" s="42" t="str">
        <f>CI$8</f>
        <v>Very High</v>
      </c>
      <c r="CB9" s="43" t="s">
        <v>69</v>
      </c>
      <c r="CC9" s="43" t="s">
        <v>70</v>
      </c>
      <c r="CD9" s="43" t="s">
        <v>70</v>
      </c>
      <c r="CE9" s="43" t="s">
        <v>71</v>
      </c>
      <c r="CF9" s="43" t="s">
        <v>71</v>
      </c>
      <c r="CG9" s="43" t="s">
        <v>72</v>
      </c>
      <c r="CH9" s="44" t="s">
        <v>67</v>
      </c>
      <c r="CI9" s="44" t="s">
        <v>73</v>
      </c>
      <c r="CJ9" s="44" t="s">
        <v>73</v>
      </c>
      <c r="CL9" s="62" t="s">
        <v>64</v>
      </c>
      <c r="CM9" s="63" t="s">
        <v>67</v>
      </c>
      <c r="CN9" s="62" t="s">
        <v>74</v>
      </c>
      <c r="CQ9" s="365"/>
      <c r="CR9" s="365"/>
      <c r="CS9" s="365"/>
      <c r="CT9" s="365"/>
      <c r="CU9" s="365"/>
      <c r="CV9" s="365" t="str">
        <f>IF(CW17&gt;0,IF((CS17-CW17)&gt;0,(CS17-CW17),""),"")</f>
        <v/>
      </c>
      <c r="CW9" s="365"/>
      <c r="CX9" s="373"/>
      <c r="CY9" s="365"/>
      <c r="CZ9" s="365"/>
    </row>
    <row r="10" spans="1:104" ht="16.5" thickTop="1" thickBot="1">
      <c r="M10"/>
      <c r="Z10" s="1"/>
      <c r="AA10" s="1"/>
      <c r="AB10" s="1"/>
      <c r="AC10" s="1"/>
      <c r="AD10" s="91"/>
      <c r="AE10" s="57"/>
      <c r="AF10" s="57"/>
      <c r="AG10" s="57"/>
      <c r="AH10" s="92"/>
      <c r="AI10" s="92"/>
      <c r="AJ10" s="92"/>
      <c r="AK10" s="93"/>
      <c r="AL10" s="95"/>
      <c r="AM10" s="95"/>
      <c r="AN10" s="95"/>
      <c r="AO10" s="95"/>
      <c r="AP10" s="95"/>
      <c r="AQ10" s="95"/>
      <c r="AR10" s="95"/>
      <c r="AS10" s="95"/>
      <c r="AX10" s="7">
        <v>2</v>
      </c>
      <c r="AY10" s="40"/>
      <c r="AZ10" s="226"/>
      <c r="BA10" s="40" t="s">
        <v>74</v>
      </c>
      <c r="BB10" s="40"/>
      <c r="BC10" s="41"/>
      <c r="BD10" s="41" t="s">
        <v>65</v>
      </c>
      <c r="BE10" s="41" t="s">
        <v>73</v>
      </c>
      <c r="BF10" s="41" t="str">
        <f t="shared" si="0"/>
        <v>Critical</v>
      </c>
      <c r="BG10" s="227"/>
      <c r="BH10" s="40"/>
      <c r="BI10" s="41"/>
      <c r="BJ10" s="227"/>
      <c r="BK10" s="41"/>
      <c r="BL10" s="227"/>
      <c r="BM10" s="41" t="s">
        <v>74</v>
      </c>
      <c r="BN10" s="41"/>
      <c r="BO10" s="41"/>
      <c r="BP10" s="41" t="s">
        <v>73</v>
      </c>
      <c r="BQ10" s="41" t="s">
        <v>76</v>
      </c>
      <c r="BR10" s="41" t="str">
        <f t="shared" si="1"/>
        <v>Severe</v>
      </c>
      <c r="BS10" s="227"/>
      <c r="BT10" s="41"/>
      <c r="BU10" s="41"/>
      <c r="BV10" s="227"/>
      <c r="BW10" s="41" t="str">
        <f t="shared" ref="BW10:BW23" si="2">IF($BP10&lt;&gt;0,IF($BR10="NIL","CLOSED","OPEN"),"")</f>
        <v>OPEN</v>
      </c>
      <c r="BZ10" s="643"/>
      <c r="CA10" s="42" t="str">
        <f>CI$9</f>
        <v>High</v>
      </c>
      <c r="CB10" s="43" t="s">
        <v>77</v>
      </c>
      <c r="CC10" s="43" t="s">
        <v>69</v>
      </c>
      <c r="CD10" s="43" t="s">
        <v>70</v>
      </c>
      <c r="CE10" s="43" t="s">
        <v>71</v>
      </c>
      <c r="CF10" s="43" t="s">
        <v>71</v>
      </c>
      <c r="CG10" s="43" t="s">
        <v>72</v>
      </c>
      <c r="CH10" s="39" t="s">
        <v>74</v>
      </c>
      <c r="CI10" s="39" t="s">
        <v>76</v>
      </c>
      <c r="CJ10" s="39" t="s">
        <v>76</v>
      </c>
      <c r="CL10" s="39" t="s">
        <v>65</v>
      </c>
      <c r="CM10" s="39" t="s">
        <v>65</v>
      </c>
      <c r="CN10" s="39" t="s">
        <v>65</v>
      </c>
      <c r="CQ10" s="375"/>
      <c r="CR10" s="375"/>
      <c r="CS10" s="375"/>
      <c r="CT10" s="375"/>
      <c r="CU10" s="375"/>
      <c r="CV10" s="375"/>
      <c r="CW10" s="375"/>
      <c r="CX10" s="375"/>
      <c r="CY10" s="375"/>
      <c r="CZ10" s="375"/>
    </row>
    <row r="11" spans="1:104" ht="16.5" thickTop="1" thickBot="1">
      <c r="M11"/>
      <c r="Y11" s="96" t="s">
        <v>364</v>
      </c>
      <c r="Z11" s="96" t="s">
        <v>365</v>
      </c>
      <c r="AA11" s="1"/>
      <c r="AB11" s="1"/>
      <c r="AC11" s="1"/>
      <c r="AD11" s="91"/>
      <c r="AE11" s="57"/>
      <c r="AF11" s="57"/>
      <c r="AG11" s="57"/>
      <c r="AH11" s="92"/>
      <c r="AI11" s="92"/>
      <c r="AJ11" s="92"/>
      <c r="AK11" s="93"/>
      <c r="AL11" s="95"/>
      <c r="AM11" s="95"/>
      <c r="AN11" s="95"/>
      <c r="AO11" s="95"/>
      <c r="AP11" s="95"/>
      <c r="AQ11" s="95"/>
      <c r="AR11" s="95"/>
      <c r="AS11" s="95"/>
      <c r="AX11" s="7">
        <v>3</v>
      </c>
      <c r="AY11" s="40"/>
      <c r="AZ11" s="226"/>
      <c r="BA11" s="40" t="s">
        <v>74</v>
      </c>
      <c r="BB11" s="40"/>
      <c r="BC11" s="41"/>
      <c r="BD11" s="41" t="s">
        <v>73</v>
      </c>
      <c r="BE11" s="41" t="s">
        <v>76</v>
      </c>
      <c r="BF11" s="41" t="str">
        <f t="shared" si="0"/>
        <v>Severe</v>
      </c>
      <c r="BG11" s="227"/>
      <c r="BH11" s="40"/>
      <c r="BI11" s="41"/>
      <c r="BJ11" s="227"/>
      <c r="BK11" s="41"/>
      <c r="BL11" s="227"/>
      <c r="BM11" s="41" t="s">
        <v>74</v>
      </c>
      <c r="BN11" s="41"/>
      <c r="BO11" s="41"/>
      <c r="BP11" s="41" t="s">
        <v>76</v>
      </c>
      <c r="BQ11" s="41" t="s">
        <v>68</v>
      </c>
      <c r="BR11" s="41" t="str">
        <f t="shared" si="1"/>
        <v>Moderate</v>
      </c>
      <c r="BS11" s="227"/>
      <c r="BT11" s="41"/>
      <c r="BU11" s="41"/>
      <c r="BV11" s="227"/>
      <c r="BW11" s="41" t="str">
        <f t="shared" si="2"/>
        <v>OPEN</v>
      </c>
      <c r="BZ11" s="643"/>
      <c r="CA11" s="42" t="str">
        <f>CI$10</f>
        <v>Medium</v>
      </c>
      <c r="CB11" s="43" t="s">
        <v>77</v>
      </c>
      <c r="CC11" s="43" t="s">
        <v>69</v>
      </c>
      <c r="CD11" s="43" t="s">
        <v>69</v>
      </c>
      <c r="CE11" s="43" t="s">
        <v>70</v>
      </c>
      <c r="CF11" s="43" t="s">
        <v>71</v>
      </c>
      <c r="CG11" s="43" t="s">
        <v>72</v>
      </c>
      <c r="CH11" s="1"/>
      <c r="CI11" s="39" t="s">
        <v>68</v>
      </c>
      <c r="CJ11" s="39" t="s">
        <v>68</v>
      </c>
      <c r="CL11" s="44" t="s">
        <v>73</v>
      </c>
      <c r="CM11" s="44" t="s">
        <v>73</v>
      </c>
      <c r="CN11" s="44" t="s">
        <v>73</v>
      </c>
      <c r="CQ11" s="375"/>
      <c r="CR11" s="376" t="s">
        <v>100</v>
      </c>
      <c r="CS11" s="377" t="s">
        <v>366</v>
      </c>
      <c r="CT11" s="378" t="s">
        <v>114</v>
      </c>
      <c r="CU11" s="365"/>
      <c r="CV11" s="365"/>
      <c r="CW11" s="365"/>
      <c r="CX11" s="365"/>
      <c r="CY11" s="365"/>
      <c r="CZ11" s="365"/>
    </row>
    <row r="12" spans="1:104" ht="16.5" thickTop="1" thickBot="1">
      <c r="A12" s="97"/>
      <c r="B12" s="97"/>
      <c r="C12" s="97"/>
      <c r="D12" s="97"/>
      <c r="E12" s="279"/>
      <c r="F12" s="97"/>
      <c r="G12" s="279"/>
      <c r="H12" s="280"/>
      <c r="I12" s="280"/>
      <c r="J12" s="97"/>
      <c r="K12" s="97"/>
      <c r="L12" s="98"/>
      <c r="M12" s="99"/>
      <c r="N12" s="97"/>
      <c r="O12" s="97"/>
      <c r="P12" s="97"/>
      <c r="Q12" s="97"/>
      <c r="R12" s="97"/>
      <c r="S12" s="97"/>
      <c r="T12" s="97"/>
      <c r="U12" s="97"/>
      <c r="V12" s="97"/>
      <c r="W12" s="97"/>
      <c r="X12" s="97"/>
      <c r="Y12" s="97"/>
      <c r="Z12" s="100"/>
      <c r="AA12" s="1"/>
      <c r="AB12" s="1"/>
      <c r="AC12" s="1"/>
      <c r="AD12" s="57"/>
      <c r="AE12" s="57"/>
      <c r="AF12" s="57"/>
      <c r="AG12" s="57"/>
      <c r="AH12" s="92"/>
      <c r="AI12" s="92"/>
      <c r="AJ12" s="92"/>
      <c r="AK12" s="93"/>
      <c r="AL12" s="95"/>
      <c r="AM12" s="95"/>
      <c r="AN12" s="95"/>
      <c r="AO12" s="95"/>
      <c r="AP12" s="95"/>
      <c r="AQ12" s="95"/>
      <c r="AR12" s="95"/>
      <c r="AS12" s="95"/>
      <c r="AX12" s="7">
        <v>4</v>
      </c>
      <c r="AY12" s="40"/>
      <c r="AZ12" s="226"/>
      <c r="BA12" s="40" t="s">
        <v>74</v>
      </c>
      <c r="BB12" s="40"/>
      <c r="BC12" s="41"/>
      <c r="BD12" s="41" t="s">
        <v>76</v>
      </c>
      <c r="BE12" s="41" t="s">
        <v>68</v>
      </c>
      <c r="BF12" s="41" t="str">
        <f t="shared" si="0"/>
        <v>Moderate</v>
      </c>
      <c r="BG12" s="227"/>
      <c r="BH12" s="40"/>
      <c r="BI12" s="41"/>
      <c r="BJ12" s="227"/>
      <c r="BK12" s="41"/>
      <c r="BL12" s="227"/>
      <c r="BM12" s="41" t="s">
        <v>74</v>
      </c>
      <c r="BN12" s="41"/>
      <c r="BO12" s="41"/>
      <c r="BP12" s="41" t="s">
        <v>68</v>
      </c>
      <c r="BQ12" s="41" t="s">
        <v>68</v>
      </c>
      <c r="BR12" s="41" t="str">
        <f t="shared" si="1"/>
        <v>Sustainable</v>
      </c>
      <c r="BS12" s="227"/>
      <c r="BT12" s="41"/>
      <c r="BU12" s="41"/>
      <c r="BV12" s="227"/>
      <c r="BW12" s="41" t="str">
        <f t="shared" si="2"/>
        <v>OPEN</v>
      </c>
      <c r="BZ12" s="643"/>
      <c r="CA12" s="42" t="str">
        <f>CI$11</f>
        <v>Low</v>
      </c>
      <c r="CB12" s="43" t="s">
        <v>77</v>
      </c>
      <c r="CC12" s="43" t="s">
        <v>77</v>
      </c>
      <c r="CD12" s="43" t="s">
        <v>69</v>
      </c>
      <c r="CE12" s="43" t="s">
        <v>70</v>
      </c>
      <c r="CF12" s="43" t="s">
        <v>71</v>
      </c>
      <c r="CG12" s="43" t="s">
        <v>72</v>
      </c>
      <c r="CH12" s="1"/>
      <c r="CI12" s="39" t="s">
        <v>80</v>
      </c>
      <c r="CJ12" s="39" t="s">
        <v>80</v>
      </c>
      <c r="CL12" s="39" t="s">
        <v>76</v>
      </c>
      <c r="CM12" s="39" t="s">
        <v>76</v>
      </c>
      <c r="CN12" s="39" t="s">
        <v>76</v>
      </c>
      <c r="CQ12" s="365"/>
      <c r="CR12" s="372" t="str">
        <f>IF(AI9&lt;&gt;0,AA9,"")</f>
        <v>KRISSHOP @ SICC2</v>
      </c>
      <c r="CS12" s="379">
        <f>AI9</f>
        <v>45279</v>
      </c>
      <c r="CT12" s="380">
        <f>AP9</f>
        <v>45323</v>
      </c>
      <c r="CU12" s="365"/>
      <c r="CV12" s="365"/>
      <c r="CW12" s="365"/>
      <c r="CX12" s="373"/>
      <c r="CY12" s="365"/>
      <c r="CZ12" s="365"/>
    </row>
    <row r="13" spans="1:104" ht="31.5" thickTop="1" thickBot="1">
      <c r="M13"/>
      <c r="Z13" s="92"/>
      <c r="AA13" s="92"/>
      <c r="AB13" s="94"/>
      <c r="AC13" s="92"/>
      <c r="AD13" s="91"/>
      <c r="AE13" s="91"/>
      <c r="AF13" s="57"/>
      <c r="AG13" s="57"/>
      <c r="AH13" s="92"/>
      <c r="AI13" s="92"/>
      <c r="AJ13" s="92"/>
      <c r="AK13" s="92"/>
      <c r="AL13" s="93"/>
      <c r="AM13" s="93"/>
      <c r="AN13" s="93"/>
      <c r="AO13" s="93"/>
      <c r="AP13" s="93"/>
      <c r="AQ13" s="93"/>
      <c r="AR13" s="93"/>
      <c r="AS13" s="93"/>
      <c r="AX13" s="7">
        <v>5</v>
      </c>
      <c r="AY13" s="40"/>
      <c r="AZ13" s="226"/>
      <c r="BA13" s="40" t="s">
        <v>74</v>
      </c>
      <c r="BB13" s="40"/>
      <c r="BC13" s="41"/>
      <c r="BD13" s="41" t="s">
        <v>73</v>
      </c>
      <c r="BE13" s="41" t="s">
        <v>80</v>
      </c>
      <c r="BF13" s="219" t="str">
        <f t="shared" si="0"/>
        <v>Sustainable</v>
      </c>
      <c r="BG13" s="227"/>
      <c r="BH13" s="40"/>
      <c r="BI13" s="41"/>
      <c r="BJ13" s="227"/>
      <c r="BK13" s="41"/>
      <c r="BL13" s="227"/>
      <c r="BM13" s="41" t="s">
        <v>74</v>
      </c>
      <c r="BN13" s="41"/>
      <c r="BO13" s="41"/>
      <c r="BP13" s="41" t="s">
        <v>72</v>
      </c>
      <c r="BQ13" s="41" t="s">
        <v>72</v>
      </c>
      <c r="BR13" s="41" t="str">
        <f t="shared" si="1"/>
        <v>NIL</v>
      </c>
      <c r="BS13" s="227"/>
      <c r="BT13" s="41"/>
      <c r="BU13" s="41"/>
      <c r="BV13" s="227"/>
      <c r="BW13" s="41" t="str">
        <f t="shared" si="2"/>
        <v>CLOSED</v>
      </c>
      <c r="BZ13" s="643"/>
      <c r="CA13" s="42" t="str">
        <f>CI$12</f>
        <v>Very Low</v>
      </c>
      <c r="CB13" s="43" t="s">
        <v>77</v>
      </c>
      <c r="CC13" s="43" t="s">
        <v>77</v>
      </c>
      <c r="CD13" s="43" t="s">
        <v>77</v>
      </c>
      <c r="CE13" s="43" t="s">
        <v>69</v>
      </c>
      <c r="CF13" s="43" t="s">
        <v>70</v>
      </c>
      <c r="CG13" s="43" t="s">
        <v>72</v>
      </c>
      <c r="CH13" s="1"/>
      <c r="CI13" s="39" t="s">
        <v>72</v>
      </c>
      <c r="CJ13" s="39" t="s">
        <v>72</v>
      </c>
      <c r="CL13" s="39" t="s">
        <v>68</v>
      </c>
      <c r="CM13" s="39" t="s">
        <v>68</v>
      </c>
      <c r="CN13" s="39" t="s">
        <v>68</v>
      </c>
      <c r="CQ13" s="365"/>
      <c r="CR13" s="381"/>
      <c r="CS13" s="381"/>
      <c r="CT13" s="381"/>
      <c r="CU13" s="381"/>
      <c r="CV13" s="91"/>
      <c r="CW13" s="382"/>
      <c r="CX13" s="382"/>
      <c r="CY13" s="382"/>
      <c r="CZ13" s="383"/>
    </row>
    <row r="14" spans="1:104" ht="16.5" thickTop="1" thickBot="1">
      <c r="M14"/>
      <c r="X14" s="14"/>
      <c r="AB14" s="92"/>
      <c r="AC14" s="92"/>
      <c r="AD14" s="92"/>
      <c r="AE14" s="91"/>
      <c r="AF14" s="91"/>
      <c r="AG14" s="57"/>
      <c r="AH14" s="57"/>
      <c r="AI14" s="92"/>
      <c r="AJ14" s="92"/>
      <c r="AK14" s="92"/>
      <c r="AL14" s="93"/>
      <c r="AM14" s="93"/>
      <c r="AN14" s="93"/>
      <c r="AO14" s="93"/>
      <c r="AP14" s="93"/>
      <c r="AQ14" s="93"/>
      <c r="AR14" s="93"/>
      <c r="AS14" s="93"/>
      <c r="AX14" s="7">
        <v>6</v>
      </c>
      <c r="AY14" s="40"/>
      <c r="AZ14" s="226"/>
      <c r="BA14" s="40"/>
      <c r="BB14" s="40"/>
      <c r="BC14" s="41"/>
      <c r="BD14" s="41"/>
      <c r="BE14" s="41"/>
      <c r="BF14" s="41" t="str">
        <f t="shared" si="0"/>
        <v/>
      </c>
      <c r="BG14" s="227"/>
      <c r="BH14" s="40"/>
      <c r="BI14" s="41"/>
      <c r="BJ14" s="227"/>
      <c r="BK14" s="41"/>
      <c r="BL14" s="227"/>
      <c r="BM14" s="41"/>
      <c r="BN14" s="41"/>
      <c r="BO14" s="41"/>
      <c r="BP14" s="41"/>
      <c r="BQ14" s="41"/>
      <c r="BR14" s="41" t="str">
        <f t="shared" si="1"/>
        <v/>
      </c>
      <c r="BS14" s="227"/>
      <c r="BT14" s="41"/>
      <c r="BU14" s="41"/>
      <c r="BV14" s="227"/>
      <c r="BW14" s="41" t="str">
        <f t="shared" si="2"/>
        <v/>
      </c>
      <c r="BZ14" s="644"/>
      <c r="CA14" s="42" t="str">
        <f>CI$13</f>
        <v>NIL</v>
      </c>
      <c r="CB14" s="43" t="s">
        <v>72</v>
      </c>
      <c r="CC14" s="43" t="s">
        <v>72</v>
      </c>
      <c r="CD14" s="43" t="s">
        <v>72</v>
      </c>
      <c r="CE14" s="43" t="s">
        <v>72</v>
      </c>
      <c r="CF14" s="43" t="s">
        <v>72</v>
      </c>
      <c r="CG14" s="43" t="s">
        <v>72</v>
      </c>
      <c r="CH14" s="1"/>
      <c r="CL14" s="39" t="s">
        <v>80</v>
      </c>
      <c r="CM14" s="39" t="s">
        <v>80</v>
      </c>
      <c r="CN14" s="39" t="s">
        <v>80</v>
      </c>
      <c r="CQ14" s="365"/>
      <c r="CR14" s="383"/>
      <c r="CS14" s="383"/>
      <c r="CT14" s="384"/>
      <c r="CU14" s="383"/>
      <c r="CV14" s="91"/>
      <c r="CW14" s="91"/>
      <c r="CX14" s="382"/>
      <c r="CY14" s="382"/>
      <c r="CZ14" s="383"/>
    </row>
    <row r="15" spans="1:104" ht="15.75" thickBot="1">
      <c r="G15" s="281"/>
      <c r="M15"/>
      <c r="X15" s="94"/>
      <c r="Z15" s="102" t="s">
        <v>48</v>
      </c>
      <c r="AA15" s="102" t="s">
        <v>125</v>
      </c>
      <c r="AB15" s="676" t="s">
        <v>10</v>
      </c>
      <c r="AC15" s="677"/>
      <c r="AD15" s="103" t="s">
        <v>126</v>
      </c>
      <c r="AE15" s="103" t="s">
        <v>127</v>
      </c>
      <c r="AJ15" s="57"/>
      <c r="AK15" s="57"/>
      <c r="AL15" s="92"/>
      <c r="AM15" s="92"/>
      <c r="AN15" s="93"/>
      <c r="AO15" s="104"/>
      <c r="AP15" s="93"/>
      <c r="AQ15" s="93"/>
      <c r="AR15" s="93"/>
      <c r="AS15" s="93"/>
      <c r="AT15" s="93"/>
      <c r="AU15" s="93"/>
      <c r="AV15" s="93"/>
      <c r="AX15" s="7">
        <v>7</v>
      </c>
      <c r="AY15" s="40"/>
      <c r="AZ15" s="226"/>
      <c r="BA15" s="40"/>
      <c r="BB15" s="40"/>
      <c r="BC15" s="41"/>
      <c r="BD15" s="41"/>
      <c r="BE15" s="41"/>
      <c r="BF15" s="41" t="str">
        <f t="shared" si="0"/>
        <v/>
      </c>
      <c r="BG15" s="227"/>
      <c r="BH15" s="40"/>
      <c r="BI15" s="41"/>
      <c r="BJ15" s="227"/>
      <c r="BK15" s="41"/>
      <c r="BL15" s="227"/>
      <c r="BM15" s="41"/>
      <c r="BN15" s="41"/>
      <c r="BO15" s="41"/>
      <c r="BP15" s="41"/>
      <c r="BQ15" s="41"/>
      <c r="BR15" s="41" t="str">
        <f t="shared" si="1"/>
        <v/>
      </c>
      <c r="BS15" s="227"/>
      <c r="BT15" s="41"/>
      <c r="BU15" s="41"/>
      <c r="BV15" s="227"/>
      <c r="BW15" s="41" t="str">
        <f t="shared" si="2"/>
        <v/>
      </c>
      <c r="CM15" s="61"/>
      <c r="CQ15" s="365"/>
      <c r="CR15" s="365"/>
      <c r="CS15" s="365"/>
      <c r="CT15" s="383"/>
      <c r="CU15" s="383"/>
      <c r="CV15" s="383"/>
      <c r="CW15" s="91"/>
      <c r="CX15" s="91"/>
      <c r="CY15" s="382"/>
      <c r="CZ15" s="382"/>
    </row>
    <row r="16" spans="1:104" ht="17.100000000000001" customHeight="1" thickTop="1" thickBot="1">
      <c r="C16" s="105" t="s">
        <v>128</v>
      </c>
      <c r="D16" s="55"/>
      <c r="F16" s="20"/>
      <c r="G16" s="282"/>
      <c r="M16"/>
      <c r="N16" s="20"/>
      <c r="X16" s="696" t="s">
        <v>367</v>
      </c>
      <c r="Y16" s="699" t="s">
        <v>129</v>
      </c>
      <c r="Z16" s="106" t="s">
        <v>170</v>
      </c>
      <c r="AA16" s="107" t="str" cm="1">
        <f t="array" ref="AA16">IF($AI$9&lt;&gt;0,_xlfn.IFS($E66=84,"COMPLETED",$G66=84,"NA",$AI$9&lt;&gt;0,WORKDAY($AI$9,$F21)),"")</f>
        <v>COMPLETED</v>
      </c>
      <c r="AB16" s="108"/>
      <c r="AC16" s="28"/>
      <c r="AD16" s="7"/>
      <c r="AE16" s="26"/>
      <c r="AJ16" s="57"/>
      <c r="AK16" s="57"/>
      <c r="AL16" s="92"/>
      <c r="AM16" s="92"/>
      <c r="AN16" s="93"/>
      <c r="AO16" s="93"/>
      <c r="AP16" s="93"/>
      <c r="AQ16" s="93"/>
      <c r="AR16" s="104"/>
      <c r="AS16" s="93"/>
      <c r="AT16" s="93"/>
      <c r="AU16" s="93"/>
      <c r="AV16" s="93"/>
      <c r="AX16" s="7">
        <v>8</v>
      </c>
      <c r="AY16" s="40"/>
      <c r="AZ16" s="226"/>
      <c r="BA16" s="40"/>
      <c r="BB16" s="40"/>
      <c r="BC16" s="41"/>
      <c r="BD16" s="41"/>
      <c r="BE16" s="41"/>
      <c r="BF16" s="41" t="str">
        <f t="shared" si="0"/>
        <v/>
      </c>
      <c r="BG16" s="227"/>
      <c r="BH16" s="40"/>
      <c r="BI16" s="41"/>
      <c r="BJ16" s="227"/>
      <c r="BK16" s="41"/>
      <c r="BL16" s="227"/>
      <c r="BM16" s="41"/>
      <c r="BN16" s="41"/>
      <c r="BO16" s="41"/>
      <c r="BP16" s="41"/>
      <c r="BQ16" s="41"/>
      <c r="BR16" s="41" t="str">
        <f t="shared" si="1"/>
        <v/>
      </c>
      <c r="BS16" s="227"/>
      <c r="BT16" s="41"/>
      <c r="BU16" s="41"/>
      <c r="BV16" s="227"/>
      <c r="BW16" s="41" t="str">
        <f t="shared" si="2"/>
        <v/>
      </c>
      <c r="CL16" s="62" t="s">
        <v>64</v>
      </c>
      <c r="CM16" s="63" t="s">
        <v>67</v>
      </c>
      <c r="CN16" s="62" t="s">
        <v>74</v>
      </c>
      <c r="CQ16" s="365"/>
      <c r="CR16" s="385" t="s">
        <v>48</v>
      </c>
      <c r="CS16" s="385" t="s">
        <v>125</v>
      </c>
      <c r="CT16" s="688" t="s">
        <v>10</v>
      </c>
      <c r="CU16" s="689"/>
      <c r="CV16" s="386" t="s">
        <v>126</v>
      </c>
      <c r="CW16" s="386" t="s">
        <v>127</v>
      </c>
      <c r="CX16" s="365"/>
      <c r="CY16" s="365"/>
      <c r="CZ16" s="365"/>
    </row>
    <row r="17" spans="3:104" ht="17.100000000000001" customHeight="1" thickTop="1" thickBot="1">
      <c r="C17" s="109" t="s">
        <v>130</v>
      </c>
      <c r="D17" s="110">
        <v>5</v>
      </c>
      <c r="M17"/>
      <c r="N17" s="20"/>
      <c r="X17" s="697"/>
      <c r="Y17" s="700"/>
      <c r="Z17" s="111" t="s">
        <v>173</v>
      </c>
      <c r="AA17" s="107" t="str" cm="1">
        <f t="array" ref="AA17">IF($AI$9&lt;&gt;0,_xlfn.IFS($E67=84,"COMPLETED",$G67=84,"NA",$AI$9&lt;&gt;0,WORKDAY($AI$9,$F22)),"")</f>
        <v>NA</v>
      </c>
      <c r="AB17" s="108"/>
      <c r="AC17" s="28"/>
      <c r="AD17" s="7"/>
      <c r="AE17" s="26"/>
      <c r="AJ17" s="57"/>
      <c r="AK17" s="57"/>
      <c r="AL17" s="92"/>
      <c r="AM17" s="92"/>
      <c r="AN17" s="93"/>
      <c r="AO17" s="93"/>
      <c r="AP17" s="93"/>
      <c r="AQ17" s="93"/>
      <c r="AR17" s="93"/>
      <c r="AS17" s="93"/>
      <c r="AT17" s="93"/>
      <c r="AU17" s="93"/>
      <c r="AV17" s="93"/>
      <c r="AX17" s="7">
        <v>9</v>
      </c>
      <c r="AY17" s="40"/>
      <c r="AZ17" s="226"/>
      <c r="BA17" s="40"/>
      <c r="BB17" s="40"/>
      <c r="BC17" s="41"/>
      <c r="BD17" s="41"/>
      <c r="BE17" s="41"/>
      <c r="BF17" s="41" t="str">
        <f t="shared" si="0"/>
        <v/>
      </c>
      <c r="BG17" s="227"/>
      <c r="BH17" s="40"/>
      <c r="BI17" s="41"/>
      <c r="BJ17" s="227"/>
      <c r="BK17" s="41"/>
      <c r="BL17" s="227"/>
      <c r="BM17" s="41"/>
      <c r="BN17" s="41"/>
      <c r="BO17" s="41"/>
      <c r="BP17" s="41"/>
      <c r="BQ17" s="41"/>
      <c r="BR17" s="41" t="str">
        <f t="shared" si="1"/>
        <v/>
      </c>
      <c r="BS17" s="227"/>
      <c r="BT17" s="41"/>
      <c r="BU17" s="41"/>
      <c r="BV17" s="227"/>
      <c r="BW17" s="41" t="str">
        <f t="shared" si="2"/>
        <v/>
      </c>
      <c r="CL17" s="39" t="s">
        <v>65</v>
      </c>
      <c r="CM17" s="39" t="s">
        <v>65</v>
      </c>
      <c r="CN17" s="39" t="s">
        <v>65</v>
      </c>
      <c r="CQ17" s="387" t="s">
        <v>129</v>
      </c>
      <c r="CR17" s="388" t="s">
        <v>103</v>
      </c>
      <c r="CS17" s="389" t="str" cm="1">
        <f t="array" ref="CS17">IF($CS$12&lt;&gt;0,_xlfn.IFS($CS37=84,"COMPLETED",$CU37=84,"NA",$CS$12&lt;&gt;0,WORKDAY($CS$12,$CS28)),"")</f>
        <v>COMPLETED</v>
      </c>
      <c r="CT17" s="390"/>
      <c r="CU17" s="390"/>
      <c r="CV17" s="372"/>
      <c r="CW17" s="380"/>
      <c r="CX17" s="365"/>
      <c r="CY17" s="365"/>
      <c r="CZ17" s="365"/>
    </row>
    <row r="18" spans="3:104" ht="17.100000000000001" customHeight="1" thickTop="1" thickBot="1">
      <c r="C18" s="270"/>
      <c r="D18" s="112"/>
      <c r="G18" s="95"/>
      <c r="H18" s="278"/>
      <c r="I18" s="278"/>
      <c r="M18"/>
      <c r="N18" s="20"/>
      <c r="X18" s="697"/>
      <c r="Y18" s="700"/>
      <c r="Z18" s="113" t="s">
        <v>176</v>
      </c>
      <c r="AA18" s="107" t="str" cm="1">
        <f t="array" ref="AA18">IF($AI$9&lt;&gt;0,_xlfn.IFS($E68=84,"COMPLETED",$G68=84,"NA",$AI$9&lt;&gt;0,WORKDAY($AI$9,$F23)),"")</f>
        <v>COMPLETED</v>
      </c>
      <c r="AB18" s="114"/>
      <c r="AC18" s="115"/>
      <c r="AD18" s="116"/>
      <c r="AE18" s="117"/>
      <c r="AJ18" s="57"/>
      <c r="AK18" s="57"/>
      <c r="AL18" s="92"/>
      <c r="AM18" s="92"/>
      <c r="AN18" s="93"/>
      <c r="AO18" s="93"/>
      <c r="AP18" s="93"/>
      <c r="AQ18" s="93"/>
      <c r="AR18" s="93"/>
      <c r="AS18" s="93"/>
      <c r="AT18" s="93"/>
      <c r="AU18" s="93"/>
      <c r="AV18" s="93"/>
      <c r="AX18" s="7">
        <v>10</v>
      </c>
      <c r="AY18" s="40"/>
      <c r="AZ18" s="226"/>
      <c r="BA18" s="40"/>
      <c r="BB18" s="40"/>
      <c r="BC18" s="41"/>
      <c r="BD18" s="41"/>
      <c r="BE18" s="41"/>
      <c r="BF18" s="41" t="str">
        <f t="shared" si="0"/>
        <v/>
      </c>
      <c r="BG18" s="227"/>
      <c r="BH18" s="40"/>
      <c r="BI18" s="41"/>
      <c r="BJ18" s="227"/>
      <c r="BK18" s="41"/>
      <c r="BL18" s="227"/>
      <c r="BM18" s="41"/>
      <c r="BN18" s="41"/>
      <c r="BO18" s="41"/>
      <c r="BP18" s="41"/>
      <c r="BQ18" s="41"/>
      <c r="BR18" s="41" t="str">
        <f t="shared" si="1"/>
        <v/>
      </c>
      <c r="BS18" s="227"/>
      <c r="BT18" s="41"/>
      <c r="BU18" s="41"/>
      <c r="BV18" s="227"/>
      <c r="BW18" s="41" t="str">
        <f t="shared" si="2"/>
        <v/>
      </c>
      <c r="CL18" s="44" t="s">
        <v>73</v>
      </c>
      <c r="CM18" s="44" t="s">
        <v>73</v>
      </c>
      <c r="CN18" s="44" t="s">
        <v>73</v>
      </c>
      <c r="CQ18" s="387"/>
      <c r="CR18" s="391" t="s">
        <v>104</v>
      </c>
      <c r="CS18" s="389" t="str" cm="1">
        <f t="array" ref="CS18">IF($CS$12&lt;&gt;0,_xlfn.IFS($CS38=84,"COMPLETED",$CU38=84,"NA",$CS$12&lt;&gt;0,WORKDAY($CS$12,$CS29)),"")</f>
        <v>COMPLETED</v>
      </c>
      <c r="CT18" s="390"/>
      <c r="CU18" s="390"/>
      <c r="CV18" s="372"/>
      <c r="CW18" s="380"/>
      <c r="CX18" s="365"/>
      <c r="CY18" s="365"/>
      <c r="CZ18" s="365"/>
    </row>
    <row r="19" spans="3:104" ht="17.100000000000001" customHeight="1" thickTop="1" thickBot="1">
      <c r="C19" s="118" t="s">
        <v>131</v>
      </c>
      <c r="H19" s="278"/>
      <c r="I19" s="278"/>
      <c r="J19" s="94"/>
      <c r="K19" s="94"/>
      <c r="L19" s="94"/>
      <c r="M19" s="94"/>
      <c r="N19" s="94"/>
      <c r="O19" s="94"/>
      <c r="P19" s="94"/>
      <c r="Q19" s="94"/>
      <c r="R19" s="94"/>
      <c r="S19" s="94"/>
      <c r="X19" s="697"/>
      <c r="Y19" s="700"/>
      <c r="Z19" s="106" t="s">
        <v>178</v>
      </c>
      <c r="AA19" s="107" t="str" cm="1">
        <f t="array" ref="AA19">IF($AI$9&lt;&gt;0,_xlfn.IFS($E69=84,"COMPLETED",$G69=84,"NA",$AI$9&lt;&gt;0,WORKDAY($AI$9,$F24)),"")</f>
        <v>COMPLETED</v>
      </c>
      <c r="AB19" s="108"/>
      <c r="AC19" s="28"/>
      <c r="AD19" s="7"/>
      <c r="AE19" s="26"/>
      <c r="AJ19" s="57"/>
      <c r="AK19" s="57"/>
      <c r="AL19" s="92"/>
      <c r="AM19" s="92"/>
      <c r="AN19" s="93"/>
      <c r="AO19" s="93"/>
      <c r="AP19" s="93"/>
      <c r="AQ19" s="93"/>
      <c r="AR19" s="93"/>
      <c r="AS19" s="93"/>
      <c r="AT19" s="93"/>
      <c r="AU19" s="93"/>
      <c r="AV19" s="93"/>
      <c r="AX19" s="7">
        <v>11</v>
      </c>
      <c r="AY19" s="40"/>
      <c r="AZ19" s="226"/>
      <c r="BA19" s="40"/>
      <c r="BB19" s="40"/>
      <c r="BC19" s="41"/>
      <c r="BD19" s="41"/>
      <c r="BE19" s="41"/>
      <c r="BF19" s="41" t="str">
        <f t="shared" si="0"/>
        <v/>
      </c>
      <c r="BG19" s="227"/>
      <c r="BH19" s="40"/>
      <c r="BI19" s="41"/>
      <c r="BJ19" s="227"/>
      <c r="BK19" s="41"/>
      <c r="BL19" s="227"/>
      <c r="BM19" s="41"/>
      <c r="BN19" s="41"/>
      <c r="BO19" s="41"/>
      <c r="BP19" s="41"/>
      <c r="BQ19" s="41"/>
      <c r="BR19" s="41" t="str">
        <f t="shared" si="1"/>
        <v/>
      </c>
      <c r="BS19" s="227"/>
      <c r="BT19" s="41"/>
      <c r="BU19" s="41"/>
      <c r="BV19" s="227"/>
      <c r="BW19" s="41" t="str">
        <f t="shared" si="2"/>
        <v/>
      </c>
      <c r="CL19" s="39" t="s">
        <v>76</v>
      </c>
      <c r="CM19" s="39" t="s">
        <v>76</v>
      </c>
      <c r="CN19" s="39" t="s">
        <v>76</v>
      </c>
      <c r="CQ19" s="387"/>
      <c r="CR19" s="391" t="s">
        <v>105</v>
      </c>
      <c r="CS19" s="389" t="str" cm="1">
        <f t="array" ref="CS19">IF($CS$12&lt;&gt;0,_xlfn.IFS($CS39=84,"COMPLETED",$CU39=84,"NA",$CS$12&lt;&gt;0,WORKDAY($CS$12,$CS30)),"")</f>
        <v>COMPLETED</v>
      </c>
      <c r="CT19" s="390"/>
      <c r="CU19" s="390"/>
      <c r="CV19" s="372"/>
      <c r="CW19" s="380"/>
      <c r="CX19" s="365"/>
      <c r="CY19" s="365"/>
      <c r="CZ19" s="365"/>
    </row>
    <row r="20" spans="3:104" ht="17.100000000000001" customHeight="1" thickTop="1" thickBot="1">
      <c r="C20" s="102" t="s">
        <v>5</v>
      </c>
      <c r="D20" s="119" t="s">
        <v>132</v>
      </c>
      <c r="E20" s="193" t="s">
        <v>48</v>
      </c>
      <c r="F20" s="102" t="s">
        <v>133</v>
      </c>
      <c r="G20" s="193" t="s">
        <v>134</v>
      </c>
      <c r="H20" s="278"/>
      <c r="I20" s="278"/>
      <c r="J20" s="94"/>
      <c r="K20" s="94"/>
      <c r="L20" s="94"/>
      <c r="M20" s="94"/>
      <c r="N20" s="94" t="str">
        <f>IF((N16&lt;N17&gt;N18),"AGGRESSIVE","")</f>
        <v/>
      </c>
      <c r="O20" s="94"/>
      <c r="P20" s="94"/>
      <c r="Q20" s="94"/>
      <c r="R20" s="94"/>
      <c r="S20" s="94"/>
      <c r="X20" s="697"/>
      <c r="Y20" s="700"/>
      <c r="Z20" s="120" t="s">
        <v>180</v>
      </c>
      <c r="AA20" s="107" t="str" cm="1">
        <f t="array" ref="AA20">IF($AI$9&lt;&gt;0,_xlfn.IFS($E70=84,"COMPLETED",$G70=84,"NA",$AI$9&lt;&gt;0,WORKDAY($AI$9,$F25)),"")</f>
        <v>COMPLETED</v>
      </c>
      <c r="AB20" s="121"/>
      <c r="AC20" s="122"/>
      <c r="AD20" s="123"/>
      <c r="AE20" s="123"/>
      <c r="AS20" s="93"/>
      <c r="AX20" s="7">
        <v>12</v>
      </c>
      <c r="AY20" s="40"/>
      <c r="AZ20" s="226"/>
      <c r="BA20" s="40"/>
      <c r="BB20" s="40"/>
      <c r="BC20" s="41"/>
      <c r="BD20" s="41"/>
      <c r="BE20" s="41"/>
      <c r="BF20" s="41" t="str">
        <f t="shared" si="0"/>
        <v/>
      </c>
      <c r="BG20" s="227"/>
      <c r="BH20" s="40"/>
      <c r="BI20" s="41"/>
      <c r="BJ20" s="227"/>
      <c r="BK20" s="41"/>
      <c r="BL20" s="227"/>
      <c r="BM20" s="41"/>
      <c r="BN20" s="41"/>
      <c r="BO20" s="41"/>
      <c r="BP20" s="41"/>
      <c r="BQ20" s="41"/>
      <c r="BR20" s="41" t="str">
        <f t="shared" si="1"/>
        <v/>
      </c>
      <c r="BS20" s="227"/>
      <c r="BT20" s="41"/>
      <c r="BU20" s="41"/>
      <c r="BV20" s="227"/>
      <c r="BW20" s="41" t="str">
        <f t="shared" si="2"/>
        <v/>
      </c>
      <c r="CL20" s="39" t="s">
        <v>68</v>
      </c>
      <c r="CM20" s="39" t="s">
        <v>68</v>
      </c>
      <c r="CN20" s="39" t="s">
        <v>68</v>
      </c>
      <c r="CQ20" s="387"/>
      <c r="CR20" s="388" t="s">
        <v>106</v>
      </c>
      <c r="CS20" s="389" t="str" cm="1">
        <f t="array" ref="CS20">IF($CS$12&lt;&gt;0,_xlfn.IFS($CS40=84,"COMPLETED",$CU40=84,"NA",$CS$12&lt;&gt;0,WORKDAY($CS$12,$CS31)),"")</f>
        <v>COMPLETED</v>
      </c>
      <c r="CT20" s="390"/>
      <c r="CU20" s="390"/>
      <c r="CV20" s="372"/>
      <c r="CW20" s="380"/>
      <c r="CX20" s="365"/>
      <c r="CY20" s="365"/>
      <c r="CZ20" s="365"/>
    </row>
    <row r="21" spans="3:104" ht="17.100000000000001" customHeight="1" thickTop="1" thickBot="1">
      <c r="C21" s="124" t="s">
        <v>135</v>
      </c>
      <c r="D21" s="125" t="s">
        <v>136</v>
      </c>
      <c r="E21" s="106" t="s">
        <v>170</v>
      </c>
      <c r="F21" s="126">
        <v>3</v>
      </c>
      <c r="G21" s="127">
        <f>F21</f>
        <v>3</v>
      </c>
      <c r="H21" s="278"/>
      <c r="I21" s="278"/>
      <c r="J21" s="94"/>
      <c r="K21" s="94"/>
      <c r="L21" s="94"/>
      <c r="M21" s="94"/>
      <c r="N21" s="94"/>
      <c r="O21" s="94"/>
      <c r="P21" s="94"/>
      <c r="Q21" s="94"/>
      <c r="R21" s="94"/>
      <c r="S21" s="94"/>
      <c r="T21" s="94"/>
      <c r="U21" s="94"/>
      <c r="V21" s="94"/>
      <c r="W21" s="94"/>
      <c r="X21" s="697"/>
      <c r="Y21" s="700"/>
      <c r="Z21" s="106" t="s">
        <v>182</v>
      </c>
      <c r="AA21" s="107" t="str" cm="1">
        <f t="array" ref="AA21">IF($AI$9&lt;&gt;0,_xlfn.IFS($E71=84,"COMPLETED",$G71=84,"NA",$AI$9&lt;&gt;0,WORKDAY($AI$9,$F26)),"")</f>
        <v>COMPLETED</v>
      </c>
      <c r="AB21" s="108"/>
      <c r="AC21" s="28"/>
      <c r="AD21" s="7"/>
      <c r="AE21" s="26"/>
      <c r="AX21" s="7">
        <v>13</v>
      </c>
      <c r="AY21" s="40"/>
      <c r="AZ21" s="226"/>
      <c r="BA21" s="40"/>
      <c r="BB21" s="40"/>
      <c r="BC21" s="41"/>
      <c r="BD21" s="41"/>
      <c r="BE21" s="41"/>
      <c r="BF21" s="41" t="str">
        <f t="shared" si="0"/>
        <v/>
      </c>
      <c r="BG21" s="227"/>
      <c r="BH21" s="40"/>
      <c r="BI21" s="41"/>
      <c r="BJ21" s="227"/>
      <c r="BK21" s="41"/>
      <c r="BL21" s="227"/>
      <c r="BM21" s="41"/>
      <c r="BN21" s="41"/>
      <c r="BO21" s="41"/>
      <c r="BP21" s="41"/>
      <c r="BQ21" s="41"/>
      <c r="BR21" s="41" t="str">
        <f t="shared" si="1"/>
        <v/>
      </c>
      <c r="BS21" s="227"/>
      <c r="BT21" s="41"/>
      <c r="BU21" s="41"/>
      <c r="BV21" s="227"/>
      <c r="BW21" s="41" t="str">
        <f t="shared" si="2"/>
        <v/>
      </c>
      <c r="CL21" s="39" t="s">
        <v>80</v>
      </c>
      <c r="CM21" s="39" t="s">
        <v>80</v>
      </c>
      <c r="CN21" s="39" t="s">
        <v>80</v>
      </c>
      <c r="CQ21" s="387"/>
      <c r="CR21" s="388" t="s">
        <v>107</v>
      </c>
      <c r="CS21" s="389" cm="1">
        <f t="array" ref="CS21">IF($CS$12&lt;&gt;0,_xlfn.IFS($CS41=84,"COMPLETED",$CU41=84,"NA",$CS$12&lt;&gt;0,WORKDAY($CS$12,$CS32)),"")</f>
        <v>45323</v>
      </c>
      <c r="CT21" s="390"/>
      <c r="CU21" s="390"/>
      <c r="CV21" s="253"/>
      <c r="CW21" s="253"/>
      <c r="CX21" s="365"/>
      <c r="CY21" s="365"/>
      <c r="CZ21" s="365"/>
    </row>
    <row r="22" spans="3:104" ht="17.100000000000001" customHeight="1" thickTop="1" thickBot="1">
      <c r="C22" s="128" t="s">
        <v>138</v>
      </c>
      <c r="D22" s="71" t="s">
        <v>136</v>
      </c>
      <c r="E22" s="111" t="s">
        <v>173</v>
      </c>
      <c r="F22" s="76">
        <v>5</v>
      </c>
      <c r="G22" s="129">
        <f>F22</f>
        <v>5</v>
      </c>
      <c r="H22" s="278"/>
      <c r="I22" s="278"/>
      <c r="J22" s="94"/>
      <c r="K22" s="94"/>
      <c r="L22" s="94"/>
      <c r="M22" s="94"/>
      <c r="N22" s="94"/>
      <c r="O22" s="94"/>
      <c r="P22" s="94"/>
      <c r="Q22" s="94"/>
      <c r="R22" s="94"/>
      <c r="S22" s="94"/>
      <c r="T22" s="94"/>
      <c r="U22" s="94"/>
      <c r="V22" s="94"/>
      <c r="W22" s="94"/>
      <c r="X22" s="697"/>
      <c r="Y22" s="700"/>
      <c r="Z22" s="106" t="s">
        <v>368</v>
      </c>
      <c r="AA22" s="107" t="str" cm="1">
        <f t="array" ref="AA22">IF($AI$9&lt;&gt;0,_xlfn.IFS($E72=84,"COMPLETED",$G72=84,"NA",$AI$9&lt;&gt;0,WORKDAY($AI$9,$F27)),"")</f>
        <v>COMPLETED</v>
      </c>
      <c r="AB22" s="108"/>
      <c r="AC22" s="28"/>
      <c r="AD22" s="7"/>
      <c r="AE22" s="26"/>
      <c r="AX22" s="7">
        <v>14</v>
      </c>
      <c r="AY22" s="40"/>
      <c r="AZ22" s="226"/>
      <c r="BA22" s="40"/>
      <c r="BB22" s="40"/>
      <c r="BC22" s="41"/>
      <c r="BD22" s="41"/>
      <c r="BE22" s="41"/>
      <c r="BF22" s="41" t="str">
        <f t="shared" si="0"/>
        <v/>
      </c>
      <c r="BG22" s="227"/>
      <c r="BH22" s="40"/>
      <c r="BI22" s="41"/>
      <c r="BJ22" s="227"/>
      <c r="BK22" s="41"/>
      <c r="BL22" s="227"/>
      <c r="BM22" s="41"/>
      <c r="BN22" s="41"/>
      <c r="BO22" s="41"/>
      <c r="BP22" s="41"/>
      <c r="BQ22" s="41"/>
      <c r="BR22" s="41" t="str">
        <f t="shared" si="1"/>
        <v/>
      </c>
      <c r="BS22" s="227"/>
      <c r="BT22" s="41"/>
      <c r="BU22" s="41"/>
      <c r="BV22" s="227"/>
      <c r="BW22" s="41" t="str">
        <f t="shared" si="2"/>
        <v/>
      </c>
      <c r="CL22" s="39" t="s">
        <v>72</v>
      </c>
      <c r="CM22" s="39" t="s">
        <v>72</v>
      </c>
      <c r="CN22" s="39" t="s">
        <v>72</v>
      </c>
      <c r="CQ22" s="387"/>
      <c r="CR22" s="388" t="s">
        <v>137</v>
      </c>
      <c r="CS22" s="389" cm="1">
        <f t="array" ref="CS22">IF($CS$12&lt;&gt;0,_xlfn.IFS($CS42=84,"COMPLETED",$CU42=84,"NA",$CS$12&lt;&gt;0,WORKDAY($CS$12,$CS33)),"")</f>
        <v>45324</v>
      </c>
      <c r="CT22" s="390"/>
      <c r="CU22" s="255"/>
      <c r="CV22" s="372"/>
      <c r="CW22" s="380"/>
      <c r="CX22" s="365"/>
      <c r="CY22" s="365"/>
      <c r="CZ22" s="365"/>
    </row>
    <row r="23" spans="3:104" ht="17.100000000000001" customHeight="1" thickBot="1">
      <c r="C23" s="128" t="s">
        <v>139</v>
      </c>
      <c r="D23" s="71" t="s">
        <v>136</v>
      </c>
      <c r="E23" s="113" t="s">
        <v>176</v>
      </c>
      <c r="F23" s="76">
        <v>5</v>
      </c>
      <c r="G23" s="129">
        <f>F23</f>
        <v>5</v>
      </c>
      <c r="H23" s="278"/>
      <c r="I23" s="278"/>
      <c r="J23" s="94"/>
      <c r="K23" s="94"/>
      <c r="L23" s="94"/>
      <c r="M23" s="94"/>
      <c r="N23" s="94"/>
      <c r="O23" s="94"/>
      <c r="P23" s="94"/>
      <c r="Q23" s="94"/>
      <c r="R23" s="94"/>
      <c r="S23" s="94"/>
      <c r="T23" s="94"/>
      <c r="U23" s="94"/>
      <c r="V23" s="94"/>
      <c r="W23" s="94"/>
      <c r="X23" s="697"/>
      <c r="Y23" s="700"/>
      <c r="Z23" s="106" t="s">
        <v>110</v>
      </c>
      <c r="AA23" s="107" t="str" cm="1">
        <f t="array" ref="AA23">IF($AI$9&lt;&gt;0,_xlfn.IFS($E73=84,"COMPLETED",$G73=84,"NA",$AI$9&lt;&gt;0,WORKDAY($AI$9,$F28)),"")</f>
        <v>COMPLETED</v>
      </c>
      <c r="AB23" s="108"/>
      <c r="AC23" s="28"/>
      <c r="AD23" s="7"/>
      <c r="AE23" s="26"/>
      <c r="AX23" s="7">
        <v>15</v>
      </c>
      <c r="AY23" s="40"/>
      <c r="AZ23" s="226"/>
      <c r="BA23" s="40"/>
      <c r="BB23" s="40"/>
      <c r="BC23" s="41"/>
      <c r="BD23" s="41"/>
      <c r="BE23" s="41"/>
      <c r="BF23" s="41" t="str">
        <f t="shared" si="0"/>
        <v/>
      </c>
      <c r="BG23" s="227"/>
      <c r="BH23" s="40"/>
      <c r="BI23" s="41"/>
      <c r="BJ23" s="227"/>
      <c r="BK23" s="41"/>
      <c r="BL23" s="227"/>
      <c r="BM23" s="41"/>
      <c r="BN23" s="41"/>
      <c r="BO23" s="41"/>
      <c r="BP23" s="41"/>
      <c r="BQ23" s="41"/>
      <c r="BR23" s="41" t="str">
        <f t="shared" si="1"/>
        <v/>
      </c>
      <c r="BS23" s="227"/>
      <c r="BT23" s="41"/>
      <c r="BU23" s="41"/>
      <c r="BV23" s="227"/>
      <c r="BW23" s="41" t="str">
        <f t="shared" si="2"/>
        <v/>
      </c>
      <c r="CQ23" s="365"/>
      <c r="CR23" s="365"/>
      <c r="CS23" s="365"/>
      <c r="CT23" s="365"/>
      <c r="CU23" s="365"/>
      <c r="CV23" s="365"/>
      <c r="CW23" s="365"/>
      <c r="CX23" s="365"/>
      <c r="CY23" s="365"/>
      <c r="CZ23" s="365"/>
    </row>
    <row r="24" spans="3:104" ht="17.100000000000001" customHeight="1" thickBot="1">
      <c r="C24" s="128" t="s">
        <v>140</v>
      </c>
      <c r="D24" s="71" t="s">
        <v>135</v>
      </c>
      <c r="E24" s="106" t="s">
        <v>178</v>
      </c>
      <c r="F24" s="76">
        <v>6</v>
      </c>
      <c r="G24" s="129">
        <f>F24-F21</f>
        <v>3</v>
      </c>
      <c r="H24" s="278"/>
      <c r="I24" s="278"/>
      <c r="J24" s="94"/>
      <c r="K24" s="94"/>
      <c r="L24" s="94"/>
      <c r="M24" s="94"/>
      <c r="N24" s="94"/>
      <c r="O24" s="94"/>
      <c r="P24" s="94"/>
      <c r="Q24" s="94"/>
      <c r="R24" s="94"/>
      <c r="S24" s="94"/>
      <c r="T24" s="94"/>
      <c r="U24" s="94"/>
      <c r="V24" s="94"/>
      <c r="W24" s="94"/>
      <c r="X24" s="697"/>
      <c r="Y24" s="700"/>
      <c r="Z24" s="106" t="s">
        <v>111</v>
      </c>
      <c r="AA24" s="107" t="str" cm="1">
        <f t="array" ref="AA24">IF($AI$9&lt;&gt;0,_xlfn.IFS($E74=84,"COMPLETED",$G74=84,"NA",$AI$9&lt;&gt;0,WORKDAY($AI$9,$F29)),"")</f>
        <v>COMPLETED</v>
      </c>
      <c r="AB24" s="108"/>
      <c r="AC24" s="28"/>
      <c r="AD24" s="7"/>
      <c r="AE24" s="26"/>
      <c r="CQ24" s="365"/>
      <c r="CR24" s="365"/>
      <c r="CS24" s="365"/>
      <c r="CT24" s="365"/>
      <c r="CU24" s="365"/>
      <c r="CV24" s="365"/>
      <c r="CW24" s="365"/>
      <c r="CX24" s="365"/>
      <c r="CY24" s="365"/>
      <c r="CZ24" s="365"/>
    </row>
    <row r="25" spans="3:104" ht="17.100000000000001" customHeight="1" thickBot="1">
      <c r="C25" s="128" t="s">
        <v>141</v>
      </c>
      <c r="D25" s="71" t="s">
        <v>142</v>
      </c>
      <c r="E25" s="120" t="s">
        <v>180</v>
      </c>
      <c r="F25" s="76">
        <v>8</v>
      </c>
      <c r="G25" s="129">
        <f>F25-MAX(F23,F22)</f>
        <v>3</v>
      </c>
      <c r="M25"/>
      <c r="S25" s="94"/>
      <c r="T25" s="94"/>
      <c r="U25" s="94"/>
      <c r="V25" s="94"/>
      <c r="W25" s="94"/>
      <c r="X25" s="697"/>
      <c r="Y25" s="700"/>
      <c r="Z25" s="106" t="s">
        <v>112</v>
      </c>
      <c r="AA25" s="107" t="str" cm="1">
        <f t="array" ref="AA25">IF($AI$9&lt;&gt;0,_xlfn.IFS($E75=84,"COMPLETED",$G75=84,"NA",$AI$9&lt;&gt;0,WORKDAY($AI$9,$F30)),"")</f>
        <v>COMPLETED</v>
      </c>
      <c r="AB25" s="108"/>
      <c r="AC25" s="28"/>
      <c r="AD25" s="6"/>
      <c r="AE25" s="6"/>
      <c r="CQ25" s="365"/>
      <c r="CR25" s="365"/>
      <c r="CS25" s="365"/>
      <c r="CT25" s="365"/>
      <c r="CU25" s="365"/>
      <c r="CV25" s="365"/>
      <c r="CW25" s="365"/>
      <c r="CX25" s="365"/>
      <c r="CY25" s="365"/>
      <c r="CZ25" s="365"/>
    </row>
    <row r="26" spans="3:104" ht="17.100000000000001" customHeight="1" thickBot="1">
      <c r="C26" s="128" t="s">
        <v>143</v>
      </c>
      <c r="D26" s="71" t="s">
        <v>139</v>
      </c>
      <c r="E26" s="106" t="s">
        <v>182</v>
      </c>
      <c r="F26" s="76">
        <v>8</v>
      </c>
      <c r="G26" s="129">
        <f>F26-F23</f>
        <v>3</v>
      </c>
      <c r="M26"/>
      <c r="S26" s="94"/>
      <c r="T26" s="94"/>
      <c r="U26" s="94"/>
      <c r="V26" s="94"/>
      <c r="W26" s="94"/>
      <c r="X26" s="698"/>
      <c r="Y26" s="701"/>
      <c r="Z26" s="130" t="s">
        <v>144</v>
      </c>
      <c r="AA26" s="107" t="str">
        <f>IF($AR$9&lt;&gt;0,IF($E76=84,"COMPLETED",WORKDAY($AR$9,$F31)),"")</f>
        <v/>
      </c>
      <c r="AB26" s="108"/>
      <c r="AC26" s="28"/>
      <c r="AD26" s="6" t="str">
        <f>IF($E76=84,"TO ARCHIVE","")</f>
        <v/>
      </c>
      <c r="AE26" s="6"/>
      <c r="CQ26" s="392" t="s">
        <v>369</v>
      </c>
      <c r="CR26" s="365"/>
      <c r="CS26" s="365"/>
      <c r="CT26" s="365"/>
      <c r="CU26" s="365"/>
      <c r="CV26" s="365"/>
      <c r="CW26" s="365"/>
      <c r="CX26" s="365"/>
      <c r="CY26" s="365"/>
      <c r="CZ26" s="365"/>
    </row>
    <row r="27" spans="3:104" ht="14.45" customHeight="1" thickBot="1">
      <c r="C27" s="128" t="s">
        <v>145</v>
      </c>
      <c r="D27" s="71" t="s">
        <v>143</v>
      </c>
      <c r="E27" s="106" t="s">
        <v>368</v>
      </c>
      <c r="F27" s="76">
        <v>10</v>
      </c>
      <c r="G27" s="129">
        <f>F27-F26</f>
        <v>2</v>
      </c>
      <c r="M27"/>
      <c r="S27" s="94"/>
      <c r="T27" s="94"/>
      <c r="U27" s="94"/>
      <c r="V27" s="94"/>
      <c r="W27" s="94"/>
      <c r="X27" s="94"/>
      <c r="Z27" s="131" t="s">
        <v>146</v>
      </c>
      <c r="AA27" s="132">
        <f>IF($D$48=0,$C$50,0)+MAX(IF($D$52=0,$C$54,0),IF($D$57=0,$C$59,0))+IF($H$48=0,$G$50,0)+IF($H$53=0,$G$55,0)+IF($H$57=0,$G$59,0)+IF($L$57=0,$K$59,0)+IF($D$61=0,$C$63,0)+IF($L$53=0,$K$55,0)+IF($P$53=0,$O$55,0)</f>
        <v>14</v>
      </c>
      <c r="AB27" s="671" t="s">
        <v>10</v>
      </c>
      <c r="AC27" s="672"/>
      <c r="AD27" s="133" t="s">
        <v>147</v>
      </c>
      <c r="AE27" s="133" t="s">
        <v>8</v>
      </c>
      <c r="AX27" s="645" t="s">
        <v>92</v>
      </c>
      <c r="AY27" s="645"/>
      <c r="AZ27" s="34" t="s">
        <v>43</v>
      </c>
      <c r="BA27" s="654">
        <f>IF($BG$7&gt;0,$BG$7,"")</f>
        <v>45094</v>
      </c>
      <c r="BB27" s="655"/>
      <c r="BC27" s="655"/>
      <c r="BD27" s="656"/>
      <c r="BE27" s="56" t="s">
        <v>93</v>
      </c>
      <c r="BF27" s="56" t="s">
        <v>94</v>
      </c>
      <c r="BG27" s="56" t="s">
        <v>74</v>
      </c>
      <c r="CQ27" s="385" t="s">
        <v>5</v>
      </c>
      <c r="CR27" s="393" t="s">
        <v>48</v>
      </c>
      <c r="CS27" s="397" t="s">
        <v>133</v>
      </c>
      <c r="CT27" s="396"/>
      <c r="CU27" s="365"/>
    </row>
    <row r="28" spans="3:104" ht="17.100000000000001" customHeight="1" thickBot="1">
      <c r="C28" s="128" t="s">
        <v>151</v>
      </c>
      <c r="D28" s="71"/>
      <c r="E28" s="106" t="s">
        <v>110</v>
      </c>
      <c r="F28" s="76">
        <v>8</v>
      </c>
      <c r="G28" s="129">
        <f>F28</f>
        <v>8</v>
      </c>
      <c r="M28"/>
      <c r="S28" s="94"/>
      <c r="T28" s="94"/>
      <c r="U28" s="94"/>
      <c r="V28" s="94"/>
      <c r="W28" s="94"/>
      <c r="X28" s="94"/>
      <c r="Y28" s="673" t="s">
        <v>152</v>
      </c>
      <c r="Z28" s="134" t="s">
        <v>153</v>
      </c>
      <c r="AA28" s="135">
        <f>IF(E80=84,AI9,"")</f>
        <v>45279</v>
      </c>
      <c r="AB28" s="46"/>
      <c r="AC28" s="46"/>
      <c r="AD28" s="6" t="str">
        <f>IF($G80=70,IF($E80=84,"CONFIRMED",""),"NA")</f>
        <v>CONFIRMED</v>
      </c>
      <c r="AE28" s="46" t="s">
        <v>154</v>
      </c>
      <c r="AX28" s="641" t="s">
        <v>63</v>
      </c>
      <c r="AY28" s="641"/>
      <c r="AZ28" s="7" t="str">
        <f>CJ$12</f>
        <v>Very Low</v>
      </c>
      <c r="BA28" s="7" t="str">
        <f>CJ$11</f>
        <v>Low</v>
      </c>
      <c r="BB28" s="7" t="str">
        <f>CJ$10</f>
        <v>Medium</v>
      </c>
      <c r="BC28" s="7" t="str">
        <f>CJ$9</f>
        <v>High</v>
      </c>
      <c r="BD28" s="7" t="str">
        <f>CJ$8</f>
        <v>Very High</v>
      </c>
      <c r="BE28" s="646" t="str">
        <f>IF(COUNTIF(BA9:BA23,CH8)=0,"",COUNTIF(BA9:BA23,CH8))</f>
        <v/>
      </c>
      <c r="BF28" s="646" t="str">
        <f>IF(COUNTIF(BA9:BA23,CH9)=0,"",COUNTIF(BA9:BA23,CH9))</f>
        <v/>
      </c>
      <c r="BG28" s="646">
        <f>IF(COUNTIF(BA9:BA23,CH10)=0,"",COUNTIF(BA9:BA23,CH10))</f>
        <v>5</v>
      </c>
      <c r="BI28" s="45"/>
      <c r="CQ28" s="253" t="s">
        <v>135</v>
      </c>
      <c r="CR28" s="368" t="s">
        <v>103</v>
      </c>
      <c r="CS28" s="253">
        <v>3</v>
      </c>
      <c r="CT28" s="396"/>
      <c r="CU28" s="365"/>
    </row>
    <row r="29" spans="3:104" ht="17.100000000000001" customHeight="1" thickBot="1">
      <c r="C29" s="128" t="s">
        <v>155</v>
      </c>
      <c r="D29" s="71" t="s">
        <v>141</v>
      </c>
      <c r="E29" s="106" t="s">
        <v>111</v>
      </c>
      <c r="F29" s="76">
        <v>12</v>
      </c>
      <c r="G29" s="129">
        <f>F29-F25</f>
        <v>4</v>
      </c>
      <c r="M29"/>
      <c r="S29" s="94"/>
      <c r="T29" s="94"/>
      <c r="U29" s="94"/>
      <c r="V29" s="94"/>
      <c r="W29" s="94"/>
      <c r="X29" s="94"/>
      <c r="Y29" s="674"/>
      <c r="Z29" s="134" t="s">
        <v>156</v>
      </c>
      <c r="AA29" s="135"/>
      <c r="AB29" s="46"/>
      <c r="AC29" s="46"/>
      <c r="AD29" s="6" t="str">
        <f>IF($G79=70,IF($E79=84,"CONFIRMED",""),"NA")</f>
        <v>CONFIRMED</v>
      </c>
      <c r="AE29" s="46" t="s">
        <v>157</v>
      </c>
      <c r="AX29" s="640" t="s">
        <v>53</v>
      </c>
      <c r="AY29" s="46" t="str">
        <f>CI$8</f>
        <v>Very High</v>
      </c>
      <c r="AZ29" s="47" t="str">
        <f>IF(COUNTIFS($BD$9:$BD$23,$CI8,$BE$9:$BE$23,$CJ$12)=0,"",COUNTIFS($BD$9:$BD$23,$CI8,$BE$9:$BE$23,$CJ$12))</f>
        <v/>
      </c>
      <c r="BA29" s="48" t="str">
        <f>IF(COUNTIFS($BD$9:$BD$23,$CI8,$BE$9:$BE$23,$CJ$11)=0,"",COUNTIFS($BD$9:$BD$23,$CI8,$BE$9:$BE$23,$CJ$11))</f>
        <v/>
      </c>
      <c r="BB29" s="48" t="str">
        <f>IF(COUNTIFS($BD$9:$BD$23,$CI8,$BE$9:$BE$23,$CJ$10)=0,"",COUNTIFS($BD$9:$BD$23,$CI8,$BE$9:$BE$23,$CJ$10))</f>
        <v/>
      </c>
      <c r="BC29" s="49">
        <f>IF(COUNTIFS($BD$9:$BD$23,$CI8,$BE$9:$BE$23,$CJ$9)=0,"",COUNTIFS($BD$9:$BD$23,$CI8,$BE$9:$BE$23,$CJ$9))</f>
        <v>1</v>
      </c>
      <c r="BD29" s="49" t="str">
        <f>IF(COUNTIFS($BD$9:$BD$23,$CI8,$BE$9:$BE$23,$CJ$8)=0,"",COUNTIFS($BD$9:$BD$23,$CI8,$BE$9:$BE$23,$CJ$8))</f>
        <v/>
      </c>
      <c r="BE29" s="647"/>
      <c r="BF29" s="647"/>
      <c r="BG29" s="647"/>
      <c r="CQ29" s="253" t="s">
        <v>138</v>
      </c>
      <c r="CR29" s="369" t="s">
        <v>104</v>
      </c>
      <c r="CS29" s="253">
        <v>6</v>
      </c>
      <c r="CT29" s="396"/>
      <c r="CU29" s="365"/>
    </row>
    <row r="30" spans="3:104" ht="17.100000000000001" customHeight="1" thickBot="1">
      <c r="C30" s="128" t="s">
        <v>158</v>
      </c>
      <c r="D30" s="71" t="s">
        <v>155</v>
      </c>
      <c r="E30" s="106" t="s">
        <v>112</v>
      </c>
      <c r="F30" s="76">
        <v>14</v>
      </c>
      <c r="G30" s="129">
        <f>F30-F29</f>
        <v>2</v>
      </c>
      <c r="M30"/>
      <c r="S30" s="94"/>
      <c r="T30" s="94"/>
      <c r="U30" s="94"/>
      <c r="V30" s="94"/>
      <c r="W30" s="94"/>
      <c r="X30" s="94"/>
      <c r="Y30" s="674"/>
      <c r="Z30" s="134" t="s">
        <v>159</v>
      </c>
      <c r="AA30" s="135"/>
      <c r="AB30" s="46"/>
      <c r="AC30" s="46"/>
      <c r="AD30" s="6" t="str">
        <f>IF($G81=70,IF($E81=84,"COMPLETED",""),"NA")</f>
        <v>NA</v>
      </c>
      <c r="AE30" s="46" t="s">
        <v>160</v>
      </c>
      <c r="AX30" s="640"/>
      <c r="AY30" s="46" t="str">
        <f>CI$9</f>
        <v>High</v>
      </c>
      <c r="AZ30" s="47">
        <f t="shared" ref="AZ30:AZ33" si="3">IF(COUNTIFS($BD$9:$BD$23,$CI9,$BE$9:$BE$23,$CJ$12)=0,"",COUNTIFS($BD$9:$BD$23,$CI9,$BE$9:$BE$23,$CJ$12))</f>
        <v>1</v>
      </c>
      <c r="BA30" s="48" t="str">
        <f t="shared" ref="BA30:BA33" si="4">IF(COUNTIFS($BD$9:$BD$23,$CI9,$BE$9:$BE$23,$CJ$11)=0,"",COUNTIFS($BD$9:$BD$23,$CI9,$BE$9:$BE$23,$CJ$11))</f>
        <v/>
      </c>
      <c r="BB30" s="48">
        <f t="shared" ref="BB30:BB33" si="5">IF(COUNTIFS($BD$9:$BD$23,$CI9,$BE$9:$BE$23,$CJ$10)=0,"",COUNTIFS($BD$9:$BD$23,$CI9,$BE$9:$BE$23,$CJ$10))</f>
        <v>1</v>
      </c>
      <c r="BC30" s="49" t="str">
        <f t="shared" ref="BC30:BC33" si="6">IF(COUNTIFS($BD$9:$BD$23,$CI9,$BE$9:$BE$23,$CJ$9)=0,"",COUNTIFS($BD$9:$BD$23,$CI9,$BE$9:$BE$23,$CJ$9))</f>
        <v/>
      </c>
      <c r="BD30" s="49">
        <f t="shared" ref="BD30:BD33" si="7">IF(COUNTIFS($BD$9:$BD$23,$CI9,$BE$9:$BE$23,$CJ$8)=0,"",COUNTIFS($BD$9:$BD$23,$CI9,$BE$9:$BE$23,$CJ$8))</f>
        <v>1</v>
      </c>
      <c r="BE30" s="647"/>
      <c r="BF30" s="647"/>
      <c r="BG30" s="647"/>
      <c r="CQ30" s="253" t="s">
        <v>139</v>
      </c>
      <c r="CR30" s="369" t="s">
        <v>105</v>
      </c>
      <c r="CS30" s="253">
        <v>10</v>
      </c>
      <c r="CT30" s="396"/>
      <c r="CU30" s="365"/>
    </row>
    <row r="31" spans="3:104" ht="17.100000000000001" customHeight="1" thickBot="1">
      <c r="C31" s="136" t="s">
        <v>161</v>
      </c>
      <c r="D31" s="137"/>
      <c r="E31" s="130" t="s">
        <v>144</v>
      </c>
      <c r="F31" s="139">
        <v>4</v>
      </c>
      <c r="G31" s="162"/>
      <c r="M31"/>
      <c r="S31" s="94"/>
      <c r="T31" s="94"/>
      <c r="U31" s="94"/>
      <c r="V31" s="94"/>
      <c r="W31" s="94"/>
      <c r="Y31" s="675"/>
      <c r="Z31" s="134" t="s">
        <v>370</v>
      </c>
      <c r="AA31" s="135"/>
      <c r="AB31" s="46"/>
      <c r="AC31" s="46"/>
      <c r="AD31" s="6" t="str">
        <f>IF($G73=70,IF($E73=84,"CONFIRMED",""),"NA")</f>
        <v>CONFIRMED</v>
      </c>
      <c r="AE31" s="46" t="s">
        <v>162</v>
      </c>
      <c r="AX31" s="640"/>
      <c r="AY31" s="46" t="str">
        <f>CI$10</f>
        <v>Medium</v>
      </c>
      <c r="AZ31" s="50" t="str">
        <f t="shared" si="3"/>
        <v/>
      </c>
      <c r="BA31" s="47">
        <f t="shared" si="4"/>
        <v>1</v>
      </c>
      <c r="BB31" s="47" t="str">
        <f t="shared" si="5"/>
        <v/>
      </c>
      <c r="BC31" s="48" t="str">
        <f t="shared" si="6"/>
        <v/>
      </c>
      <c r="BD31" s="49" t="str">
        <f t="shared" si="7"/>
        <v/>
      </c>
      <c r="BE31" s="647"/>
      <c r="BF31" s="647"/>
      <c r="BG31" s="647"/>
      <c r="CQ31" s="253" t="s">
        <v>140</v>
      </c>
      <c r="CR31" s="368" t="s">
        <v>106</v>
      </c>
      <c r="CS31" s="253">
        <v>30</v>
      </c>
      <c r="CT31" s="396"/>
      <c r="CU31" s="365"/>
    </row>
    <row r="32" spans="3:104" ht="15.75" thickBot="1">
      <c r="M32"/>
      <c r="S32" s="94"/>
      <c r="T32" s="94"/>
      <c r="U32" s="94"/>
      <c r="V32" s="94"/>
      <c r="W32" s="94"/>
      <c r="AX32" s="640"/>
      <c r="AY32" s="46" t="str">
        <f>CI$11</f>
        <v>Low</v>
      </c>
      <c r="AZ32" s="50" t="str">
        <f t="shared" si="3"/>
        <v/>
      </c>
      <c r="BA32" s="50" t="str">
        <f t="shared" si="4"/>
        <v/>
      </c>
      <c r="BB32" s="47" t="str">
        <f t="shared" si="5"/>
        <v/>
      </c>
      <c r="BC32" s="48" t="str">
        <f t="shared" si="6"/>
        <v/>
      </c>
      <c r="BD32" s="49" t="str">
        <f t="shared" si="7"/>
        <v/>
      </c>
      <c r="BE32" s="647"/>
      <c r="BF32" s="647"/>
      <c r="BG32" s="647"/>
      <c r="CQ32" s="253" t="s">
        <v>141</v>
      </c>
      <c r="CR32" s="368" t="s">
        <v>107</v>
      </c>
      <c r="CS32" s="253">
        <v>32</v>
      </c>
      <c r="CT32" s="396"/>
      <c r="CU32" s="365"/>
    </row>
    <row r="33" spans="3:104" s="51" customFormat="1" ht="15.95" customHeight="1" thickBot="1">
      <c r="C33" s="140" t="s">
        <v>48</v>
      </c>
      <c r="D33" s="140" t="s">
        <v>133</v>
      </c>
      <c r="E33" s="140" t="s">
        <v>164</v>
      </c>
      <c r="F33" s="140" t="s">
        <v>165</v>
      </c>
      <c r="G33" s="140" t="s">
        <v>166</v>
      </c>
      <c r="H33" s="283" t="s">
        <v>167</v>
      </c>
      <c r="I33" s="274"/>
      <c r="S33" s="94"/>
      <c r="T33" s="94"/>
      <c r="U33" s="94"/>
      <c r="V33" s="94"/>
      <c r="W33" s="94"/>
      <c r="Z33" s="141" t="s">
        <v>168</v>
      </c>
      <c r="AA33" s="142" t="s">
        <v>125</v>
      </c>
      <c r="AB33" s="671" t="s">
        <v>10</v>
      </c>
      <c r="AC33" s="672"/>
      <c r="AD33" s="133" t="s">
        <v>8</v>
      </c>
      <c r="AE33" s="133" t="s">
        <v>127</v>
      </c>
      <c r="AF33" s="133" t="s">
        <v>169</v>
      </c>
      <c r="AH33" s="143"/>
      <c r="AX33" s="640"/>
      <c r="AY33" s="46" t="str">
        <f>CI$12</f>
        <v>Very Low</v>
      </c>
      <c r="AZ33" s="50" t="str">
        <f t="shared" si="3"/>
        <v/>
      </c>
      <c r="BA33" s="50" t="str">
        <f t="shared" si="4"/>
        <v/>
      </c>
      <c r="BB33" s="50" t="str">
        <f t="shared" si="5"/>
        <v/>
      </c>
      <c r="BC33" s="47" t="str">
        <f t="shared" si="6"/>
        <v/>
      </c>
      <c r="BD33" s="48" t="str">
        <f t="shared" si="7"/>
        <v/>
      </c>
      <c r="BE33" s="648"/>
      <c r="BF33" s="648"/>
      <c r="BG33" s="648"/>
      <c r="BH33"/>
      <c r="BI33"/>
      <c r="BJ33"/>
      <c r="BK33"/>
      <c r="BL33"/>
      <c r="BM33"/>
      <c r="BN33"/>
      <c r="BO33"/>
      <c r="BP33"/>
      <c r="BQ33"/>
      <c r="BR33"/>
      <c r="BS33"/>
      <c r="BT33"/>
      <c r="BU33"/>
      <c r="BV33"/>
      <c r="BW33"/>
      <c r="BX33"/>
      <c r="BY33"/>
      <c r="BZ33"/>
      <c r="CA33"/>
      <c r="CB33"/>
      <c r="CC33"/>
      <c r="CD33"/>
      <c r="CE33"/>
      <c r="CF33"/>
      <c r="CG33"/>
      <c r="CH33"/>
      <c r="CI33"/>
      <c r="CJ33"/>
      <c r="CK33"/>
      <c r="CL33"/>
      <c r="CM33"/>
      <c r="CN33"/>
      <c r="CQ33" s="253" t="s">
        <v>143</v>
      </c>
      <c r="CR33" s="368" t="s">
        <v>108</v>
      </c>
      <c r="CS33" s="253">
        <v>33</v>
      </c>
      <c r="CT33" s="396"/>
      <c r="CU33" s="365"/>
    </row>
    <row r="34" spans="3:104" ht="15.75" thickBot="1">
      <c r="C34" s="144" t="s">
        <v>170</v>
      </c>
      <c r="D34" s="145">
        <f>IF($AA16="NA",0,G21)</f>
        <v>3</v>
      </c>
      <c r="E34" s="145">
        <v>0</v>
      </c>
      <c r="F34" s="145">
        <f>E49</f>
        <v>3</v>
      </c>
      <c r="G34" s="145">
        <f>D50</f>
        <v>8</v>
      </c>
      <c r="H34" s="435">
        <f>E50</f>
        <v>11</v>
      </c>
      <c r="M34"/>
      <c r="S34" s="94"/>
      <c r="T34" s="94"/>
      <c r="U34" s="94"/>
      <c r="V34" s="94"/>
      <c r="W34" s="94"/>
      <c r="Z34" s="146" t="s">
        <v>171</v>
      </c>
      <c r="AA34" s="26" t="str">
        <f>IF($AI$9&lt;&gt;0,IF($E112=84,"COMPLETED",WORKDAY($AI$9,1)),"")</f>
        <v>COMPLETED</v>
      </c>
      <c r="AB34" s="46"/>
      <c r="AC34" s="6"/>
      <c r="AD34" s="6" t="s">
        <v>172</v>
      </c>
      <c r="AE34" s="26"/>
      <c r="AF34" s="26"/>
      <c r="BB34" s="213"/>
      <c r="BC34" s="213"/>
      <c r="BD34" s="213"/>
      <c r="BJ34" s="51"/>
      <c r="BK34" s="51"/>
      <c r="BL34" s="51"/>
      <c r="BM34" s="51"/>
      <c r="BN34" s="51"/>
      <c r="BO34" s="51"/>
      <c r="BP34" s="51"/>
      <c r="CQ34" s="365"/>
      <c r="CR34" s="365"/>
      <c r="CS34" s="365"/>
      <c r="CT34" s="365"/>
      <c r="CU34" s="365"/>
      <c r="CV34" s="365"/>
      <c r="CW34" s="365"/>
      <c r="CX34" s="365"/>
      <c r="CY34" s="365"/>
      <c r="CZ34" s="365"/>
    </row>
    <row r="35" spans="3:104" ht="15.75" thickBot="1">
      <c r="C35" s="147" t="s">
        <v>173</v>
      </c>
      <c r="D35" s="145">
        <f t="shared" ref="D35:D43" si="8">IF($AA17="NA",0,G22)</f>
        <v>0</v>
      </c>
      <c r="E35" s="76">
        <v>0</v>
      </c>
      <c r="F35" s="76">
        <f>E53</f>
        <v>0</v>
      </c>
      <c r="G35" s="76">
        <f>D54</f>
        <v>5</v>
      </c>
      <c r="H35" s="436">
        <f>E54</f>
        <v>5</v>
      </c>
      <c r="M35"/>
      <c r="T35" s="94"/>
      <c r="U35" s="94"/>
      <c r="V35" s="94"/>
      <c r="W35" s="94"/>
      <c r="Z35" s="146" t="s">
        <v>174</v>
      </c>
      <c r="AA35" s="26" t="str">
        <f>IF($AI$9&lt;&gt;0,IF($E113=84,"COMPLETED",WORKDAY($AI$9,1)),"")</f>
        <v>COMPLETED</v>
      </c>
      <c r="AB35" s="46"/>
      <c r="AC35" s="6"/>
      <c r="AD35" s="6" t="s">
        <v>175</v>
      </c>
      <c r="AE35" s="26"/>
      <c r="AF35" s="26"/>
      <c r="AX35" s="645" t="s">
        <v>95</v>
      </c>
      <c r="AY35" s="645"/>
      <c r="AZ35" s="34" t="s">
        <v>43</v>
      </c>
      <c r="BA35" s="658">
        <f>IF($BG$7&gt;0,$BG$7,"")</f>
        <v>45094</v>
      </c>
      <c r="BB35" s="658"/>
      <c r="BC35" s="658"/>
      <c r="BD35" s="658"/>
      <c r="BE35" s="657" t="s">
        <v>93</v>
      </c>
      <c r="BF35" s="657"/>
      <c r="BG35" s="657" t="s">
        <v>94</v>
      </c>
      <c r="BH35" s="657"/>
      <c r="BI35" s="657" t="s">
        <v>96</v>
      </c>
      <c r="BJ35" s="657"/>
      <c r="CR35" s="51"/>
    </row>
    <row r="36" spans="3:104" ht="15.75" thickBot="1">
      <c r="C36" s="147" t="s">
        <v>176</v>
      </c>
      <c r="D36" s="145">
        <f t="shared" si="8"/>
        <v>5</v>
      </c>
      <c r="E36" s="76">
        <v>0</v>
      </c>
      <c r="F36" s="76">
        <f>E58</f>
        <v>5</v>
      </c>
      <c r="G36" s="76">
        <f>D59</f>
        <v>0</v>
      </c>
      <c r="H36" s="436">
        <f>E59</f>
        <v>5</v>
      </c>
      <c r="M36"/>
      <c r="T36" s="94"/>
      <c r="U36" s="94"/>
      <c r="V36" s="94"/>
      <c r="W36" s="94"/>
      <c r="Z36" s="146" t="s">
        <v>177</v>
      </c>
      <c r="AA36" s="107" t="str" cm="1">
        <f t="array" ref="AA36">IF($AI9&lt;&gt;0,_xlfn.IFS($E114=84,"COMPLETED",$G114=84,"NA",$AI$9&lt;&gt;0,WORKDAY($AI$9,1)),"")</f>
        <v>NA</v>
      </c>
      <c r="AB36" s="46"/>
      <c r="AC36" s="6"/>
      <c r="AD36" s="6" t="s">
        <v>175</v>
      </c>
      <c r="AE36" s="26"/>
      <c r="AF36" s="26"/>
      <c r="AP36" s="14"/>
      <c r="AQ36" s="14"/>
      <c r="AX36" s="641" t="s">
        <v>63</v>
      </c>
      <c r="AY36" s="641"/>
      <c r="AZ36" s="7" t="str">
        <f>CJ$12</f>
        <v>Very Low</v>
      </c>
      <c r="BA36" s="7" t="str">
        <f>CJ$11</f>
        <v>Low</v>
      </c>
      <c r="BB36" s="7" t="str">
        <f>CJ$10</f>
        <v>Medium</v>
      </c>
      <c r="BC36" s="7" t="str">
        <f>CJ$9</f>
        <v>High</v>
      </c>
      <c r="BD36" s="7" t="str">
        <f>CJ$8</f>
        <v>Very High</v>
      </c>
      <c r="BE36" s="56" t="s">
        <v>97</v>
      </c>
      <c r="BF36" s="56" t="s">
        <v>98</v>
      </c>
      <c r="BG36" s="56" t="s">
        <v>97</v>
      </c>
      <c r="BH36" s="56" t="s">
        <v>98</v>
      </c>
      <c r="BI36" s="56" t="s">
        <v>97</v>
      </c>
      <c r="BJ36" s="56" t="s">
        <v>98</v>
      </c>
      <c r="CQ36" s="394" t="s">
        <v>371</v>
      </c>
      <c r="CR36" s="395"/>
      <c r="CS36" s="395"/>
      <c r="CT36" s="395"/>
      <c r="CU36" s="395"/>
    </row>
    <row r="37" spans="3:104" ht="15.75" thickBot="1">
      <c r="C37" s="148" t="s">
        <v>178</v>
      </c>
      <c r="D37" s="145">
        <f t="shared" si="8"/>
        <v>3</v>
      </c>
      <c r="E37" s="76">
        <f>E49</f>
        <v>3</v>
      </c>
      <c r="F37" s="76">
        <f>I49</f>
        <v>6</v>
      </c>
      <c r="G37" s="76">
        <f>H50</f>
        <v>11</v>
      </c>
      <c r="H37" s="436">
        <f>I50</f>
        <v>14</v>
      </c>
      <c r="M37"/>
      <c r="Z37" s="146" t="s">
        <v>179</v>
      </c>
      <c r="AA37" s="107" t="str" cm="1">
        <f t="array" ref="AA37">IF($AI9&lt;&gt;0,_xlfn.IFS($E115=84,"COMPLETED",$G115=84,"NA",$AI$9&lt;&gt;0,WORKDAY($AI$9,1)),"")</f>
        <v>NA</v>
      </c>
      <c r="AB37" s="46"/>
      <c r="AC37" s="6"/>
      <c r="AD37" s="6" t="s">
        <v>175</v>
      </c>
      <c r="AE37" s="26"/>
      <c r="AF37" s="26"/>
      <c r="AP37" s="149"/>
      <c r="AQ37" s="149"/>
      <c r="AX37" s="640" t="s">
        <v>53</v>
      </c>
      <c r="AY37" s="46" t="str">
        <f>CI$8</f>
        <v>Very High</v>
      </c>
      <c r="AZ37" s="47" t="str">
        <f>IF(COUNTIFS($BP$9:$BP$23,$CI8,$BQ$9:$BQ$23,$CJ$12)=0,"",COUNTIFS($BP$9:$BP$23,$CI8,$BQ$9:$BQ$23,$CJ$12))</f>
        <v/>
      </c>
      <c r="BA37" s="48" t="str">
        <f>IF(COUNTIFS($BP$9:$BP$23,$CI8,$BQ$9:$BQ$23,$CJ$11)=0,"",COUNTIFS($BP$9:$BP$23,$CI8,$BQ$9:$BQ$23,$CJ$11))</f>
        <v/>
      </c>
      <c r="BB37" s="48">
        <f>IF(COUNTIFS($BP$9:$BP$23,$CI8,$BQ$9:$BQ$23,$CJ$10)=0,"",COUNTIFS($BP$9:$BP$23,$CI8,$BQ$9:$BQ$23,$CJ$10))</f>
        <v>1</v>
      </c>
      <c r="BC37" s="49" t="str">
        <f>IF(COUNTIFS($BP$9:$BP$23,$CI8,$BQ$9:$BQ$23,$CJ$9)=0,"",COUNTIFS($BP$9:$BP$23,$CI8,$BQ$9:$BQ$23,$CJ$9))</f>
        <v/>
      </c>
      <c r="BD37" s="49" t="str">
        <f>IF(COUNTIFS($BP$9:$BP$23,$CI8,$BQ$9:$BQ$23,$CJ$8)=0,"",COUNTIFS($BP$9:$BP$23,$CI8,$BQ$9:$BQ$23,$CJ$8))</f>
        <v/>
      </c>
      <c r="BE37" s="639" t="str">
        <f ca="1">IF(BG7=TODAY(),IF(COUNTIFS($BA9:$BA23,$CH$8,$BW$9:$BW$23,"CLOSED")=0,"",COUNTIFS($BA9:$BA23,$CH$8,$BW$9:$BW$23,"CLOSED")),"")</f>
        <v/>
      </c>
      <c r="BF37" s="639" t="str">
        <f ca="1">IF(BG7=TODAY(),COUNTIFS($BA9:$BA23,$CH$8,$BW9:$BW23,"OPEN"),"")</f>
        <v/>
      </c>
      <c r="BG37" s="639" t="str">
        <f ca="1">IF(BG7=TODAY(),IF(COUNTIFS($BA9:$BA23,$CH$9,$BW$9:$BW$23,"CLOSED")=0,"",COUNTIFS($BA9:$BA23,$CH$9,$BW$9:$BW$23,"CLOSED")),"")</f>
        <v/>
      </c>
      <c r="BH37" s="639" t="str">
        <f ca="1">IF(BG7=TODAY(),COUNTIFS($BA9:$BA23,$CH$9,$BW9:$BW23,"OPEN"),"")</f>
        <v/>
      </c>
      <c r="BI37" s="639" t="str">
        <f ca="1">IF(BG7=TODAY(),IF(COUNTIFS($BA9:$BA23,$CH$10,$BW$9:$BW$23,"CLOSED")=0,"",COUNTIFS($BA9:$BA23,$CH$10,$BW$9:$BW$23,"CLOSED")),"")</f>
        <v/>
      </c>
      <c r="BJ37" s="639" t="str">
        <f ca="1">IF(BG7=TODAY(),COUNTIFS($BA9:$BA23,$CH$10,$BW9:$BW23,"OPEN"),"")</f>
        <v/>
      </c>
      <c r="BK37" s="1"/>
      <c r="BL37" s="1"/>
      <c r="BM37" s="1"/>
      <c r="BN37" s="1"/>
      <c r="BO37" s="1"/>
      <c r="BP37" s="1"/>
      <c r="CQ37" s="388" t="s">
        <v>103</v>
      </c>
      <c r="CR37" s="255" t="b">
        <v>1</v>
      </c>
      <c r="CS37" s="253">
        <f t="shared" ref="CS37:CS42" si="9">_xlfn.UNICODE($CR37)</f>
        <v>84</v>
      </c>
      <c r="CT37" s="255" t="b">
        <v>0</v>
      </c>
      <c r="CU37" s="253">
        <f t="shared" ref="CU37:CU42" si="10">_xlfn.UNICODE($CT37)</f>
        <v>70</v>
      </c>
    </row>
    <row r="38" spans="3:104" ht="15.75" thickBot="1">
      <c r="C38" s="148" t="s">
        <v>180</v>
      </c>
      <c r="D38" s="145">
        <f t="shared" si="8"/>
        <v>3</v>
      </c>
      <c r="E38" s="76">
        <f>E58</f>
        <v>5</v>
      </c>
      <c r="F38" s="76">
        <f>I54</f>
        <v>8</v>
      </c>
      <c r="G38" s="76">
        <f>H55</f>
        <v>5</v>
      </c>
      <c r="H38" s="436">
        <f>I55</f>
        <v>8</v>
      </c>
      <c r="M38"/>
      <c r="Z38" s="146" t="s">
        <v>181</v>
      </c>
      <c r="AA38" s="26" t="str">
        <f>IF($AR$9&lt;&gt;0,IF($E116=84,"COMPLETED",WORKDAY($AR$9,1)),"")</f>
        <v/>
      </c>
      <c r="AB38" s="46"/>
      <c r="AC38" s="6"/>
      <c r="AD38" s="6" t="s">
        <v>172</v>
      </c>
      <c r="AE38" s="26"/>
      <c r="AF38" s="26"/>
      <c r="AO38" s="149"/>
      <c r="AP38" s="149"/>
      <c r="AQ38" s="149"/>
      <c r="AX38" s="640"/>
      <c r="AY38" s="46" t="str">
        <f>CI$9</f>
        <v>High</v>
      </c>
      <c r="AZ38" s="47" t="str">
        <f t="shared" ref="AZ38:AZ41" si="11">IF(COUNTIFS($BP$9:$BP$23,$CI9,$BQ$9:$BQ$23,$CJ$12)=0,"",COUNTIFS($BP$9:$BP$23,$CI9,$BQ$9:$BQ$23,$CJ$12))</f>
        <v/>
      </c>
      <c r="BA38" s="48" t="str">
        <f t="shared" ref="BA38:BA41" si="12">IF(COUNTIFS($BP$9:$BP$23,$CI9,$BQ$9:$BQ$23,$CJ$11)=0,"",COUNTIFS($BP$9:$BP$23,$CI9,$BQ$9:$BQ$23,$CJ$11))</f>
        <v/>
      </c>
      <c r="BB38" s="48">
        <f t="shared" ref="BB38:BB41" si="13">IF(COUNTIFS($BP$9:$BP$23,$CI9,$BQ$9:$BQ$23,$CJ$10)=0,"",COUNTIFS($BP$9:$BP$23,$CI9,$BQ$9:$BQ$23,$CJ$10))</f>
        <v>1</v>
      </c>
      <c r="BC38" s="49" t="str">
        <f t="shared" ref="BC38:BC41" si="14">IF(COUNTIFS($BP$9:$BP$23,$CI9,$BQ$9:$BQ$23,$CJ$9)=0,"",COUNTIFS($BP$9:$BP$23,$CI9,$BQ$9:$BQ$23,$CJ$9))</f>
        <v/>
      </c>
      <c r="BD38" s="49" t="str">
        <f t="shared" ref="BD38:BD41" si="15">IF(COUNTIFS($BP$9:$BP$23,$CI9,$BQ$9:$BQ$23,$CJ$8)=0,"",COUNTIFS($BP$9:$BP$23,$CI9,$BQ$9:$BQ$23,$CJ$8))</f>
        <v/>
      </c>
      <c r="BE38" s="639"/>
      <c r="BF38" s="639"/>
      <c r="BG38" s="639"/>
      <c r="BH38" s="639"/>
      <c r="BI38" s="639"/>
      <c r="BJ38" s="639"/>
      <c r="BK38" s="1"/>
      <c r="BL38" s="1"/>
      <c r="BM38" s="1"/>
      <c r="BN38" s="1"/>
      <c r="BO38" s="1"/>
      <c r="BP38" s="1"/>
      <c r="CQ38" s="391" t="s">
        <v>104</v>
      </c>
      <c r="CR38" s="255" t="b">
        <v>1</v>
      </c>
      <c r="CS38" s="253">
        <f t="shared" si="9"/>
        <v>84</v>
      </c>
      <c r="CT38" s="255" t="b">
        <v>0</v>
      </c>
      <c r="CU38" s="253">
        <f t="shared" si="10"/>
        <v>70</v>
      </c>
    </row>
    <row r="39" spans="3:104" ht="15.75" thickBot="1">
      <c r="C39" s="148" t="s">
        <v>182</v>
      </c>
      <c r="D39" s="145">
        <f t="shared" si="8"/>
        <v>3</v>
      </c>
      <c r="E39" s="76">
        <f>E58</f>
        <v>5</v>
      </c>
      <c r="F39" s="76">
        <f>I58</f>
        <v>8</v>
      </c>
      <c r="G39" s="76">
        <f>H59</f>
        <v>9</v>
      </c>
      <c r="H39" s="436">
        <f>I59</f>
        <v>12</v>
      </c>
      <c r="M39"/>
      <c r="AO39" s="149"/>
      <c r="AP39" s="149"/>
      <c r="AQ39" s="149"/>
      <c r="AX39" s="640"/>
      <c r="AY39" s="46" t="str">
        <f>CI$10</f>
        <v>Medium</v>
      </c>
      <c r="AZ39" s="50" t="str">
        <f t="shared" si="11"/>
        <v/>
      </c>
      <c r="BA39" s="47">
        <f t="shared" si="12"/>
        <v>1</v>
      </c>
      <c r="BB39" s="47" t="str">
        <f t="shared" si="13"/>
        <v/>
      </c>
      <c r="BC39" s="48" t="str">
        <f t="shared" si="14"/>
        <v/>
      </c>
      <c r="BD39" s="49" t="str">
        <f t="shared" si="15"/>
        <v/>
      </c>
      <c r="BE39" s="639"/>
      <c r="BF39" s="639"/>
      <c r="BG39" s="639"/>
      <c r="BH39" s="639"/>
      <c r="BI39" s="639"/>
      <c r="BJ39" s="639"/>
      <c r="BK39" s="1"/>
      <c r="BL39" s="1"/>
      <c r="BM39" s="1"/>
      <c r="BN39" s="1"/>
      <c r="BO39" s="1"/>
      <c r="BP39" s="1"/>
      <c r="CQ39" s="391" t="s">
        <v>105</v>
      </c>
      <c r="CR39" s="255" t="b">
        <v>1</v>
      </c>
      <c r="CS39" s="253">
        <f t="shared" si="9"/>
        <v>84</v>
      </c>
      <c r="CT39" s="255" t="b">
        <v>0</v>
      </c>
      <c r="CU39" s="253">
        <f t="shared" si="10"/>
        <v>70</v>
      </c>
    </row>
    <row r="40" spans="3:104" ht="15.75" thickBot="1">
      <c r="C40" s="148" t="s">
        <v>183</v>
      </c>
      <c r="D40" s="145">
        <f t="shared" si="8"/>
        <v>2</v>
      </c>
      <c r="E40" s="76">
        <f>I58</f>
        <v>8</v>
      </c>
      <c r="F40" s="76">
        <f>M58</f>
        <v>10</v>
      </c>
      <c r="G40" s="76">
        <f>L59</f>
        <v>12</v>
      </c>
      <c r="H40" s="436">
        <f>M59</f>
        <v>14</v>
      </c>
      <c r="M40"/>
      <c r="AB40" s="61"/>
      <c r="AC40" s="61"/>
      <c r="AO40" s="149"/>
      <c r="AP40" s="149"/>
      <c r="AQ40" s="149"/>
      <c r="AX40" s="640"/>
      <c r="AY40" s="46" t="str">
        <f>CI$11</f>
        <v>Low</v>
      </c>
      <c r="AZ40" s="50" t="str">
        <f t="shared" si="11"/>
        <v/>
      </c>
      <c r="BA40" s="50">
        <f t="shared" si="12"/>
        <v>1</v>
      </c>
      <c r="BB40" s="47" t="str">
        <f t="shared" si="13"/>
        <v/>
      </c>
      <c r="BC40" s="48" t="str">
        <f t="shared" si="14"/>
        <v/>
      </c>
      <c r="BD40" s="49" t="str">
        <f t="shared" si="15"/>
        <v/>
      </c>
      <c r="BE40" s="639"/>
      <c r="BF40" s="639"/>
      <c r="BG40" s="639"/>
      <c r="BH40" s="639"/>
      <c r="BI40" s="639"/>
      <c r="BJ40" s="639"/>
      <c r="BK40" s="1"/>
      <c r="BL40" s="1"/>
      <c r="BM40" s="1"/>
      <c r="BN40" s="1"/>
      <c r="BO40" s="1"/>
      <c r="BP40" s="1"/>
      <c r="CQ40" s="388" t="s">
        <v>106</v>
      </c>
      <c r="CR40" s="255" t="b">
        <v>1</v>
      </c>
      <c r="CS40" s="253">
        <f t="shared" si="9"/>
        <v>84</v>
      </c>
      <c r="CT40" s="255" t="b">
        <v>0</v>
      </c>
      <c r="CU40" s="253">
        <f t="shared" si="10"/>
        <v>70</v>
      </c>
    </row>
    <row r="41" spans="3:104" ht="15.75" thickBot="1">
      <c r="C41" s="148" t="s">
        <v>110</v>
      </c>
      <c r="D41" s="145">
        <f t="shared" si="8"/>
        <v>8</v>
      </c>
      <c r="E41" s="76">
        <v>0</v>
      </c>
      <c r="F41" s="76">
        <f>E62</f>
        <v>8</v>
      </c>
      <c r="G41" s="76">
        <f>D63</f>
        <v>6</v>
      </c>
      <c r="H41" s="436">
        <f>E63</f>
        <v>14</v>
      </c>
      <c r="J41" s="51"/>
      <c r="K41" s="51"/>
      <c r="L41" s="51"/>
      <c r="M41" s="51"/>
      <c r="N41" s="51"/>
      <c r="O41" s="51"/>
      <c r="P41" s="51"/>
      <c r="Q41" s="51"/>
      <c r="R41" s="51"/>
      <c r="AO41" s="149"/>
      <c r="AP41" s="149"/>
      <c r="AQ41" s="149"/>
      <c r="AX41" s="640"/>
      <c r="AY41" s="46" t="str">
        <f>CI$12</f>
        <v>Very Low</v>
      </c>
      <c r="AZ41" s="50" t="str">
        <f t="shared" si="11"/>
        <v/>
      </c>
      <c r="BA41" s="50" t="str">
        <f t="shared" si="12"/>
        <v/>
      </c>
      <c r="BB41" s="50" t="str">
        <f t="shared" si="13"/>
        <v/>
      </c>
      <c r="BC41" s="47" t="str">
        <f t="shared" si="14"/>
        <v/>
      </c>
      <c r="BD41" s="48" t="str">
        <f t="shared" si="15"/>
        <v/>
      </c>
      <c r="BE41" s="639"/>
      <c r="BF41" s="639"/>
      <c r="BG41" s="639"/>
      <c r="BH41" s="639"/>
      <c r="BI41" s="639"/>
      <c r="BJ41" s="639"/>
      <c r="BK41" s="1"/>
      <c r="BL41" s="1"/>
      <c r="BM41" s="1"/>
      <c r="BN41" s="1"/>
      <c r="BO41" s="1"/>
      <c r="BP41" s="1"/>
      <c r="CQ41" s="388" t="s">
        <v>107</v>
      </c>
      <c r="CR41" s="255" t="b">
        <v>0</v>
      </c>
      <c r="CS41" s="253">
        <f t="shared" si="9"/>
        <v>70</v>
      </c>
      <c r="CT41" s="255" t="b">
        <v>0</v>
      </c>
      <c r="CU41" s="253">
        <f t="shared" si="10"/>
        <v>70</v>
      </c>
    </row>
    <row r="42" spans="3:104" ht="15.75" thickBot="1">
      <c r="C42" s="148" t="s">
        <v>111</v>
      </c>
      <c r="D42" s="145">
        <f t="shared" si="8"/>
        <v>4</v>
      </c>
      <c r="E42" s="76">
        <f>I54</f>
        <v>8</v>
      </c>
      <c r="F42" s="76">
        <f>M54</f>
        <v>12</v>
      </c>
      <c r="G42" s="76">
        <f>L55</f>
        <v>8</v>
      </c>
      <c r="H42" s="436">
        <f>M55</f>
        <v>12</v>
      </c>
      <c r="J42" s="51"/>
      <c r="K42" s="51"/>
      <c r="L42" s="51"/>
      <c r="M42" s="51"/>
      <c r="N42" s="51"/>
      <c r="O42" s="51"/>
      <c r="P42" s="51"/>
      <c r="Q42" s="51"/>
      <c r="R42" s="51"/>
      <c r="Z42" s="150" t="s">
        <v>129</v>
      </c>
      <c r="AA42" s="668" t="s">
        <v>10</v>
      </c>
      <c r="AB42" s="669"/>
      <c r="AC42" s="151" t="s">
        <v>8</v>
      </c>
      <c r="AD42" s="150" t="s">
        <v>169</v>
      </c>
      <c r="AE42" s="14"/>
      <c r="AF42" s="14"/>
      <c r="AO42" s="149"/>
      <c r="AP42" s="149"/>
      <c r="AQ42" s="149"/>
      <c r="CQ42" s="388" t="s">
        <v>137</v>
      </c>
      <c r="CR42" s="255" t="b">
        <v>0</v>
      </c>
      <c r="CS42" s="253">
        <f t="shared" si="9"/>
        <v>70</v>
      </c>
      <c r="CT42" s="255" t="b">
        <v>0</v>
      </c>
      <c r="CU42" s="253">
        <f t="shared" si="10"/>
        <v>70</v>
      </c>
    </row>
    <row r="43" spans="3:104" ht="16.5" thickBot="1">
      <c r="C43" s="148" t="s">
        <v>112</v>
      </c>
      <c r="D43" s="145">
        <f t="shared" si="8"/>
        <v>2</v>
      </c>
      <c r="E43" s="76">
        <f>M54</f>
        <v>12</v>
      </c>
      <c r="F43" s="76">
        <f>Q54</f>
        <v>14</v>
      </c>
      <c r="G43" s="76">
        <f>P55</f>
        <v>12</v>
      </c>
      <c r="H43" s="436">
        <f>Q55</f>
        <v>14</v>
      </c>
      <c r="J43" s="51"/>
      <c r="K43" s="51"/>
      <c r="L43" s="51"/>
      <c r="M43" s="51"/>
      <c r="N43" s="51"/>
      <c r="O43" s="51"/>
      <c r="P43" s="51"/>
      <c r="Q43" s="51"/>
      <c r="R43" s="51"/>
      <c r="Z43" s="152" t="s">
        <v>103</v>
      </c>
      <c r="AA43" s="153"/>
      <c r="AB43" s="153"/>
      <c r="AC43" s="153"/>
      <c r="AD43" s="154"/>
      <c r="AE43" s="155"/>
      <c r="AF43" s="156"/>
      <c r="AO43" s="149"/>
      <c r="AP43" s="149"/>
      <c r="AQ43" s="149"/>
      <c r="AX43" s="232" t="s">
        <v>148</v>
      </c>
      <c r="AY43" s="679" t="s">
        <v>149</v>
      </c>
      <c r="AZ43" s="679"/>
      <c r="BA43" s="670" t="s">
        <v>150</v>
      </c>
      <c r="BB43" s="670"/>
    </row>
    <row r="44" spans="3:104" ht="15.75" thickBot="1">
      <c r="C44" s="138" t="s">
        <v>116</v>
      </c>
      <c r="D44" s="139"/>
      <c r="E44" s="139"/>
      <c r="F44" s="139"/>
      <c r="G44" s="139"/>
      <c r="H44" s="285"/>
      <c r="J44" s="51"/>
      <c r="K44" s="51"/>
      <c r="L44" s="51"/>
      <c r="M44" s="51"/>
      <c r="N44" s="51"/>
      <c r="O44" s="51"/>
      <c r="P44" s="51"/>
      <c r="Q44" s="51"/>
      <c r="R44" s="51"/>
      <c r="Z44" s="157" t="s">
        <v>372</v>
      </c>
      <c r="AA44" s="158"/>
      <c r="AB44" s="158"/>
      <c r="AC44" s="159" t="s">
        <v>373</v>
      </c>
      <c r="AD44" s="26"/>
      <c r="AE44" s="95"/>
      <c r="AX44" s="71" t="s">
        <v>74</v>
      </c>
      <c r="AY44" s="233">
        <v>0.5</v>
      </c>
      <c r="AZ44" s="71">
        <f>BG28</f>
        <v>5</v>
      </c>
      <c r="BA44" s="233">
        <v>0.5</v>
      </c>
      <c r="BB44" s="71" t="str">
        <f ca="1">BI37</f>
        <v/>
      </c>
    </row>
    <row r="45" spans="3:104" ht="15.75" thickBot="1">
      <c r="J45" s="51"/>
      <c r="K45" s="51"/>
      <c r="L45" s="51"/>
      <c r="M45" s="51"/>
      <c r="N45" s="51"/>
      <c r="O45" s="51"/>
      <c r="P45" s="51"/>
      <c r="Q45" s="51"/>
      <c r="R45" s="51"/>
      <c r="Z45" s="157" t="s">
        <v>374</v>
      </c>
      <c r="AA45" s="158"/>
      <c r="AB45" s="158"/>
      <c r="AC45" s="159" t="s">
        <v>373</v>
      </c>
      <c r="AD45" s="26"/>
      <c r="AE45" s="95"/>
      <c r="AX45" s="71" t="s">
        <v>94</v>
      </c>
      <c r="AY45" s="233">
        <v>0.3</v>
      </c>
      <c r="AZ45" s="71" t="str">
        <f>BF28</f>
        <v/>
      </c>
      <c r="BA45" s="233">
        <v>0.3</v>
      </c>
      <c r="BB45" s="71" t="str">
        <f ca="1">BG37</f>
        <v/>
      </c>
    </row>
    <row r="46" spans="3:104" ht="15.75" thickBot="1">
      <c r="J46" s="51"/>
      <c r="K46" s="51"/>
      <c r="L46" s="51"/>
      <c r="M46" s="51"/>
      <c r="N46" s="51"/>
      <c r="O46" s="51"/>
      <c r="P46" s="51"/>
      <c r="Q46" s="51"/>
      <c r="R46" s="51"/>
      <c r="Z46" s="157" t="s">
        <v>375</v>
      </c>
      <c r="AA46" s="158"/>
      <c r="AB46" s="158"/>
      <c r="AC46" s="159" t="s">
        <v>373</v>
      </c>
      <c r="AD46" s="26"/>
      <c r="AE46" s="95"/>
      <c r="AX46" s="71" t="s">
        <v>93</v>
      </c>
      <c r="AY46" s="233">
        <v>0.2</v>
      </c>
      <c r="AZ46" s="71" t="str">
        <f>BE28</f>
        <v/>
      </c>
      <c r="BA46" s="233">
        <v>0.2</v>
      </c>
      <c r="BB46" s="71" t="str">
        <f ca="1">BE37</f>
        <v/>
      </c>
    </row>
    <row r="47" spans="3:104" ht="16.5" thickBot="1">
      <c r="M47"/>
      <c r="Y47" s="14"/>
      <c r="Z47" s="152" t="s">
        <v>376</v>
      </c>
      <c r="AA47" s="153"/>
      <c r="AB47" s="153"/>
      <c r="AC47" s="153"/>
      <c r="AD47" s="154"/>
      <c r="AE47" s="95"/>
      <c r="AZ47" s="234">
        <f>SUMPRODUCT(AY44:AY46,AZ44:AZ46)</f>
        <v>2.5</v>
      </c>
      <c r="BB47" s="71">
        <f ca="1">SUMPRODUCT(BA44:BA46,BB44:BB46)</f>
        <v>0</v>
      </c>
    </row>
    <row r="48" spans="3:104" ht="15.75" thickBot="1">
      <c r="D48" s="6">
        <f>D50-D49</f>
        <v>8</v>
      </c>
      <c r="H48" s="208">
        <f>H50-H49</f>
        <v>8</v>
      </c>
      <c r="J48" s="93"/>
      <c r="M48"/>
      <c r="S48" s="58">
        <f>MAX(I49,Q54,E62,M58,M54,I54,I58,E58,E53,E49)</f>
        <v>14</v>
      </c>
      <c r="Y48" s="14"/>
      <c r="Z48" s="157" t="s">
        <v>377</v>
      </c>
      <c r="AA48" s="158"/>
      <c r="AB48" s="158"/>
      <c r="AC48" s="159" t="s">
        <v>378</v>
      </c>
      <c r="AD48" s="26"/>
      <c r="AE48" s="95"/>
      <c r="AX48" s="231" t="s">
        <v>163</v>
      </c>
      <c r="AZ48" s="670">
        <f ca="1">AZ47-BB47</f>
        <v>2.5</v>
      </c>
      <c r="BA48" s="670"/>
    </row>
    <row r="49" spans="3:33" ht="16.5" thickBot="1">
      <c r="C49" s="124" t="s">
        <v>135</v>
      </c>
      <c r="D49" s="126">
        <f>E34</f>
        <v>0</v>
      </c>
      <c r="E49" s="160">
        <f>C50+D49</f>
        <v>3</v>
      </c>
      <c r="G49" s="124" t="s">
        <v>140</v>
      </c>
      <c r="H49" s="286">
        <f>E37</f>
        <v>3</v>
      </c>
      <c r="I49" s="287">
        <f>G50+H49</f>
        <v>6</v>
      </c>
      <c r="J49" s="93"/>
      <c r="M49"/>
      <c r="S49" s="161" t="s">
        <v>192</v>
      </c>
      <c r="Z49" s="157" t="s">
        <v>379</v>
      </c>
      <c r="AA49" s="158"/>
      <c r="AB49" s="158"/>
      <c r="AC49" s="159" t="s">
        <v>380</v>
      </c>
      <c r="AD49" s="26"/>
      <c r="AE49" s="156"/>
      <c r="AF49" s="156"/>
    </row>
    <row r="50" spans="3:33" ht="15.75" thickBot="1">
      <c r="C50" s="136">
        <f>D34</f>
        <v>3</v>
      </c>
      <c r="D50" s="139">
        <f>E50-C50</f>
        <v>8</v>
      </c>
      <c r="E50" s="162">
        <f>H50</f>
        <v>11</v>
      </c>
      <c r="G50" s="136">
        <f>D37</f>
        <v>3</v>
      </c>
      <c r="H50" s="285">
        <f>I50-G50</f>
        <v>11</v>
      </c>
      <c r="I50" s="288">
        <f>S48</f>
        <v>14</v>
      </c>
      <c r="M50"/>
      <c r="S50" s="163"/>
      <c r="X50" s="143"/>
      <c r="Y50" s="14"/>
      <c r="Z50" s="157" t="s">
        <v>381</v>
      </c>
      <c r="AA50" s="158"/>
      <c r="AB50" s="158"/>
      <c r="AC50" s="159" t="s">
        <v>380</v>
      </c>
      <c r="AD50" s="26"/>
      <c r="AE50" s="95"/>
    </row>
    <row r="51" spans="3:33" ht="15.75" thickBot="1">
      <c r="M51"/>
      <c r="S51" s="163"/>
      <c r="X51" s="164"/>
      <c r="Z51" s="157" t="s">
        <v>382</v>
      </c>
      <c r="AA51" s="158"/>
      <c r="AB51" s="158"/>
      <c r="AC51" s="159" t="s">
        <v>380</v>
      </c>
      <c r="AD51" s="26"/>
      <c r="AE51" s="95"/>
      <c r="AG51" s="93"/>
    </row>
    <row r="52" spans="3:33" ht="15.75" thickBot="1">
      <c r="C52" s="51"/>
      <c r="D52" s="6">
        <f>D54-D53</f>
        <v>5</v>
      </c>
      <c r="J52" s="93"/>
      <c r="K52" s="14"/>
      <c r="M52"/>
      <c r="S52" s="163"/>
      <c r="X52" s="164"/>
      <c r="Y52" s="14"/>
      <c r="Z52" s="157" t="s">
        <v>383</v>
      </c>
      <c r="AA52" s="158"/>
      <c r="AB52" s="158"/>
      <c r="AC52" s="159" t="s">
        <v>214</v>
      </c>
      <c r="AD52" s="26"/>
      <c r="AE52" s="95"/>
      <c r="AG52" s="93"/>
    </row>
    <row r="53" spans="3:33" ht="16.5" thickBot="1">
      <c r="C53" s="124" t="s">
        <v>138</v>
      </c>
      <c r="D53" s="126">
        <f>E35</f>
        <v>0</v>
      </c>
      <c r="E53" s="160">
        <f>C54+D53</f>
        <v>0</v>
      </c>
      <c r="G53" s="143"/>
      <c r="H53" s="208">
        <f>H55-H54</f>
        <v>0</v>
      </c>
      <c r="J53" s="93"/>
      <c r="L53" s="165">
        <f>L55-L54</f>
        <v>0</v>
      </c>
      <c r="M53"/>
      <c r="P53" s="6">
        <f>P55-P54</f>
        <v>0</v>
      </c>
      <c r="S53" s="163"/>
      <c r="X53" s="164"/>
      <c r="Y53" s="14"/>
      <c r="Z53" s="152" t="s">
        <v>105</v>
      </c>
      <c r="AA53" s="153"/>
      <c r="AB53" s="153"/>
      <c r="AC53" s="153"/>
      <c r="AD53" s="154"/>
      <c r="AE53" s="95"/>
    </row>
    <row r="54" spans="3:33" ht="15.75" thickBot="1">
      <c r="C54" s="136">
        <f>D35</f>
        <v>0</v>
      </c>
      <c r="D54" s="139">
        <f>E54-C54</f>
        <v>5</v>
      </c>
      <c r="E54" s="162">
        <f>H55</f>
        <v>5</v>
      </c>
      <c r="G54" s="124" t="s">
        <v>141</v>
      </c>
      <c r="H54" s="286">
        <f>E38</f>
        <v>5</v>
      </c>
      <c r="I54" s="287">
        <f>G55+H54</f>
        <v>8</v>
      </c>
      <c r="J54" s="166"/>
      <c r="K54" s="6" t="s">
        <v>155</v>
      </c>
      <c r="L54" s="6">
        <f>E42</f>
        <v>8</v>
      </c>
      <c r="M54" s="167">
        <f>K55+L54</f>
        <v>12</v>
      </c>
      <c r="O54" s="124" t="s">
        <v>158</v>
      </c>
      <c r="P54" s="126">
        <f>E43</f>
        <v>12</v>
      </c>
      <c r="Q54" s="160">
        <f>O55+P54</f>
        <v>14</v>
      </c>
      <c r="S54" s="163"/>
      <c r="X54" s="164"/>
      <c r="Y54" s="14"/>
      <c r="Z54" s="146" t="s">
        <v>384</v>
      </c>
      <c r="AA54" s="158"/>
      <c r="AB54" s="289"/>
      <c r="AC54" s="46" t="s">
        <v>385</v>
      </c>
      <c r="AD54" s="26"/>
      <c r="AE54" s="95"/>
    </row>
    <row r="55" spans="3:33" ht="16.5" thickBot="1">
      <c r="G55" s="136">
        <f>D38</f>
        <v>3</v>
      </c>
      <c r="H55" s="285">
        <f>I55-G55</f>
        <v>5</v>
      </c>
      <c r="I55" s="288">
        <f>L55</f>
        <v>8</v>
      </c>
      <c r="K55" s="168">
        <f>D42</f>
        <v>4</v>
      </c>
      <c r="L55" s="168">
        <f>M55-K55</f>
        <v>8</v>
      </c>
      <c r="M55" s="169">
        <f>P55</f>
        <v>12</v>
      </c>
      <c r="O55" s="136">
        <f>D43</f>
        <v>2</v>
      </c>
      <c r="P55" s="139">
        <f>Q55-O55</f>
        <v>12</v>
      </c>
      <c r="Q55" s="162">
        <f>S48</f>
        <v>14</v>
      </c>
      <c r="S55" s="163"/>
      <c r="X55" s="164"/>
      <c r="Z55" s="146" t="s">
        <v>386</v>
      </c>
      <c r="AA55" s="158"/>
      <c r="AB55" s="158"/>
      <c r="AC55" s="46" t="s">
        <v>205</v>
      </c>
      <c r="AD55" s="26"/>
      <c r="AE55" s="156"/>
      <c r="AF55" s="156"/>
    </row>
    <row r="56" spans="3:33" ht="15.75" thickBot="1">
      <c r="F56" s="82"/>
      <c r="J56" s="93"/>
      <c r="M56"/>
      <c r="S56" s="163"/>
      <c r="T56" s="143"/>
      <c r="U56" s="143"/>
      <c r="V56" s="143"/>
      <c r="W56" s="143"/>
      <c r="X56" s="164"/>
      <c r="Y56" s="14"/>
      <c r="Z56" s="146" t="s">
        <v>387</v>
      </c>
      <c r="AA56" s="158"/>
      <c r="AB56" s="158"/>
      <c r="AC56" s="46" t="s">
        <v>388</v>
      </c>
      <c r="AD56" s="26"/>
      <c r="AE56" s="95"/>
    </row>
    <row r="57" spans="3:33" ht="15.75" thickBot="1">
      <c r="D57" s="6">
        <f>D59-D58</f>
        <v>0</v>
      </c>
      <c r="H57" s="208">
        <f>H59-H58</f>
        <v>4</v>
      </c>
      <c r="L57" s="165">
        <f>L59-L58</f>
        <v>4</v>
      </c>
      <c r="M57"/>
      <c r="S57" s="163"/>
      <c r="T57" s="164"/>
      <c r="U57" s="164"/>
      <c r="V57" s="164"/>
      <c r="W57" s="164"/>
      <c r="X57" s="164"/>
      <c r="Z57" s="146" t="s">
        <v>389</v>
      </c>
      <c r="AA57" s="158"/>
      <c r="AB57" s="158"/>
      <c r="AC57" s="46" t="s">
        <v>205</v>
      </c>
      <c r="AD57" s="26"/>
    </row>
    <row r="58" spans="3:33" ht="15.75" thickBot="1">
      <c r="C58" s="124" t="s">
        <v>139</v>
      </c>
      <c r="D58" s="126">
        <f>E36</f>
        <v>0</v>
      </c>
      <c r="E58" s="160">
        <f>C59+D58</f>
        <v>5</v>
      </c>
      <c r="G58" s="124" t="s">
        <v>143</v>
      </c>
      <c r="H58" s="286">
        <f>E39</f>
        <v>5</v>
      </c>
      <c r="I58" s="287">
        <f>G59+H58</f>
        <v>8</v>
      </c>
      <c r="K58" s="124" t="s">
        <v>145</v>
      </c>
      <c r="L58" s="6">
        <f>E40</f>
        <v>8</v>
      </c>
      <c r="M58" s="58">
        <f>K59+L58</f>
        <v>10</v>
      </c>
      <c r="S58" s="163"/>
      <c r="T58" s="164"/>
      <c r="U58" s="164"/>
      <c r="V58" s="164"/>
      <c r="W58" s="164"/>
      <c r="X58" s="164"/>
      <c r="Z58" s="146" t="s">
        <v>390</v>
      </c>
      <c r="AA58" s="158"/>
      <c r="AB58" s="46"/>
      <c r="AC58" s="46" t="s">
        <v>385</v>
      </c>
      <c r="AD58" s="26"/>
    </row>
    <row r="59" spans="3:33" ht="16.5" thickBot="1">
      <c r="C59" s="136">
        <f>D36</f>
        <v>5</v>
      </c>
      <c r="D59" s="139">
        <f>E59-C59</f>
        <v>0</v>
      </c>
      <c r="E59" s="162">
        <f>H55</f>
        <v>5</v>
      </c>
      <c r="G59" s="136">
        <f>D39</f>
        <v>3</v>
      </c>
      <c r="H59" s="285">
        <f>I59-G59</f>
        <v>9</v>
      </c>
      <c r="I59" s="288">
        <f>L59</f>
        <v>12</v>
      </c>
      <c r="K59" s="170">
        <f>D40</f>
        <v>2</v>
      </c>
      <c r="L59" s="168">
        <f>M59-K59</f>
        <v>12</v>
      </c>
      <c r="M59" s="168">
        <f>S48</f>
        <v>14</v>
      </c>
      <c r="S59" s="163"/>
      <c r="T59" s="164"/>
      <c r="U59" s="164"/>
      <c r="V59" s="164"/>
      <c r="W59" s="164"/>
      <c r="X59" s="164"/>
      <c r="Y59" s="14"/>
      <c r="Z59" s="152" t="s">
        <v>112</v>
      </c>
      <c r="AA59" s="153"/>
      <c r="AB59" s="153"/>
      <c r="AC59" s="154"/>
      <c r="AD59" s="154"/>
    </row>
    <row r="60" spans="3:33" ht="15.75" thickBot="1">
      <c r="J60" s="93"/>
      <c r="M60"/>
      <c r="S60" s="163"/>
      <c r="T60" s="164"/>
      <c r="U60" s="164"/>
      <c r="V60" s="164"/>
      <c r="W60" s="164"/>
      <c r="X60" s="164"/>
      <c r="Y60" s="14"/>
      <c r="Z60" s="146" t="s">
        <v>391</v>
      </c>
      <c r="AA60" s="289"/>
      <c r="AB60" s="46"/>
      <c r="AC60" s="46" t="s">
        <v>392</v>
      </c>
      <c r="AD60" s="26"/>
    </row>
    <row r="61" spans="3:33" ht="15.75" thickBot="1">
      <c r="D61" s="6">
        <f>D63-D62</f>
        <v>6</v>
      </c>
      <c r="J61" s="93"/>
      <c r="M61"/>
      <c r="S61" s="163"/>
      <c r="T61" s="164"/>
      <c r="U61" s="164"/>
      <c r="V61" s="164"/>
      <c r="W61" s="164"/>
      <c r="X61" s="164"/>
      <c r="Z61" s="146" t="s">
        <v>393</v>
      </c>
      <c r="AA61" s="289"/>
      <c r="AB61" s="289"/>
      <c r="AC61" s="46" t="s">
        <v>392</v>
      </c>
      <c r="AD61" s="26"/>
    </row>
    <row r="62" spans="3:33" ht="15.75" thickBot="1">
      <c r="C62" s="124" t="s">
        <v>151</v>
      </c>
      <c r="D62" s="126">
        <f>E41</f>
        <v>0</v>
      </c>
      <c r="E62" s="160">
        <f>C63+D62</f>
        <v>8</v>
      </c>
      <c r="L62" s="149"/>
      <c r="M62" s="149"/>
      <c r="S62" s="163"/>
      <c r="T62" s="164"/>
      <c r="U62" s="164"/>
      <c r="V62" s="164"/>
      <c r="W62" s="164"/>
      <c r="X62" s="164"/>
      <c r="Z62" s="146" t="s">
        <v>394</v>
      </c>
      <c r="AA62" s="289"/>
      <c r="AB62" s="289"/>
      <c r="AC62" s="46" t="s">
        <v>392</v>
      </c>
      <c r="AD62" s="26"/>
    </row>
    <row r="63" spans="3:33" ht="15.75" thickBot="1">
      <c r="C63" s="136">
        <f>D41</f>
        <v>8</v>
      </c>
      <c r="D63" s="139">
        <f>E63-C63</f>
        <v>6</v>
      </c>
      <c r="E63" s="162">
        <f>S48</f>
        <v>14</v>
      </c>
      <c r="M63"/>
      <c r="S63" s="163"/>
      <c r="T63" s="164"/>
      <c r="U63" s="164"/>
      <c r="V63" s="164"/>
      <c r="W63" s="164"/>
      <c r="X63" s="164"/>
      <c r="Z63" s="146" t="s">
        <v>395</v>
      </c>
      <c r="AA63" s="289"/>
      <c r="AB63" s="46"/>
      <c r="AC63" s="46" t="s">
        <v>392</v>
      </c>
      <c r="AD63" s="26"/>
    </row>
    <row r="64" spans="3:33" ht="16.5" thickBot="1">
      <c r="M64"/>
      <c r="S64" s="171"/>
      <c r="T64" s="164"/>
      <c r="U64" s="164"/>
      <c r="V64" s="164"/>
      <c r="W64" s="164"/>
      <c r="X64" s="164"/>
      <c r="Z64" s="152" t="s">
        <v>110</v>
      </c>
      <c r="AA64" s="153"/>
      <c r="AB64" s="153"/>
      <c r="AC64" s="154"/>
      <c r="AD64" s="154"/>
      <c r="AE64" s="95"/>
      <c r="AG64" s="93"/>
    </row>
    <row r="65" spans="3:36" ht="15.75" thickBot="1">
      <c r="C65" s="172" t="s">
        <v>210</v>
      </c>
      <c r="D65" s="173"/>
      <c r="E65" s="173"/>
      <c r="F65" s="173"/>
      <c r="G65" s="174"/>
      <c r="M65"/>
      <c r="T65" s="164"/>
      <c r="U65" s="164"/>
      <c r="V65" s="164"/>
      <c r="W65" s="164"/>
      <c r="X65" s="164"/>
      <c r="Z65" s="157" t="s">
        <v>204</v>
      </c>
      <c r="AA65" s="158"/>
      <c r="AB65" s="158"/>
      <c r="AC65" s="159" t="s">
        <v>205</v>
      </c>
      <c r="AD65" s="26"/>
      <c r="AE65" s="95"/>
      <c r="AG65" s="166"/>
      <c r="AI65" s="166"/>
    </row>
    <row r="66" spans="3:36" ht="16.5" thickBot="1">
      <c r="C66" s="175" t="s">
        <v>170</v>
      </c>
      <c r="D66" s="125" t="b">
        <v>1</v>
      </c>
      <c r="E66" s="145">
        <f t="shared" ref="E66:E76" si="16">_xlfn.UNICODE($D66)</f>
        <v>84</v>
      </c>
      <c r="F66" s="125" t="b">
        <v>0</v>
      </c>
      <c r="G66" s="145">
        <f t="shared" ref="G66:G75" si="17">_xlfn.UNICODE($F66)</f>
        <v>70</v>
      </c>
      <c r="M66"/>
      <c r="T66" s="164"/>
      <c r="U66" s="164"/>
      <c r="V66" s="164"/>
      <c r="W66" s="164"/>
      <c r="X66" s="164"/>
      <c r="Z66" s="157" t="s">
        <v>396</v>
      </c>
      <c r="AA66" s="158"/>
      <c r="AB66" s="158"/>
      <c r="AC66" s="159" t="s">
        <v>175</v>
      </c>
      <c r="AD66" s="26"/>
      <c r="AE66" s="156"/>
      <c r="AF66" s="156"/>
      <c r="AI66" s="166"/>
    </row>
    <row r="67" spans="3:36" ht="16.5" thickBot="1">
      <c r="C67" s="176" t="s">
        <v>173</v>
      </c>
      <c r="D67" s="71" t="b">
        <v>0</v>
      </c>
      <c r="E67" s="76">
        <f t="shared" si="16"/>
        <v>70</v>
      </c>
      <c r="F67" s="71" t="b">
        <v>1</v>
      </c>
      <c r="G67" s="76">
        <f t="shared" si="17"/>
        <v>84</v>
      </c>
      <c r="M67"/>
      <c r="T67" s="164"/>
      <c r="U67" s="164"/>
      <c r="V67" s="164"/>
      <c r="W67" s="164"/>
      <c r="Z67" s="152" t="s">
        <v>208</v>
      </c>
      <c r="AA67" s="153"/>
      <c r="AB67" s="153"/>
      <c r="AC67" s="153"/>
      <c r="AD67" s="154"/>
      <c r="AE67" s="95"/>
      <c r="AI67" s="166"/>
    </row>
    <row r="68" spans="3:36" ht="15.75" thickBot="1">
      <c r="C68" s="176" t="s">
        <v>176</v>
      </c>
      <c r="D68" s="71" t="b">
        <v>1</v>
      </c>
      <c r="E68" s="76">
        <f t="shared" si="16"/>
        <v>84</v>
      </c>
      <c r="F68" s="71" t="b">
        <v>0</v>
      </c>
      <c r="G68" s="76">
        <f t="shared" si="17"/>
        <v>70</v>
      </c>
      <c r="M68"/>
      <c r="T68" s="164"/>
      <c r="U68" s="164"/>
      <c r="V68" s="164"/>
      <c r="W68" s="164"/>
      <c r="Z68" s="157" t="s">
        <v>209</v>
      </c>
      <c r="AA68" s="158"/>
      <c r="AB68" s="158"/>
      <c r="AC68" s="159" t="s">
        <v>200</v>
      </c>
      <c r="AD68" s="26"/>
      <c r="AE68" s="95"/>
      <c r="AI68" s="166"/>
    </row>
    <row r="69" spans="3:36" ht="15.75" thickBot="1">
      <c r="C69" s="177" t="s">
        <v>178</v>
      </c>
      <c r="D69" s="71" t="b">
        <v>1</v>
      </c>
      <c r="E69" s="76">
        <f t="shared" si="16"/>
        <v>84</v>
      </c>
      <c r="F69" s="71" t="b">
        <v>0</v>
      </c>
      <c r="G69" s="76">
        <f t="shared" si="17"/>
        <v>70</v>
      </c>
      <c r="M69"/>
      <c r="T69" s="164"/>
      <c r="U69" s="164"/>
      <c r="V69" s="164"/>
      <c r="W69" s="164"/>
      <c r="Z69" s="157" t="s">
        <v>217</v>
      </c>
      <c r="AA69" s="158"/>
      <c r="AB69" s="158"/>
      <c r="AC69" s="159" t="s">
        <v>200</v>
      </c>
      <c r="AD69" s="26"/>
      <c r="AE69" s="95"/>
      <c r="AI69" s="166"/>
    </row>
    <row r="70" spans="3:36" ht="15.75" thickBot="1">
      <c r="C70" s="177" t="s">
        <v>180</v>
      </c>
      <c r="D70" s="71" t="b">
        <v>1</v>
      </c>
      <c r="E70" s="76">
        <f t="shared" si="16"/>
        <v>84</v>
      </c>
      <c r="F70" s="71" t="b">
        <v>0</v>
      </c>
      <c r="G70" s="76">
        <f t="shared" si="17"/>
        <v>70</v>
      </c>
      <c r="M70"/>
      <c r="T70" s="164"/>
      <c r="U70" s="164"/>
      <c r="V70" s="164"/>
      <c r="W70" s="164"/>
      <c r="Z70" s="157" t="s">
        <v>219</v>
      </c>
      <c r="AA70" s="158"/>
      <c r="AB70" s="158"/>
      <c r="AC70" s="159" t="s">
        <v>200</v>
      </c>
      <c r="AD70" s="26"/>
      <c r="AE70" s="95"/>
      <c r="AI70" s="166"/>
    </row>
    <row r="71" spans="3:36" ht="14.1" customHeight="1" thickBot="1">
      <c r="C71" s="177" t="s">
        <v>182</v>
      </c>
      <c r="D71" s="71" t="b">
        <v>1</v>
      </c>
      <c r="E71" s="76">
        <f t="shared" si="16"/>
        <v>84</v>
      </c>
      <c r="F71" s="71" t="b">
        <v>0</v>
      </c>
      <c r="G71" s="76">
        <f t="shared" si="17"/>
        <v>70</v>
      </c>
      <c r="M71"/>
      <c r="T71" s="164"/>
      <c r="U71" s="164"/>
      <c r="V71" s="164"/>
      <c r="W71" s="164"/>
      <c r="Z71" s="157" t="s">
        <v>220</v>
      </c>
      <c r="AA71" s="158"/>
      <c r="AB71" s="158"/>
      <c r="AC71" s="159" t="s">
        <v>214</v>
      </c>
      <c r="AD71" s="26"/>
      <c r="AE71" s="95"/>
      <c r="AI71" s="166"/>
    </row>
    <row r="72" spans="3:36" ht="16.5" thickBot="1">
      <c r="C72" s="148" t="s">
        <v>183</v>
      </c>
      <c r="D72" s="71" t="b">
        <v>1</v>
      </c>
      <c r="E72" s="76">
        <f t="shared" si="16"/>
        <v>84</v>
      </c>
      <c r="F72" s="71" t="b">
        <v>0</v>
      </c>
      <c r="G72" s="76">
        <f t="shared" si="17"/>
        <v>70</v>
      </c>
      <c r="M72"/>
      <c r="T72" s="164"/>
      <c r="U72" s="164"/>
      <c r="V72" s="164"/>
      <c r="W72" s="164"/>
      <c r="Z72" s="152" t="s">
        <v>222</v>
      </c>
      <c r="AA72" s="153"/>
      <c r="AB72" s="153"/>
      <c r="AC72" s="153"/>
      <c r="AD72" s="154"/>
      <c r="AI72" s="166"/>
    </row>
    <row r="73" spans="3:36" ht="15.75" thickBot="1">
      <c r="C73" s="177" t="s">
        <v>110</v>
      </c>
      <c r="D73" s="71" t="b">
        <v>1</v>
      </c>
      <c r="E73" s="76">
        <f t="shared" si="16"/>
        <v>84</v>
      </c>
      <c r="F73" s="71" t="b">
        <v>0</v>
      </c>
      <c r="G73" s="178">
        <f t="shared" si="17"/>
        <v>70</v>
      </c>
      <c r="H73" s="208">
        <f>IF(E73=84,5,0)</f>
        <v>5</v>
      </c>
      <c r="I73" s="290">
        <f>IF(G73=84,5,0)</f>
        <v>0</v>
      </c>
      <c r="M73"/>
      <c r="Z73" s="180" t="s">
        <v>397</v>
      </c>
      <c r="AA73" s="268" t="s">
        <v>10</v>
      </c>
      <c r="AB73" s="269"/>
      <c r="AC73" s="181" t="s">
        <v>8</v>
      </c>
      <c r="AD73" s="150" t="s">
        <v>169</v>
      </c>
      <c r="AE73" s="150" t="s">
        <v>224</v>
      </c>
      <c r="AF73" s="150" t="s">
        <v>225</v>
      </c>
      <c r="AG73" s="150" t="s">
        <v>169</v>
      </c>
      <c r="AI73" s="166"/>
    </row>
    <row r="74" spans="3:36" ht="15.75" thickBot="1">
      <c r="C74" s="177" t="s">
        <v>111</v>
      </c>
      <c r="D74" s="71" t="b">
        <v>1</v>
      </c>
      <c r="E74" s="76">
        <f t="shared" si="16"/>
        <v>84</v>
      </c>
      <c r="F74" s="71" t="b">
        <v>0</v>
      </c>
      <c r="G74" s="76">
        <f t="shared" si="17"/>
        <v>70</v>
      </c>
      <c r="M74" s="182"/>
      <c r="Z74" s="157" t="s">
        <v>398</v>
      </c>
      <c r="AA74" s="158"/>
      <c r="AB74" s="158"/>
      <c r="AC74" s="159" t="s">
        <v>188</v>
      </c>
      <c r="AD74" s="26"/>
      <c r="AE74" s="26"/>
      <c r="AF74" s="26"/>
      <c r="AG74" s="26"/>
      <c r="AI74" s="166"/>
    </row>
    <row r="75" spans="3:36" ht="15.75" thickBot="1">
      <c r="C75" s="177" t="s">
        <v>112</v>
      </c>
      <c r="D75" s="71" t="b">
        <v>1</v>
      </c>
      <c r="E75" s="76">
        <f t="shared" si="16"/>
        <v>84</v>
      </c>
      <c r="F75" s="71" t="b">
        <v>0</v>
      </c>
      <c r="G75" s="76">
        <f t="shared" si="17"/>
        <v>70</v>
      </c>
      <c r="M75" s="182"/>
      <c r="Z75" s="157" t="s">
        <v>229</v>
      </c>
      <c r="AA75" s="158"/>
      <c r="AB75" s="158"/>
      <c r="AC75" s="159" t="s">
        <v>175</v>
      </c>
      <c r="AD75" s="26"/>
      <c r="AH75" s="183"/>
    </row>
    <row r="76" spans="3:36" ht="15.75" thickBot="1">
      <c r="C76" s="184" t="s">
        <v>116</v>
      </c>
      <c r="D76" s="71" t="b">
        <v>0</v>
      </c>
      <c r="E76" s="76">
        <f t="shared" si="16"/>
        <v>70</v>
      </c>
      <c r="M76" s="182"/>
      <c r="Z76" s="157" t="s">
        <v>231</v>
      </c>
      <c r="AA76" s="158"/>
      <c r="AB76" s="158"/>
      <c r="AC76" s="159" t="s">
        <v>175</v>
      </c>
      <c r="AD76" s="26"/>
      <c r="AH76" s="183"/>
      <c r="AJ76" s="185"/>
    </row>
    <row r="77" spans="3:36" ht="15.75" thickBot="1">
      <c r="M77" s="182"/>
      <c r="Z77" s="157" t="s">
        <v>233</v>
      </c>
      <c r="AA77" s="158"/>
      <c r="AB77" s="158"/>
      <c r="AC77" s="159" t="s">
        <v>175</v>
      </c>
      <c r="AD77" s="26"/>
      <c r="AH77" s="183"/>
    </row>
    <row r="78" spans="3:36" ht="14.45" customHeight="1" thickBot="1">
      <c r="C78" s="186" t="s">
        <v>230</v>
      </c>
      <c r="D78" s="187"/>
      <c r="E78" s="187"/>
      <c r="F78" s="187"/>
      <c r="G78" s="187"/>
      <c r="M78" s="182"/>
      <c r="Z78" s="157" t="s">
        <v>399</v>
      </c>
      <c r="AA78" s="158"/>
      <c r="AB78" s="158"/>
      <c r="AC78" s="159" t="s">
        <v>218</v>
      </c>
      <c r="AD78" s="26"/>
      <c r="AH78" s="270"/>
      <c r="AJ78" s="185"/>
    </row>
    <row r="79" spans="3:36" ht="14.45" customHeight="1" thickBot="1">
      <c r="C79" s="148" t="s">
        <v>232</v>
      </c>
      <c r="D79" s="71" t="b">
        <v>1</v>
      </c>
      <c r="E79" s="76">
        <f>_xlfn.UNICODE($D79)</f>
        <v>84</v>
      </c>
      <c r="F79" s="76" t="b">
        <v>0</v>
      </c>
      <c r="G79" s="178">
        <f>_xlfn.UNICODE($F79)</f>
        <v>70</v>
      </c>
      <c r="H79" s="208">
        <f>IF($E79=84,5,0)</f>
        <v>5</v>
      </c>
      <c r="I79" s="208">
        <f>IF($G79=84,5,0)</f>
        <v>0</v>
      </c>
      <c r="J79" s="646">
        <f>SUM(H79:H81)</f>
        <v>10</v>
      </c>
      <c r="K79" s="646">
        <f>SUM(I79:I81)</f>
        <v>5</v>
      </c>
      <c r="L79" s="182"/>
      <c r="M79" s="182"/>
      <c r="Y79" s="35"/>
      <c r="Z79" s="157" t="s">
        <v>237</v>
      </c>
      <c r="AA79" s="158"/>
      <c r="AB79" s="158"/>
      <c r="AC79" s="159" t="s">
        <v>175</v>
      </c>
      <c r="AD79" s="26"/>
      <c r="AH79" s="270"/>
      <c r="AI79" s="14"/>
    </row>
    <row r="80" spans="3:36" ht="15.75" thickBot="1">
      <c r="C80" s="148" t="s">
        <v>234</v>
      </c>
      <c r="D80" s="71" t="b">
        <v>1</v>
      </c>
      <c r="E80" s="76">
        <f>_xlfn.UNICODE($D80)</f>
        <v>84</v>
      </c>
      <c r="F80" s="76" t="b">
        <v>0</v>
      </c>
      <c r="G80" s="178">
        <f>_xlfn.UNICODE($F80)</f>
        <v>70</v>
      </c>
      <c r="H80" s="208">
        <f>IF($E80=84,5,0)</f>
        <v>5</v>
      </c>
      <c r="I80" s="208">
        <f>IF($G80=84,5,0)</f>
        <v>0</v>
      </c>
      <c r="J80" s="647"/>
      <c r="K80" s="647"/>
      <c r="L80" s="182"/>
      <c r="M80" s="182"/>
      <c r="Y80" s="35"/>
      <c r="Z80" s="157" t="s">
        <v>238</v>
      </c>
      <c r="AA80" s="158"/>
      <c r="AB80" s="158"/>
      <c r="AC80" s="159" t="s">
        <v>175</v>
      </c>
      <c r="AD80" s="26"/>
      <c r="AH80" s="183"/>
    </row>
    <row r="81" spans="1:36" ht="15.75" thickBot="1">
      <c r="C81" s="148" t="s">
        <v>236</v>
      </c>
      <c r="D81" s="71" t="b">
        <v>0</v>
      </c>
      <c r="E81" s="76">
        <f>_xlfn.UNICODE($D81)</f>
        <v>70</v>
      </c>
      <c r="F81" s="76" t="b">
        <v>1</v>
      </c>
      <c r="G81" s="178">
        <f>_xlfn.UNICODE($F81)</f>
        <v>84</v>
      </c>
      <c r="H81" s="208">
        <f>IF($E81=84,5,0)</f>
        <v>0</v>
      </c>
      <c r="I81" s="208">
        <f>IF($G81=84,5,0)</f>
        <v>5</v>
      </c>
      <c r="J81" s="648"/>
      <c r="K81" s="648"/>
      <c r="L81" s="182"/>
      <c r="M81" s="182"/>
      <c r="Z81" s="157" t="s">
        <v>244</v>
      </c>
      <c r="AA81" s="158"/>
      <c r="AB81" s="158"/>
      <c r="AC81" s="159" t="s">
        <v>175</v>
      </c>
      <c r="AD81" s="26"/>
      <c r="AH81" s="188"/>
      <c r="AI81" s="14"/>
    </row>
    <row r="82" spans="1:36" ht="15.75" thickBot="1">
      <c r="F82" s="51"/>
      <c r="M82" s="182"/>
      <c r="Z82" s="180" t="s">
        <v>245</v>
      </c>
      <c r="AA82" s="268" t="s">
        <v>10</v>
      </c>
      <c r="AB82" s="269"/>
      <c r="AC82" s="181" t="s">
        <v>8</v>
      </c>
      <c r="AD82" s="150" t="s">
        <v>169</v>
      </c>
      <c r="AH82" s="270"/>
      <c r="AI82" s="14"/>
    </row>
    <row r="83" spans="1:36" ht="14.45" customHeight="1" thickBot="1">
      <c r="M83" s="182"/>
      <c r="Z83" s="157" t="s">
        <v>400</v>
      </c>
      <c r="AA83" s="158"/>
      <c r="AB83" s="158"/>
      <c r="AC83" s="159" t="s">
        <v>218</v>
      </c>
      <c r="AD83" s="26"/>
      <c r="AH83" s="183"/>
      <c r="AI83" s="14"/>
    </row>
    <row r="84" spans="1:36" ht="14.45" customHeight="1" thickBot="1">
      <c r="C84" s="118" t="s">
        <v>240</v>
      </c>
      <c r="M84" s="182"/>
      <c r="Z84" s="157" t="s">
        <v>252</v>
      </c>
      <c r="AA84" s="158"/>
      <c r="AB84" s="158"/>
      <c r="AC84" s="159" t="s">
        <v>172</v>
      </c>
      <c r="AD84" s="26"/>
      <c r="AH84" s="270"/>
      <c r="AI84" s="189"/>
      <c r="AJ84" s="35"/>
    </row>
    <row r="85" spans="1:36" ht="14.45" customHeight="1" thickBot="1">
      <c r="C85" s="190" t="s">
        <v>146</v>
      </c>
      <c r="D85" s="191">
        <f>IF($D$48=0,$C$50,0)+MAX(IF($D$52=0,$C$54,0),IF($D$57=0,$C$59,0))+IF($H$48=0,$G$50,0)+IF($H$53=0,$G$55,0)+IF($H$57=0,$G$59,0)+IF($L$57=0,$K$59,0)+IF($D$61=0,$C$63,0)+IF($L$53=0,$K$55,0)+IF($P$53=0,$O$55,0)</f>
        <v>14</v>
      </c>
      <c r="M85" s="182"/>
      <c r="Z85" s="157" t="s">
        <v>253</v>
      </c>
      <c r="AA85" s="158"/>
      <c r="AB85" s="158"/>
      <c r="AC85" s="159" t="s">
        <v>175</v>
      </c>
      <c r="AD85" s="26"/>
      <c r="AH85" s="270"/>
      <c r="AJ85" s="185"/>
    </row>
    <row r="86" spans="1:36" ht="15.75" thickBot="1">
      <c r="C86" s="190" t="s">
        <v>243</v>
      </c>
      <c r="D86" s="192">
        <f>H99^0.5</f>
        <v>2.6770630673681683</v>
      </c>
      <c r="M86" s="182"/>
      <c r="Z86" s="157" t="s">
        <v>254</v>
      </c>
      <c r="AA86" s="158"/>
      <c r="AB86" s="158"/>
      <c r="AC86" s="159" t="s">
        <v>175</v>
      </c>
      <c r="AD86" s="26"/>
    </row>
    <row r="87" spans="1:36" ht="15" customHeight="1" thickBot="1">
      <c r="M87" s="182"/>
      <c r="Z87" s="150" t="s">
        <v>255</v>
      </c>
      <c r="AA87" s="10">
        <f>AA88</f>
        <v>0.875</v>
      </c>
      <c r="AB87" s="150" t="s">
        <v>256</v>
      </c>
      <c r="AC87" s="10">
        <f>(1-AA87)</f>
        <v>0.125</v>
      </c>
    </row>
    <row r="88" spans="1:36" ht="15.75" thickBot="1">
      <c r="C88" s="119" t="s">
        <v>48</v>
      </c>
      <c r="D88" s="140" t="s">
        <v>246</v>
      </c>
      <c r="E88" s="140" t="s">
        <v>247</v>
      </c>
      <c r="F88" s="140" t="s">
        <v>248</v>
      </c>
      <c r="G88" s="193" t="s">
        <v>249</v>
      </c>
      <c r="H88" s="291" t="s">
        <v>250</v>
      </c>
      <c r="M88" s="182"/>
      <c r="Z88" s="195" t="s">
        <v>257</v>
      </c>
      <c r="AA88" s="196">
        <f>H170</f>
        <v>0.875</v>
      </c>
    </row>
    <row r="89" spans="1:36">
      <c r="C89" s="144" t="s">
        <v>170</v>
      </c>
      <c r="D89" s="145">
        <v>2</v>
      </c>
      <c r="E89" s="145">
        <f t="shared" ref="E89:E98" si="18">$F21</f>
        <v>3</v>
      </c>
      <c r="F89" s="145">
        <v>5</v>
      </c>
      <c r="G89" s="194">
        <f t="shared" ref="G89:G98" si="19">($D89+4*$E89+$F89)/6</f>
        <v>3.1666666666666665</v>
      </c>
      <c r="H89" s="277">
        <f t="shared" ref="H89:H98" si="20">IF($G66&lt;=83,(($F89-$D89)/6),0)</f>
        <v>0.5</v>
      </c>
      <c r="M89" s="182"/>
    </row>
    <row r="90" spans="1:36" ht="14.45" customHeight="1">
      <c r="A90" s="35"/>
      <c r="B90" s="35"/>
      <c r="C90" s="147" t="s">
        <v>173</v>
      </c>
      <c r="D90" s="76">
        <v>3</v>
      </c>
      <c r="E90" s="145">
        <f t="shared" si="18"/>
        <v>5</v>
      </c>
      <c r="F90" s="76">
        <v>10</v>
      </c>
      <c r="G90" s="194">
        <f t="shared" si="19"/>
        <v>5.5</v>
      </c>
      <c r="H90" s="277">
        <f t="shared" si="20"/>
        <v>0</v>
      </c>
      <c r="M90" s="182"/>
    </row>
    <row r="91" spans="1:36" ht="14.45" customHeight="1">
      <c r="A91" s="35"/>
      <c r="B91" s="35"/>
      <c r="C91" s="147" t="s">
        <v>176</v>
      </c>
      <c r="D91" s="76">
        <v>3</v>
      </c>
      <c r="E91" s="145">
        <f t="shared" si="18"/>
        <v>5</v>
      </c>
      <c r="F91" s="76">
        <v>10</v>
      </c>
      <c r="G91" s="194">
        <f t="shared" si="19"/>
        <v>5.5</v>
      </c>
      <c r="H91" s="277">
        <f t="shared" si="20"/>
        <v>1.1666666666666667</v>
      </c>
      <c r="M91" s="182"/>
    </row>
    <row r="92" spans="1:36">
      <c r="C92" s="148" t="s">
        <v>178</v>
      </c>
      <c r="D92" s="76">
        <v>4</v>
      </c>
      <c r="E92" s="145">
        <f t="shared" si="18"/>
        <v>6</v>
      </c>
      <c r="F92" s="76">
        <v>8</v>
      </c>
      <c r="G92" s="194">
        <f t="shared" si="19"/>
        <v>6</v>
      </c>
      <c r="H92" s="277">
        <f t="shared" si="20"/>
        <v>0.66666666666666663</v>
      </c>
      <c r="M92" s="182"/>
    </row>
    <row r="93" spans="1:36" s="35" customFormat="1">
      <c r="A93"/>
      <c r="B93"/>
      <c r="C93" s="148" t="s">
        <v>180</v>
      </c>
      <c r="D93" s="76">
        <v>5</v>
      </c>
      <c r="E93" s="145">
        <f t="shared" si="18"/>
        <v>8</v>
      </c>
      <c r="F93" s="76">
        <v>10</v>
      </c>
      <c r="G93" s="194">
        <f t="shared" si="19"/>
        <v>7.833333333333333</v>
      </c>
      <c r="H93" s="277">
        <f t="shared" si="20"/>
        <v>0.83333333333333337</v>
      </c>
      <c r="I93" s="274"/>
      <c r="J93"/>
      <c r="K93"/>
      <c r="L93"/>
      <c r="M93" s="182"/>
      <c r="N93"/>
      <c r="O93"/>
      <c r="P93"/>
      <c r="Q93"/>
      <c r="R93"/>
      <c r="S93"/>
      <c r="T93"/>
      <c r="U93"/>
      <c r="V93"/>
      <c r="W93"/>
    </row>
    <row r="94" spans="1:36" s="35" customFormat="1" ht="27" customHeight="1">
      <c r="A94"/>
      <c r="B94"/>
      <c r="C94" s="148" t="s">
        <v>182</v>
      </c>
      <c r="D94" s="76">
        <v>5</v>
      </c>
      <c r="E94" s="145">
        <f t="shared" si="18"/>
        <v>8</v>
      </c>
      <c r="F94" s="76">
        <v>10</v>
      </c>
      <c r="G94" s="194">
        <f t="shared" si="19"/>
        <v>7.833333333333333</v>
      </c>
      <c r="H94" s="277">
        <f t="shared" si="20"/>
        <v>0.83333333333333337</v>
      </c>
      <c r="I94" s="274"/>
      <c r="J94"/>
      <c r="K94"/>
      <c r="L94"/>
      <c r="M94" s="182"/>
      <c r="N94"/>
      <c r="O94"/>
      <c r="P94"/>
      <c r="Q94"/>
      <c r="R94"/>
      <c r="S94"/>
      <c r="T94"/>
      <c r="U94"/>
      <c r="V94"/>
      <c r="W94"/>
    </row>
    <row r="95" spans="1:36">
      <c r="C95" s="148" t="s">
        <v>183</v>
      </c>
      <c r="D95" s="76">
        <v>9</v>
      </c>
      <c r="E95" s="145">
        <f t="shared" si="18"/>
        <v>10</v>
      </c>
      <c r="F95" s="76">
        <v>12</v>
      </c>
      <c r="G95" s="194">
        <f t="shared" si="19"/>
        <v>10.166666666666666</v>
      </c>
      <c r="H95" s="277">
        <f t="shared" si="20"/>
        <v>0.5</v>
      </c>
      <c r="J95" s="197"/>
      <c r="K95" s="197"/>
      <c r="L95" s="197"/>
      <c r="M95" s="182"/>
      <c r="N95" s="197"/>
      <c r="O95" s="197"/>
      <c r="P95" s="197"/>
      <c r="Q95" s="197"/>
      <c r="R95" s="197"/>
    </row>
    <row r="96" spans="1:36">
      <c r="C96" s="148" t="s">
        <v>110</v>
      </c>
      <c r="D96" s="76">
        <v>7</v>
      </c>
      <c r="E96" s="145">
        <f t="shared" si="18"/>
        <v>8</v>
      </c>
      <c r="F96" s="76">
        <v>12</v>
      </c>
      <c r="G96" s="194">
        <f t="shared" si="19"/>
        <v>8.5</v>
      </c>
      <c r="H96" s="277">
        <f t="shared" si="20"/>
        <v>0.83333333333333337</v>
      </c>
      <c r="J96" s="197"/>
      <c r="K96" s="197"/>
      <c r="L96" s="197"/>
      <c r="M96" s="182"/>
      <c r="N96" s="197"/>
      <c r="O96" s="197"/>
      <c r="P96" s="197"/>
      <c r="Q96" s="197"/>
      <c r="R96" s="197"/>
    </row>
    <row r="97" spans="1:37">
      <c r="A97" s="51"/>
      <c r="B97" s="51"/>
      <c r="C97" s="148" t="s">
        <v>111</v>
      </c>
      <c r="D97" s="76">
        <v>10</v>
      </c>
      <c r="E97" s="145">
        <f t="shared" si="18"/>
        <v>12</v>
      </c>
      <c r="F97" s="76">
        <v>16</v>
      </c>
      <c r="G97" s="194">
        <f t="shared" si="19"/>
        <v>12.333333333333334</v>
      </c>
      <c r="H97" s="277">
        <f t="shared" si="20"/>
        <v>1</v>
      </c>
      <c r="J97" s="197"/>
      <c r="K97" s="197"/>
      <c r="L97" s="197"/>
      <c r="M97" s="182"/>
      <c r="N97" s="197"/>
      <c r="O97" s="197"/>
      <c r="P97" s="197"/>
      <c r="Q97" s="197"/>
      <c r="R97" s="197"/>
    </row>
    <row r="98" spans="1:37">
      <c r="C98" s="148" t="s">
        <v>112</v>
      </c>
      <c r="D98" s="76">
        <v>11</v>
      </c>
      <c r="E98" s="145">
        <f t="shared" si="18"/>
        <v>14</v>
      </c>
      <c r="F98" s="76">
        <v>16</v>
      </c>
      <c r="G98" s="194">
        <f t="shared" si="19"/>
        <v>13.833333333333334</v>
      </c>
      <c r="H98" s="277">
        <f t="shared" si="20"/>
        <v>0.83333333333333337</v>
      </c>
      <c r="J98" s="197"/>
      <c r="K98" s="197"/>
      <c r="L98" s="197"/>
      <c r="M98" s="182"/>
      <c r="N98" s="197"/>
      <c r="O98" s="197"/>
      <c r="P98" s="197"/>
      <c r="Q98" s="197"/>
      <c r="R98" s="197"/>
      <c r="S98" s="35"/>
    </row>
    <row r="99" spans="1:37" ht="15.75" thickBot="1">
      <c r="C99" s="138" t="s">
        <v>116</v>
      </c>
      <c r="D99" s="139"/>
      <c r="E99" s="139"/>
      <c r="F99" s="139">
        <v>5</v>
      </c>
      <c r="G99" s="198" t="s">
        <v>258</v>
      </c>
      <c r="H99" s="292">
        <f>SUM(H89:H98)</f>
        <v>7.1666666666666661</v>
      </c>
      <c r="J99" s="197"/>
      <c r="K99" s="197"/>
      <c r="L99" s="197"/>
      <c r="M99" s="182"/>
      <c r="N99" s="197"/>
      <c r="O99" s="197"/>
      <c r="P99" s="197"/>
      <c r="Q99" s="197"/>
      <c r="R99" s="197"/>
      <c r="S99" s="35"/>
      <c r="T99" s="35"/>
      <c r="U99" s="35"/>
      <c r="V99" s="35"/>
      <c r="W99" s="35"/>
    </row>
    <row r="100" spans="1:37" s="51" customFormat="1" ht="15.75" thickBot="1">
      <c r="A100"/>
      <c r="B100"/>
      <c r="C100"/>
      <c r="D100"/>
      <c r="F100"/>
      <c r="H100" s="274"/>
      <c r="I100" s="274"/>
      <c r="J100" s="197"/>
      <c r="K100" s="197"/>
      <c r="L100" s="197"/>
      <c r="M100" s="182"/>
      <c r="N100" s="197"/>
      <c r="O100" s="197"/>
      <c r="P100" s="197"/>
      <c r="Q100" s="197"/>
      <c r="R100" s="197"/>
      <c r="S100"/>
      <c r="T100" s="35"/>
      <c r="U100" s="35"/>
      <c r="V100" s="35"/>
      <c r="W100" s="35"/>
      <c r="Y100"/>
      <c r="Z100"/>
      <c r="AA100"/>
      <c r="AB100"/>
      <c r="AC100"/>
      <c r="AD100"/>
      <c r="AE100"/>
      <c r="AF100"/>
      <c r="AG100"/>
      <c r="AH100"/>
      <c r="AI100"/>
      <c r="AJ100"/>
      <c r="AK100"/>
    </row>
    <row r="101" spans="1:37" ht="14.45" customHeight="1" thickBot="1">
      <c r="C101" s="199" t="s">
        <v>259</v>
      </c>
      <c r="D101" s="200" t="s">
        <v>260</v>
      </c>
      <c r="E101" s="200" t="s">
        <v>261</v>
      </c>
      <c r="J101" s="197"/>
      <c r="K101" s="197"/>
      <c r="L101" s="197"/>
      <c r="M101" s="182"/>
      <c r="N101" s="197"/>
      <c r="O101" s="197"/>
      <c r="P101" s="197"/>
      <c r="Q101" s="197"/>
      <c r="R101" s="197"/>
    </row>
    <row r="102" spans="1:37" ht="14.45" customHeight="1" thickBot="1">
      <c r="C102" s="201" t="s">
        <v>262</v>
      </c>
      <c r="D102" s="646">
        <v>0</v>
      </c>
      <c r="E102" s="6">
        <v>0</v>
      </c>
      <c r="J102" s="197"/>
      <c r="K102" s="197"/>
      <c r="L102" s="197"/>
      <c r="M102" s="182"/>
      <c r="N102" s="197"/>
      <c r="O102" s="197"/>
      <c r="P102" s="197"/>
      <c r="Q102" s="197"/>
      <c r="R102" s="197"/>
    </row>
    <row r="103" spans="1:37" ht="14.45" customHeight="1" thickBot="1">
      <c r="C103" s="201" t="s">
        <v>263</v>
      </c>
      <c r="D103" s="648"/>
      <c r="E103" s="6">
        <v>32</v>
      </c>
      <c r="J103" s="197"/>
      <c r="K103" s="197"/>
      <c r="L103" s="197"/>
      <c r="M103" s="182"/>
      <c r="N103" s="197"/>
      <c r="O103" s="197"/>
      <c r="P103" s="197"/>
      <c r="Q103" s="197"/>
      <c r="R103" s="197"/>
    </row>
    <row r="104" spans="1:37">
      <c r="C104" s="201" t="s">
        <v>264</v>
      </c>
      <c r="E104"/>
      <c r="J104" s="197"/>
      <c r="K104" s="197"/>
      <c r="L104" s="197"/>
      <c r="M104" s="182"/>
      <c r="N104" s="197"/>
      <c r="O104" s="197"/>
      <c r="P104" s="197"/>
      <c r="Q104" s="197"/>
      <c r="R104" s="197"/>
    </row>
    <row r="105" spans="1:37" ht="16.5" customHeight="1">
      <c r="C105" s="293" t="s">
        <v>205</v>
      </c>
      <c r="E105"/>
      <c r="J105" s="197"/>
      <c r="K105" s="197"/>
      <c r="L105" s="197"/>
      <c r="M105" s="182"/>
      <c r="N105" s="197"/>
      <c r="O105" s="197"/>
      <c r="P105" s="197"/>
      <c r="Q105" s="197"/>
      <c r="R105" s="197"/>
    </row>
    <row r="106" spans="1:37" ht="15" customHeight="1">
      <c r="A106" s="202"/>
      <c r="B106" s="202"/>
      <c r="C106" s="293" t="s">
        <v>154</v>
      </c>
      <c r="E106"/>
      <c r="J106" s="197"/>
      <c r="K106" s="197"/>
      <c r="L106" s="197"/>
      <c r="M106" s="182"/>
      <c r="N106" s="197"/>
      <c r="O106" s="197"/>
      <c r="P106" s="197"/>
      <c r="Q106" s="197"/>
      <c r="R106" s="197"/>
    </row>
    <row r="107" spans="1:37" ht="15" customHeight="1">
      <c r="A107" s="202"/>
      <c r="B107" s="202"/>
      <c r="C107" s="294" t="s">
        <v>200</v>
      </c>
      <c r="E107"/>
      <c r="M107" s="182"/>
    </row>
    <row r="108" spans="1:37">
      <c r="A108" s="82"/>
      <c r="B108" s="82"/>
      <c r="C108" s="295" t="s">
        <v>388</v>
      </c>
      <c r="E108"/>
      <c r="M108" s="182"/>
    </row>
    <row r="109" spans="1:37">
      <c r="A109" s="82"/>
      <c r="B109" s="82"/>
      <c r="C109" s="203"/>
      <c r="E109"/>
      <c r="M109" s="182"/>
    </row>
    <row r="110" spans="1:37">
      <c r="A110" s="82"/>
      <c r="B110" s="82"/>
      <c r="C110" s="203"/>
      <c r="M110" s="182"/>
    </row>
    <row r="111" spans="1:37" ht="15.75" thickBot="1">
      <c r="A111" s="82"/>
      <c r="B111" s="82"/>
      <c r="C111" s="204" t="s">
        <v>265</v>
      </c>
      <c r="D111" s="187"/>
      <c r="E111" s="187"/>
      <c r="F111" s="187"/>
      <c r="G111" s="187"/>
      <c r="M111" s="182"/>
    </row>
    <row r="112" spans="1:37" ht="15.75" thickBot="1">
      <c r="A112" s="82"/>
      <c r="B112" s="82"/>
      <c r="C112" s="205" t="s">
        <v>171</v>
      </c>
      <c r="D112" s="46" t="b">
        <v>1</v>
      </c>
      <c r="E112" s="6">
        <f>_xlfn.UNICODE($D112)</f>
        <v>84</v>
      </c>
      <c r="F112" s="6"/>
      <c r="G112" s="179"/>
      <c r="M112" s="182"/>
    </row>
    <row r="113" spans="1:13" ht="15.75" thickBot="1">
      <c r="A113" s="82"/>
      <c r="B113" s="82"/>
      <c r="C113" s="205" t="s">
        <v>266</v>
      </c>
      <c r="D113" s="46" t="b">
        <v>1</v>
      </c>
      <c r="E113" s="6">
        <f t="shared" ref="E113:E116" si="21">_xlfn.UNICODE($D113)</f>
        <v>84</v>
      </c>
      <c r="F113" s="6"/>
      <c r="G113" s="179"/>
      <c r="M113" s="182"/>
    </row>
    <row r="114" spans="1:13" ht="15.75" thickBot="1">
      <c r="C114" s="205" t="s">
        <v>267</v>
      </c>
      <c r="D114" s="46" t="b">
        <v>0</v>
      </c>
      <c r="E114" s="6">
        <f t="shared" si="21"/>
        <v>70</v>
      </c>
      <c r="F114" s="6" t="b">
        <v>1</v>
      </c>
      <c r="G114" s="179">
        <f>_xlfn.UNICODE($F114)</f>
        <v>84</v>
      </c>
      <c r="M114" s="182"/>
    </row>
    <row r="115" spans="1:13" ht="15.75" thickBot="1">
      <c r="C115" s="205" t="s">
        <v>179</v>
      </c>
      <c r="D115" s="46" t="b">
        <v>0</v>
      </c>
      <c r="E115" s="6">
        <f t="shared" si="21"/>
        <v>70</v>
      </c>
      <c r="F115" s="6" t="b">
        <v>1</v>
      </c>
      <c r="G115" s="179">
        <f>_xlfn.UNICODE($F115)</f>
        <v>84</v>
      </c>
      <c r="M115" s="182"/>
    </row>
    <row r="116" spans="1:13" ht="15.75" thickBot="1">
      <c r="C116" s="205" t="s">
        <v>181</v>
      </c>
      <c r="D116" s="46" t="b">
        <v>0</v>
      </c>
      <c r="E116" s="6">
        <f t="shared" si="21"/>
        <v>70</v>
      </c>
      <c r="F116" s="6"/>
      <c r="G116" s="179"/>
      <c r="M116" s="182"/>
    </row>
    <row r="117" spans="1:13">
      <c r="M117" s="182"/>
    </row>
    <row r="118" spans="1:13">
      <c r="M118" s="182"/>
    </row>
    <row r="119" spans="1:13">
      <c r="M119" s="182"/>
    </row>
    <row r="120" spans="1:13">
      <c r="M120" s="182"/>
    </row>
    <row r="121" spans="1:13" ht="15.75" thickBot="1">
      <c r="C121" s="204" t="s">
        <v>268</v>
      </c>
      <c r="M121" s="182"/>
    </row>
    <row r="122" spans="1:13" ht="16.5" thickBot="1">
      <c r="C122" s="152" t="s">
        <v>103</v>
      </c>
      <c r="E122" s="206">
        <f>COUNTA(C123:C125,C127:C131,C133:C137,C139:C142,C144:C145,C147:C150)</f>
        <v>23</v>
      </c>
      <c r="H122" s="296">
        <f>50/$E$122</f>
        <v>2.1739130434782608</v>
      </c>
      <c r="M122" s="182"/>
    </row>
    <row r="123" spans="1:13" ht="15.75" thickBot="1">
      <c r="C123" s="157" t="s">
        <v>372</v>
      </c>
      <c r="D123" s="46" t="b">
        <v>1</v>
      </c>
      <c r="E123" s="6">
        <f>_xlfn.UNICODE($D123)</f>
        <v>84</v>
      </c>
      <c r="F123" s="46"/>
      <c r="G123" s="6"/>
      <c r="H123" s="297">
        <f>IF($E123=84,$H$122,0)</f>
        <v>2.1739130434782608</v>
      </c>
      <c r="I123" s="297">
        <f>IF($G123=84,$H$122,0)</f>
        <v>0</v>
      </c>
      <c r="J123" s="685">
        <f>SUM(H123:H150)</f>
        <v>43.478260869565212</v>
      </c>
      <c r="K123" s="685">
        <f>SUM(I123:I150)</f>
        <v>6.5217391304347823</v>
      </c>
      <c r="L123" s="182"/>
      <c r="M123" s="182"/>
    </row>
    <row r="124" spans="1:13" ht="15.75" thickBot="1">
      <c r="C124" s="157" t="s">
        <v>374</v>
      </c>
      <c r="D124" s="46" t="b">
        <v>1</v>
      </c>
      <c r="E124" s="6">
        <f t="shared" ref="E124:E150" si="22">_xlfn.UNICODE($D124)</f>
        <v>84</v>
      </c>
      <c r="F124" s="46"/>
      <c r="G124" s="6"/>
      <c r="H124" s="297">
        <f t="shared" ref="H124:H125" si="23">IF($E124=84,$H$122,0)</f>
        <v>2.1739130434782608</v>
      </c>
      <c r="I124" s="297">
        <f t="shared" ref="I124:I125" si="24">IF($G124=84,$H$122,0)</f>
        <v>0</v>
      </c>
      <c r="J124" s="686"/>
      <c r="K124" s="686"/>
      <c r="L124" s="182"/>
      <c r="M124" s="182"/>
    </row>
    <row r="125" spans="1:13" ht="15.75" thickBot="1">
      <c r="C125" s="157" t="s">
        <v>375</v>
      </c>
      <c r="D125" s="46" t="b">
        <v>1</v>
      </c>
      <c r="E125" s="6">
        <f t="shared" si="22"/>
        <v>84</v>
      </c>
      <c r="F125" s="46" t="b">
        <v>0</v>
      </c>
      <c r="G125" s="6">
        <f>_xlfn.UNICODE($F125)</f>
        <v>70</v>
      </c>
      <c r="H125" s="297">
        <f t="shared" si="23"/>
        <v>2.1739130434782608</v>
      </c>
      <c r="I125" s="297">
        <f t="shared" si="24"/>
        <v>0</v>
      </c>
      <c r="J125" s="686"/>
      <c r="K125" s="686"/>
      <c r="L125" s="182"/>
      <c r="M125" s="182"/>
    </row>
    <row r="126" spans="1:13" ht="16.5" thickBot="1">
      <c r="C126" s="152" t="s">
        <v>376</v>
      </c>
      <c r="D126" s="46"/>
      <c r="E126" s="6"/>
      <c r="F126" s="46"/>
      <c r="G126" s="6"/>
      <c r="H126" s="297"/>
      <c r="I126" s="297"/>
      <c r="J126" s="686"/>
      <c r="K126" s="686"/>
      <c r="L126" s="182"/>
      <c r="M126" s="182"/>
    </row>
    <row r="127" spans="1:13" ht="15.75" thickBot="1">
      <c r="C127" s="157" t="s">
        <v>377</v>
      </c>
      <c r="D127" s="46" t="b">
        <v>1</v>
      </c>
      <c r="E127" s="6">
        <f t="shared" si="22"/>
        <v>84</v>
      </c>
      <c r="F127" s="46"/>
      <c r="G127" s="6"/>
      <c r="H127" s="297">
        <f t="shared" ref="H127:H131" si="25">IF($E127=84,$H$122,0)</f>
        <v>2.1739130434782608</v>
      </c>
      <c r="I127" s="297">
        <f t="shared" ref="I127:I131" si="26">IF($G127=84,$H$122,0)</f>
        <v>0</v>
      </c>
      <c r="J127" s="686"/>
      <c r="K127" s="686"/>
      <c r="L127" s="182"/>
      <c r="M127" s="182"/>
    </row>
    <row r="128" spans="1:13" ht="15.75" thickBot="1">
      <c r="C128" s="157" t="s">
        <v>379</v>
      </c>
      <c r="D128" s="46" t="b">
        <v>1</v>
      </c>
      <c r="E128" s="6">
        <f t="shared" si="22"/>
        <v>84</v>
      </c>
      <c r="F128" s="46"/>
      <c r="G128" s="6"/>
      <c r="H128" s="297">
        <f t="shared" si="25"/>
        <v>2.1739130434782608</v>
      </c>
      <c r="I128" s="297">
        <f t="shared" si="26"/>
        <v>0</v>
      </c>
      <c r="J128" s="686"/>
      <c r="K128" s="686"/>
      <c r="L128" s="182"/>
      <c r="M128" s="182"/>
    </row>
    <row r="129" spans="3:13" ht="15.75" thickBot="1">
      <c r="C129" s="157" t="s">
        <v>381</v>
      </c>
      <c r="D129" s="46" t="b">
        <v>1</v>
      </c>
      <c r="E129" s="6">
        <f t="shared" si="22"/>
        <v>84</v>
      </c>
      <c r="F129" s="46"/>
      <c r="G129" s="6"/>
      <c r="H129" s="297">
        <f t="shared" si="25"/>
        <v>2.1739130434782608</v>
      </c>
      <c r="I129" s="297">
        <f t="shared" si="26"/>
        <v>0</v>
      </c>
      <c r="J129" s="686"/>
      <c r="K129" s="686"/>
      <c r="L129" s="182"/>
      <c r="M129" s="182"/>
    </row>
    <row r="130" spans="3:13" ht="15.75" thickBot="1">
      <c r="C130" s="157" t="s">
        <v>382</v>
      </c>
      <c r="D130" s="46" t="b">
        <v>1</v>
      </c>
      <c r="E130" s="6">
        <f t="shared" si="22"/>
        <v>84</v>
      </c>
      <c r="F130" s="46"/>
      <c r="G130" s="6"/>
      <c r="H130" s="297">
        <f t="shared" si="25"/>
        <v>2.1739130434782608</v>
      </c>
      <c r="I130" s="297">
        <f t="shared" si="26"/>
        <v>0</v>
      </c>
      <c r="J130" s="686"/>
      <c r="K130" s="686"/>
      <c r="L130" s="182"/>
      <c r="M130" s="182"/>
    </row>
    <row r="131" spans="3:13" ht="15.75" thickBot="1">
      <c r="C131" s="157" t="s">
        <v>383</v>
      </c>
      <c r="D131" s="46" t="b">
        <v>1</v>
      </c>
      <c r="E131" s="6">
        <f t="shared" si="22"/>
        <v>84</v>
      </c>
      <c r="F131" s="46"/>
      <c r="G131" s="6"/>
      <c r="H131" s="297">
        <f t="shared" si="25"/>
        <v>2.1739130434782608</v>
      </c>
      <c r="I131" s="297">
        <f t="shared" si="26"/>
        <v>0</v>
      </c>
      <c r="J131" s="686"/>
      <c r="K131" s="686"/>
      <c r="L131" s="182"/>
      <c r="M131" s="182"/>
    </row>
    <row r="132" spans="3:13" ht="16.5" thickBot="1">
      <c r="C132" s="152" t="s">
        <v>376</v>
      </c>
      <c r="D132" s="46"/>
      <c r="E132" s="6"/>
      <c r="F132" s="46"/>
      <c r="G132" s="6"/>
      <c r="H132" s="297"/>
      <c r="I132" s="297"/>
      <c r="J132" s="686"/>
      <c r="K132" s="686"/>
      <c r="L132" s="182"/>
      <c r="M132" s="182"/>
    </row>
    <row r="133" spans="3:13" ht="15.75" thickBot="1">
      <c r="C133" s="146" t="s">
        <v>384</v>
      </c>
      <c r="D133" s="46" t="b">
        <v>1</v>
      </c>
      <c r="E133" s="6">
        <f t="shared" si="22"/>
        <v>84</v>
      </c>
      <c r="F133" s="46"/>
      <c r="G133" s="6"/>
      <c r="H133" s="297">
        <f t="shared" ref="H133:H137" si="27">IF($E133=84,$H$122,0)</f>
        <v>2.1739130434782608</v>
      </c>
      <c r="I133" s="297">
        <f t="shared" ref="I133:I137" si="28">IF($G133=84,$H$122,0)</f>
        <v>0</v>
      </c>
      <c r="J133" s="686"/>
      <c r="K133" s="686"/>
      <c r="L133" s="182"/>
      <c r="M133" s="182"/>
    </row>
    <row r="134" spans="3:13" ht="15.75" thickBot="1">
      <c r="C134" s="146" t="s">
        <v>386</v>
      </c>
      <c r="D134" s="46" t="b">
        <v>1</v>
      </c>
      <c r="E134" s="6">
        <f t="shared" si="22"/>
        <v>84</v>
      </c>
      <c r="F134" s="46" t="b">
        <v>0</v>
      </c>
      <c r="G134" s="6">
        <f>_xlfn.UNICODE($F134)</f>
        <v>70</v>
      </c>
      <c r="H134" s="297">
        <f t="shared" si="27"/>
        <v>2.1739130434782608</v>
      </c>
      <c r="I134" s="297">
        <f t="shared" si="28"/>
        <v>0</v>
      </c>
      <c r="J134" s="686"/>
      <c r="K134" s="686"/>
      <c r="L134" s="182"/>
      <c r="M134" s="182"/>
    </row>
    <row r="135" spans="3:13" ht="15.75" thickBot="1">
      <c r="C135" s="146" t="s">
        <v>387</v>
      </c>
      <c r="D135" s="46" t="b">
        <v>1</v>
      </c>
      <c r="E135" s="6">
        <f t="shared" si="22"/>
        <v>84</v>
      </c>
      <c r="F135" s="46" t="b">
        <v>0</v>
      </c>
      <c r="G135" s="6">
        <f t="shared" ref="G135:G136" si="29">_xlfn.UNICODE($F135)</f>
        <v>70</v>
      </c>
      <c r="H135" s="297">
        <f t="shared" si="27"/>
        <v>2.1739130434782608</v>
      </c>
      <c r="I135" s="297">
        <f t="shared" si="28"/>
        <v>0</v>
      </c>
      <c r="J135" s="686"/>
      <c r="K135" s="686"/>
      <c r="L135" s="182"/>
      <c r="M135" s="182"/>
    </row>
    <row r="136" spans="3:13" ht="15.75" thickBot="1">
      <c r="C136" s="146" t="s">
        <v>389</v>
      </c>
      <c r="D136" s="46" t="b">
        <v>1</v>
      </c>
      <c r="E136" s="6">
        <f t="shared" si="22"/>
        <v>84</v>
      </c>
      <c r="F136" s="46" t="b">
        <v>0</v>
      </c>
      <c r="G136" s="6">
        <f t="shared" si="29"/>
        <v>70</v>
      </c>
      <c r="H136" s="297">
        <f t="shared" si="27"/>
        <v>2.1739130434782608</v>
      </c>
      <c r="I136" s="297">
        <f t="shared" si="28"/>
        <v>0</v>
      </c>
      <c r="J136" s="686"/>
      <c r="K136" s="686"/>
      <c r="L136" s="182"/>
      <c r="M136" s="182"/>
    </row>
    <row r="137" spans="3:13" ht="15.75" thickBot="1">
      <c r="C137" s="146" t="s">
        <v>390</v>
      </c>
      <c r="D137" s="46" t="b">
        <v>1</v>
      </c>
      <c r="E137" s="6">
        <f t="shared" si="22"/>
        <v>84</v>
      </c>
      <c r="F137" s="46"/>
      <c r="G137" s="6"/>
      <c r="H137" s="297">
        <f t="shared" si="27"/>
        <v>2.1739130434782608</v>
      </c>
      <c r="I137" s="297">
        <f t="shared" si="28"/>
        <v>0</v>
      </c>
      <c r="J137" s="686"/>
      <c r="K137" s="686"/>
      <c r="L137" s="182"/>
      <c r="M137" s="182"/>
    </row>
    <row r="138" spans="3:13" ht="16.5" thickBot="1">
      <c r="C138" s="152" t="s">
        <v>112</v>
      </c>
      <c r="D138" s="46"/>
      <c r="E138" s="6"/>
      <c r="F138" s="46"/>
      <c r="G138" s="6"/>
      <c r="H138" s="297"/>
      <c r="I138" s="297"/>
      <c r="J138" s="686"/>
      <c r="K138" s="686"/>
      <c r="L138" s="182"/>
      <c r="M138" s="182"/>
    </row>
    <row r="139" spans="3:13" ht="15.75" thickBot="1">
      <c r="C139" s="146" t="s">
        <v>391</v>
      </c>
      <c r="D139" s="46" t="b">
        <v>1</v>
      </c>
      <c r="E139" s="6">
        <f t="shared" si="22"/>
        <v>84</v>
      </c>
      <c r="F139" s="46"/>
      <c r="G139" s="6"/>
      <c r="H139" s="297">
        <f t="shared" ref="H139:H142" si="30">IF($E139=84,$H$122,0)</f>
        <v>2.1739130434782608</v>
      </c>
      <c r="I139" s="297">
        <f t="shared" ref="I139:I142" si="31">IF($G139=84,$H$122,0)</f>
        <v>0</v>
      </c>
      <c r="J139" s="686"/>
      <c r="K139" s="686"/>
      <c r="L139" s="182"/>
      <c r="M139" s="182"/>
    </row>
    <row r="140" spans="3:13" ht="15.75" thickBot="1">
      <c r="C140" s="146" t="s">
        <v>393</v>
      </c>
      <c r="D140" s="46" t="b">
        <v>0</v>
      </c>
      <c r="E140" s="6">
        <f t="shared" si="22"/>
        <v>70</v>
      </c>
      <c r="F140" s="46" t="b">
        <v>1</v>
      </c>
      <c r="G140" s="6">
        <f>_xlfn.UNICODE($F140)</f>
        <v>84</v>
      </c>
      <c r="H140" s="297">
        <f t="shared" si="30"/>
        <v>0</v>
      </c>
      <c r="I140" s="297">
        <f t="shared" si="31"/>
        <v>2.1739130434782608</v>
      </c>
      <c r="J140" s="686"/>
      <c r="K140" s="686"/>
      <c r="L140" s="182"/>
      <c r="M140" s="182"/>
    </row>
    <row r="141" spans="3:13" ht="15.75" thickBot="1">
      <c r="C141" s="146" t="s">
        <v>394</v>
      </c>
      <c r="D141" s="46" t="b">
        <v>0</v>
      </c>
      <c r="E141" s="6">
        <f t="shared" si="22"/>
        <v>70</v>
      </c>
      <c r="F141" s="46" t="b">
        <v>1</v>
      </c>
      <c r="G141" s="6">
        <f>_xlfn.UNICODE($F141)</f>
        <v>84</v>
      </c>
      <c r="H141" s="297">
        <f t="shared" si="30"/>
        <v>0</v>
      </c>
      <c r="I141" s="297">
        <f t="shared" si="31"/>
        <v>2.1739130434782608</v>
      </c>
      <c r="J141" s="686"/>
      <c r="K141" s="686"/>
      <c r="L141" s="182"/>
      <c r="M141" s="182"/>
    </row>
    <row r="142" spans="3:13" ht="15.75" thickBot="1">
      <c r="C142" s="146" t="s">
        <v>395</v>
      </c>
      <c r="D142" s="46" t="b">
        <v>1</v>
      </c>
      <c r="E142" s="6">
        <f t="shared" si="22"/>
        <v>84</v>
      </c>
      <c r="F142" s="46"/>
      <c r="G142" s="6"/>
      <c r="H142" s="297">
        <f t="shared" si="30"/>
        <v>2.1739130434782608</v>
      </c>
      <c r="I142" s="297">
        <f t="shared" si="31"/>
        <v>0</v>
      </c>
      <c r="J142" s="686"/>
      <c r="K142" s="686"/>
      <c r="L142" s="182"/>
      <c r="M142" s="182"/>
    </row>
    <row r="143" spans="3:13" ht="16.5" thickBot="1">
      <c r="C143" s="152" t="s">
        <v>110</v>
      </c>
      <c r="D143" s="46"/>
      <c r="E143" s="6"/>
      <c r="F143" s="46"/>
      <c r="G143" s="6"/>
      <c r="H143" s="297"/>
      <c r="I143" s="297"/>
      <c r="J143" s="686"/>
      <c r="K143" s="686"/>
      <c r="L143" s="182"/>
      <c r="M143" s="182"/>
    </row>
    <row r="144" spans="3:13" ht="15.75" thickBot="1">
      <c r="C144" s="157" t="s">
        <v>204</v>
      </c>
      <c r="D144" s="46" t="b">
        <v>1</v>
      </c>
      <c r="E144" s="6">
        <f t="shared" si="22"/>
        <v>84</v>
      </c>
      <c r="F144" s="46" t="b">
        <v>0</v>
      </c>
      <c r="G144" s="6">
        <f>_xlfn.UNICODE($F144)</f>
        <v>70</v>
      </c>
      <c r="H144" s="297">
        <f t="shared" ref="H144:H150" si="32">IF($E144=84,$H$122,0)</f>
        <v>2.1739130434782608</v>
      </c>
      <c r="I144" s="297">
        <f t="shared" ref="I144:I145" si="33">IF($G144=84,$H$122,0)</f>
        <v>0</v>
      </c>
      <c r="J144" s="686"/>
      <c r="K144" s="686"/>
      <c r="L144" s="182"/>
      <c r="M144" s="182"/>
    </row>
    <row r="145" spans="3:13" ht="15.75" thickBot="1">
      <c r="C145" s="157" t="s">
        <v>396</v>
      </c>
      <c r="D145" s="46" t="b">
        <v>1</v>
      </c>
      <c r="E145" s="6">
        <f t="shared" si="22"/>
        <v>84</v>
      </c>
      <c r="F145" s="46" t="b">
        <v>0</v>
      </c>
      <c r="G145" s="6">
        <f>_xlfn.UNICODE($F145)</f>
        <v>70</v>
      </c>
      <c r="H145" s="297">
        <f t="shared" si="32"/>
        <v>2.1739130434782608</v>
      </c>
      <c r="I145" s="297">
        <f t="shared" si="33"/>
        <v>0</v>
      </c>
      <c r="J145" s="686"/>
      <c r="K145" s="686"/>
      <c r="L145" s="182"/>
      <c r="M145" s="182"/>
    </row>
    <row r="146" spans="3:13" ht="16.5" thickBot="1">
      <c r="C146" s="152" t="s">
        <v>208</v>
      </c>
      <c r="D146" s="46"/>
      <c r="E146" s="6"/>
      <c r="F146" s="46"/>
      <c r="G146" s="6"/>
      <c r="H146" s="297"/>
      <c r="I146" s="297"/>
      <c r="J146" s="686"/>
      <c r="K146" s="686"/>
      <c r="L146" s="182"/>
      <c r="M146" s="182"/>
    </row>
    <row r="147" spans="3:13" ht="15.75" thickBot="1">
      <c r="C147" s="157" t="s">
        <v>209</v>
      </c>
      <c r="D147" s="46" t="b">
        <v>1</v>
      </c>
      <c r="E147" s="6">
        <f t="shared" si="22"/>
        <v>84</v>
      </c>
      <c r="F147" s="46"/>
      <c r="G147" s="6"/>
      <c r="H147" s="297">
        <f t="shared" si="32"/>
        <v>2.1739130434782608</v>
      </c>
      <c r="I147" s="297">
        <f t="shared" ref="I147:I150" si="34">IF($G147=84,$H$122,0)</f>
        <v>0</v>
      </c>
      <c r="J147" s="686"/>
      <c r="K147" s="686"/>
      <c r="L147" s="182"/>
      <c r="M147" s="182"/>
    </row>
    <row r="148" spans="3:13" ht="15.75" thickBot="1">
      <c r="C148" s="157" t="s">
        <v>217</v>
      </c>
      <c r="D148" s="46" t="b">
        <v>1</v>
      </c>
      <c r="E148" s="6">
        <f t="shared" si="22"/>
        <v>84</v>
      </c>
      <c r="F148" s="46" t="b">
        <v>0</v>
      </c>
      <c r="G148" s="6">
        <f t="shared" ref="G148:G150" si="35">_xlfn.UNICODE($F148)</f>
        <v>70</v>
      </c>
      <c r="H148" s="297">
        <f t="shared" si="32"/>
        <v>2.1739130434782608</v>
      </c>
      <c r="I148" s="297">
        <f t="shared" si="34"/>
        <v>0</v>
      </c>
      <c r="J148" s="686"/>
      <c r="K148" s="686"/>
      <c r="L148" s="182"/>
      <c r="M148" s="182"/>
    </row>
    <row r="149" spans="3:13" ht="15.75" thickBot="1">
      <c r="C149" s="157" t="s">
        <v>219</v>
      </c>
      <c r="D149" s="46" t="b">
        <v>0</v>
      </c>
      <c r="E149" s="6">
        <f t="shared" si="22"/>
        <v>70</v>
      </c>
      <c r="F149" s="46" t="b">
        <v>1</v>
      </c>
      <c r="G149" s="6">
        <f t="shared" si="35"/>
        <v>84</v>
      </c>
      <c r="H149" s="297">
        <f t="shared" si="32"/>
        <v>0</v>
      </c>
      <c r="I149" s="297">
        <f t="shared" si="34"/>
        <v>2.1739130434782608</v>
      </c>
      <c r="J149" s="686"/>
      <c r="K149" s="686"/>
      <c r="M149" s="182"/>
    </row>
    <row r="150" spans="3:13" ht="15.75" thickBot="1">
      <c r="C150" s="157" t="s">
        <v>220</v>
      </c>
      <c r="D150" s="46" t="b">
        <v>1</v>
      </c>
      <c r="E150" s="6">
        <f t="shared" si="22"/>
        <v>84</v>
      </c>
      <c r="F150" s="46" t="b">
        <v>0</v>
      </c>
      <c r="G150" s="6">
        <f t="shared" si="35"/>
        <v>70</v>
      </c>
      <c r="H150" s="297">
        <f t="shared" si="32"/>
        <v>2.1739130434782608</v>
      </c>
      <c r="I150" s="297">
        <f t="shared" si="34"/>
        <v>0</v>
      </c>
      <c r="J150" s="687"/>
      <c r="K150" s="687"/>
      <c r="M150" s="182"/>
    </row>
    <row r="151" spans="3:13" ht="16.5" thickBot="1">
      <c r="C151" s="152" t="s">
        <v>222</v>
      </c>
      <c r="L151" s="182"/>
      <c r="M151" s="182"/>
    </row>
    <row r="152" spans="3:13" ht="15.75" thickBot="1">
      <c r="C152" s="180" t="s">
        <v>397</v>
      </c>
      <c r="E152" s="206">
        <f>COUNTA(C153:C160)</f>
        <v>8</v>
      </c>
      <c r="H152" s="207">
        <f>20/E152</f>
        <v>2.5</v>
      </c>
      <c r="L152" s="182"/>
      <c r="M152" s="182"/>
    </row>
    <row r="153" spans="3:13" ht="15.75" thickBot="1">
      <c r="C153" s="157" t="s">
        <v>398</v>
      </c>
      <c r="D153" s="6" t="b">
        <v>1</v>
      </c>
      <c r="E153" s="6">
        <f t="shared" ref="E153:E160" si="36">_xlfn.UNICODE($D153)</f>
        <v>84</v>
      </c>
      <c r="F153" s="6" t="b">
        <v>0</v>
      </c>
      <c r="G153" s="6">
        <f>_xlfn.UNICODE($F153)</f>
        <v>70</v>
      </c>
      <c r="H153" s="208">
        <f>IF($E153=84,$H$152,0)</f>
        <v>2.5</v>
      </c>
      <c r="I153" s="208">
        <f>IF($G153=84,$H$152,0)</f>
        <v>0</v>
      </c>
      <c r="J153" s="685">
        <f>SUM(H153:H160)</f>
        <v>12.5</v>
      </c>
      <c r="K153" s="685">
        <f>SUM(I153:I160)</f>
        <v>5</v>
      </c>
      <c r="L153" s="182"/>
      <c r="M153" s="182"/>
    </row>
    <row r="154" spans="3:13" ht="15.75" thickBot="1">
      <c r="C154" s="157" t="s">
        <v>229</v>
      </c>
      <c r="D154" s="6" t="b">
        <v>0</v>
      </c>
      <c r="E154" s="6">
        <f t="shared" si="36"/>
        <v>70</v>
      </c>
      <c r="F154" s="6"/>
      <c r="G154" s="6"/>
      <c r="H154" s="208">
        <f t="shared" ref="H154:H160" si="37">IF($E154=84,$H$152,0)</f>
        <v>0</v>
      </c>
      <c r="I154" s="208">
        <f t="shared" ref="I154:I160" si="38">IF($G154=84,$H$152,0)</f>
        <v>0</v>
      </c>
      <c r="J154" s="686"/>
      <c r="K154" s="686"/>
      <c r="L154" s="182"/>
      <c r="M154" s="182"/>
    </row>
    <row r="155" spans="3:13" ht="15.75" thickBot="1">
      <c r="C155" s="157" t="s">
        <v>231</v>
      </c>
      <c r="D155" s="6" t="b">
        <v>1</v>
      </c>
      <c r="E155" s="6">
        <f t="shared" si="36"/>
        <v>84</v>
      </c>
      <c r="F155" s="6" t="b">
        <v>0</v>
      </c>
      <c r="G155" s="6">
        <f t="shared" ref="G155:G156" si="39">_xlfn.UNICODE($F155)</f>
        <v>70</v>
      </c>
      <c r="H155" s="208">
        <f t="shared" si="37"/>
        <v>2.5</v>
      </c>
      <c r="I155" s="208">
        <f t="shared" si="38"/>
        <v>0</v>
      </c>
      <c r="J155" s="686"/>
      <c r="K155" s="686"/>
      <c r="L155" s="182"/>
      <c r="M155" s="182"/>
    </row>
    <row r="156" spans="3:13" ht="15.75" thickBot="1">
      <c r="C156" s="157" t="s">
        <v>233</v>
      </c>
      <c r="D156" s="6" t="b">
        <v>1</v>
      </c>
      <c r="E156" s="6">
        <f t="shared" si="36"/>
        <v>84</v>
      </c>
      <c r="F156" s="6" t="b">
        <v>0</v>
      </c>
      <c r="G156" s="6">
        <f t="shared" si="39"/>
        <v>70</v>
      </c>
      <c r="H156" s="208">
        <f t="shared" si="37"/>
        <v>2.5</v>
      </c>
      <c r="I156" s="208">
        <f t="shared" si="38"/>
        <v>0</v>
      </c>
      <c r="J156" s="686"/>
      <c r="K156" s="686"/>
      <c r="L156" s="182"/>
      <c r="M156" s="182"/>
    </row>
    <row r="157" spans="3:13" ht="15.75" thickBot="1">
      <c r="C157" s="157" t="s">
        <v>399</v>
      </c>
      <c r="D157" s="6" t="b">
        <v>1</v>
      </c>
      <c r="E157" s="6">
        <f t="shared" si="36"/>
        <v>84</v>
      </c>
      <c r="F157" s="6"/>
      <c r="G157" s="6"/>
      <c r="H157" s="208">
        <f t="shared" si="37"/>
        <v>2.5</v>
      </c>
      <c r="I157" s="208">
        <f t="shared" si="38"/>
        <v>0</v>
      </c>
      <c r="J157" s="686"/>
      <c r="K157" s="686"/>
      <c r="L157" s="182"/>
      <c r="M157" s="182"/>
    </row>
    <row r="158" spans="3:13" ht="15.75" thickBot="1">
      <c r="C158" s="157" t="s">
        <v>237</v>
      </c>
      <c r="D158" s="6" t="b">
        <v>0</v>
      </c>
      <c r="E158" s="6">
        <f t="shared" si="36"/>
        <v>70</v>
      </c>
      <c r="F158" s="6" t="b">
        <v>1</v>
      </c>
      <c r="G158" s="6">
        <f t="shared" ref="G158:G159" si="40">_xlfn.UNICODE($F158)</f>
        <v>84</v>
      </c>
      <c r="H158" s="208">
        <f t="shared" si="37"/>
        <v>0</v>
      </c>
      <c r="I158" s="208">
        <f t="shared" si="38"/>
        <v>2.5</v>
      </c>
      <c r="J158" s="686"/>
      <c r="K158" s="686"/>
      <c r="L158" s="182"/>
      <c r="M158" s="182"/>
    </row>
    <row r="159" spans="3:13" ht="15.75" thickBot="1">
      <c r="C159" s="157" t="s">
        <v>238</v>
      </c>
      <c r="D159" s="6" t="b">
        <v>0</v>
      </c>
      <c r="E159" s="6">
        <f t="shared" si="36"/>
        <v>70</v>
      </c>
      <c r="F159" s="6" t="b">
        <v>1</v>
      </c>
      <c r="G159" s="6">
        <f t="shared" si="40"/>
        <v>84</v>
      </c>
      <c r="H159" s="208">
        <f t="shared" si="37"/>
        <v>0</v>
      </c>
      <c r="I159" s="208">
        <f t="shared" si="38"/>
        <v>2.5</v>
      </c>
      <c r="J159" s="686"/>
      <c r="K159" s="686"/>
      <c r="L159" s="182"/>
      <c r="M159" s="182"/>
    </row>
    <row r="160" spans="3:13" ht="15.75" thickBot="1">
      <c r="C160" s="157" t="s">
        <v>244</v>
      </c>
      <c r="D160" s="6" t="b">
        <v>1</v>
      </c>
      <c r="E160" s="6">
        <f t="shared" si="36"/>
        <v>84</v>
      </c>
      <c r="F160" s="6"/>
      <c r="G160" s="6"/>
      <c r="H160" s="208">
        <f t="shared" si="37"/>
        <v>2.5</v>
      </c>
      <c r="I160" s="208">
        <f t="shared" si="38"/>
        <v>0</v>
      </c>
      <c r="J160" s="687"/>
      <c r="K160" s="687"/>
      <c r="L160" s="182"/>
      <c r="M160" s="182"/>
    </row>
    <row r="161" spans="3:13" ht="15.75" thickBot="1">
      <c r="C161" s="180" t="s">
        <v>245</v>
      </c>
      <c r="E161" s="206">
        <f>COUNTA(D162:D165)</f>
        <v>4</v>
      </c>
      <c r="H161" s="207">
        <f>10/COUNTA(C162:C165)</f>
        <v>2.5</v>
      </c>
      <c r="L161" s="182"/>
      <c r="M161" s="182"/>
    </row>
    <row r="162" spans="3:13" ht="15.75" thickBot="1">
      <c r="C162" s="157" t="s">
        <v>400</v>
      </c>
      <c r="D162" s="6" t="b">
        <v>0</v>
      </c>
      <c r="E162" s="6">
        <f t="shared" ref="E162:E165" si="41">_xlfn.UNICODE($D162)</f>
        <v>70</v>
      </c>
      <c r="F162" s="6"/>
      <c r="G162" s="6"/>
      <c r="H162" s="208">
        <f>IF($E162=84,$H$161,0)</f>
        <v>0</v>
      </c>
      <c r="I162" s="208">
        <f>IF($G162=84,$H$161,0)</f>
        <v>0</v>
      </c>
      <c r="J162" s="685">
        <f>SUM(H162:H165)</f>
        <v>0</v>
      </c>
      <c r="K162" s="685">
        <f>SUM(I162:I165)</f>
        <v>0</v>
      </c>
      <c r="L162" s="182"/>
      <c r="M162" s="182"/>
    </row>
    <row r="163" spans="3:13" ht="15.75" thickBot="1">
      <c r="C163" s="157" t="s">
        <v>252</v>
      </c>
      <c r="D163" s="6" t="b">
        <v>0</v>
      </c>
      <c r="E163" s="6">
        <f t="shared" si="41"/>
        <v>70</v>
      </c>
      <c r="F163" s="6"/>
      <c r="G163" s="6"/>
      <c r="H163" s="208">
        <f t="shared" ref="H163:H165" si="42">IF($E163=84,$H$161,0)</f>
        <v>0</v>
      </c>
      <c r="I163" s="208">
        <f t="shared" ref="I163:I165" si="43">IF($G163=84,$H$161,0)</f>
        <v>0</v>
      </c>
      <c r="J163" s="686"/>
      <c r="K163" s="686"/>
      <c r="M163" s="182"/>
    </row>
    <row r="164" spans="3:13" ht="15.75" thickBot="1">
      <c r="C164" s="157" t="s">
        <v>253</v>
      </c>
      <c r="D164" s="6" t="b">
        <v>0</v>
      </c>
      <c r="E164" s="6">
        <f t="shared" si="41"/>
        <v>70</v>
      </c>
      <c r="F164" s="6"/>
      <c r="G164" s="6"/>
      <c r="H164" s="208">
        <f t="shared" si="42"/>
        <v>0</v>
      </c>
      <c r="I164" s="208">
        <f t="shared" si="43"/>
        <v>0</v>
      </c>
      <c r="J164" s="686"/>
      <c r="K164" s="686"/>
      <c r="M164" s="182"/>
    </row>
    <row r="165" spans="3:13" ht="15.75" thickBot="1">
      <c r="C165" s="157" t="s">
        <v>254</v>
      </c>
      <c r="D165" s="6" t="b">
        <v>0</v>
      </c>
      <c r="E165" s="6">
        <f t="shared" si="41"/>
        <v>70</v>
      </c>
      <c r="F165" s="6"/>
      <c r="G165" s="6"/>
      <c r="H165" s="208">
        <f t="shared" si="42"/>
        <v>0</v>
      </c>
      <c r="I165" s="208">
        <f t="shared" si="43"/>
        <v>0</v>
      </c>
      <c r="J165" s="687"/>
      <c r="K165" s="687"/>
      <c r="M165" s="182"/>
    </row>
    <row r="166" spans="3:13" ht="15.75" thickBot="1">
      <c r="G166" s="298" t="s">
        <v>271</v>
      </c>
      <c r="H166" s="299">
        <f>J123+K123</f>
        <v>49.999999999999993</v>
      </c>
      <c r="M166"/>
    </row>
    <row r="167" spans="3:13" ht="15.75" thickBot="1">
      <c r="C167" s="118" t="s">
        <v>401</v>
      </c>
      <c r="G167" s="298" t="s">
        <v>272</v>
      </c>
      <c r="H167" s="299">
        <f>(J79+K79+H73+I73)</f>
        <v>20</v>
      </c>
      <c r="M167"/>
    </row>
    <row r="168" spans="3:13" ht="15.75" thickBot="1">
      <c r="C168" s="306" t="s">
        <v>276</v>
      </c>
      <c r="G168" s="298" t="s">
        <v>273</v>
      </c>
      <c r="H168" s="299">
        <f>J153+K153</f>
        <v>17.5</v>
      </c>
      <c r="M168"/>
    </row>
    <row r="169" spans="3:13" ht="15.75" thickBot="1">
      <c r="C169" s="307" t="s">
        <v>402</v>
      </c>
      <c r="G169" s="298" t="s">
        <v>274</v>
      </c>
      <c r="H169" s="299">
        <f>J162+K162</f>
        <v>0</v>
      </c>
      <c r="M169"/>
    </row>
    <row r="170" spans="3:13" ht="15.75" thickBot="1">
      <c r="C170" s="308" t="s">
        <v>403</v>
      </c>
      <c r="H170" s="300">
        <f>SUM(H166:H169)/100</f>
        <v>0.875</v>
      </c>
      <c r="M170"/>
    </row>
    <row r="171" spans="3:13">
      <c r="M171"/>
    </row>
    <row r="172" spans="3:13" ht="15.75" thickBot="1">
      <c r="M172"/>
    </row>
    <row r="173" spans="3:13" ht="15.75" thickBot="1">
      <c r="C173" s="118" t="s">
        <v>404</v>
      </c>
      <c r="M173"/>
    </row>
    <row r="174" spans="3:13" ht="15.75" thickBot="1">
      <c r="C174" s="46" t="s">
        <v>405</v>
      </c>
      <c r="M174"/>
    </row>
    <row r="175" spans="3:13" ht="15.75" thickBot="1">
      <c r="C175" s="46" t="s">
        <v>97</v>
      </c>
      <c r="M175"/>
    </row>
    <row r="176" spans="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sheetData>
  <mergeCells count="52">
    <mergeCell ref="BI37:BI41"/>
    <mergeCell ref="D102:D103"/>
    <mergeCell ref="J123:J150"/>
    <mergeCell ref="K123:K150"/>
    <mergeCell ref="J153:J160"/>
    <mergeCell ref="K153:K160"/>
    <mergeCell ref="BG35:BH35"/>
    <mergeCell ref="BI35:BJ35"/>
    <mergeCell ref="J162:J165"/>
    <mergeCell ref="K162:K165"/>
    <mergeCell ref="BJ37:BJ41"/>
    <mergeCell ref="AA42:AB42"/>
    <mergeCell ref="AY43:AZ43"/>
    <mergeCell ref="BA43:BB43"/>
    <mergeCell ref="AZ48:BA48"/>
    <mergeCell ref="J79:J81"/>
    <mergeCell ref="K79:K81"/>
    <mergeCell ref="AX37:AX41"/>
    <mergeCell ref="BE37:BE41"/>
    <mergeCell ref="BF37:BF41"/>
    <mergeCell ref="BG37:BG41"/>
    <mergeCell ref="BH37:BH41"/>
    <mergeCell ref="AX36:AY36"/>
    <mergeCell ref="Y28:Y31"/>
    <mergeCell ref="AX28:AY28"/>
    <mergeCell ref="BE28:BE33"/>
    <mergeCell ref="BF28:BF33"/>
    <mergeCell ref="AX35:AY35"/>
    <mergeCell ref="BA35:BD35"/>
    <mergeCell ref="BE35:BF35"/>
    <mergeCell ref="BG28:BG33"/>
    <mergeCell ref="AX29:AX33"/>
    <mergeCell ref="AB33:AC33"/>
    <mergeCell ref="AB15:AC15"/>
    <mergeCell ref="X16:X26"/>
    <mergeCell ref="Y16:Y26"/>
    <mergeCell ref="CT16:CU16"/>
    <mergeCell ref="AB27:AC27"/>
    <mergeCell ref="AX27:AY27"/>
    <mergeCell ref="BA27:BD27"/>
    <mergeCell ref="BG7:BJ7"/>
    <mergeCell ref="BK7:BV7"/>
    <mergeCell ref="BW7:BW8"/>
    <mergeCell ref="BZ7:CA7"/>
    <mergeCell ref="BZ8:CA8"/>
    <mergeCell ref="BZ9:BZ14"/>
    <mergeCell ref="BB7:BE7"/>
    <mergeCell ref="B4:K4"/>
    <mergeCell ref="M5:N5"/>
    <mergeCell ref="M6:N6"/>
    <mergeCell ref="AJ6:AR6"/>
    <mergeCell ref="AL7:AO7"/>
  </mergeCells>
  <conditionalFormatting sqref="L57">
    <cfRule type="cellIs" dxfId="489" priority="330" operator="equal">
      <formula>0</formula>
    </cfRule>
  </conditionalFormatting>
  <conditionalFormatting sqref="H53">
    <cfRule type="cellIs" dxfId="488" priority="329" operator="equal">
      <formula>0</formula>
    </cfRule>
  </conditionalFormatting>
  <conditionalFormatting sqref="L53">
    <cfRule type="cellIs" dxfId="487" priority="328" operator="equal">
      <formula>0</formula>
    </cfRule>
  </conditionalFormatting>
  <conditionalFormatting sqref="H48">
    <cfRule type="cellIs" dxfId="486" priority="327" operator="equal">
      <formula>0</formula>
    </cfRule>
  </conditionalFormatting>
  <conditionalFormatting sqref="H57">
    <cfRule type="cellIs" dxfId="485" priority="326" operator="equal">
      <formula>0</formula>
    </cfRule>
  </conditionalFormatting>
  <conditionalFormatting sqref="D48">
    <cfRule type="cellIs" dxfId="484" priority="325" operator="equal">
      <formula>0</formula>
    </cfRule>
  </conditionalFormatting>
  <conditionalFormatting sqref="D52">
    <cfRule type="cellIs" dxfId="483" priority="324" operator="equal">
      <formula>0</formula>
    </cfRule>
  </conditionalFormatting>
  <conditionalFormatting sqref="D57">
    <cfRule type="cellIs" dxfId="482" priority="323" operator="equal">
      <formula>0</formula>
    </cfRule>
  </conditionalFormatting>
  <conditionalFormatting sqref="D61">
    <cfRule type="cellIs" dxfId="481" priority="322" operator="equal">
      <formula>0</formula>
    </cfRule>
  </conditionalFormatting>
  <conditionalFormatting sqref="P53">
    <cfRule type="cellIs" dxfId="480" priority="321" operator="equal">
      <formula>0</formula>
    </cfRule>
  </conditionalFormatting>
  <conditionalFormatting sqref="K54">
    <cfRule type="expression" dxfId="479" priority="320">
      <formula>$L$53=0</formula>
    </cfRule>
  </conditionalFormatting>
  <conditionalFormatting sqref="G49">
    <cfRule type="expression" dxfId="478" priority="319">
      <formula>$H$48=0</formula>
    </cfRule>
  </conditionalFormatting>
  <conditionalFormatting sqref="C49">
    <cfRule type="expression" dxfId="477" priority="318">
      <formula>$D$48=0</formula>
    </cfRule>
  </conditionalFormatting>
  <conditionalFormatting sqref="C53">
    <cfRule type="expression" dxfId="476" priority="317">
      <formula>$D$52=0</formula>
    </cfRule>
  </conditionalFormatting>
  <conditionalFormatting sqref="C58">
    <cfRule type="expression" dxfId="475" priority="316">
      <formula>$D$57=0</formula>
    </cfRule>
  </conditionalFormatting>
  <conditionalFormatting sqref="C62">
    <cfRule type="expression" dxfId="474" priority="315">
      <formula>$D$61=0</formula>
    </cfRule>
  </conditionalFormatting>
  <conditionalFormatting sqref="O54">
    <cfRule type="expression" dxfId="473" priority="314">
      <formula>$P$53=0</formula>
    </cfRule>
  </conditionalFormatting>
  <conditionalFormatting sqref="G58">
    <cfRule type="expression" dxfId="472" priority="313">
      <formula>$H$57=0</formula>
    </cfRule>
  </conditionalFormatting>
  <conditionalFormatting sqref="G54">
    <cfRule type="expression" dxfId="471" priority="312">
      <formula>$H$53=0</formula>
    </cfRule>
  </conditionalFormatting>
  <conditionalFormatting sqref="Y48">
    <cfRule type="cellIs" dxfId="470" priority="311" operator="equal">
      <formula>"CRITICAL"</formula>
    </cfRule>
  </conditionalFormatting>
  <conditionalFormatting sqref="Y50">
    <cfRule type="cellIs" dxfId="469" priority="310" operator="equal">
      <formula>"CRITICAL"</formula>
    </cfRule>
  </conditionalFormatting>
  <conditionalFormatting sqref="Y53">
    <cfRule type="cellIs" dxfId="468" priority="309" operator="equal">
      <formula>"CRITICAL"</formula>
    </cfRule>
  </conditionalFormatting>
  <conditionalFormatting sqref="Y28">
    <cfRule type="cellIs" dxfId="467" priority="308" operator="equal">
      <formula>"CRITICAL"</formula>
    </cfRule>
  </conditionalFormatting>
  <conditionalFormatting sqref="Y59">
    <cfRule type="cellIs" dxfId="466" priority="307" operator="equal">
      <formula>"CRITICAL"</formula>
    </cfRule>
  </conditionalFormatting>
  <conditionalFormatting sqref="Y60">
    <cfRule type="cellIs" dxfId="465" priority="306" operator="equal">
      <formula>"CRITICAL"</formula>
    </cfRule>
  </conditionalFormatting>
  <conditionalFormatting sqref="C7:L7">
    <cfRule type="cellIs" dxfId="464" priority="295" operator="equal">
      <formula>"NON-WORKING DAY"</formula>
    </cfRule>
    <cfRule type="cellIs" dxfId="463" priority="296" operator="equal">
      <formula>"WORKING DAY"</formula>
    </cfRule>
    <cfRule type="cellIs" dxfId="462" priority="297" operator="equal">
      <formula>"NON AGGRESSIVE"</formula>
    </cfRule>
    <cfRule type="cellIs" dxfId="461" priority="298" operator="equal">
      <formula>"AGGRESSIVE"</formula>
    </cfRule>
    <cfRule type="cellIs" dxfId="460" priority="299" operator="equal">
      <formula>"AMENDMENT NOT REQUIRED"</formula>
    </cfRule>
    <cfRule type="cellIs" dxfId="459" priority="300" operator="equal">
      <formula>"AMENDMENT REQUIRED"</formula>
    </cfRule>
    <cfRule type="cellIs" dxfId="458" priority="301" operator="equal">
      <formula>"COMPLETED"</formula>
    </cfRule>
    <cfRule type="cellIs" dxfId="457" priority="302" operator="equal">
      <formula>"RISK"</formula>
    </cfRule>
    <cfRule type="cellIs" dxfId="456" priority="303" operator="equal">
      <formula>"ISSUE"</formula>
    </cfRule>
    <cfRule type="cellIs" dxfId="455" priority="304" operator="equal">
      <formula>"NEEDS ATTENTION"</formula>
    </cfRule>
    <cfRule type="cellIs" dxfId="454" priority="305" operator="equal">
      <formula>"NA"</formula>
    </cfRule>
  </conditionalFormatting>
  <conditionalFormatting sqref="AD26">
    <cfRule type="cellIs" dxfId="453" priority="294" operator="equal">
      <formula>"PROJECT CAN BE MOVED TO COMPLETED SHEET"</formula>
    </cfRule>
  </conditionalFormatting>
  <conditionalFormatting sqref="Q7">
    <cfRule type="cellIs" dxfId="452" priority="283" operator="equal">
      <formula>"NON-WORKING DAY"</formula>
    </cfRule>
    <cfRule type="cellIs" dxfId="451" priority="284" operator="equal">
      <formula>"WORKING DAY"</formula>
    </cfRule>
    <cfRule type="cellIs" dxfId="450" priority="285" operator="equal">
      <formula>"NON AGGRESSIVE"</formula>
    </cfRule>
    <cfRule type="cellIs" dxfId="449" priority="286" operator="equal">
      <formula>"AGGRESSIVE"</formula>
    </cfRule>
    <cfRule type="cellIs" dxfId="448" priority="287" operator="equal">
      <formula>"AMENDMENT NOT REQUIRED"</formula>
    </cfRule>
    <cfRule type="cellIs" dxfId="447" priority="288" operator="equal">
      <formula>"AMENDMENT REQUIRED"</formula>
    </cfRule>
    <cfRule type="cellIs" dxfId="446" priority="289" operator="equal">
      <formula>"COMPLETED"</formula>
    </cfRule>
    <cfRule type="cellIs" dxfId="445" priority="290" operator="equal">
      <formula>"RISK"</formula>
    </cfRule>
    <cfRule type="cellIs" dxfId="444" priority="291" operator="equal">
      <formula>"ISSUE"</formula>
    </cfRule>
    <cfRule type="cellIs" dxfId="443" priority="292" operator="equal">
      <formula>"NEEDS ATTENTION"</formula>
    </cfRule>
    <cfRule type="cellIs" dxfId="442" priority="293" operator="equal">
      <formula>"NA"</formula>
    </cfRule>
  </conditionalFormatting>
  <conditionalFormatting sqref="P7">
    <cfRule type="cellIs" dxfId="441" priority="282" operator="equal">
      <formula>"AMENDMENT REQUIRED"</formula>
    </cfRule>
  </conditionalFormatting>
  <conditionalFormatting sqref="C7">
    <cfRule type="cellIs" dxfId="440" priority="281" operator="equal">
      <formula>"BILLING DEFEREMENT TO BE INITIATED, IF APPLICABLE"</formula>
    </cfRule>
  </conditionalFormatting>
  <conditionalFormatting sqref="C102:C106">
    <cfRule type="containsText" dxfId="439" priority="228" operator="containsText" text="TD/TM">
      <formula>NOT(ISERROR(SEARCH("TD/TM",C102)))</formula>
    </cfRule>
    <cfRule type="containsText" dxfId="438" priority="231" operator="containsText" text="Order Raising">
      <formula>NOT(ISERROR(SEARCH("Order Raising",C102)))</formula>
    </cfRule>
    <cfRule type="containsText" dxfId="437" priority="232" operator="containsText" text="Partner">
      <formula>NOT(ISERROR(SEARCH("Partner",C102)))</formula>
    </cfRule>
    <cfRule type="containsText" dxfId="436" priority="279" operator="containsText" text="Sales">
      <formula>NOT(ISERROR(SEARCH("Sales",C102)))</formula>
    </cfRule>
    <cfRule type="containsText" dxfId="435" priority="280" operator="containsText" text="Client">
      <formula>NOT(ISERROR(SEARCH("Client",C102)))</formula>
    </cfRule>
  </conditionalFormatting>
  <conditionalFormatting sqref="C103">
    <cfRule type="containsText" dxfId="434" priority="277" operator="containsText" text="Singtel">
      <formula>NOT(ISERROR(SEARCH("Singtel",C103)))</formula>
    </cfRule>
    <cfRule type="containsText" dxfId="433" priority="278" operator="containsText" text="Schenker">
      <formula>NOT(ISERROR(SEARCH("Schenker",C103)))</formula>
    </cfRule>
  </conditionalFormatting>
  <conditionalFormatting sqref="M7:N7">
    <cfRule type="cellIs" dxfId="432" priority="265" operator="equal">
      <formula>"NEEDS POSTPONEMENT"</formula>
    </cfRule>
    <cfRule type="cellIs" dxfId="431" priority="266" operator="equal">
      <formula>"NON-WORKING DAY"</formula>
    </cfRule>
    <cfRule type="cellIs" dxfId="430" priority="267" operator="equal">
      <formula>"WORKING DAY"</formula>
    </cfRule>
    <cfRule type="cellIs" dxfId="429" priority="268" operator="equal">
      <formula>"NON AGGRESSIVE"</formula>
    </cfRule>
    <cfRule type="cellIs" dxfId="428" priority="269" operator="equal">
      <formula>"AGGRESSIVE"</formula>
    </cfRule>
    <cfRule type="cellIs" dxfId="427" priority="270" operator="equal">
      <formula>"AMENDMENT NOT REQUIRED"</formula>
    </cfRule>
    <cfRule type="cellIs" dxfId="426" priority="271" operator="equal">
      <formula>"AMENDMENT REQUIRED"</formula>
    </cfRule>
    <cfRule type="cellIs" dxfId="425" priority="272" operator="equal">
      <formula>"COMPLETED"</formula>
    </cfRule>
    <cfRule type="cellIs" dxfId="424" priority="273" operator="equal">
      <formula>"RISK"</formula>
    </cfRule>
    <cfRule type="cellIs" dxfId="423" priority="274" operator="equal">
      <formula>"ISSUE"</formula>
    </cfRule>
    <cfRule type="cellIs" dxfId="422" priority="275" operator="equal">
      <formula>"NEEDS ATTENTION"</formula>
    </cfRule>
    <cfRule type="cellIs" dxfId="421" priority="276" operator="equal">
      <formula>"NA"</formula>
    </cfRule>
  </conditionalFormatting>
  <conditionalFormatting sqref="S7">
    <cfRule type="cellIs" dxfId="420" priority="253" operator="equal">
      <formula>"NON-WORKING DAY"</formula>
    </cfRule>
    <cfRule type="cellIs" dxfId="419" priority="254" operator="equal">
      <formula>"WORKING DAY"</formula>
    </cfRule>
    <cfRule type="cellIs" dxfId="418" priority="255" operator="equal">
      <formula>"NON AGGRESSIVE"</formula>
    </cfRule>
    <cfRule type="cellIs" dxfId="417" priority="256" operator="equal">
      <formula>"AGGRESSIVE"</formula>
    </cfRule>
    <cfRule type="cellIs" dxfId="416" priority="257" operator="equal">
      <formula>"AMENDMENT NOT REQUIRED"</formula>
    </cfRule>
    <cfRule type="cellIs" dxfId="415" priority="258" operator="equal">
      <formula>"AMENDMENT REQUIRED"</formula>
    </cfRule>
    <cfRule type="cellIs" dxfId="414" priority="259" operator="equal">
      <formula>"COMPLETED"</formula>
    </cfRule>
    <cfRule type="cellIs" dxfId="413" priority="260" operator="equal">
      <formula>"RISK"</formula>
    </cfRule>
    <cfRule type="cellIs" dxfId="412" priority="261" operator="equal">
      <formula>"ISSUE"</formula>
    </cfRule>
    <cfRule type="cellIs" dxfId="411" priority="262" operator="equal">
      <formula>"NEEDS ATTENTION"</formula>
    </cfRule>
    <cfRule type="cellIs" dxfId="410" priority="263" operator="equal">
      <formula>"NA"</formula>
    </cfRule>
  </conditionalFormatting>
  <conditionalFormatting sqref="AA38">
    <cfRule type="cellIs" dxfId="409" priority="251" stopIfTrue="1" operator="equal">
      <formula>"COMPLETED"</formula>
    </cfRule>
    <cfRule type="expression" dxfId="408" priority="252">
      <formula>$B$3&gt;$AA$38</formula>
    </cfRule>
  </conditionalFormatting>
  <conditionalFormatting sqref="AA26">
    <cfRule type="cellIs" dxfId="407" priority="246" stopIfTrue="1" operator="equal">
      <formula>"COMPLETED"</formula>
    </cfRule>
    <cfRule type="expression" dxfId="406" priority="247">
      <formula>$B$3&gt;$AA$26</formula>
    </cfRule>
  </conditionalFormatting>
  <conditionalFormatting sqref="AA26">
    <cfRule type="cellIs" dxfId="405" priority="245" stopIfTrue="1" operator="equal">
      <formula>"NA"</formula>
    </cfRule>
  </conditionalFormatting>
  <conditionalFormatting sqref="C35 Z17 D5 C90">
    <cfRule type="expression" dxfId="404" priority="333">
      <formula>AND($D$52=0,$AA$17&lt;&gt;"NA")</formula>
    </cfRule>
  </conditionalFormatting>
  <conditionalFormatting sqref="C36 Z18 C91 E5">
    <cfRule type="expression" dxfId="403" priority="334">
      <formula>AND($D$57=0,$AA$18&lt;&gt;"NA")</formula>
    </cfRule>
  </conditionalFormatting>
  <conditionalFormatting sqref="C37 C92 F5">
    <cfRule type="expression" dxfId="402" priority="335">
      <formula>AND($H$48=0,#REF!&lt;&gt;"NA")</formula>
    </cfRule>
  </conditionalFormatting>
  <conditionalFormatting sqref="C38 Z20 C93 G5">
    <cfRule type="expression" dxfId="401" priority="336">
      <formula>AND($H$53=0,$AA$20&lt;&gt;"NA")</formula>
    </cfRule>
  </conditionalFormatting>
  <conditionalFormatting sqref="C39 C94 H5">
    <cfRule type="expression" dxfId="400" priority="337">
      <formula>AND($H$57=0,#REF!&lt;&gt;"NA")</formula>
    </cfRule>
  </conditionalFormatting>
  <conditionalFormatting sqref="C95 C40 C72 I5">
    <cfRule type="expression" dxfId="399" priority="338">
      <formula>AND($L$57=0,#REF!&lt;&gt;"NA")</formula>
    </cfRule>
  </conditionalFormatting>
  <conditionalFormatting sqref="C41 C96 J5">
    <cfRule type="expression" dxfId="398" priority="339">
      <formula>AND($D$61=0,#REF!&lt;&gt;"NA")</formula>
    </cfRule>
  </conditionalFormatting>
  <conditionalFormatting sqref="C42 C97 K5">
    <cfRule type="expression" dxfId="397" priority="340">
      <formula>AND($L$53=0,#REF!&lt;&gt;"NA")</formula>
    </cfRule>
  </conditionalFormatting>
  <conditionalFormatting sqref="C43 Z25 C98 L5:M5">
    <cfRule type="expression" dxfId="396" priority="341">
      <formula>AND($P$53=0,$AA$25&lt;&gt;"NA")</formula>
    </cfRule>
  </conditionalFormatting>
  <conditionalFormatting sqref="AD44">
    <cfRule type="expression" dxfId="395" priority="244">
      <formula>OR($E123=84,$G123=84)</formula>
    </cfRule>
  </conditionalFormatting>
  <conditionalFormatting sqref="AD45:AD46">
    <cfRule type="expression" dxfId="394" priority="243">
      <formula>OR($E124=84,$G124=84)</formula>
    </cfRule>
  </conditionalFormatting>
  <conditionalFormatting sqref="AD52">
    <cfRule type="expression" dxfId="393" priority="242">
      <formula>OR($E133=84,$G133=84)</formula>
    </cfRule>
  </conditionalFormatting>
  <conditionalFormatting sqref="Z24">
    <cfRule type="expression" dxfId="392" priority="241">
      <formula>AND($L$53=0,$AA$24&lt;&gt;"NA")</formula>
    </cfRule>
  </conditionalFormatting>
  <conditionalFormatting sqref="K58">
    <cfRule type="expression" dxfId="391" priority="240">
      <formula>$H$57=0</formula>
    </cfRule>
  </conditionalFormatting>
  <conditionalFormatting sqref="AA34">
    <cfRule type="cellIs" dxfId="390" priority="331" operator="equal">
      <formula>"COMPLETED"</formula>
    </cfRule>
    <cfRule type="expression" dxfId="389" priority="332">
      <formula>$B$3&gt;$AA$34</formula>
    </cfRule>
  </conditionalFormatting>
  <conditionalFormatting sqref="AA35">
    <cfRule type="cellIs" dxfId="388" priority="238" operator="equal">
      <formula>"COMPLETED"</formula>
    </cfRule>
    <cfRule type="expression" dxfId="387" priority="239">
      <formula>$B$3&gt;$AA$35</formula>
    </cfRule>
  </conditionalFormatting>
  <conditionalFormatting sqref="AA36">
    <cfRule type="expression" dxfId="386" priority="236">
      <formula>$B$3&gt;$AA$36</formula>
    </cfRule>
    <cfRule type="cellIs" dxfId="385" priority="237" operator="equal">
      <formula>"COMPLETED"</formula>
    </cfRule>
    <cfRule type="cellIs" dxfId="384" priority="250" operator="equal">
      <formula>"NA"</formula>
    </cfRule>
  </conditionalFormatting>
  <conditionalFormatting sqref="AA37">
    <cfRule type="expression" dxfId="383" priority="233">
      <formula>$B$3&gt;$AA$37</formula>
    </cfRule>
    <cfRule type="cellIs" dxfId="382" priority="234" operator="equal">
      <formula>"NA"</formula>
    </cfRule>
    <cfRule type="cellIs" dxfId="381" priority="235" operator="equal">
      <formula>"COMPLETED"</formula>
    </cfRule>
  </conditionalFormatting>
  <conditionalFormatting sqref="C106">
    <cfRule type="containsText" dxfId="380" priority="229" operator="containsText" text="Singtel">
      <formula>NOT(ISERROR(SEARCH("Singtel",C106)))</formula>
    </cfRule>
    <cfRule type="containsText" dxfId="379" priority="230" operator="containsText" text="Schenker">
      <formula>NOT(ISERROR(SEARCH("Schenker",C106)))</formula>
    </cfRule>
  </conditionalFormatting>
  <conditionalFormatting sqref="AE74:AG74">
    <cfRule type="expression" dxfId="378" priority="227">
      <formula>OR($E153=84,$G153=84)</formula>
    </cfRule>
  </conditionalFormatting>
  <conditionalFormatting sqref="BF9:BG23 BJ9:BJ23">
    <cfRule type="cellIs" dxfId="377" priority="215" operator="equal">
      <formula>"Critical"</formula>
    </cfRule>
    <cfRule type="cellIs" dxfId="376" priority="216" operator="equal">
      <formula>"Sustainable"</formula>
    </cfRule>
    <cfRule type="cellIs" dxfId="375" priority="217" operator="equal">
      <formula>"Severe"</formula>
    </cfRule>
    <cfRule type="cellIs" dxfId="374" priority="218" operator="equal">
      <formula>"Moderate"</formula>
    </cfRule>
  </conditionalFormatting>
  <conditionalFormatting sqref="CB9:CG14">
    <cfRule type="cellIs" dxfId="373" priority="223" operator="equal">
      <formula>"Critical"</formula>
    </cfRule>
    <cfRule type="cellIs" dxfId="372" priority="224" operator="equal">
      <formula>"Sustainable"</formula>
    </cfRule>
    <cfRule type="cellIs" dxfId="371" priority="225" operator="equal">
      <formula>"Severe"</formula>
    </cfRule>
    <cfRule type="cellIs" dxfId="370" priority="226" operator="equal">
      <formula>"Moderate"</formula>
    </cfRule>
  </conditionalFormatting>
  <conditionalFormatting sqref="BT9:BU23">
    <cfRule type="cellIs" dxfId="369" priority="219" operator="equal">
      <formula>"Critical"</formula>
    </cfRule>
    <cfRule type="cellIs" dxfId="368" priority="220" operator="equal">
      <formula>"Sustainable"</formula>
    </cfRule>
    <cfRule type="cellIs" dxfId="367" priority="221" operator="equal">
      <formula>"Severe"</formula>
    </cfRule>
    <cfRule type="cellIs" dxfId="366" priority="222" operator="equal">
      <formula>"Moderate"</formula>
    </cfRule>
  </conditionalFormatting>
  <conditionalFormatting sqref="CB9:CG14">
    <cfRule type="cellIs" dxfId="365" priority="214" operator="equal">
      <formula>"NIL"</formula>
    </cfRule>
  </conditionalFormatting>
  <conditionalFormatting sqref="CB14:CG14">
    <cfRule type="cellIs" dxfId="364" priority="210" operator="equal">
      <formula>"Critical"</formula>
    </cfRule>
    <cfRule type="cellIs" dxfId="363" priority="211" operator="equal">
      <formula>"Sustainable"</formula>
    </cfRule>
    <cfRule type="cellIs" dxfId="362" priority="212" operator="equal">
      <formula>"Severe"</formula>
    </cfRule>
    <cfRule type="cellIs" dxfId="361" priority="213" operator="equal">
      <formula>"Moderate"</formula>
    </cfRule>
  </conditionalFormatting>
  <conditionalFormatting sqref="CB14:CG14">
    <cfRule type="cellIs" dxfId="360" priority="209" operator="equal">
      <formula>"NIL"</formula>
    </cfRule>
  </conditionalFormatting>
  <conditionalFormatting sqref="CG9:CG13">
    <cfRule type="cellIs" dxfId="359" priority="205" operator="equal">
      <formula>"Critical"</formula>
    </cfRule>
    <cfRule type="cellIs" dxfId="358" priority="206" operator="equal">
      <formula>"Sustainable"</formula>
    </cfRule>
    <cfRule type="cellIs" dxfId="357" priority="207" operator="equal">
      <formula>"Severe"</formula>
    </cfRule>
    <cfRule type="cellIs" dxfId="356" priority="208" operator="equal">
      <formula>"Moderate"</formula>
    </cfRule>
  </conditionalFormatting>
  <conditionalFormatting sqref="CG9:CG13">
    <cfRule type="cellIs" dxfId="355" priority="204" operator="equal">
      <formula>"NIL"</formula>
    </cfRule>
  </conditionalFormatting>
  <conditionalFormatting sqref="BT9:BU23">
    <cfRule type="cellIs" dxfId="354" priority="203" operator="equal">
      <formula>"NIL"</formula>
    </cfRule>
  </conditionalFormatting>
  <conditionalFormatting sqref="BW9:BW23">
    <cfRule type="cellIs" dxfId="353" priority="202" operator="equal">
      <formula>"CLOSED"</formula>
    </cfRule>
  </conditionalFormatting>
  <conditionalFormatting sqref="BE37">
    <cfRule type="cellIs" dxfId="352" priority="201" operator="between">
      <formula>1</formula>
      <formula>100</formula>
    </cfRule>
  </conditionalFormatting>
  <conditionalFormatting sqref="BF37">
    <cfRule type="cellIs" dxfId="351" priority="200" operator="between">
      <formula>1</formula>
      <formula>100</formula>
    </cfRule>
  </conditionalFormatting>
  <conditionalFormatting sqref="BR9:BR23">
    <cfRule type="cellIs" dxfId="350" priority="196" operator="equal">
      <formula>"Critical"</formula>
    </cfRule>
    <cfRule type="cellIs" dxfId="349" priority="197" operator="equal">
      <formula>"Sustainable"</formula>
    </cfRule>
    <cfRule type="cellIs" dxfId="348" priority="198" operator="equal">
      <formula>"Severe"</formula>
    </cfRule>
    <cfRule type="cellIs" dxfId="347" priority="199" operator="equal">
      <formula>"Moderate"</formula>
    </cfRule>
  </conditionalFormatting>
  <conditionalFormatting sqref="BR9:BR23">
    <cfRule type="cellIs" dxfId="346" priority="195" operator="equal">
      <formula>"NIL"</formula>
    </cfRule>
  </conditionalFormatting>
  <conditionalFormatting sqref="BG37">
    <cfRule type="cellIs" dxfId="345" priority="194" operator="between">
      <formula>1</formula>
      <formula>100</formula>
    </cfRule>
  </conditionalFormatting>
  <conditionalFormatting sqref="BI37">
    <cfRule type="cellIs" dxfId="344" priority="193" operator="between">
      <formula>1</formula>
      <formula>100</formula>
    </cfRule>
  </conditionalFormatting>
  <conditionalFormatting sqref="BF37:BF41">
    <cfRule type="cellIs" dxfId="343" priority="192" operator="equal">
      <formula>0</formula>
    </cfRule>
  </conditionalFormatting>
  <conditionalFormatting sqref="BH37">
    <cfRule type="cellIs" dxfId="342" priority="191" operator="between">
      <formula>1</formula>
      <formula>100</formula>
    </cfRule>
  </conditionalFormatting>
  <conditionalFormatting sqref="BH37:BH41">
    <cfRule type="cellIs" dxfId="341" priority="190" operator="equal">
      <formula>0</formula>
    </cfRule>
  </conditionalFormatting>
  <conditionalFormatting sqref="BJ37:BP37">
    <cfRule type="cellIs" dxfId="340" priority="189" operator="between">
      <formula>1</formula>
      <formula>100</formula>
    </cfRule>
  </conditionalFormatting>
  <conditionalFormatting sqref="BJ37:BP41">
    <cfRule type="cellIs" dxfId="339" priority="188" operator="equal">
      <formula>0</formula>
    </cfRule>
  </conditionalFormatting>
  <conditionalFormatting sqref="BL9:BL23">
    <cfRule type="cellIs" dxfId="338" priority="184" operator="equal">
      <formula>"Critical"</formula>
    </cfRule>
    <cfRule type="cellIs" dxfId="337" priority="185" operator="equal">
      <formula>"Sustainable"</formula>
    </cfRule>
    <cfRule type="cellIs" dxfId="336" priority="186" operator="equal">
      <formula>"Severe"</formula>
    </cfRule>
    <cfRule type="cellIs" dxfId="335" priority="187" operator="equal">
      <formula>"Moderate"</formula>
    </cfRule>
  </conditionalFormatting>
  <conditionalFormatting sqref="BS9:BS23">
    <cfRule type="cellIs" dxfId="334" priority="180" operator="equal">
      <formula>"Critical"</formula>
    </cfRule>
    <cfRule type="cellIs" dxfId="333" priority="181" operator="equal">
      <formula>"Sustainable"</formula>
    </cfRule>
    <cfRule type="cellIs" dxfId="332" priority="182" operator="equal">
      <formula>"Severe"</formula>
    </cfRule>
    <cfRule type="cellIs" dxfId="331" priority="183" operator="equal">
      <formula>"Moderate"</formula>
    </cfRule>
  </conditionalFormatting>
  <conditionalFormatting sqref="BV9:BV23">
    <cfRule type="cellIs" dxfId="330" priority="176" operator="equal">
      <formula>"Critical"</formula>
    </cfRule>
    <cfRule type="cellIs" dxfId="329" priority="177" operator="equal">
      <formula>"Sustainable"</formula>
    </cfRule>
    <cfRule type="cellIs" dxfId="328" priority="178" operator="equal">
      <formula>"Severe"</formula>
    </cfRule>
    <cfRule type="cellIs" dxfId="327" priority="179" operator="equal">
      <formula>"Moderate"</formula>
    </cfRule>
  </conditionalFormatting>
  <conditionalFormatting sqref="AZ29:BD30 BC31:BD32 BD33">
    <cfRule type="cellIs" dxfId="326" priority="168" operator="equal">
      <formula>"Critical"</formula>
    </cfRule>
    <cfRule type="cellIs" dxfId="325" priority="169" operator="equal">
      <formula>"Sustainable"</formula>
    </cfRule>
    <cfRule type="cellIs" dxfId="324" priority="170" operator="equal">
      <formula>"Severe"</formula>
    </cfRule>
    <cfRule type="cellIs" dxfId="323" priority="171" operator="equal">
      <formula>"Moderate"</formula>
    </cfRule>
  </conditionalFormatting>
  <conditionalFormatting sqref="AZ29:BD30 BC31:BD32 BD33">
    <cfRule type="cellIs" dxfId="322" priority="172" operator="equal">
      <formula>"Critical"</formula>
    </cfRule>
    <cfRule type="cellIs" dxfId="321" priority="173" operator="equal">
      <formula>"Sustainable"</formula>
    </cfRule>
    <cfRule type="cellIs" dxfId="320" priority="174" operator="equal">
      <formula>"Severe"</formula>
    </cfRule>
    <cfRule type="cellIs" dxfId="319" priority="175" operator="equal">
      <formula>"Moderate"</formula>
    </cfRule>
  </conditionalFormatting>
  <conditionalFormatting sqref="AZ31:AZ33">
    <cfRule type="cellIs" dxfId="318" priority="164" operator="equal">
      <formula>"Critical"</formula>
    </cfRule>
    <cfRule type="cellIs" dxfId="317" priority="165" operator="equal">
      <formula>"Sustainable"</formula>
    </cfRule>
    <cfRule type="cellIs" dxfId="316" priority="166" operator="equal">
      <formula>"Severe"</formula>
    </cfRule>
    <cfRule type="cellIs" dxfId="315" priority="167" operator="equal">
      <formula>"Moderate"</formula>
    </cfRule>
  </conditionalFormatting>
  <conditionalFormatting sqref="AZ31:AZ33">
    <cfRule type="cellIs" dxfId="314" priority="160" operator="equal">
      <formula>"Critical"</formula>
    </cfRule>
    <cfRule type="cellIs" dxfId="313" priority="161" operator="equal">
      <formula>"Sustainable"</formula>
    </cfRule>
    <cfRule type="cellIs" dxfId="312" priority="162" operator="equal">
      <formula>"Severe"</formula>
    </cfRule>
    <cfRule type="cellIs" dxfId="311" priority="163" operator="equal">
      <formula>"Moderate"</formula>
    </cfRule>
  </conditionalFormatting>
  <conditionalFormatting sqref="BA32:BA33">
    <cfRule type="cellIs" dxfId="310" priority="156" operator="equal">
      <formula>"Critical"</formula>
    </cfRule>
    <cfRule type="cellIs" dxfId="309" priority="157" operator="equal">
      <formula>"Sustainable"</formula>
    </cfRule>
    <cfRule type="cellIs" dxfId="308" priority="158" operator="equal">
      <formula>"Severe"</formula>
    </cfRule>
    <cfRule type="cellIs" dxfId="307" priority="159" operator="equal">
      <formula>"Moderate"</formula>
    </cfRule>
  </conditionalFormatting>
  <conditionalFormatting sqref="BA32:BA33">
    <cfRule type="cellIs" dxfId="306" priority="152" operator="equal">
      <formula>"Critical"</formula>
    </cfRule>
    <cfRule type="cellIs" dxfId="305" priority="153" operator="equal">
      <formula>"Sustainable"</formula>
    </cfRule>
    <cfRule type="cellIs" dxfId="304" priority="154" operator="equal">
      <formula>"Severe"</formula>
    </cfRule>
    <cfRule type="cellIs" dxfId="303" priority="155" operator="equal">
      <formula>"Moderate"</formula>
    </cfRule>
  </conditionalFormatting>
  <conditionalFormatting sqref="BB33">
    <cfRule type="cellIs" dxfId="302" priority="148" operator="equal">
      <formula>"Critical"</formula>
    </cfRule>
    <cfRule type="cellIs" dxfId="301" priority="149" operator="equal">
      <formula>"Sustainable"</formula>
    </cfRule>
    <cfRule type="cellIs" dxfId="300" priority="150" operator="equal">
      <formula>"Severe"</formula>
    </cfRule>
    <cfRule type="cellIs" dxfId="299" priority="151" operator="equal">
      <formula>"Moderate"</formula>
    </cfRule>
  </conditionalFormatting>
  <conditionalFormatting sqref="BB33">
    <cfRule type="cellIs" dxfId="298" priority="144" operator="equal">
      <formula>"Critical"</formula>
    </cfRule>
    <cfRule type="cellIs" dxfId="297" priority="145" operator="equal">
      <formula>"Sustainable"</formula>
    </cfRule>
    <cfRule type="cellIs" dxfId="296" priority="146" operator="equal">
      <formula>"Severe"</formula>
    </cfRule>
    <cfRule type="cellIs" dxfId="295" priority="147" operator="equal">
      <formula>"Moderate"</formula>
    </cfRule>
  </conditionalFormatting>
  <conditionalFormatting sqref="BA31:BB31">
    <cfRule type="cellIs" dxfId="294" priority="140" operator="equal">
      <formula>"Critical"</formula>
    </cfRule>
    <cfRule type="cellIs" dxfId="293" priority="141" operator="equal">
      <formula>"Sustainable"</formula>
    </cfRule>
    <cfRule type="cellIs" dxfId="292" priority="142" operator="equal">
      <formula>"Severe"</formula>
    </cfRule>
    <cfRule type="cellIs" dxfId="291" priority="143" operator="equal">
      <formula>"Moderate"</formula>
    </cfRule>
  </conditionalFormatting>
  <conditionalFormatting sqref="BA31:BB31">
    <cfRule type="cellIs" dxfId="290" priority="136" operator="equal">
      <formula>"Critical"</formula>
    </cfRule>
    <cfRule type="cellIs" dxfId="289" priority="137" operator="equal">
      <formula>"Sustainable"</formula>
    </cfRule>
    <cfRule type="cellIs" dxfId="288" priority="138" operator="equal">
      <formula>"Severe"</formula>
    </cfRule>
    <cfRule type="cellIs" dxfId="287" priority="139" operator="equal">
      <formula>"Moderate"</formula>
    </cfRule>
  </conditionalFormatting>
  <conditionalFormatting sqref="BB32">
    <cfRule type="cellIs" dxfId="286" priority="132" operator="equal">
      <formula>"Critical"</formula>
    </cfRule>
    <cfRule type="cellIs" dxfId="285" priority="133" operator="equal">
      <formula>"Sustainable"</formula>
    </cfRule>
    <cfRule type="cellIs" dxfId="284" priority="134" operator="equal">
      <formula>"Severe"</formula>
    </cfRule>
    <cfRule type="cellIs" dxfId="283" priority="135" operator="equal">
      <formula>"Moderate"</formula>
    </cfRule>
  </conditionalFormatting>
  <conditionalFormatting sqref="BB32">
    <cfRule type="cellIs" dxfId="282" priority="128" operator="equal">
      <formula>"Critical"</formula>
    </cfRule>
    <cfRule type="cellIs" dxfId="281" priority="129" operator="equal">
      <formula>"Sustainable"</formula>
    </cfRule>
    <cfRule type="cellIs" dxfId="280" priority="130" operator="equal">
      <formula>"Severe"</formula>
    </cfRule>
    <cfRule type="cellIs" dxfId="279" priority="131" operator="equal">
      <formula>"Moderate"</formula>
    </cfRule>
  </conditionalFormatting>
  <conditionalFormatting sqref="BC33">
    <cfRule type="cellIs" dxfId="278" priority="124" operator="equal">
      <formula>"Critical"</formula>
    </cfRule>
    <cfRule type="cellIs" dxfId="277" priority="125" operator="equal">
      <formula>"Sustainable"</formula>
    </cfRule>
    <cfRule type="cellIs" dxfId="276" priority="126" operator="equal">
      <formula>"Severe"</formula>
    </cfRule>
    <cfRule type="cellIs" dxfId="275" priority="127" operator="equal">
      <formula>"Moderate"</formula>
    </cfRule>
  </conditionalFormatting>
  <conditionalFormatting sqref="BC33">
    <cfRule type="cellIs" dxfId="274" priority="120" operator="equal">
      <formula>"Critical"</formula>
    </cfRule>
    <cfRule type="cellIs" dxfId="273" priority="121" operator="equal">
      <formula>"Sustainable"</formula>
    </cfRule>
    <cfRule type="cellIs" dxfId="272" priority="122" operator="equal">
      <formula>"Severe"</formula>
    </cfRule>
    <cfRule type="cellIs" dxfId="271" priority="123" operator="equal">
      <formula>"Moderate"</formula>
    </cfRule>
  </conditionalFormatting>
  <conditionalFormatting sqref="AZ37:BD38 BC39:BD40 BD41">
    <cfRule type="cellIs" dxfId="270" priority="112" operator="equal">
      <formula>"Critical"</formula>
    </cfRule>
    <cfRule type="cellIs" dxfId="269" priority="113" operator="equal">
      <formula>"Sustainable"</formula>
    </cfRule>
    <cfRule type="cellIs" dxfId="268" priority="114" operator="equal">
      <formula>"Severe"</formula>
    </cfRule>
    <cfRule type="cellIs" dxfId="267" priority="115" operator="equal">
      <formula>"Moderate"</formula>
    </cfRule>
  </conditionalFormatting>
  <conditionalFormatting sqref="AZ37:BD38 BC39:BD40 BD41">
    <cfRule type="cellIs" dxfId="266" priority="116" operator="equal">
      <formula>"Critical"</formula>
    </cfRule>
    <cfRule type="cellIs" dxfId="265" priority="117" operator="equal">
      <formula>"Sustainable"</formula>
    </cfRule>
    <cfRule type="cellIs" dxfId="264" priority="118" operator="equal">
      <formula>"Severe"</formula>
    </cfRule>
    <cfRule type="cellIs" dxfId="263" priority="119" operator="equal">
      <formula>"Moderate"</formula>
    </cfRule>
  </conditionalFormatting>
  <conditionalFormatting sqref="AZ39:AZ41">
    <cfRule type="cellIs" dxfId="262" priority="108" operator="equal">
      <formula>"Critical"</formula>
    </cfRule>
    <cfRule type="cellIs" dxfId="261" priority="109" operator="equal">
      <formula>"Sustainable"</formula>
    </cfRule>
    <cfRule type="cellIs" dxfId="260" priority="110" operator="equal">
      <formula>"Severe"</formula>
    </cfRule>
    <cfRule type="cellIs" dxfId="259" priority="111" operator="equal">
      <formula>"Moderate"</formula>
    </cfRule>
  </conditionalFormatting>
  <conditionalFormatting sqref="AZ39:AZ41">
    <cfRule type="cellIs" dxfId="258" priority="104" operator="equal">
      <formula>"Critical"</formula>
    </cfRule>
    <cfRule type="cellIs" dxfId="257" priority="105" operator="equal">
      <formula>"Sustainable"</formula>
    </cfRule>
    <cfRule type="cellIs" dxfId="256" priority="106" operator="equal">
      <formula>"Severe"</formula>
    </cfRule>
    <cfRule type="cellIs" dxfId="255" priority="107" operator="equal">
      <formula>"Moderate"</formula>
    </cfRule>
  </conditionalFormatting>
  <conditionalFormatting sqref="BA40:BA41">
    <cfRule type="cellIs" dxfId="254" priority="100" operator="equal">
      <formula>"Critical"</formula>
    </cfRule>
    <cfRule type="cellIs" dxfId="253" priority="101" operator="equal">
      <formula>"Sustainable"</formula>
    </cfRule>
    <cfRule type="cellIs" dxfId="252" priority="102" operator="equal">
      <formula>"Severe"</formula>
    </cfRule>
    <cfRule type="cellIs" dxfId="251" priority="103" operator="equal">
      <formula>"Moderate"</formula>
    </cfRule>
  </conditionalFormatting>
  <conditionalFormatting sqref="BA40:BA41">
    <cfRule type="cellIs" dxfId="250" priority="96" operator="equal">
      <formula>"Critical"</formula>
    </cfRule>
    <cfRule type="cellIs" dxfId="249" priority="97" operator="equal">
      <formula>"Sustainable"</formula>
    </cfRule>
    <cfRule type="cellIs" dxfId="248" priority="98" operator="equal">
      <formula>"Severe"</formula>
    </cfRule>
    <cfRule type="cellIs" dxfId="247" priority="99" operator="equal">
      <formula>"Moderate"</formula>
    </cfRule>
  </conditionalFormatting>
  <conditionalFormatting sqref="BB41">
    <cfRule type="cellIs" dxfId="246" priority="92" operator="equal">
      <formula>"Critical"</formula>
    </cfRule>
    <cfRule type="cellIs" dxfId="245" priority="93" operator="equal">
      <formula>"Sustainable"</formula>
    </cfRule>
    <cfRule type="cellIs" dxfId="244" priority="94" operator="equal">
      <formula>"Severe"</formula>
    </cfRule>
    <cfRule type="cellIs" dxfId="243" priority="95" operator="equal">
      <formula>"Moderate"</formula>
    </cfRule>
  </conditionalFormatting>
  <conditionalFormatting sqref="BB41">
    <cfRule type="cellIs" dxfId="242" priority="88" operator="equal">
      <formula>"Critical"</formula>
    </cfRule>
    <cfRule type="cellIs" dxfId="241" priority="89" operator="equal">
      <formula>"Sustainable"</formula>
    </cfRule>
    <cfRule type="cellIs" dxfId="240" priority="90" operator="equal">
      <formula>"Severe"</formula>
    </cfRule>
    <cfRule type="cellIs" dxfId="239" priority="91" operator="equal">
      <formula>"Moderate"</formula>
    </cfRule>
  </conditionalFormatting>
  <conditionalFormatting sqref="BA39:BB39">
    <cfRule type="cellIs" dxfId="238" priority="84" operator="equal">
      <formula>"Critical"</formula>
    </cfRule>
    <cfRule type="cellIs" dxfId="237" priority="85" operator="equal">
      <formula>"Sustainable"</formula>
    </cfRule>
    <cfRule type="cellIs" dxfId="236" priority="86" operator="equal">
      <formula>"Severe"</formula>
    </cfRule>
    <cfRule type="cellIs" dxfId="235" priority="87" operator="equal">
      <formula>"Moderate"</formula>
    </cfRule>
  </conditionalFormatting>
  <conditionalFormatting sqref="BA39:BB39">
    <cfRule type="cellIs" dxfId="234" priority="80" operator="equal">
      <formula>"Critical"</formula>
    </cfRule>
    <cfRule type="cellIs" dxfId="233" priority="81" operator="equal">
      <formula>"Sustainable"</formula>
    </cfRule>
    <cfRule type="cellIs" dxfId="232" priority="82" operator="equal">
      <formula>"Severe"</formula>
    </cfRule>
    <cfRule type="cellIs" dxfId="231" priority="83" operator="equal">
      <formula>"Moderate"</formula>
    </cfRule>
  </conditionalFormatting>
  <conditionalFormatting sqref="BB40">
    <cfRule type="cellIs" dxfId="230" priority="76" operator="equal">
      <formula>"Critical"</formula>
    </cfRule>
    <cfRule type="cellIs" dxfId="229" priority="77" operator="equal">
      <formula>"Sustainable"</formula>
    </cfRule>
    <cfRule type="cellIs" dxfId="228" priority="78" operator="equal">
      <formula>"Severe"</formula>
    </cfRule>
    <cfRule type="cellIs" dxfId="227" priority="79" operator="equal">
      <formula>"Moderate"</formula>
    </cfRule>
  </conditionalFormatting>
  <conditionalFormatting sqref="BB40">
    <cfRule type="cellIs" dxfId="226" priority="72" operator="equal">
      <formula>"Critical"</formula>
    </cfRule>
    <cfRule type="cellIs" dxfId="225" priority="73" operator="equal">
      <formula>"Sustainable"</formula>
    </cfRule>
    <cfRule type="cellIs" dxfId="224" priority="74" operator="equal">
      <formula>"Severe"</formula>
    </cfRule>
    <cfRule type="cellIs" dxfId="223" priority="75" operator="equal">
      <formula>"Moderate"</formula>
    </cfRule>
  </conditionalFormatting>
  <conditionalFormatting sqref="BC41">
    <cfRule type="cellIs" dxfId="222" priority="68" operator="equal">
      <formula>"Critical"</formula>
    </cfRule>
    <cfRule type="cellIs" dxfId="221" priority="69" operator="equal">
      <formula>"Sustainable"</formula>
    </cfRule>
    <cfRule type="cellIs" dxfId="220" priority="70" operator="equal">
      <formula>"Severe"</formula>
    </cfRule>
    <cfRule type="cellIs" dxfId="219" priority="71" operator="equal">
      <formula>"Moderate"</formula>
    </cfRule>
  </conditionalFormatting>
  <conditionalFormatting sqref="BC41">
    <cfRule type="cellIs" dxfId="218" priority="64" operator="equal">
      <formula>"Critical"</formula>
    </cfRule>
    <cfRule type="cellIs" dxfId="217" priority="65" operator="equal">
      <formula>"Sustainable"</formula>
    </cfRule>
    <cfRule type="cellIs" dxfId="216" priority="66" operator="equal">
      <formula>"Severe"</formula>
    </cfRule>
    <cfRule type="cellIs" dxfId="215" priority="67" operator="equal">
      <formula>"Moderate"</formula>
    </cfRule>
  </conditionalFormatting>
  <conditionalFormatting sqref="AD48:AD49 AD51">
    <cfRule type="expression" dxfId="214" priority="63">
      <formula>OR($E127=84,$G127=84)</formula>
    </cfRule>
  </conditionalFormatting>
  <conditionalFormatting sqref="AD50">
    <cfRule type="expression" dxfId="213" priority="62">
      <formula>OR($E129=84,$G129=84)</formula>
    </cfRule>
  </conditionalFormatting>
  <conditionalFormatting sqref="AD54:AD58">
    <cfRule type="expression" dxfId="212" priority="61">
      <formula>OR($E133=84,$G133=84)</formula>
    </cfRule>
  </conditionalFormatting>
  <conditionalFormatting sqref="AD60:AD63">
    <cfRule type="expression" dxfId="211" priority="60">
      <formula>OR($E139=84,$G139=84)</formula>
    </cfRule>
  </conditionalFormatting>
  <conditionalFormatting sqref="AD65:AD66">
    <cfRule type="expression" dxfId="210" priority="59">
      <formula>OR($E144=84,$G144=84)</formula>
    </cfRule>
  </conditionalFormatting>
  <conditionalFormatting sqref="AD68:AD71">
    <cfRule type="expression" dxfId="209" priority="58">
      <formula>OR($E147=84,$G147=84)</formula>
    </cfRule>
  </conditionalFormatting>
  <conditionalFormatting sqref="R7">
    <cfRule type="cellIs" dxfId="208" priority="11" operator="equal">
      <formula>"TO ARCHIVE"</formula>
    </cfRule>
  </conditionalFormatting>
  <conditionalFormatting sqref="CS17:CS22">
    <cfRule type="cellIs" dxfId="207" priority="52" stopIfTrue="1" operator="equal">
      <formula>"NA"</formula>
    </cfRule>
  </conditionalFormatting>
  <conditionalFormatting sqref="CR5:CW5">
    <cfRule type="cellIs" dxfId="206" priority="47" operator="equal">
      <formula>"NA"</formula>
    </cfRule>
    <cfRule type="cellIs" dxfId="205" priority="48" operator="equal">
      <formula>"INITIATED"</formula>
    </cfRule>
    <cfRule type="cellIs" dxfId="204" priority="49" operator="equal">
      <formula>"TO BE SCHEDULED"</formula>
    </cfRule>
    <cfRule type="cellIs" dxfId="203" priority="50" operator="equal">
      <formula>"WIP"</formula>
    </cfRule>
    <cfRule type="cellIs" dxfId="202" priority="51" operator="equal">
      <formula>"COMPLETED"</formula>
    </cfRule>
  </conditionalFormatting>
  <conditionalFormatting sqref="CS17:CS22">
    <cfRule type="cellIs" dxfId="201" priority="54" stopIfTrue="1" operator="equal">
      <formula>"COMPLETED"</formula>
    </cfRule>
  </conditionalFormatting>
  <conditionalFormatting sqref="CR18 CS3 CR29 CQ38">
    <cfRule type="expression" dxfId="200" priority="55">
      <formula>AND(#REF!=0,$E$18&lt;&gt;"NA")</formula>
    </cfRule>
  </conditionalFormatting>
  <conditionalFormatting sqref="CR19 CT3 CR30 CQ39">
    <cfRule type="expression" dxfId="199" priority="56">
      <formula>AND(#REF!=0,$E$19&lt;&gt;"NA")</formula>
    </cfRule>
  </conditionalFormatting>
  <conditionalFormatting sqref="CR21 CV3 CR32 CQ41">
    <cfRule type="expression" dxfId="198" priority="57">
      <formula>AND(#REF!=0,$E$21&lt;&gt;"NA")</formula>
    </cfRule>
  </conditionalFormatting>
  <conditionalFormatting sqref="C174:C175">
    <cfRule type="cellIs" dxfId="197" priority="45" operator="equal">
      <formula>$C$174</formula>
    </cfRule>
    <cfRule type="cellIs" dxfId="196" priority="46" operator="equal">
      <formula>$C$175</formula>
    </cfRule>
  </conditionalFormatting>
  <conditionalFormatting sqref="AA16">
    <cfRule type="expression" dxfId="195" priority="41">
      <formula>TODAY()&gt;$AA$16</formula>
    </cfRule>
    <cfRule type="cellIs" dxfId="194" priority="44" stopIfTrue="1" operator="equal">
      <formula>"COMPLETED"</formula>
    </cfRule>
    <cfRule type="cellIs" dxfId="193" priority="248" stopIfTrue="1" operator="equal">
      <formula>"NA"</formula>
    </cfRule>
  </conditionalFormatting>
  <conditionalFormatting sqref="AA17">
    <cfRule type="expression" dxfId="192" priority="42">
      <formula>TODAY()&gt;$AA$17</formula>
    </cfRule>
    <cfRule type="cellIs" dxfId="191" priority="43" stopIfTrue="1" operator="equal">
      <formula>"COMPLETED"</formula>
    </cfRule>
    <cfRule type="cellIs" dxfId="190" priority="249" stopIfTrue="1" operator="equal">
      <formula>"NA"</formula>
    </cfRule>
  </conditionalFormatting>
  <conditionalFormatting sqref="AA18">
    <cfRule type="expression" dxfId="189" priority="38">
      <formula>TODAY()&gt;$AA$18</formula>
    </cfRule>
    <cfRule type="cellIs" dxfId="188" priority="39" operator="equal">
      <formula>"COMPLETED"</formula>
    </cfRule>
    <cfRule type="cellIs" dxfId="187" priority="40" operator="equal">
      <formula>"NA"</formula>
    </cfRule>
  </conditionalFormatting>
  <conditionalFormatting sqref="AA19">
    <cfRule type="expression" dxfId="186" priority="35">
      <formula>TODAY()&gt;AA19</formula>
    </cfRule>
    <cfRule type="cellIs" dxfId="185" priority="36" stopIfTrue="1" operator="equal">
      <formula>"COMPLETED"</formula>
    </cfRule>
    <cfRule type="cellIs" dxfId="184" priority="37" stopIfTrue="1" operator="equal">
      <formula>"NA"</formula>
    </cfRule>
  </conditionalFormatting>
  <conditionalFormatting sqref="AA20">
    <cfRule type="expression" dxfId="183" priority="32">
      <formula>TODAY()&gt;AA20</formula>
    </cfRule>
    <cfRule type="cellIs" dxfId="182" priority="33" stopIfTrue="1" operator="equal">
      <formula>"COMPLETED"</formula>
    </cfRule>
    <cfRule type="cellIs" dxfId="181" priority="34" stopIfTrue="1" operator="equal">
      <formula>"NA"</formula>
    </cfRule>
  </conditionalFormatting>
  <conditionalFormatting sqref="AA21">
    <cfRule type="expression" dxfId="180" priority="29">
      <formula>TODAY()&gt;AA21</formula>
    </cfRule>
    <cfRule type="cellIs" dxfId="179" priority="30" stopIfTrue="1" operator="equal">
      <formula>"COMPLETED"</formula>
    </cfRule>
    <cfRule type="cellIs" dxfId="178" priority="31" stopIfTrue="1" operator="equal">
      <formula>"NA"</formula>
    </cfRule>
  </conditionalFormatting>
  <conditionalFormatting sqref="AA22">
    <cfRule type="expression" dxfId="177" priority="26">
      <formula>TODAY()&gt;AA22</formula>
    </cfRule>
    <cfRule type="cellIs" dxfId="176" priority="27" stopIfTrue="1" operator="equal">
      <formula>"COMPLETED"</formula>
    </cfRule>
    <cfRule type="cellIs" dxfId="175" priority="28" stopIfTrue="1" operator="equal">
      <formula>"NA"</formula>
    </cfRule>
  </conditionalFormatting>
  <conditionalFormatting sqref="AA23">
    <cfRule type="expression" dxfId="174" priority="23">
      <formula>TODAY()&gt;AA23</formula>
    </cfRule>
    <cfRule type="cellIs" dxfId="173" priority="24" stopIfTrue="1" operator="equal">
      <formula>"COMPLETED"</formula>
    </cfRule>
    <cfRule type="cellIs" dxfId="172" priority="25" stopIfTrue="1" operator="equal">
      <formula>"NA"</formula>
    </cfRule>
  </conditionalFormatting>
  <conditionalFormatting sqref="AA24">
    <cfRule type="expression" dxfId="171" priority="20">
      <formula>TODAY()&gt;AA24</formula>
    </cfRule>
    <cfRule type="cellIs" dxfId="170" priority="21" stopIfTrue="1" operator="equal">
      <formula>"COMPLETED"</formula>
    </cfRule>
    <cfRule type="cellIs" dxfId="169" priority="22" stopIfTrue="1" operator="equal">
      <formula>"NA"</formula>
    </cfRule>
  </conditionalFormatting>
  <conditionalFormatting sqref="AA25">
    <cfRule type="expression" dxfId="168" priority="17">
      <formula>TODAY()&gt;AA25</formula>
    </cfRule>
    <cfRule type="cellIs" dxfId="167" priority="18" stopIfTrue="1" operator="equal">
      <formula>"COMPLETED"</formula>
    </cfRule>
    <cfRule type="cellIs" dxfId="166" priority="19" stopIfTrue="1" operator="equal">
      <formula>"NA"</formula>
    </cfRule>
  </conditionalFormatting>
  <conditionalFormatting sqref="E22">
    <cfRule type="expression" dxfId="165" priority="13">
      <formula>AND($D$52=0,$AA$17&lt;&gt;"NA")</formula>
    </cfRule>
  </conditionalFormatting>
  <conditionalFormatting sqref="E23">
    <cfRule type="expression" dxfId="164" priority="14">
      <formula>AND($D$57=0,$AA$18&lt;&gt;"NA")</formula>
    </cfRule>
  </conditionalFormatting>
  <conditionalFormatting sqref="E25">
    <cfRule type="expression" dxfId="163" priority="15">
      <formula>AND($H$53=0,$AA$20&lt;&gt;"NA")</formula>
    </cfRule>
  </conditionalFormatting>
  <conditionalFormatting sqref="E30">
    <cfRule type="expression" dxfId="162" priority="16">
      <formula>AND($P$53=0,$AA$25&lt;&gt;"NA")</formula>
    </cfRule>
  </conditionalFormatting>
  <conditionalFormatting sqref="E29">
    <cfRule type="expression" dxfId="161" priority="12">
      <formula>AND($L$53=0,$AA$24&lt;&gt;"NA")</formula>
    </cfRule>
  </conditionalFormatting>
  <conditionalFormatting sqref="AD75:AD81">
    <cfRule type="expression" dxfId="160" priority="10">
      <formula>OR($E154=84,$G154=84)</formula>
    </cfRule>
  </conditionalFormatting>
  <conditionalFormatting sqref="AD74">
    <cfRule type="expression" dxfId="159" priority="9">
      <formula>OR($E153=84,$G153=84)</formula>
    </cfRule>
  </conditionalFormatting>
  <conditionalFormatting sqref="AD83:AD86">
    <cfRule type="expression" dxfId="158" priority="8">
      <formula>OR($E162=84,$G162=84)</formula>
    </cfRule>
  </conditionalFormatting>
  <conditionalFormatting sqref="CS17">
    <cfRule type="expression" dxfId="157" priority="53">
      <formula>TODAY()&gt;$CS$17</formula>
    </cfRule>
  </conditionalFormatting>
  <conditionalFormatting sqref="CS18">
    <cfRule type="expression" dxfId="156" priority="7">
      <formula>TODAY()&gt;$CS$18</formula>
    </cfRule>
  </conditionalFormatting>
  <conditionalFormatting sqref="CS19">
    <cfRule type="expression" dxfId="155" priority="6">
      <formula>TODAY()&gt;$CS$19</formula>
    </cfRule>
  </conditionalFormatting>
  <conditionalFormatting sqref="CS20">
    <cfRule type="expression" dxfId="154" priority="5">
      <formula>TODAY()&gt;$CS$20</formula>
    </cfRule>
  </conditionalFormatting>
  <conditionalFormatting sqref="CS21">
    <cfRule type="expression" dxfId="153" priority="4">
      <formula>TODAY()&gt;$CS$21</formula>
    </cfRule>
  </conditionalFormatting>
  <conditionalFormatting sqref="CS22">
    <cfRule type="expression" dxfId="152" priority="3">
      <formula>TODAY()&gt;$CS$22</formula>
    </cfRule>
  </conditionalFormatting>
  <conditionalFormatting sqref="AG15:AG24">
    <cfRule type="duplicateValues" dxfId="151" priority="1"/>
  </conditionalFormatting>
  <conditionalFormatting sqref="AI15:AI24">
    <cfRule type="duplicateValues" dxfId="150" priority="2"/>
  </conditionalFormatting>
  <dataValidations count="6">
    <dataValidation type="list" allowBlank="1" showInputMessage="1" showErrorMessage="1" sqref="AJ9" xr:uid="{9B99E8D1-7EBB-45F4-827B-9C962267ACC2}">
      <formula1>$E$102:$E$103</formula1>
    </dataValidation>
    <dataValidation type="list" allowBlank="1" showInputMessage="1" showErrorMessage="1" sqref="CU12" xr:uid="{8EDEB121-4EF7-41BB-810D-219DB9A1F0A8}">
      <formula1>#REF!</formula1>
    </dataValidation>
    <dataValidation type="list" allowBlank="1" showInputMessage="1" showErrorMessage="1" sqref="BA9:BA23 BM9:BM23" xr:uid="{4F8AE8BB-0612-40A7-83B4-9AEA9B1CE4A7}">
      <formula1>$CH$8:$CH$10</formula1>
    </dataValidation>
    <dataValidation type="list" allowBlank="1" showInputMessage="1" showErrorMessage="1" sqref="BD9:BE23" xr:uid="{40542258-B0D4-4610-BE30-062F27C3F533}">
      <formula1>OFFSET($CL$9,1,MATCH($BA9,$CL$9:$CN$9,0)-1,COUNTA(OFFSET($CL$9,1,MATCH($BA9,$CL$9:$CN$9,0)-1,5,1)),1)</formula1>
    </dataValidation>
    <dataValidation type="list" allowBlank="1" showInputMessage="1" showErrorMessage="1" sqref="BQ9:BQ23" xr:uid="{A77D06C2-B102-4B86-8779-0B4469F3F898}">
      <formula1>OFFSET($CL$16,1,MATCH($BM9,$CL$16:$CN$16,0)-1,COUNTA(OFFSET($CL$16,1,MATCH($BM9,$CL$16:$CN$16,0)-1,6,1)),1)</formula1>
    </dataValidation>
    <dataValidation type="list" showInputMessage="1" showErrorMessage="1" sqref="BP9:BP23" xr:uid="{C50C5524-8E30-4598-93B2-0F103FAAF1B1}">
      <formula1>OFFSET($CL$16,1,MATCH($BM9,$CL$16:$CN$16,0)-1,COUNTA(OFFSET($CL$16,1,MATCH($BM9,$CL$16:$CN$16,0)-1,6,1)),1)</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0657" r:id="rId3" name="Check Box 1">
              <controlPr defaultSize="0" autoFill="0" autoLine="0" autoPict="0">
                <anchor moveWithCells="1">
                  <from>
                    <xdr:col>27</xdr:col>
                    <xdr:colOff>66675</xdr:colOff>
                    <xdr:row>14</xdr:row>
                    <xdr:rowOff>161925</xdr:rowOff>
                  </from>
                  <to>
                    <xdr:col>27</xdr:col>
                    <xdr:colOff>809625</xdr:colOff>
                    <xdr:row>16</xdr:row>
                    <xdr:rowOff>85725</xdr:rowOff>
                  </to>
                </anchor>
              </controlPr>
            </control>
          </mc:Choice>
        </mc:AlternateContent>
        <mc:AlternateContent xmlns:mc="http://schemas.openxmlformats.org/markup-compatibility/2006">
          <mc:Choice Requires="x14">
            <control shapeId="70658" r:id="rId4" name="Check Box 2">
              <controlPr defaultSize="0" autoFill="0" autoLine="0" autoPict="0">
                <anchor moveWithCells="1">
                  <from>
                    <xdr:col>28</xdr:col>
                    <xdr:colOff>9525</xdr:colOff>
                    <xdr:row>15</xdr:row>
                    <xdr:rowOff>9525</xdr:rowOff>
                  </from>
                  <to>
                    <xdr:col>28</xdr:col>
                    <xdr:colOff>676275</xdr:colOff>
                    <xdr:row>15</xdr:row>
                    <xdr:rowOff>152400</xdr:rowOff>
                  </to>
                </anchor>
              </controlPr>
            </control>
          </mc:Choice>
        </mc:AlternateContent>
        <mc:AlternateContent xmlns:mc="http://schemas.openxmlformats.org/markup-compatibility/2006">
          <mc:Choice Requires="x14">
            <control shapeId="70659" r:id="rId5" name="Check Box 3">
              <controlPr defaultSize="0" autoFill="0" autoLine="0" autoPict="0">
                <anchor moveWithCells="1">
                  <from>
                    <xdr:col>27</xdr:col>
                    <xdr:colOff>66675</xdr:colOff>
                    <xdr:row>15</xdr:row>
                    <xdr:rowOff>200025</xdr:rowOff>
                  </from>
                  <to>
                    <xdr:col>27</xdr:col>
                    <xdr:colOff>809625</xdr:colOff>
                    <xdr:row>17</xdr:row>
                    <xdr:rowOff>114300</xdr:rowOff>
                  </to>
                </anchor>
              </controlPr>
            </control>
          </mc:Choice>
        </mc:AlternateContent>
        <mc:AlternateContent xmlns:mc="http://schemas.openxmlformats.org/markup-compatibility/2006">
          <mc:Choice Requires="x14">
            <control shapeId="70660" r:id="rId6" name="Check Box 4">
              <controlPr defaultSize="0" autoFill="0" autoLine="0" autoPict="0">
                <anchor moveWithCells="1">
                  <from>
                    <xdr:col>28</xdr:col>
                    <xdr:colOff>9525</xdr:colOff>
                    <xdr:row>16</xdr:row>
                    <xdr:rowOff>9525</xdr:rowOff>
                  </from>
                  <to>
                    <xdr:col>28</xdr:col>
                    <xdr:colOff>676275</xdr:colOff>
                    <xdr:row>16</xdr:row>
                    <xdr:rowOff>152400</xdr:rowOff>
                  </to>
                </anchor>
              </controlPr>
            </control>
          </mc:Choice>
        </mc:AlternateContent>
        <mc:AlternateContent xmlns:mc="http://schemas.openxmlformats.org/markup-compatibility/2006">
          <mc:Choice Requires="x14">
            <control shapeId="70661" r:id="rId7" name="Check Box 5">
              <controlPr defaultSize="0" autoFill="0" autoLine="0" autoPict="0">
                <anchor moveWithCells="1">
                  <from>
                    <xdr:col>27</xdr:col>
                    <xdr:colOff>76200</xdr:colOff>
                    <xdr:row>16</xdr:row>
                    <xdr:rowOff>180975</xdr:rowOff>
                  </from>
                  <to>
                    <xdr:col>27</xdr:col>
                    <xdr:colOff>819150</xdr:colOff>
                    <xdr:row>18</xdr:row>
                    <xdr:rowOff>133350</xdr:rowOff>
                  </to>
                </anchor>
              </controlPr>
            </control>
          </mc:Choice>
        </mc:AlternateContent>
        <mc:AlternateContent xmlns:mc="http://schemas.openxmlformats.org/markup-compatibility/2006">
          <mc:Choice Requires="x14">
            <control shapeId="70662" r:id="rId8" name="Check Box 6">
              <controlPr defaultSize="0" autoFill="0" autoLine="0" autoPict="0">
                <anchor moveWithCells="1">
                  <from>
                    <xdr:col>28</xdr:col>
                    <xdr:colOff>9525</xdr:colOff>
                    <xdr:row>17</xdr:row>
                    <xdr:rowOff>9525</xdr:rowOff>
                  </from>
                  <to>
                    <xdr:col>28</xdr:col>
                    <xdr:colOff>676275</xdr:colOff>
                    <xdr:row>17</xdr:row>
                    <xdr:rowOff>152400</xdr:rowOff>
                  </to>
                </anchor>
              </controlPr>
            </control>
          </mc:Choice>
        </mc:AlternateContent>
        <mc:AlternateContent xmlns:mc="http://schemas.openxmlformats.org/markup-compatibility/2006">
          <mc:Choice Requires="x14">
            <control shapeId="70663" r:id="rId9" name="Check Box 7">
              <controlPr defaultSize="0" autoFill="0" autoLine="0" autoPict="0">
                <anchor moveWithCells="1">
                  <from>
                    <xdr:col>27</xdr:col>
                    <xdr:colOff>66675</xdr:colOff>
                    <xdr:row>17</xdr:row>
                    <xdr:rowOff>190500</xdr:rowOff>
                  </from>
                  <to>
                    <xdr:col>27</xdr:col>
                    <xdr:colOff>809625</xdr:colOff>
                    <xdr:row>19</xdr:row>
                    <xdr:rowOff>114300</xdr:rowOff>
                  </to>
                </anchor>
              </controlPr>
            </control>
          </mc:Choice>
        </mc:AlternateContent>
        <mc:AlternateContent xmlns:mc="http://schemas.openxmlformats.org/markup-compatibility/2006">
          <mc:Choice Requires="x14">
            <control shapeId="70664" r:id="rId10" name="Check Box 8">
              <controlPr defaultSize="0" autoFill="0" autoLine="0" autoPict="0">
                <anchor moveWithCells="1">
                  <from>
                    <xdr:col>28</xdr:col>
                    <xdr:colOff>9525</xdr:colOff>
                    <xdr:row>18</xdr:row>
                    <xdr:rowOff>9525</xdr:rowOff>
                  </from>
                  <to>
                    <xdr:col>28</xdr:col>
                    <xdr:colOff>676275</xdr:colOff>
                    <xdr:row>18</xdr:row>
                    <xdr:rowOff>152400</xdr:rowOff>
                  </to>
                </anchor>
              </controlPr>
            </control>
          </mc:Choice>
        </mc:AlternateContent>
        <mc:AlternateContent xmlns:mc="http://schemas.openxmlformats.org/markup-compatibility/2006">
          <mc:Choice Requires="x14">
            <control shapeId="70665" r:id="rId11" name="Check Box 9">
              <controlPr defaultSize="0" autoFill="0" autoLine="0" autoPict="0">
                <anchor moveWithCells="1">
                  <from>
                    <xdr:col>27</xdr:col>
                    <xdr:colOff>76200</xdr:colOff>
                    <xdr:row>18</xdr:row>
                    <xdr:rowOff>190500</xdr:rowOff>
                  </from>
                  <to>
                    <xdr:col>27</xdr:col>
                    <xdr:colOff>819150</xdr:colOff>
                    <xdr:row>20</xdr:row>
                    <xdr:rowOff>114300</xdr:rowOff>
                  </to>
                </anchor>
              </controlPr>
            </control>
          </mc:Choice>
        </mc:AlternateContent>
        <mc:AlternateContent xmlns:mc="http://schemas.openxmlformats.org/markup-compatibility/2006">
          <mc:Choice Requires="x14">
            <control shapeId="70666" r:id="rId12" name="Check Box 10">
              <controlPr defaultSize="0" autoFill="0" autoLine="0" autoPict="0">
                <anchor moveWithCells="1">
                  <from>
                    <xdr:col>28</xdr:col>
                    <xdr:colOff>9525</xdr:colOff>
                    <xdr:row>19</xdr:row>
                    <xdr:rowOff>9525</xdr:rowOff>
                  </from>
                  <to>
                    <xdr:col>28</xdr:col>
                    <xdr:colOff>676275</xdr:colOff>
                    <xdr:row>19</xdr:row>
                    <xdr:rowOff>152400</xdr:rowOff>
                  </to>
                </anchor>
              </controlPr>
            </control>
          </mc:Choice>
        </mc:AlternateContent>
        <mc:AlternateContent xmlns:mc="http://schemas.openxmlformats.org/markup-compatibility/2006">
          <mc:Choice Requires="x14">
            <control shapeId="70667" r:id="rId13" name="Check Box 11">
              <controlPr defaultSize="0" autoFill="0" autoLine="0" autoPict="0">
                <anchor moveWithCells="1">
                  <from>
                    <xdr:col>27</xdr:col>
                    <xdr:colOff>76200</xdr:colOff>
                    <xdr:row>19</xdr:row>
                    <xdr:rowOff>190500</xdr:rowOff>
                  </from>
                  <to>
                    <xdr:col>27</xdr:col>
                    <xdr:colOff>819150</xdr:colOff>
                    <xdr:row>21</xdr:row>
                    <xdr:rowOff>114300</xdr:rowOff>
                  </to>
                </anchor>
              </controlPr>
            </control>
          </mc:Choice>
        </mc:AlternateContent>
        <mc:AlternateContent xmlns:mc="http://schemas.openxmlformats.org/markup-compatibility/2006">
          <mc:Choice Requires="x14">
            <control shapeId="70668" r:id="rId14" name="Check Box 12">
              <controlPr defaultSize="0" autoFill="0" autoLine="0" autoPict="0">
                <anchor moveWithCells="1">
                  <from>
                    <xdr:col>28</xdr:col>
                    <xdr:colOff>9525</xdr:colOff>
                    <xdr:row>20</xdr:row>
                    <xdr:rowOff>9525</xdr:rowOff>
                  </from>
                  <to>
                    <xdr:col>28</xdr:col>
                    <xdr:colOff>676275</xdr:colOff>
                    <xdr:row>20</xdr:row>
                    <xdr:rowOff>152400</xdr:rowOff>
                  </to>
                </anchor>
              </controlPr>
            </control>
          </mc:Choice>
        </mc:AlternateContent>
        <mc:AlternateContent xmlns:mc="http://schemas.openxmlformats.org/markup-compatibility/2006">
          <mc:Choice Requires="x14">
            <control shapeId="70669" r:id="rId15" name="Check Box 13">
              <controlPr defaultSize="0" autoFill="0" autoLine="0" autoPict="0">
                <anchor moveWithCells="1">
                  <from>
                    <xdr:col>27</xdr:col>
                    <xdr:colOff>66675</xdr:colOff>
                    <xdr:row>20</xdr:row>
                    <xdr:rowOff>200025</xdr:rowOff>
                  </from>
                  <to>
                    <xdr:col>27</xdr:col>
                    <xdr:colOff>809625</xdr:colOff>
                    <xdr:row>22</xdr:row>
                    <xdr:rowOff>95250</xdr:rowOff>
                  </to>
                </anchor>
              </controlPr>
            </control>
          </mc:Choice>
        </mc:AlternateContent>
        <mc:AlternateContent xmlns:mc="http://schemas.openxmlformats.org/markup-compatibility/2006">
          <mc:Choice Requires="x14">
            <control shapeId="70670" r:id="rId16" name="Check Box 14">
              <controlPr defaultSize="0" autoFill="0" autoLine="0" autoPict="0">
                <anchor moveWithCells="1">
                  <from>
                    <xdr:col>28</xdr:col>
                    <xdr:colOff>9525</xdr:colOff>
                    <xdr:row>21</xdr:row>
                    <xdr:rowOff>19050</xdr:rowOff>
                  </from>
                  <to>
                    <xdr:col>28</xdr:col>
                    <xdr:colOff>676275</xdr:colOff>
                    <xdr:row>21</xdr:row>
                    <xdr:rowOff>161925</xdr:rowOff>
                  </to>
                </anchor>
              </controlPr>
            </control>
          </mc:Choice>
        </mc:AlternateContent>
        <mc:AlternateContent xmlns:mc="http://schemas.openxmlformats.org/markup-compatibility/2006">
          <mc:Choice Requires="x14">
            <control shapeId="70671" r:id="rId17" name="Check Box 15">
              <controlPr defaultSize="0" autoFill="0" autoLine="0" autoPict="0">
                <anchor moveWithCells="1">
                  <from>
                    <xdr:col>28</xdr:col>
                    <xdr:colOff>9525</xdr:colOff>
                    <xdr:row>22</xdr:row>
                    <xdr:rowOff>9525</xdr:rowOff>
                  </from>
                  <to>
                    <xdr:col>28</xdr:col>
                    <xdr:colOff>676275</xdr:colOff>
                    <xdr:row>22</xdr:row>
                    <xdr:rowOff>152400</xdr:rowOff>
                  </to>
                </anchor>
              </controlPr>
            </control>
          </mc:Choice>
        </mc:AlternateContent>
        <mc:AlternateContent xmlns:mc="http://schemas.openxmlformats.org/markup-compatibility/2006">
          <mc:Choice Requires="x14">
            <control shapeId="70672" r:id="rId18" name="Check Box 16">
              <controlPr defaultSize="0" autoFill="0" autoLine="0" autoPict="0">
                <anchor moveWithCells="1">
                  <from>
                    <xdr:col>27</xdr:col>
                    <xdr:colOff>66675</xdr:colOff>
                    <xdr:row>22</xdr:row>
                    <xdr:rowOff>200025</xdr:rowOff>
                  </from>
                  <to>
                    <xdr:col>27</xdr:col>
                    <xdr:colOff>809625</xdr:colOff>
                    <xdr:row>24</xdr:row>
                    <xdr:rowOff>104775</xdr:rowOff>
                  </to>
                </anchor>
              </controlPr>
            </control>
          </mc:Choice>
        </mc:AlternateContent>
        <mc:AlternateContent xmlns:mc="http://schemas.openxmlformats.org/markup-compatibility/2006">
          <mc:Choice Requires="x14">
            <control shapeId="70673" r:id="rId19" name="Check Box 17">
              <controlPr defaultSize="0" autoFill="0" autoLine="0" autoPict="0">
                <anchor moveWithCells="1">
                  <from>
                    <xdr:col>28</xdr:col>
                    <xdr:colOff>9525</xdr:colOff>
                    <xdr:row>23</xdr:row>
                    <xdr:rowOff>9525</xdr:rowOff>
                  </from>
                  <to>
                    <xdr:col>28</xdr:col>
                    <xdr:colOff>676275</xdr:colOff>
                    <xdr:row>23</xdr:row>
                    <xdr:rowOff>152400</xdr:rowOff>
                  </to>
                </anchor>
              </controlPr>
            </control>
          </mc:Choice>
        </mc:AlternateContent>
        <mc:AlternateContent xmlns:mc="http://schemas.openxmlformats.org/markup-compatibility/2006">
          <mc:Choice Requires="x14">
            <control shapeId="70674" r:id="rId20" name="Check Box 18">
              <controlPr defaultSize="0" autoFill="0" autoLine="0" autoPict="0">
                <anchor moveWithCells="1">
                  <from>
                    <xdr:col>27</xdr:col>
                    <xdr:colOff>57150</xdr:colOff>
                    <xdr:row>23</xdr:row>
                    <xdr:rowOff>200025</xdr:rowOff>
                  </from>
                  <to>
                    <xdr:col>27</xdr:col>
                    <xdr:colOff>800100</xdr:colOff>
                    <xdr:row>25</xdr:row>
                    <xdr:rowOff>104775</xdr:rowOff>
                  </to>
                </anchor>
              </controlPr>
            </control>
          </mc:Choice>
        </mc:AlternateContent>
        <mc:AlternateContent xmlns:mc="http://schemas.openxmlformats.org/markup-compatibility/2006">
          <mc:Choice Requires="x14">
            <control shapeId="70675" r:id="rId21" name="Check Box 19">
              <controlPr defaultSize="0" autoFill="0" autoLine="0" autoPict="0">
                <anchor moveWithCells="1">
                  <from>
                    <xdr:col>28</xdr:col>
                    <xdr:colOff>9525</xdr:colOff>
                    <xdr:row>24</xdr:row>
                    <xdr:rowOff>9525</xdr:rowOff>
                  </from>
                  <to>
                    <xdr:col>28</xdr:col>
                    <xdr:colOff>676275</xdr:colOff>
                    <xdr:row>24</xdr:row>
                    <xdr:rowOff>152400</xdr:rowOff>
                  </to>
                </anchor>
              </controlPr>
            </control>
          </mc:Choice>
        </mc:AlternateContent>
        <mc:AlternateContent xmlns:mc="http://schemas.openxmlformats.org/markup-compatibility/2006">
          <mc:Choice Requires="x14">
            <control shapeId="70676" r:id="rId22" name="Check Box 20">
              <controlPr defaultSize="0" autoFill="0" autoLine="0" autoPict="0">
                <anchor moveWithCells="1">
                  <from>
                    <xdr:col>27</xdr:col>
                    <xdr:colOff>66675</xdr:colOff>
                    <xdr:row>24</xdr:row>
                    <xdr:rowOff>180975</xdr:rowOff>
                  </from>
                  <to>
                    <xdr:col>27</xdr:col>
                    <xdr:colOff>809625</xdr:colOff>
                    <xdr:row>26</xdr:row>
                    <xdr:rowOff>133350</xdr:rowOff>
                  </to>
                </anchor>
              </controlPr>
            </control>
          </mc:Choice>
        </mc:AlternateContent>
        <mc:AlternateContent xmlns:mc="http://schemas.openxmlformats.org/markup-compatibility/2006">
          <mc:Choice Requires="x14">
            <control shapeId="70677" r:id="rId23" name="Check Box 21">
              <controlPr defaultSize="0" autoFill="0" autoLine="0" autoPict="0">
                <anchor moveWithCells="1">
                  <from>
                    <xdr:col>27</xdr:col>
                    <xdr:colOff>57150</xdr:colOff>
                    <xdr:row>21</xdr:row>
                    <xdr:rowOff>352425</xdr:rowOff>
                  </from>
                  <to>
                    <xdr:col>27</xdr:col>
                    <xdr:colOff>800100</xdr:colOff>
                    <xdr:row>23</xdr:row>
                    <xdr:rowOff>104775</xdr:rowOff>
                  </to>
                </anchor>
              </controlPr>
            </control>
          </mc:Choice>
        </mc:AlternateContent>
        <mc:AlternateContent xmlns:mc="http://schemas.openxmlformats.org/markup-compatibility/2006">
          <mc:Choice Requires="x14">
            <control shapeId="70678" r:id="rId24" name="Check Box 22">
              <controlPr defaultSize="0" autoFill="0" autoLine="0" autoPict="0">
                <anchor moveWithCells="1">
                  <from>
                    <xdr:col>27</xdr:col>
                    <xdr:colOff>57150</xdr:colOff>
                    <xdr:row>26</xdr:row>
                    <xdr:rowOff>142875</xdr:rowOff>
                  </from>
                  <to>
                    <xdr:col>27</xdr:col>
                    <xdr:colOff>1247775</xdr:colOff>
                    <xdr:row>28</xdr:row>
                    <xdr:rowOff>66675</xdr:rowOff>
                  </to>
                </anchor>
              </controlPr>
            </control>
          </mc:Choice>
        </mc:AlternateContent>
        <mc:AlternateContent xmlns:mc="http://schemas.openxmlformats.org/markup-compatibility/2006">
          <mc:Choice Requires="x14">
            <control shapeId="70679" r:id="rId25" name="Check Box 23">
              <controlPr defaultSize="0" autoFill="0" autoLine="0" autoPict="0">
                <anchor moveWithCells="1">
                  <from>
                    <xdr:col>28</xdr:col>
                    <xdr:colOff>47625</xdr:colOff>
                    <xdr:row>26</xdr:row>
                    <xdr:rowOff>161925</xdr:rowOff>
                  </from>
                  <to>
                    <xdr:col>28</xdr:col>
                    <xdr:colOff>581025</xdr:colOff>
                    <xdr:row>28</xdr:row>
                    <xdr:rowOff>66675</xdr:rowOff>
                  </to>
                </anchor>
              </controlPr>
            </control>
          </mc:Choice>
        </mc:AlternateContent>
        <mc:AlternateContent xmlns:mc="http://schemas.openxmlformats.org/markup-compatibility/2006">
          <mc:Choice Requires="x14">
            <control shapeId="70680" r:id="rId26" name="Check Box 24">
              <controlPr defaultSize="0" autoFill="0" autoLine="0" autoPict="0">
                <anchor moveWithCells="1">
                  <from>
                    <xdr:col>27</xdr:col>
                    <xdr:colOff>47625</xdr:colOff>
                    <xdr:row>27</xdr:row>
                    <xdr:rowOff>161925</xdr:rowOff>
                  </from>
                  <to>
                    <xdr:col>27</xdr:col>
                    <xdr:colOff>866775</xdr:colOff>
                    <xdr:row>29</xdr:row>
                    <xdr:rowOff>161925</xdr:rowOff>
                  </to>
                </anchor>
              </controlPr>
            </control>
          </mc:Choice>
        </mc:AlternateContent>
        <mc:AlternateContent xmlns:mc="http://schemas.openxmlformats.org/markup-compatibility/2006">
          <mc:Choice Requires="x14">
            <control shapeId="70681" r:id="rId27" name="Check Box 25">
              <controlPr defaultSize="0" autoFill="0" autoLine="0" autoPict="0">
                <anchor moveWithCells="1">
                  <from>
                    <xdr:col>28</xdr:col>
                    <xdr:colOff>57150</xdr:colOff>
                    <xdr:row>27</xdr:row>
                    <xdr:rowOff>161925</xdr:rowOff>
                  </from>
                  <to>
                    <xdr:col>28</xdr:col>
                    <xdr:colOff>781050</xdr:colOff>
                    <xdr:row>29</xdr:row>
                    <xdr:rowOff>85725</xdr:rowOff>
                  </to>
                </anchor>
              </controlPr>
            </control>
          </mc:Choice>
        </mc:AlternateContent>
        <mc:AlternateContent xmlns:mc="http://schemas.openxmlformats.org/markup-compatibility/2006">
          <mc:Choice Requires="x14">
            <control shapeId="70682" r:id="rId28" name="Check Box 26">
              <controlPr defaultSize="0" autoFill="0" autoLine="0" autoPict="0">
                <anchor moveWithCells="1">
                  <from>
                    <xdr:col>27</xdr:col>
                    <xdr:colOff>47625</xdr:colOff>
                    <xdr:row>28</xdr:row>
                    <xdr:rowOff>171450</xdr:rowOff>
                  </from>
                  <to>
                    <xdr:col>27</xdr:col>
                    <xdr:colOff>742950</xdr:colOff>
                    <xdr:row>30</xdr:row>
                    <xdr:rowOff>85725</xdr:rowOff>
                  </to>
                </anchor>
              </controlPr>
            </control>
          </mc:Choice>
        </mc:AlternateContent>
        <mc:AlternateContent xmlns:mc="http://schemas.openxmlformats.org/markup-compatibility/2006">
          <mc:Choice Requires="x14">
            <control shapeId="70683" r:id="rId29" name="Check Box 27">
              <controlPr defaultSize="0" autoFill="0" autoLine="0" autoPict="0">
                <anchor moveWithCells="1">
                  <from>
                    <xdr:col>28</xdr:col>
                    <xdr:colOff>47625</xdr:colOff>
                    <xdr:row>28</xdr:row>
                    <xdr:rowOff>180975</xdr:rowOff>
                  </from>
                  <to>
                    <xdr:col>28</xdr:col>
                    <xdr:colOff>523875</xdr:colOff>
                    <xdr:row>30</xdr:row>
                    <xdr:rowOff>95250</xdr:rowOff>
                  </to>
                </anchor>
              </controlPr>
            </control>
          </mc:Choice>
        </mc:AlternateContent>
        <mc:AlternateContent xmlns:mc="http://schemas.openxmlformats.org/markup-compatibility/2006">
          <mc:Choice Requires="x14">
            <control shapeId="70684" r:id="rId30" name="Check Box 28">
              <controlPr defaultSize="0" autoFill="0" autoLine="0" autoPict="0" altText="Yes">
                <anchor moveWithCells="1">
                  <from>
                    <xdr:col>26</xdr:col>
                    <xdr:colOff>76200</xdr:colOff>
                    <xdr:row>42</xdr:row>
                    <xdr:rowOff>123825</xdr:rowOff>
                  </from>
                  <to>
                    <xdr:col>26</xdr:col>
                    <xdr:colOff>952500</xdr:colOff>
                    <xdr:row>44</xdr:row>
                    <xdr:rowOff>95250</xdr:rowOff>
                  </to>
                </anchor>
              </controlPr>
            </control>
          </mc:Choice>
        </mc:AlternateContent>
        <mc:AlternateContent xmlns:mc="http://schemas.openxmlformats.org/markup-compatibility/2006">
          <mc:Choice Requires="x14">
            <control shapeId="70685" r:id="rId31" name="Check Box 29">
              <controlPr defaultSize="0" autoFill="0" autoLine="0" autoPict="0" altText="Retain">
                <anchor moveWithCells="1">
                  <from>
                    <xdr:col>26</xdr:col>
                    <xdr:colOff>66675</xdr:colOff>
                    <xdr:row>67</xdr:row>
                    <xdr:rowOff>171450</xdr:rowOff>
                  </from>
                  <to>
                    <xdr:col>26</xdr:col>
                    <xdr:colOff>1028700</xdr:colOff>
                    <xdr:row>69</xdr:row>
                    <xdr:rowOff>85725</xdr:rowOff>
                  </to>
                </anchor>
              </controlPr>
            </control>
          </mc:Choice>
        </mc:AlternateContent>
        <mc:AlternateContent xmlns:mc="http://schemas.openxmlformats.org/markup-compatibility/2006">
          <mc:Choice Requires="x14">
            <control shapeId="70686" r:id="rId32" name="Check Box 30">
              <controlPr defaultSize="0" autoFill="0" autoLine="0" autoPict="0">
                <anchor moveWithCells="1">
                  <from>
                    <xdr:col>27</xdr:col>
                    <xdr:colOff>66675</xdr:colOff>
                    <xdr:row>67</xdr:row>
                    <xdr:rowOff>171450</xdr:rowOff>
                  </from>
                  <to>
                    <xdr:col>27</xdr:col>
                    <xdr:colOff>714375</xdr:colOff>
                    <xdr:row>69</xdr:row>
                    <xdr:rowOff>85725</xdr:rowOff>
                  </to>
                </anchor>
              </controlPr>
            </control>
          </mc:Choice>
        </mc:AlternateContent>
        <mc:AlternateContent xmlns:mc="http://schemas.openxmlformats.org/markup-compatibility/2006">
          <mc:Choice Requires="x14">
            <control shapeId="70687" r:id="rId33" name="Check Box 31">
              <controlPr defaultSize="0" autoFill="0" autoLine="0" autoPict="0">
                <anchor moveWithCells="1">
                  <from>
                    <xdr:col>26</xdr:col>
                    <xdr:colOff>66675</xdr:colOff>
                    <xdr:row>72</xdr:row>
                    <xdr:rowOff>171450</xdr:rowOff>
                  </from>
                  <to>
                    <xdr:col>26</xdr:col>
                    <xdr:colOff>714375</xdr:colOff>
                    <xdr:row>74</xdr:row>
                    <xdr:rowOff>47625</xdr:rowOff>
                  </to>
                </anchor>
              </controlPr>
            </control>
          </mc:Choice>
        </mc:AlternateContent>
        <mc:AlternateContent xmlns:mc="http://schemas.openxmlformats.org/markup-compatibility/2006">
          <mc:Choice Requires="x14">
            <control shapeId="70688" r:id="rId34" name="Check Box 32">
              <controlPr defaultSize="0" autoFill="0" autoLine="0" autoPict="0">
                <anchor moveWithCells="1">
                  <from>
                    <xdr:col>26</xdr:col>
                    <xdr:colOff>76200</xdr:colOff>
                    <xdr:row>63</xdr:row>
                    <xdr:rowOff>123825</xdr:rowOff>
                  </from>
                  <to>
                    <xdr:col>26</xdr:col>
                    <xdr:colOff>952500</xdr:colOff>
                    <xdr:row>65</xdr:row>
                    <xdr:rowOff>95250</xdr:rowOff>
                  </to>
                </anchor>
              </controlPr>
            </control>
          </mc:Choice>
        </mc:AlternateContent>
        <mc:AlternateContent xmlns:mc="http://schemas.openxmlformats.org/markup-compatibility/2006">
          <mc:Choice Requires="x14">
            <control shapeId="70689" r:id="rId35" name="Check Box 33">
              <controlPr defaultSize="0" autoFill="0" autoLine="0" autoPict="0">
                <anchor moveWithCells="1">
                  <from>
                    <xdr:col>27</xdr:col>
                    <xdr:colOff>85725</xdr:colOff>
                    <xdr:row>63</xdr:row>
                    <xdr:rowOff>152400</xdr:rowOff>
                  </from>
                  <to>
                    <xdr:col>27</xdr:col>
                    <xdr:colOff>447675</xdr:colOff>
                    <xdr:row>65</xdr:row>
                    <xdr:rowOff>95250</xdr:rowOff>
                  </to>
                </anchor>
              </controlPr>
            </control>
          </mc:Choice>
        </mc:AlternateContent>
        <mc:AlternateContent xmlns:mc="http://schemas.openxmlformats.org/markup-compatibility/2006">
          <mc:Choice Requires="x14">
            <control shapeId="70690" r:id="rId36" name="Check Box 34">
              <controlPr defaultSize="0" autoFill="0" autoLine="0" autoPict="0">
                <anchor moveWithCells="1">
                  <from>
                    <xdr:col>26</xdr:col>
                    <xdr:colOff>66675</xdr:colOff>
                    <xdr:row>64</xdr:row>
                    <xdr:rowOff>114300</xdr:rowOff>
                  </from>
                  <to>
                    <xdr:col>26</xdr:col>
                    <xdr:colOff>942975</xdr:colOff>
                    <xdr:row>66</xdr:row>
                    <xdr:rowOff>95250</xdr:rowOff>
                  </to>
                </anchor>
              </controlPr>
            </control>
          </mc:Choice>
        </mc:AlternateContent>
        <mc:AlternateContent xmlns:mc="http://schemas.openxmlformats.org/markup-compatibility/2006">
          <mc:Choice Requires="x14">
            <control shapeId="70691" r:id="rId37" name="Check Box 35">
              <controlPr defaultSize="0" autoFill="0" autoLine="0" autoPict="0">
                <anchor moveWithCells="1">
                  <from>
                    <xdr:col>27</xdr:col>
                    <xdr:colOff>76200</xdr:colOff>
                    <xdr:row>64</xdr:row>
                    <xdr:rowOff>133350</xdr:rowOff>
                  </from>
                  <to>
                    <xdr:col>27</xdr:col>
                    <xdr:colOff>447675</xdr:colOff>
                    <xdr:row>66</xdr:row>
                    <xdr:rowOff>76200</xdr:rowOff>
                  </to>
                </anchor>
              </controlPr>
            </control>
          </mc:Choice>
        </mc:AlternateContent>
        <mc:AlternateContent xmlns:mc="http://schemas.openxmlformats.org/markup-compatibility/2006">
          <mc:Choice Requires="x14">
            <control shapeId="70692" r:id="rId38" name="Check Box 36">
              <controlPr defaultSize="0" autoFill="0" autoLine="0" autoPict="0">
                <anchor moveWithCells="1">
                  <from>
                    <xdr:col>26</xdr:col>
                    <xdr:colOff>66675</xdr:colOff>
                    <xdr:row>68</xdr:row>
                    <xdr:rowOff>171450</xdr:rowOff>
                  </from>
                  <to>
                    <xdr:col>26</xdr:col>
                    <xdr:colOff>438150</xdr:colOff>
                    <xdr:row>70</xdr:row>
                    <xdr:rowOff>66675</xdr:rowOff>
                  </to>
                </anchor>
              </controlPr>
            </control>
          </mc:Choice>
        </mc:AlternateContent>
        <mc:AlternateContent xmlns:mc="http://schemas.openxmlformats.org/markup-compatibility/2006">
          <mc:Choice Requires="x14">
            <control shapeId="70693" r:id="rId39" name="Check Box 37">
              <controlPr defaultSize="0" autoFill="0" autoLine="0" autoPict="0">
                <anchor moveWithCells="1">
                  <from>
                    <xdr:col>27</xdr:col>
                    <xdr:colOff>66675</xdr:colOff>
                    <xdr:row>68</xdr:row>
                    <xdr:rowOff>171450</xdr:rowOff>
                  </from>
                  <to>
                    <xdr:col>27</xdr:col>
                    <xdr:colOff>438150</xdr:colOff>
                    <xdr:row>70</xdr:row>
                    <xdr:rowOff>66675</xdr:rowOff>
                  </to>
                </anchor>
              </controlPr>
            </control>
          </mc:Choice>
        </mc:AlternateContent>
        <mc:AlternateContent xmlns:mc="http://schemas.openxmlformats.org/markup-compatibility/2006">
          <mc:Choice Requires="x14">
            <control shapeId="70694" r:id="rId40" name="Check Box 38">
              <controlPr defaultSize="0" autoFill="0" autoLine="0" autoPict="0">
                <anchor moveWithCells="1">
                  <from>
                    <xdr:col>26</xdr:col>
                    <xdr:colOff>66675</xdr:colOff>
                    <xdr:row>69</xdr:row>
                    <xdr:rowOff>171450</xdr:rowOff>
                  </from>
                  <to>
                    <xdr:col>26</xdr:col>
                    <xdr:colOff>438150</xdr:colOff>
                    <xdr:row>71</xdr:row>
                    <xdr:rowOff>66675</xdr:rowOff>
                  </to>
                </anchor>
              </controlPr>
            </control>
          </mc:Choice>
        </mc:AlternateContent>
        <mc:AlternateContent xmlns:mc="http://schemas.openxmlformats.org/markup-compatibility/2006">
          <mc:Choice Requires="x14">
            <control shapeId="70695" r:id="rId41" name="Check Box 39">
              <controlPr defaultSize="0" autoFill="0" autoLine="0" autoPict="0">
                <anchor moveWithCells="1">
                  <from>
                    <xdr:col>27</xdr:col>
                    <xdr:colOff>66675</xdr:colOff>
                    <xdr:row>69</xdr:row>
                    <xdr:rowOff>171450</xdr:rowOff>
                  </from>
                  <to>
                    <xdr:col>27</xdr:col>
                    <xdr:colOff>438150</xdr:colOff>
                    <xdr:row>71</xdr:row>
                    <xdr:rowOff>66675</xdr:rowOff>
                  </to>
                </anchor>
              </controlPr>
            </control>
          </mc:Choice>
        </mc:AlternateContent>
        <mc:AlternateContent xmlns:mc="http://schemas.openxmlformats.org/markup-compatibility/2006">
          <mc:Choice Requires="x14">
            <control shapeId="70696" r:id="rId42" name="Check Box 40">
              <controlPr defaultSize="0" autoFill="0" autoLine="0" autoPict="0">
                <anchor moveWithCells="1">
                  <from>
                    <xdr:col>27</xdr:col>
                    <xdr:colOff>66675</xdr:colOff>
                    <xdr:row>72</xdr:row>
                    <xdr:rowOff>171450</xdr:rowOff>
                  </from>
                  <to>
                    <xdr:col>27</xdr:col>
                    <xdr:colOff>438150</xdr:colOff>
                    <xdr:row>74</xdr:row>
                    <xdr:rowOff>66675</xdr:rowOff>
                  </to>
                </anchor>
              </controlPr>
            </control>
          </mc:Choice>
        </mc:AlternateContent>
        <mc:AlternateContent xmlns:mc="http://schemas.openxmlformats.org/markup-compatibility/2006">
          <mc:Choice Requires="x14">
            <control shapeId="70697" r:id="rId43" name="Check Box 41">
              <controlPr defaultSize="0" autoFill="0" autoLine="0" autoPict="0">
                <anchor moveWithCells="1">
                  <from>
                    <xdr:col>26</xdr:col>
                    <xdr:colOff>66675</xdr:colOff>
                    <xdr:row>73</xdr:row>
                    <xdr:rowOff>171450</xdr:rowOff>
                  </from>
                  <to>
                    <xdr:col>26</xdr:col>
                    <xdr:colOff>942975</xdr:colOff>
                    <xdr:row>75</xdr:row>
                    <xdr:rowOff>104775</xdr:rowOff>
                  </to>
                </anchor>
              </controlPr>
            </control>
          </mc:Choice>
        </mc:AlternateContent>
        <mc:AlternateContent xmlns:mc="http://schemas.openxmlformats.org/markup-compatibility/2006">
          <mc:Choice Requires="x14">
            <control shapeId="70698" r:id="rId44" name="Check Box 42">
              <controlPr defaultSize="0" autoFill="0" autoLine="0" autoPict="0">
                <anchor moveWithCells="1">
                  <from>
                    <xdr:col>26</xdr:col>
                    <xdr:colOff>66675</xdr:colOff>
                    <xdr:row>75</xdr:row>
                    <xdr:rowOff>171450</xdr:rowOff>
                  </from>
                  <to>
                    <xdr:col>26</xdr:col>
                    <xdr:colOff>942975</xdr:colOff>
                    <xdr:row>77</xdr:row>
                    <xdr:rowOff>85725</xdr:rowOff>
                  </to>
                </anchor>
              </controlPr>
            </control>
          </mc:Choice>
        </mc:AlternateContent>
        <mc:AlternateContent xmlns:mc="http://schemas.openxmlformats.org/markup-compatibility/2006">
          <mc:Choice Requires="x14">
            <control shapeId="70699" r:id="rId45" name="Check Box 43">
              <controlPr defaultSize="0" autoFill="0" autoLine="0" autoPict="0">
                <anchor moveWithCells="1">
                  <from>
                    <xdr:col>27</xdr:col>
                    <xdr:colOff>66675</xdr:colOff>
                    <xdr:row>75</xdr:row>
                    <xdr:rowOff>171450</xdr:rowOff>
                  </from>
                  <to>
                    <xdr:col>27</xdr:col>
                    <xdr:colOff>438150</xdr:colOff>
                    <xdr:row>77</xdr:row>
                    <xdr:rowOff>47625</xdr:rowOff>
                  </to>
                </anchor>
              </controlPr>
            </control>
          </mc:Choice>
        </mc:AlternateContent>
        <mc:AlternateContent xmlns:mc="http://schemas.openxmlformats.org/markup-compatibility/2006">
          <mc:Choice Requires="x14">
            <control shapeId="70700" r:id="rId46" name="Check Box 44">
              <controlPr defaultSize="0" autoFill="0" autoLine="0" autoPict="0">
                <anchor moveWithCells="1">
                  <from>
                    <xdr:col>26</xdr:col>
                    <xdr:colOff>66675</xdr:colOff>
                    <xdr:row>76</xdr:row>
                    <xdr:rowOff>171450</xdr:rowOff>
                  </from>
                  <to>
                    <xdr:col>26</xdr:col>
                    <xdr:colOff>942975</xdr:colOff>
                    <xdr:row>78</xdr:row>
                    <xdr:rowOff>85725</xdr:rowOff>
                  </to>
                </anchor>
              </controlPr>
            </control>
          </mc:Choice>
        </mc:AlternateContent>
        <mc:AlternateContent xmlns:mc="http://schemas.openxmlformats.org/markup-compatibility/2006">
          <mc:Choice Requires="x14">
            <control shapeId="70701" r:id="rId47" name="Check Box 45">
              <controlPr defaultSize="0" autoFill="0" autoLine="0" autoPict="0">
                <anchor moveWithCells="1">
                  <from>
                    <xdr:col>26</xdr:col>
                    <xdr:colOff>66675</xdr:colOff>
                    <xdr:row>77</xdr:row>
                    <xdr:rowOff>171450</xdr:rowOff>
                  </from>
                  <to>
                    <xdr:col>26</xdr:col>
                    <xdr:colOff>942975</xdr:colOff>
                    <xdr:row>79</xdr:row>
                    <xdr:rowOff>85725</xdr:rowOff>
                  </to>
                </anchor>
              </controlPr>
            </control>
          </mc:Choice>
        </mc:AlternateContent>
        <mc:AlternateContent xmlns:mc="http://schemas.openxmlformats.org/markup-compatibility/2006">
          <mc:Choice Requires="x14">
            <control shapeId="70702" r:id="rId48" name="Check Box 46">
              <controlPr defaultSize="0" autoFill="0" autoLine="0" autoPict="0">
                <anchor moveWithCells="1">
                  <from>
                    <xdr:col>27</xdr:col>
                    <xdr:colOff>66675</xdr:colOff>
                    <xdr:row>77</xdr:row>
                    <xdr:rowOff>171450</xdr:rowOff>
                  </from>
                  <to>
                    <xdr:col>27</xdr:col>
                    <xdr:colOff>438150</xdr:colOff>
                    <xdr:row>79</xdr:row>
                    <xdr:rowOff>57150</xdr:rowOff>
                  </to>
                </anchor>
              </controlPr>
            </control>
          </mc:Choice>
        </mc:AlternateContent>
        <mc:AlternateContent xmlns:mc="http://schemas.openxmlformats.org/markup-compatibility/2006">
          <mc:Choice Requires="x14">
            <control shapeId="70703" r:id="rId49" name="Check Box 47">
              <controlPr defaultSize="0" autoFill="0" autoLine="0" autoPict="0">
                <anchor moveWithCells="1">
                  <from>
                    <xdr:col>26</xdr:col>
                    <xdr:colOff>66675</xdr:colOff>
                    <xdr:row>78</xdr:row>
                    <xdr:rowOff>171450</xdr:rowOff>
                  </from>
                  <to>
                    <xdr:col>26</xdr:col>
                    <xdr:colOff>942975</xdr:colOff>
                    <xdr:row>80</xdr:row>
                    <xdr:rowOff>95250</xdr:rowOff>
                  </to>
                </anchor>
              </controlPr>
            </control>
          </mc:Choice>
        </mc:AlternateContent>
        <mc:AlternateContent xmlns:mc="http://schemas.openxmlformats.org/markup-compatibility/2006">
          <mc:Choice Requires="x14">
            <control shapeId="70704" r:id="rId50" name="Check Box 48">
              <controlPr defaultSize="0" autoFill="0" autoLine="0" autoPict="0">
                <anchor moveWithCells="1">
                  <from>
                    <xdr:col>27</xdr:col>
                    <xdr:colOff>66675</xdr:colOff>
                    <xdr:row>78</xdr:row>
                    <xdr:rowOff>171450</xdr:rowOff>
                  </from>
                  <to>
                    <xdr:col>27</xdr:col>
                    <xdr:colOff>438150</xdr:colOff>
                    <xdr:row>80</xdr:row>
                    <xdr:rowOff>57150</xdr:rowOff>
                  </to>
                </anchor>
              </controlPr>
            </control>
          </mc:Choice>
        </mc:AlternateContent>
        <mc:AlternateContent xmlns:mc="http://schemas.openxmlformats.org/markup-compatibility/2006">
          <mc:Choice Requires="x14">
            <control shapeId="70705" r:id="rId51" name="Check Box 49">
              <controlPr defaultSize="0" autoFill="0" autoLine="0" autoPict="0">
                <anchor moveWithCells="1">
                  <from>
                    <xdr:col>26</xdr:col>
                    <xdr:colOff>66675</xdr:colOff>
                    <xdr:row>79</xdr:row>
                    <xdr:rowOff>171450</xdr:rowOff>
                  </from>
                  <to>
                    <xdr:col>26</xdr:col>
                    <xdr:colOff>942975</xdr:colOff>
                    <xdr:row>81</xdr:row>
                    <xdr:rowOff>76200</xdr:rowOff>
                  </to>
                </anchor>
              </controlPr>
            </control>
          </mc:Choice>
        </mc:AlternateContent>
        <mc:AlternateContent xmlns:mc="http://schemas.openxmlformats.org/markup-compatibility/2006">
          <mc:Choice Requires="x14">
            <control shapeId="70706" r:id="rId52" name="Check Box 50">
              <controlPr defaultSize="0" autoFill="0" autoLine="0" autoPict="0">
                <anchor moveWithCells="1">
                  <from>
                    <xdr:col>26</xdr:col>
                    <xdr:colOff>66675</xdr:colOff>
                    <xdr:row>81</xdr:row>
                    <xdr:rowOff>171450</xdr:rowOff>
                  </from>
                  <to>
                    <xdr:col>26</xdr:col>
                    <xdr:colOff>942975</xdr:colOff>
                    <xdr:row>83</xdr:row>
                    <xdr:rowOff>95250</xdr:rowOff>
                  </to>
                </anchor>
              </controlPr>
            </control>
          </mc:Choice>
        </mc:AlternateContent>
        <mc:AlternateContent xmlns:mc="http://schemas.openxmlformats.org/markup-compatibility/2006">
          <mc:Choice Requires="x14">
            <control shapeId="70707" r:id="rId53" name="Check Box 51">
              <controlPr defaultSize="0" autoFill="0" autoLine="0" autoPict="0">
                <anchor moveWithCells="1">
                  <from>
                    <xdr:col>26</xdr:col>
                    <xdr:colOff>66675</xdr:colOff>
                    <xdr:row>82</xdr:row>
                    <xdr:rowOff>171450</xdr:rowOff>
                  </from>
                  <to>
                    <xdr:col>26</xdr:col>
                    <xdr:colOff>942975</xdr:colOff>
                    <xdr:row>84</xdr:row>
                    <xdr:rowOff>104775</xdr:rowOff>
                  </to>
                </anchor>
              </controlPr>
            </control>
          </mc:Choice>
        </mc:AlternateContent>
        <mc:AlternateContent xmlns:mc="http://schemas.openxmlformats.org/markup-compatibility/2006">
          <mc:Choice Requires="x14">
            <control shapeId="70708" r:id="rId54" name="Check Box 52">
              <controlPr defaultSize="0" autoFill="0" autoLine="0" autoPict="0">
                <anchor moveWithCells="1">
                  <from>
                    <xdr:col>26</xdr:col>
                    <xdr:colOff>66675</xdr:colOff>
                    <xdr:row>83</xdr:row>
                    <xdr:rowOff>171450</xdr:rowOff>
                  </from>
                  <to>
                    <xdr:col>26</xdr:col>
                    <xdr:colOff>942975</xdr:colOff>
                    <xdr:row>85</xdr:row>
                    <xdr:rowOff>85725</xdr:rowOff>
                  </to>
                </anchor>
              </controlPr>
            </control>
          </mc:Choice>
        </mc:AlternateContent>
        <mc:AlternateContent xmlns:mc="http://schemas.openxmlformats.org/markup-compatibility/2006">
          <mc:Choice Requires="x14">
            <control shapeId="70709" r:id="rId55" name="Check Box 53">
              <controlPr defaultSize="0" autoFill="0" autoLine="0" autoPict="0">
                <anchor moveWithCells="1">
                  <from>
                    <xdr:col>26</xdr:col>
                    <xdr:colOff>66675</xdr:colOff>
                    <xdr:row>84</xdr:row>
                    <xdr:rowOff>142875</xdr:rowOff>
                  </from>
                  <to>
                    <xdr:col>26</xdr:col>
                    <xdr:colOff>942975</xdr:colOff>
                    <xdr:row>86</xdr:row>
                    <xdr:rowOff>47625</xdr:rowOff>
                  </to>
                </anchor>
              </controlPr>
            </control>
          </mc:Choice>
        </mc:AlternateContent>
        <mc:AlternateContent xmlns:mc="http://schemas.openxmlformats.org/markup-compatibility/2006">
          <mc:Choice Requires="x14">
            <control shapeId="70710" r:id="rId56" name="Check Box 54">
              <controlPr defaultSize="0" autoFill="0" autoLine="0" autoPict="0">
                <anchor moveWithCells="1">
                  <from>
                    <xdr:col>27</xdr:col>
                    <xdr:colOff>38100</xdr:colOff>
                    <xdr:row>29</xdr:row>
                    <xdr:rowOff>200025</xdr:rowOff>
                  </from>
                  <to>
                    <xdr:col>27</xdr:col>
                    <xdr:colOff>1228725</xdr:colOff>
                    <xdr:row>31</xdr:row>
                    <xdr:rowOff>104775</xdr:rowOff>
                  </to>
                </anchor>
              </controlPr>
            </control>
          </mc:Choice>
        </mc:AlternateContent>
        <mc:AlternateContent xmlns:mc="http://schemas.openxmlformats.org/markup-compatibility/2006">
          <mc:Choice Requires="x14">
            <control shapeId="70711" r:id="rId57" name="Check Box 55">
              <controlPr defaultSize="0" autoFill="0" autoLine="0" autoPict="0">
                <anchor moveWithCells="1">
                  <from>
                    <xdr:col>28</xdr:col>
                    <xdr:colOff>57150</xdr:colOff>
                    <xdr:row>29</xdr:row>
                    <xdr:rowOff>190500</xdr:rowOff>
                  </from>
                  <to>
                    <xdr:col>28</xdr:col>
                    <xdr:colOff>590550</xdr:colOff>
                    <xdr:row>31</xdr:row>
                    <xdr:rowOff>123825</xdr:rowOff>
                  </to>
                </anchor>
              </controlPr>
            </control>
          </mc:Choice>
        </mc:AlternateContent>
        <mc:AlternateContent xmlns:mc="http://schemas.openxmlformats.org/markup-compatibility/2006">
          <mc:Choice Requires="x14">
            <control shapeId="70712" r:id="rId58" name="Check Box 56">
              <controlPr defaultSize="0" autoFill="0" autoLine="0" autoPict="0">
                <anchor moveWithCells="1">
                  <from>
                    <xdr:col>27</xdr:col>
                    <xdr:colOff>57150</xdr:colOff>
                    <xdr:row>32</xdr:row>
                    <xdr:rowOff>171450</xdr:rowOff>
                  </from>
                  <to>
                    <xdr:col>27</xdr:col>
                    <xdr:colOff>914400</xdr:colOff>
                    <xdr:row>34</xdr:row>
                    <xdr:rowOff>66675</xdr:rowOff>
                  </to>
                </anchor>
              </controlPr>
            </control>
          </mc:Choice>
        </mc:AlternateContent>
        <mc:AlternateContent xmlns:mc="http://schemas.openxmlformats.org/markup-compatibility/2006">
          <mc:Choice Requires="x14">
            <control shapeId="70713" r:id="rId59" name="Check Box 57">
              <controlPr defaultSize="0" autoFill="0" autoLine="0" autoPict="0">
                <anchor moveWithCells="1">
                  <from>
                    <xdr:col>27</xdr:col>
                    <xdr:colOff>57150</xdr:colOff>
                    <xdr:row>33</xdr:row>
                    <xdr:rowOff>171450</xdr:rowOff>
                  </from>
                  <to>
                    <xdr:col>27</xdr:col>
                    <xdr:colOff>914400</xdr:colOff>
                    <xdr:row>35</xdr:row>
                    <xdr:rowOff>66675</xdr:rowOff>
                  </to>
                </anchor>
              </controlPr>
            </control>
          </mc:Choice>
        </mc:AlternateContent>
        <mc:AlternateContent xmlns:mc="http://schemas.openxmlformats.org/markup-compatibility/2006">
          <mc:Choice Requires="x14">
            <control shapeId="70714" r:id="rId60" name="Check Box 58">
              <controlPr defaultSize="0" autoFill="0" autoLine="0" autoPict="0">
                <anchor moveWithCells="1">
                  <from>
                    <xdr:col>27</xdr:col>
                    <xdr:colOff>57150</xdr:colOff>
                    <xdr:row>36</xdr:row>
                    <xdr:rowOff>171450</xdr:rowOff>
                  </from>
                  <to>
                    <xdr:col>27</xdr:col>
                    <xdr:colOff>914400</xdr:colOff>
                    <xdr:row>38</xdr:row>
                    <xdr:rowOff>66675</xdr:rowOff>
                  </to>
                </anchor>
              </controlPr>
            </control>
          </mc:Choice>
        </mc:AlternateContent>
        <mc:AlternateContent xmlns:mc="http://schemas.openxmlformats.org/markup-compatibility/2006">
          <mc:Choice Requires="x14">
            <control shapeId="70715" r:id="rId61" name="Check Box 59">
              <controlPr defaultSize="0" autoFill="0" autoLine="0" autoPict="0">
                <anchor moveWithCells="1">
                  <from>
                    <xdr:col>27</xdr:col>
                    <xdr:colOff>57150</xdr:colOff>
                    <xdr:row>34</xdr:row>
                    <xdr:rowOff>171450</xdr:rowOff>
                  </from>
                  <to>
                    <xdr:col>27</xdr:col>
                    <xdr:colOff>914400</xdr:colOff>
                    <xdr:row>36</xdr:row>
                    <xdr:rowOff>66675</xdr:rowOff>
                  </to>
                </anchor>
              </controlPr>
            </control>
          </mc:Choice>
        </mc:AlternateContent>
        <mc:AlternateContent xmlns:mc="http://schemas.openxmlformats.org/markup-compatibility/2006">
          <mc:Choice Requires="x14">
            <control shapeId="70716" r:id="rId62" name="Check Box 60">
              <controlPr defaultSize="0" autoFill="0" autoLine="0" autoPict="0">
                <anchor moveWithCells="1">
                  <from>
                    <xdr:col>27</xdr:col>
                    <xdr:colOff>57150</xdr:colOff>
                    <xdr:row>35</xdr:row>
                    <xdr:rowOff>171450</xdr:rowOff>
                  </from>
                  <to>
                    <xdr:col>27</xdr:col>
                    <xdr:colOff>914400</xdr:colOff>
                    <xdr:row>37</xdr:row>
                    <xdr:rowOff>66675</xdr:rowOff>
                  </to>
                </anchor>
              </controlPr>
            </control>
          </mc:Choice>
        </mc:AlternateContent>
        <mc:AlternateContent xmlns:mc="http://schemas.openxmlformats.org/markup-compatibility/2006">
          <mc:Choice Requires="x14">
            <control shapeId="70717" r:id="rId63" name="Check Box 61">
              <controlPr defaultSize="0" autoFill="0" autoLine="0" autoPict="0">
                <anchor moveWithCells="1">
                  <from>
                    <xdr:col>28</xdr:col>
                    <xdr:colOff>66675</xdr:colOff>
                    <xdr:row>34</xdr:row>
                    <xdr:rowOff>161925</xdr:rowOff>
                  </from>
                  <to>
                    <xdr:col>28</xdr:col>
                    <xdr:colOff>523875</xdr:colOff>
                    <xdr:row>36</xdr:row>
                    <xdr:rowOff>47625</xdr:rowOff>
                  </to>
                </anchor>
              </controlPr>
            </control>
          </mc:Choice>
        </mc:AlternateContent>
        <mc:AlternateContent xmlns:mc="http://schemas.openxmlformats.org/markup-compatibility/2006">
          <mc:Choice Requires="x14">
            <control shapeId="70718" r:id="rId64" name="Check Box 62">
              <controlPr defaultSize="0" autoFill="0" autoLine="0" autoPict="0">
                <anchor moveWithCells="1">
                  <from>
                    <xdr:col>28</xdr:col>
                    <xdr:colOff>66675</xdr:colOff>
                    <xdr:row>35</xdr:row>
                    <xdr:rowOff>161925</xdr:rowOff>
                  </from>
                  <to>
                    <xdr:col>28</xdr:col>
                    <xdr:colOff>523875</xdr:colOff>
                    <xdr:row>37</xdr:row>
                    <xdr:rowOff>47625</xdr:rowOff>
                  </to>
                </anchor>
              </controlPr>
            </control>
          </mc:Choice>
        </mc:AlternateContent>
        <mc:AlternateContent xmlns:mc="http://schemas.openxmlformats.org/markup-compatibility/2006">
          <mc:Choice Requires="x14">
            <control shapeId="70719" r:id="rId65" name="Check Box 63">
              <controlPr defaultSize="0" autoFill="0" autoLine="0" autoPict="0">
                <anchor moveWithCells="1">
                  <from>
                    <xdr:col>26</xdr:col>
                    <xdr:colOff>66675</xdr:colOff>
                    <xdr:row>74</xdr:row>
                    <xdr:rowOff>171450</xdr:rowOff>
                  </from>
                  <to>
                    <xdr:col>26</xdr:col>
                    <xdr:colOff>942975</xdr:colOff>
                    <xdr:row>76</xdr:row>
                    <xdr:rowOff>85725</xdr:rowOff>
                  </to>
                </anchor>
              </controlPr>
            </control>
          </mc:Choice>
        </mc:AlternateContent>
        <mc:AlternateContent xmlns:mc="http://schemas.openxmlformats.org/markup-compatibility/2006">
          <mc:Choice Requires="x14">
            <control shapeId="70720" r:id="rId66" name="Check Box 64">
              <controlPr defaultSize="0" autoFill="0" autoLine="0" autoPict="0">
                <anchor moveWithCells="1">
                  <from>
                    <xdr:col>27</xdr:col>
                    <xdr:colOff>66675</xdr:colOff>
                    <xdr:row>74</xdr:row>
                    <xdr:rowOff>171450</xdr:rowOff>
                  </from>
                  <to>
                    <xdr:col>27</xdr:col>
                    <xdr:colOff>438150</xdr:colOff>
                    <xdr:row>76</xdr:row>
                    <xdr:rowOff>47625</xdr:rowOff>
                  </to>
                </anchor>
              </controlPr>
            </control>
          </mc:Choice>
        </mc:AlternateContent>
        <mc:AlternateContent xmlns:mc="http://schemas.openxmlformats.org/markup-compatibility/2006">
          <mc:Choice Requires="x14">
            <control shapeId="70721" r:id="rId67" name="Check Box 65">
              <controlPr defaultSize="0" autoFill="0" autoLine="0" autoPict="0">
                <anchor moveWithCells="1">
                  <from>
                    <xdr:col>26</xdr:col>
                    <xdr:colOff>66675</xdr:colOff>
                    <xdr:row>66</xdr:row>
                    <xdr:rowOff>171450</xdr:rowOff>
                  </from>
                  <to>
                    <xdr:col>26</xdr:col>
                    <xdr:colOff>695325</xdr:colOff>
                    <xdr:row>68</xdr:row>
                    <xdr:rowOff>95250</xdr:rowOff>
                  </to>
                </anchor>
              </controlPr>
            </control>
          </mc:Choice>
        </mc:AlternateContent>
        <mc:AlternateContent xmlns:mc="http://schemas.openxmlformats.org/markup-compatibility/2006">
          <mc:Choice Requires="x14">
            <control shapeId="70722" r:id="rId68" name="Check Box 66">
              <controlPr defaultSize="0" autoFill="0" autoLine="0" autoPict="0" altText="Yes">
                <anchor moveWithCells="1">
                  <from>
                    <xdr:col>26</xdr:col>
                    <xdr:colOff>76200</xdr:colOff>
                    <xdr:row>43</xdr:row>
                    <xdr:rowOff>123825</xdr:rowOff>
                  </from>
                  <to>
                    <xdr:col>26</xdr:col>
                    <xdr:colOff>952500</xdr:colOff>
                    <xdr:row>45</xdr:row>
                    <xdr:rowOff>85725</xdr:rowOff>
                  </to>
                </anchor>
              </controlPr>
            </control>
          </mc:Choice>
        </mc:AlternateContent>
        <mc:AlternateContent xmlns:mc="http://schemas.openxmlformats.org/markup-compatibility/2006">
          <mc:Choice Requires="x14">
            <control shapeId="70723" r:id="rId69" name="Check Box 67">
              <controlPr defaultSize="0" autoFill="0" autoLine="0" autoPict="0" altText="Yes">
                <anchor moveWithCells="1">
                  <from>
                    <xdr:col>26</xdr:col>
                    <xdr:colOff>76200</xdr:colOff>
                    <xdr:row>44</xdr:row>
                    <xdr:rowOff>123825</xdr:rowOff>
                  </from>
                  <to>
                    <xdr:col>26</xdr:col>
                    <xdr:colOff>1133475</xdr:colOff>
                    <xdr:row>46</xdr:row>
                    <xdr:rowOff>85725</xdr:rowOff>
                  </to>
                </anchor>
              </controlPr>
            </control>
          </mc:Choice>
        </mc:AlternateContent>
        <mc:AlternateContent xmlns:mc="http://schemas.openxmlformats.org/markup-compatibility/2006">
          <mc:Choice Requires="x14">
            <control shapeId="70724" r:id="rId70" name="Check Box 68">
              <controlPr defaultSize="0" autoFill="0" autoLine="0" autoPict="0">
                <anchor moveWithCells="1">
                  <from>
                    <xdr:col>27</xdr:col>
                    <xdr:colOff>66675</xdr:colOff>
                    <xdr:row>44</xdr:row>
                    <xdr:rowOff>152400</xdr:rowOff>
                  </from>
                  <to>
                    <xdr:col>27</xdr:col>
                    <xdr:colOff>847725</xdr:colOff>
                    <xdr:row>46</xdr:row>
                    <xdr:rowOff>85725</xdr:rowOff>
                  </to>
                </anchor>
              </controlPr>
            </control>
          </mc:Choice>
        </mc:AlternateContent>
        <mc:AlternateContent xmlns:mc="http://schemas.openxmlformats.org/markup-compatibility/2006">
          <mc:Choice Requires="x14">
            <control shapeId="70725" r:id="rId71" name="Check Box 69">
              <controlPr defaultSize="0" autoFill="0" autoLine="0" autoPict="0" altText="Yes">
                <anchor moveWithCells="1">
                  <from>
                    <xdr:col>26</xdr:col>
                    <xdr:colOff>76200</xdr:colOff>
                    <xdr:row>46</xdr:row>
                    <xdr:rowOff>123825</xdr:rowOff>
                  </from>
                  <to>
                    <xdr:col>26</xdr:col>
                    <xdr:colOff>1133475</xdr:colOff>
                    <xdr:row>48</xdr:row>
                    <xdr:rowOff>95250</xdr:rowOff>
                  </to>
                </anchor>
              </controlPr>
            </control>
          </mc:Choice>
        </mc:AlternateContent>
        <mc:AlternateContent xmlns:mc="http://schemas.openxmlformats.org/markup-compatibility/2006">
          <mc:Choice Requires="x14">
            <control shapeId="70726" r:id="rId72" name="Check Box 70">
              <controlPr defaultSize="0" autoFill="0" autoLine="0" autoPict="0" altText="Yes">
                <anchor moveWithCells="1">
                  <from>
                    <xdr:col>26</xdr:col>
                    <xdr:colOff>85725</xdr:colOff>
                    <xdr:row>47</xdr:row>
                    <xdr:rowOff>161925</xdr:rowOff>
                  </from>
                  <to>
                    <xdr:col>26</xdr:col>
                    <xdr:colOff>1143000</xdr:colOff>
                    <xdr:row>49</xdr:row>
                    <xdr:rowOff>66675</xdr:rowOff>
                  </to>
                </anchor>
              </controlPr>
            </control>
          </mc:Choice>
        </mc:AlternateContent>
        <mc:AlternateContent xmlns:mc="http://schemas.openxmlformats.org/markup-compatibility/2006">
          <mc:Choice Requires="x14">
            <control shapeId="70727" r:id="rId73" name="Check Box 71">
              <controlPr defaultSize="0" autoFill="0" autoLine="0" autoPict="0" altText="Yes">
                <anchor moveWithCells="1">
                  <from>
                    <xdr:col>26</xdr:col>
                    <xdr:colOff>76200</xdr:colOff>
                    <xdr:row>48</xdr:row>
                    <xdr:rowOff>123825</xdr:rowOff>
                  </from>
                  <to>
                    <xdr:col>26</xdr:col>
                    <xdr:colOff>1133475</xdr:colOff>
                    <xdr:row>50</xdr:row>
                    <xdr:rowOff>95250</xdr:rowOff>
                  </to>
                </anchor>
              </controlPr>
            </control>
          </mc:Choice>
        </mc:AlternateContent>
        <mc:AlternateContent xmlns:mc="http://schemas.openxmlformats.org/markup-compatibility/2006">
          <mc:Choice Requires="x14">
            <control shapeId="70728" r:id="rId74" name="Check Box 72">
              <controlPr defaultSize="0" autoFill="0" autoLine="0" autoPict="0" altText="Yes">
                <anchor moveWithCells="1">
                  <from>
                    <xdr:col>26</xdr:col>
                    <xdr:colOff>76200</xdr:colOff>
                    <xdr:row>49</xdr:row>
                    <xdr:rowOff>123825</xdr:rowOff>
                  </from>
                  <to>
                    <xdr:col>26</xdr:col>
                    <xdr:colOff>1133475</xdr:colOff>
                    <xdr:row>51</xdr:row>
                    <xdr:rowOff>104775</xdr:rowOff>
                  </to>
                </anchor>
              </controlPr>
            </control>
          </mc:Choice>
        </mc:AlternateContent>
        <mc:AlternateContent xmlns:mc="http://schemas.openxmlformats.org/markup-compatibility/2006">
          <mc:Choice Requires="x14">
            <control shapeId="70729" r:id="rId75" name="Check Box 73">
              <controlPr defaultSize="0" autoFill="0" autoLine="0" autoPict="0" altText="Yes">
                <anchor moveWithCells="1">
                  <from>
                    <xdr:col>26</xdr:col>
                    <xdr:colOff>76200</xdr:colOff>
                    <xdr:row>50</xdr:row>
                    <xdr:rowOff>123825</xdr:rowOff>
                  </from>
                  <to>
                    <xdr:col>26</xdr:col>
                    <xdr:colOff>1133475</xdr:colOff>
                    <xdr:row>52</xdr:row>
                    <xdr:rowOff>85725</xdr:rowOff>
                  </to>
                </anchor>
              </controlPr>
            </control>
          </mc:Choice>
        </mc:AlternateContent>
        <mc:AlternateContent xmlns:mc="http://schemas.openxmlformats.org/markup-compatibility/2006">
          <mc:Choice Requires="x14">
            <control shapeId="70730" r:id="rId76" name="Check Box 74">
              <controlPr defaultSize="0" autoFill="0" autoLine="0" autoPict="0" altText="Yes">
                <anchor moveWithCells="1">
                  <from>
                    <xdr:col>26</xdr:col>
                    <xdr:colOff>76200</xdr:colOff>
                    <xdr:row>52</xdr:row>
                    <xdr:rowOff>123825</xdr:rowOff>
                  </from>
                  <to>
                    <xdr:col>26</xdr:col>
                    <xdr:colOff>1133475</xdr:colOff>
                    <xdr:row>54</xdr:row>
                    <xdr:rowOff>95250</xdr:rowOff>
                  </to>
                </anchor>
              </controlPr>
            </control>
          </mc:Choice>
        </mc:AlternateContent>
        <mc:AlternateContent xmlns:mc="http://schemas.openxmlformats.org/markup-compatibility/2006">
          <mc:Choice Requires="x14">
            <control shapeId="70731" r:id="rId77" name="Check Box 75">
              <controlPr defaultSize="0" autoFill="0" autoLine="0" autoPict="0" altText="Yes">
                <anchor moveWithCells="1">
                  <from>
                    <xdr:col>26</xdr:col>
                    <xdr:colOff>76200</xdr:colOff>
                    <xdr:row>53</xdr:row>
                    <xdr:rowOff>123825</xdr:rowOff>
                  </from>
                  <to>
                    <xdr:col>26</xdr:col>
                    <xdr:colOff>1133475</xdr:colOff>
                    <xdr:row>55</xdr:row>
                    <xdr:rowOff>95250</xdr:rowOff>
                  </to>
                </anchor>
              </controlPr>
            </control>
          </mc:Choice>
        </mc:AlternateContent>
        <mc:AlternateContent xmlns:mc="http://schemas.openxmlformats.org/markup-compatibility/2006">
          <mc:Choice Requires="x14">
            <control shapeId="70732" r:id="rId78" name="Check Box 76">
              <controlPr defaultSize="0" autoFill="0" autoLine="0" autoPict="0" altText="Yes">
                <anchor moveWithCells="1">
                  <from>
                    <xdr:col>26</xdr:col>
                    <xdr:colOff>76200</xdr:colOff>
                    <xdr:row>54</xdr:row>
                    <xdr:rowOff>123825</xdr:rowOff>
                  </from>
                  <to>
                    <xdr:col>26</xdr:col>
                    <xdr:colOff>1133475</xdr:colOff>
                    <xdr:row>56</xdr:row>
                    <xdr:rowOff>95250</xdr:rowOff>
                  </to>
                </anchor>
              </controlPr>
            </control>
          </mc:Choice>
        </mc:AlternateContent>
        <mc:AlternateContent xmlns:mc="http://schemas.openxmlformats.org/markup-compatibility/2006">
          <mc:Choice Requires="x14">
            <control shapeId="70733" r:id="rId79" name="Check Box 77">
              <controlPr defaultSize="0" autoFill="0" autoLine="0" autoPict="0" altText="Yes">
                <anchor moveWithCells="1">
                  <from>
                    <xdr:col>26</xdr:col>
                    <xdr:colOff>76200</xdr:colOff>
                    <xdr:row>55</xdr:row>
                    <xdr:rowOff>123825</xdr:rowOff>
                  </from>
                  <to>
                    <xdr:col>26</xdr:col>
                    <xdr:colOff>1133475</xdr:colOff>
                    <xdr:row>57</xdr:row>
                    <xdr:rowOff>85725</xdr:rowOff>
                  </to>
                </anchor>
              </controlPr>
            </control>
          </mc:Choice>
        </mc:AlternateContent>
        <mc:AlternateContent xmlns:mc="http://schemas.openxmlformats.org/markup-compatibility/2006">
          <mc:Choice Requires="x14">
            <control shapeId="70734" r:id="rId80" name="Check Box 78">
              <controlPr defaultSize="0" autoFill="0" autoLine="0" autoPict="0" altText="Yes">
                <anchor moveWithCells="1">
                  <from>
                    <xdr:col>26</xdr:col>
                    <xdr:colOff>76200</xdr:colOff>
                    <xdr:row>56</xdr:row>
                    <xdr:rowOff>123825</xdr:rowOff>
                  </from>
                  <to>
                    <xdr:col>26</xdr:col>
                    <xdr:colOff>1133475</xdr:colOff>
                    <xdr:row>58</xdr:row>
                    <xdr:rowOff>85725</xdr:rowOff>
                  </to>
                </anchor>
              </controlPr>
            </control>
          </mc:Choice>
        </mc:AlternateContent>
        <mc:AlternateContent xmlns:mc="http://schemas.openxmlformats.org/markup-compatibility/2006">
          <mc:Choice Requires="x14">
            <control shapeId="70735" r:id="rId81" name="Check Box 79">
              <controlPr defaultSize="0" autoFill="0" autoLine="0" autoPict="0" altText="Yes">
                <anchor moveWithCells="1">
                  <from>
                    <xdr:col>26</xdr:col>
                    <xdr:colOff>76200</xdr:colOff>
                    <xdr:row>58</xdr:row>
                    <xdr:rowOff>123825</xdr:rowOff>
                  </from>
                  <to>
                    <xdr:col>26</xdr:col>
                    <xdr:colOff>1133475</xdr:colOff>
                    <xdr:row>60</xdr:row>
                    <xdr:rowOff>95250</xdr:rowOff>
                  </to>
                </anchor>
              </controlPr>
            </control>
          </mc:Choice>
        </mc:AlternateContent>
        <mc:AlternateContent xmlns:mc="http://schemas.openxmlformats.org/markup-compatibility/2006">
          <mc:Choice Requires="x14">
            <control shapeId="70736" r:id="rId82" name="Check Box 80">
              <controlPr defaultSize="0" autoFill="0" autoLine="0" autoPict="0" altText="Yes">
                <anchor moveWithCells="1">
                  <from>
                    <xdr:col>26</xdr:col>
                    <xdr:colOff>76200</xdr:colOff>
                    <xdr:row>59</xdr:row>
                    <xdr:rowOff>123825</xdr:rowOff>
                  </from>
                  <to>
                    <xdr:col>26</xdr:col>
                    <xdr:colOff>1133475</xdr:colOff>
                    <xdr:row>61</xdr:row>
                    <xdr:rowOff>85725</xdr:rowOff>
                  </to>
                </anchor>
              </controlPr>
            </control>
          </mc:Choice>
        </mc:AlternateContent>
        <mc:AlternateContent xmlns:mc="http://schemas.openxmlformats.org/markup-compatibility/2006">
          <mc:Choice Requires="x14">
            <control shapeId="70737" r:id="rId83" name="Check Box 81">
              <controlPr defaultSize="0" autoFill="0" autoLine="0" autoPict="0" altText="Yes">
                <anchor moveWithCells="1">
                  <from>
                    <xdr:col>26</xdr:col>
                    <xdr:colOff>76200</xdr:colOff>
                    <xdr:row>60</xdr:row>
                    <xdr:rowOff>123825</xdr:rowOff>
                  </from>
                  <to>
                    <xdr:col>26</xdr:col>
                    <xdr:colOff>1133475</xdr:colOff>
                    <xdr:row>62</xdr:row>
                    <xdr:rowOff>85725</xdr:rowOff>
                  </to>
                </anchor>
              </controlPr>
            </control>
          </mc:Choice>
        </mc:AlternateContent>
        <mc:AlternateContent xmlns:mc="http://schemas.openxmlformats.org/markup-compatibility/2006">
          <mc:Choice Requires="x14">
            <control shapeId="70738" r:id="rId84" name="Check Box 82">
              <controlPr defaultSize="0" autoFill="0" autoLine="0" autoPict="0">
                <anchor moveWithCells="1">
                  <from>
                    <xdr:col>27</xdr:col>
                    <xdr:colOff>76200</xdr:colOff>
                    <xdr:row>59</xdr:row>
                    <xdr:rowOff>142875</xdr:rowOff>
                  </from>
                  <to>
                    <xdr:col>27</xdr:col>
                    <xdr:colOff>447675</xdr:colOff>
                    <xdr:row>61</xdr:row>
                    <xdr:rowOff>66675</xdr:rowOff>
                  </to>
                </anchor>
              </controlPr>
            </control>
          </mc:Choice>
        </mc:AlternateContent>
        <mc:AlternateContent xmlns:mc="http://schemas.openxmlformats.org/markup-compatibility/2006">
          <mc:Choice Requires="x14">
            <control shapeId="70739" r:id="rId85" name="Check Box 83">
              <controlPr defaultSize="0" autoFill="0" autoLine="0" autoPict="0">
                <anchor moveWithCells="1">
                  <from>
                    <xdr:col>27</xdr:col>
                    <xdr:colOff>76200</xdr:colOff>
                    <xdr:row>60</xdr:row>
                    <xdr:rowOff>142875</xdr:rowOff>
                  </from>
                  <to>
                    <xdr:col>27</xdr:col>
                    <xdr:colOff>447675</xdr:colOff>
                    <xdr:row>62</xdr:row>
                    <xdr:rowOff>66675</xdr:rowOff>
                  </to>
                </anchor>
              </controlPr>
            </control>
          </mc:Choice>
        </mc:AlternateContent>
        <mc:AlternateContent xmlns:mc="http://schemas.openxmlformats.org/markup-compatibility/2006">
          <mc:Choice Requires="x14">
            <control shapeId="70740" r:id="rId86" name="Check Box 84">
              <controlPr defaultSize="0" autoFill="0" autoLine="0" autoPict="0" altText="Yes">
                <anchor moveWithCells="1">
                  <from>
                    <xdr:col>27</xdr:col>
                    <xdr:colOff>76200</xdr:colOff>
                    <xdr:row>53</xdr:row>
                    <xdr:rowOff>123825</xdr:rowOff>
                  </from>
                  <to>
                    <xdr:col>27</xdr:col>
                    <xdr:colOff>1133475</xdr:colOff>
                    <xdr:row>55</xdr:row>
                    <xdr:rowOff>95250</xdr:rowOff>
                  </to>
                </anchor>
              </controlPr>
            </control>
          </mc:Choice>
        </mc:AlternateContent>
        <mc:AlternateContent xmlns:mc="http://schemas.openxmlformats.org/markup-compatibility/2006">
          <mc:Choice Requires="x14">
            <control shapeId="70741" r:id="rId87" name="Check Box 85">
              <controlPr defaultSize="0" autoFill="0" autoLine="0" autoPict="0" altText="Yes">
                <anchor moveWithCells="1">
                  <from>
                    <xdr:col>27</xdr:col>
                    <xdr:colOff>76200</xdr:colOff>
                    <xdr:row>54</xdr:row>
                    <xdr:rowOff>123825</xdr:rowOff>
                  </from>
                  <to>
                    <xdr:col>27</xdr:col>
                    <xdr:colOff>1133475</xdr:colOff>
                    <xdr:row>56</xdr:row>
                    <xdr:rowOff>95250</xdr:rowOff>
                  </to>
                </anchor>
              </controlPr>
            </control>
          </mc:Choice>
        </mc:AlternateContent>
        <mc:AlternateContent xmlns:mc="http://schemas.openxmlformats.org/markup-compatibility/2006">
          <mc:Choice Requires="x14">
            <control shapeId="70742" r:id="rId88" name="Check Box 86">
              <controlPr defaultSize="0" autoFill="0" autoLine="0" autoPict="0" altText="Yes">
                <anchor moveWithCells="1">
                  <from>
                    <xdr:col>27</xdr:col>
                    <xdr:colOff>76200</xdr:colOff>
                    <xdr:row>55</xdr:row>
                    <xdr:rowOff>123825</xdr:rowOff>
                  </from>
                  <to>
                    <xdr:col>27</xdr:col>
                    <xdr:colOff>1133475</xdr:colOff>
                    <xdr:row>57</xdr:row>
                    <xdr:rowOff>85725</xdr:rowOff>
                  </to>
                </anchor>
              </controlPr>
            </control>
          </mc:Choice>
        </mc:AlternateContent>
        <mc:AlternateContent xmlns:mc="http://schemas.openxmlformats.org/markup-compatibility/2006">
          <mc:Choice Requires="x14">
            <control shapeId="70743" r:id="rId89" name="Check Box 87">
              <controlPr defaultSize="0" autoFill="0" autoLine="0" autoPict="0" altText="Yes">
                <anchor moveWithCells="1">
                  <from>
                    <xdr:col>26</xdr:col>
                    <xdr:colOff>76200</xdr:colOff>
                    <xdr:row>61</xdr:row>
                    <xdr:rowOff>123825</xdr:rowOff>
                  </from>
                  <to>
                    <xdr:col>26</xdr:col>
                    <xdr:colOff>1133475</xdr:colOff>
                    <xdr:row>63</xdr:row>
                    <xdr:rowOff>85725</xdr:rowOff>
                  </to>
                </anchor>
              </controlPr>
            </control>
          </mc:Choice>
        </mc:AlternateContent>
        <mc:AlternateContent xmlns:mc="http://schemas.openxmlformats.org/markup-compatibility/2006">
          <mc:Choice Requires="x14">
            <control shapeId="70744" r:id="rId90" name="Check Box 88">
              <controlPr defaultSize="0" autoFill="0" autoLine="0" autoPict="0">
                <anchor moveWithCells="1">
                  <from>
                    <xdr:col>97</xdr:col>
                    <xdr:colOff>47625</xdr:colOff>
                    <xdr:row>15</xdr:row>
                    <xdr:rowOff>209550</xdr:rowOff>
                  </from>
                  <to>
                    <xdr:col>97</xdr:col>
                    <xdr:colOff>1076325</xdr:colOff>
                    <xdr:row>17</xdr:row>
                    <xdr:rowOff>47625</xdr:rowOff>
                  </to>
                </anchor>
              </controlPr>
            </control>
          </mc:Choice>
        </mc:AlternateContent>
        <mc:AlternateContent xmlns:mc="http://schemas.openxmlformats.org/markup-compatibility/2006">
          <mc:Choice Requires="x14">
            <control shapeId="70745" r:id="rId91" name="Check Box 89">
              <controlPr defaultSize="0" autoFill="0" autoLine="0" autoPict="0">
                <anchor moveWithCells="1">
                  <from>
                    <xdr:col>98</xdr:col>
                    <xdr:colOff>47625</xdr:colOff>
                    <xdr:row>15</xdr:row>
                    <xdr:rowOff>209550</xdr:rowOff>
                  </from>
                  <to>
                    <xdr:col>98</xdr:col>
                    <xdr:colOff>695325</xdr:colOff>
                    <xdr:row>17</xdr:row>
                    <xdr:rowOff>38100</xdr:rowOff>
                  </to>
                </anchor>
              </controlPr>
            </control>
          </mc:Choice>
        </mc:AlternateContent>
        <mc:AlternateContent xmlns:mc="http://schemas.openxmlformats.org/markup-compatibility/2006">
          <mc:Choice Requires="x14">
            <control shapeId="70746" r:id="rId92" name="Check Box 90">
              <controlPr defaultSize="0" autoFill="0" autoLine="0" autoPict="0">
                <anchor moveWithCells="1">
                  <from>
                    <xdr:col>97</xdr:col>
                    <xdr:colOff>47625</xdr:colOff>
                    <xdr:row>16</xdr:row>
                    <xdr:rowOff>209550</xdr:rowOff>
                  </from>
                  <to>
                    <xdr:col>97</xdr:col>
                    <xdr:colOff>1076325</xdr:colOff>
                    <xdr:row>18</xdr:row>
                    <xdr:rowOff>47625</xdr:rowOff>
                  </to>
                </anchor>
              </controlPr>
            </control>
          </mc:Choice>
        </mc:AlternateContent>
        <mc:AlternateContent xmlns:mc="http://schemas.openxmlformats.org/markup-compatibility/2006">
          <mc:Choice Requires="x14">
            <control shapeId="70747" r:id="rId93" name="Check Box 91">
              <controlPr defaultSize="0" autoFill="0" autoLine="0" autoPict="0">
                <anchor moveWithCells="1">
                  <from>
                    <xdr:col>98</xdr:col>
                    <xdr:colOff>47625</xdr:colOff>
                    <xdr:row>16</xdr:row>
                    <xdr:rowOff>209550</xdr:rowOff>
                  </from>
                  <to>
                    <xdr:col>98</xdr:col>
                    <xdr:colOff>695325</xdr:colOff>
                    <xdr:row>18</xdr:row>
                    <xdr:rowOff>38100</xdr:rowOff>
                  </to>
                </anchor>
              </controlPr>
            </control>
          </mc:Choice>
        </mc:AlternateContent>
        <mc:AlternateContent xmlns:mc="http://schemas.openxmlformats.org/markup-compatibility/2006">
          <mc:Choice Requires="x14">
            <control shapeId="70748" r:id="rId94" name="Check Box 92">
              <controlPr defaultSize="0" autoFill="0" autoLine="0" autoPict="0">
                <anchor moveWithCells="1">
                  <from>
                    <xdr:col>97</xdr:col>
                    <xdr:colOff>47625</xdr:colOff>
                    <xdr:row>17</xdr:row>
                    <xdr:rowOff>209550</xdr:rowOff>
                  </from>
                  <to>
                    <xdr:col>97</xdr:col>
                    <xdr:colOff>1076325</xdr:colOff>
                    <xdr:row>19</xdr:row>
                    <xdr:rowOff>47625</xdr:rowOff>
                  </to>
                </anchor>
              </controlPr>
            </control>
          </mc:Choice>
        </mc:AlternateContent>
        <mc:AlternateContent xmlns:mc="http://schemas.openxmlformats.org/markup-compatibility/2006">
          <mc:Choice Requires="x14">
            <control shapeId="70749" r:id="rId95" name="Check Box 93">
              <controlPr defaultSize="0" autoFill="0" autoLine="0" autoPict="0">
                <anchor moveWithCells="1">
                  <from>
                    <xdr:col>98</xdr:col>
                    <xdr:colOff>47625</xdr:colOff>
                    <xdr:row>17</xdr:row>
                    <xdr:rowOff>209550</xdr:rowOff>
                  </from>
                  <to>
                    <xdr:col>98</xdr:col>
                    <xdr:colOff>695325</xdr:colOff>
                    <xdr:row>19</xdr:row>
                    <xdr:rowOff>38100</xdr:rowOff>
                  </to>
                </anchor>
              </controlPr>
            </control>
          </mc:Choice>
        </mc:AlternateContent>
        <mc:AlternateContent xmlns:mc="http://schemas.openxmlformats.org/markup-compatibility/2006">
          <mc:Choice Requires="x14">
            <control shapeId="70750" r:id="rId96" name="Check Box 94">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70751" r:id="rId97" name="Check Box 95">
              <controlPr defaultSize="0" autoFill="0" autoLine="0" autoPict="0">
                <anchor moveWithCells="1">
                  <from>
                    <xdr:col>97</xdr:col>
                    <xdr:colOff>47625</xdr:colOff>
                    <xdr:row>18</xdr:row>
                    <xdr:rowOff>209550</xdr:rowOff>
                  </from>
                  <to>
                    <xdr:col>97</xdr:col>
                    <xdr:colOff>1076325</xdr:colOff>
                    <xdr:row>20</xdr:row>
                    <xdr:rowOff>47625</xdr:rowOff>
                  </to>
                </anchor>
              </controlPr>
            </control>
          </mc:Choice>
        </mc:AlternateContent>
        <mc:AlternateContent xmlns:mc="http://schemas.openxmlformats.org/markup-compatibility/2006">
          <mc:Choice Requires="x14">
            <control shapeId="70752" r:id="rId98" name="Check Box 96">
              <controlPr defaultSize="0" autoFill="0" autoLine="0" autoPict="0">
                <anchor moveWithCells="1">
                  <from>
                    <xdr:col>98</xdr:col>
                    <xdr:colOff>47625</xdr:colOff>
                    <xdr:row>18</xdr:row>
                    <xdr:rowOff>209550</xdr:rowOff>
                  </from>
                  <to>
                    <xdr:col>98</xdr:col>
                    <xdr:colOff>695325</xdr:colOff>
                    <xdr:row>20</xdr:row>
                    <xdr:rowOff>38100</xdr:rowOff>
                  </to>
                </anchor>
              </controlPr>
            </control>
          </mc:Choice>
        </mc:AlternateContent>
        <mc:AlternateContent xmlns:mc="http://schemas.openxmlformats.org/markup-compatibility/2006">
          <mc:Choice Requires="x14">
            <control shapeId="70753" r:id="rId99" name="Check Box 97">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70754" r:id="rId100" name="Check Box 98">
              <controlPr defaultSize="0" autoFill="0" autoLine="0" autoPict="0">
                <anchor moveWithCells="1">
                  <from>
                    <xdr:col>97</xdr:col>
                    <xdr:colOff>47625</xdr:colOff>
                    <xdr:row>19</xdr:row>
                    <xdr:rowOff>209550</xdr:rowOff>
                  </from>
                  <to>
                    <xdr:col>97</xdr:col>
                    <xdr:colOff>1076325</xdr:colOff>
                    <xdr:row>21</xdr:row>
                    <xdr:rowOff>47625</xdr:rowOff>
                  </to>
                </anchor>
              </controlPr>
            </control>
          </mc:Choice>
        </mc:AlternateContent>
        <mc:AlternateContent xmlns:mc="http://schemas.openxmlformats.org/markup-compatibility/2006">
          <mc:Choice Requires="x14">
            <control shapeId="70755" r:id="rId101" name="Check Box 99">
              <controlPr defaultSize="0" autoFill="0" autoLine="0" autoPict="0">
                <anchor moveWithCells="1">
                  <from>
                    <xdr:col>98</xdr:col>
                    <xdr:colOff>47625</xdr:colOff>
                    <xdr:row>19</xdr:row>
                    <xdr:rowOff>209550</xdr:rowOff>
                  </from>
                  <to>
                    <xdr:col>98</xdr:col>
                    <xdr:colOff>695325</xdr:colOff>
                    <xdr:row>21</xdr:row>
                    <xdr:rowOff>38100</xdr:rowOff>
                  </to>
                </anchor>
              </controlPr>
            </control>
          </mc:Choice>
        </mc:AlternateContent>
        <mc:AlternateContent xmlns:mc="http://schemas.openxmlformats.org/markup-compatibility/2006">
          <mc:Choice Requires="x14">
            <control shapeId="70756" r:id="rId102" name="Check Box 100">
              <controlPr defaultSize="0" autoFill="0" autoLine="0" autoPict="0">
                <anchor moveWithCells="1">
                  <from>
                    <xdr:col>98</xdr:col>
                    <xdr:colOff>47625</xdr:colOff>
                    <xdr:row>20</xdr:row>
                    <xdr:rowOff>209550</xdr:rowOff>
                  </from>
                  <to>
                    <xdr:col>98</xdr:col>
                    <xdr:colOff>695325</xdr:colOff>
                    <xdr:row>22</xdr:row>
                    <xdr:rowOff>38100</xdr:rowOff>
                  </to>
                </anchor>
              </controlPr>
            </control>
          </mc:Choice>
        </mc:AlternateContent>
        <mc:AlternateContent xmlns:mc="http://schemas.openxmlformats.org/markup-compatibility/2006">
          <mc:Choice Requires="x14">
            <control shapeId="70757" r:id="rId103" name="Check Box 101">
              <controlPr defaultSize="0" autoFill="0" autoLine="0" autoPict="0">
                <anchor moveWithCells="1">
                  <from>
                    <xdr:col>97</xdr:col>
                    <xdr:colOff>47625</xdr:colOff>
                    <xdr:row>20</xdr:row>
                    <xdr:rowOff>209550</xdr:rowOff>
                  </from>
                  <to>
                    <xdr:col>97</xdr:col>
                    <xdr:colOff>1076325</xdr:colOff>
                    <xdr:row>22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64" operator="containsText" id="{1289AA6D-E1A0-4F37-AA89-E33FCECCFD03}">
            <xm:f>NOT(ISERROR(SEARCH("AGGRESSIVE",R7)))</xm:f>
            <xm:f>"AGGRESSIVE"</xm:f>
            <x14:dxf>
              <font>
                <b/>
                <i val="0"/>
              </font>
              <fill>
                <patternFill>
                  <bgColor rgb="FFFFC000"/>
                </patternFill>
              </fill>
            </x14:dxf>
          </x14:cfRule>
          <xm:sqref>R7</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E5E9-EDD3-4967-ADD4-B9AFB7321836}">
  <sheetPr codeName="Sheet13"/>
  <dimension ref="B3:M217"/>
  <sheetViews>
    <sheetView topLeftCell="A111" workbookViewId="0">
      <selection activeCell="G63" sqref="G63"/>
    </sheetView>
  </sheetViews>
  <sheetFormatPr defaultRowHeight="15"/>
  <cols>
    <col min="1" max="2" width="21.140625" customWidth="1"/>
    <col min="3" max="3" width="25.5703125" style="82" bestFit="1" customWidth="1"/>
    <col min="4" max="4" width="12.5703125" customWidth="1"/>
    <col min="5" max="5" width="11.140625" customWidth="1"/>
    <col min="6" max="6" width="21.28515625" customWidth="1"/>
    <col min="7" max="7" width="64.42578125" customWidth="1"/>
    <col min="8" max="8" width="19.7109375" customWidth="1"/>
    <col min="9" max="9" width="60.42578125" customWidth="1"/>
    <col min="10" max="10" width="19.7109375" customWidth="1"/>
    <col min="11" max="11" width="29.85546875" customWidth="1"/>
    <col min="12" max="13" width="10.28515625" style="55" bestFit="1" customWidth="1"/>
  </cols>
  <sheetData>
    <row r="3" spans="3:13">
      <c r="G3" s="361"/>
    </row>
    <row r="5" spans="3:13" ht="15.75" thickBot="1">
      <c r="D5" s="343" t="s">
        <v>349</v>
      </c>
      <c r="E5" s="343" t="s">
        <v>362</v>
      </c>
      <c r="H5" s="51"/>
      <c r="J5" s="51"/>
    </row>
    <row r="6" spans="3:13" s="1" customFormat="1" ht="30.75" thickBot="1">
      <c r="C6" s="344" t="s">
        <v>406</v>
      </c>
      <c r="D6" s="344" t="s">
        <v>355</v>
      </c>
      <c r="E6" s="344" t="s">
        <v>407</v>
      </c>
      <c r="F6" s="344" t="s">
        <v>356</v>
      </c>
      <c r="G6" s="358" t="s">
        <v>408</v>
      </c>
      <c r="H6" s="334" t="s">
        <v>899</v>
      </c>
      <c r="I6" s="344" t="s">
        <v>900</v>
      </c>
      <c r="J6" s="334" t="s">
        <v>899</v>
      </c>
      <c r="K6" s="344" t="s">
        <v>901</v>
      </c>
      <c r="L6" s="345" t="s">
        <v>902</v>
      </c>
      <c r="M6" s="345" t="s">
        <v>903</v>
      </c>
    </row>
    <row r="7" spans="3:13" ht="15.75" thickBot="1">
      <c r="C7" s="357" t="s">
        <v>904</v>
      </c>
      <c r="D7" s="346" t="s">
        <v>602</v>
      </c>
      <c r="E7" s="346" t="s">
        <v>413</v>
      </c>
      <c r="F7" s="346" t="s">
        <v>603</v>
      </c>
      <c r="G7" s="362" t="s">
        <v>846</v>
      </c>
      <c r="H7" s="346" t="s">
        <v>905</v>
      </c>
      <c r="I7" s="347"/>
      <c r="J7" s="348"/>
      <c r="K7" s="346" t="s">
        <v>906</v>
      </c>
      <c r="L7" s="341">
        <f>VLOOKUP(D:D,'CRD controls'!F:I,4,0)</f>
        <v>45233</v>
      </c>
      <c r="M7" s="341" t="str">
        <f>VLOOKUP(D:D,'CRD controls'!F:J,5,0)</f>
        <v>Closed</v>
      </c>
    </row>
    <row r="8" spans="3:13" ht="15.75" thickBot="1">
      <c r="C8" s="357" t="s">
        <v>904</v>
      </c>
      <c r="D8" s="71"/>
      <c r="E8" s="71" t="s">
        <v>618</v>
      </c>
      <c r="F8" s="201"/>
      <c r="G8" s="362" t="s">
        <v>846</v>
      </c>
      <c r="H8" s="355"/>
      <c r="I8" s="339"/>
      <c r="J8" s="218"/>
      <c r="K8" s="71" t="s">
        <v>907</v>
      </c>
      <c r="L8" s="338"/>
      <c r="M8" s="338"/>
    </row>
    <row r="9" spans="3:13">
      <c r="C9" s="273" t="s">
        <v>908</v>
      </c>
      <c r="D9" s="71" t="s">
        <v>605</v>
      </c>
      <c r="E9" s="71" t="s">
        <v>413</v>
      </c>
      <c r="F9" s="346" t="s">
        <v>606</v>
      </c>
      <c r="G9" s="109" t="s">
        <v>844</v>
      </c>
      <c r="H9" s="71" t="s">
        <v>909</v>
      </c>
      <c r="I9" s="339"/>
      <c r="J9" s="218"/>
      <c r="K9" s="71" t="s">
        <v>906</v>
      </c>
      <c r="L9" s="341">
        <f>VLOOKUP(D:D,'CRD controls'!F:I,4,0)</f>
        <v>45233</v>
      </c>
      <c r="M9" s="341" t="str">
        <f>VLOOKUP(D:D,'CRD controls'!F:J,5,0)</f>
        <v>Closed</v>
      </c>
    </row>
    <row r="10" spans="3:13" ht="15.75" thickBot="1">
      <c r="C10" s="273" t="s">
        <v>908</v>
      </c>
      <c r="D10" s="71"/>
      <c r="E10" s="71" t="s">
        <v>618</v>
      </c>
      <c r="F10" s="71"/>
      <c r="G10" s="109" t="s">
        <v>844</v>
      </c>
      <c r="H10" s="71"/>
      <c r="I10" s="339"/>
      <c r="J10" s="218"/>
      <c r="K10" s="71" t="s">
        <v>907</v>
      </c>
      <c r="L10" s="338"/>
      <c r="M10" s="338"/>
    </row>
    <row r="11" spans="3:13" ht="15.75" thickBot="1">
      <c r="C11" s="273" t="s">
        <v>309</v>
      </c>
      <c r="D11" s="71" t="s">
        <v>608</v>
      </c>
      <c r="E11" s="71" t="s">
        <v>413</v>
      </c>
      <c r="F11" s="346" t="s">
        <v>609</v>
      </c>
      <c r="G11" s="109" t="s">
        <v>853</v>
      </c>
      <c r="H11" s="71" t="s">
        <v>910</v>
      </c>
      <c r="I11" s="109" t="s">
        <v>911</v>
      </c>
      <c r="J11" s="71" t="s">
        <v>905</v>
      </c>
      <c r="K11" s="71" t="s">
        <v>906</v>
      </c>
      <c r="L11" s="341">
        <f>VLOOKUP(D:D,'CRD controls'!F:I,4,0)</f>
        <v>45337</v>
      </c>
      <c r="M11" s="341" t="str">
        <f>VLOOKUP(D:D,'CRD controls'!F:J,5,0)</f>
        <v xml:space="preserve">Open </v>
      </c>
    </row>
    <row r="12" spans="3:13" ht="15.75" thickBot="1">
      <c r="C12" s="273" t="s">
        <v>309</v>
      </c>
      <c r="D12" s="71" t="s">
        <v>610</v>
      </c>
      <c r="E12" s="71" t="s">
        <v>413</v>
      </c>
      <c r="F12" s="346" t="s">
        <v>611</v>
      </c>
      <c r="G12" s="356" t="s">
        <v>415</v>
      </c>
      <c r="H12" s="71" t="s">
        <v>910</v>
      </c>
      <c r="I12" s="109" t="s">
        <v>911</v>
      </c>
      <c r="J12" s="71" t="s">
        <v>905</v>
      </c>
      <c r="K12" s="71" t="s">
        <v>912</v>
      </c>
      <c r="L12" s="341">
        <f>VLOOKUP(D:D,'CRD controls'!F:I,4,0)</f>
        <v>45194</v>
      </c>
      <c r="M12" s="341" t="str">
        <f>VLOOKUP(D:D,'CRD controls'!F:J,5,0)</f>
        <v>Closed</v>
      </c>
    </row>
    <row r="13" spans="3:13" ht="15.75" thickBot="1">
      <c r="C13" s="273" t="s">
        <v>309</v>
      </c>
      <c r="D13" s="71" t="s">
        <v>412</v>
      </c>
      <c r="E13" s="71" t="s">
        <v>413</v>
      </c>
      <c r="F13" s="526" t="s">
        <v>414</v>
      </c>
      <c r="G13" s="359" t="s">
        <v>415</v>
      </c>
      <c r="H13" s="71" t="s">
        <v>910</v>
      </c>
      <c r="I13" s="109" t="s">
        <v>911</v>
      </c>
      <c r="J13" s="71" t="s">
        <v>905</v>
      </c>
      <c r="K13" s="71" t="s">
        <v>913</v>
      </c>
      <c r="L13" s="341">
        <f>VLOOKUP(D:D,'CRD controls'!F:I,4,0)</f>
        <v>45194</v>
      </c>
      <c r="M13" s="341" t="str">
        <f>VLOOKUP(D:D,'CRD controls'!F:J,5,0)</f>
        <v>Closed</v>
      </c>
    </row>
    <row r="14" spans="3:13" ht="14.45" customHeight="1" thickBot="1">
      <c r="C14" s="273" t="s">
        <v>309</v>
      </c>
      <c r="D14" s="71" t="s">
        <v>1184</v>
      </c>
      <c r="E14" s="201" t="s">
        <v>618</v>
      </c>
      <c r="F14" s="71" t="s">
        <v>914</v>
      </c>
      <c r="G14" s="433" t="s">
        <v>920</v>
      </c>
      <c r="H14" s="355"/>
      <c r="I14" s="109" t="s">
        <v>911</v>
      </c>
      <c r="J14" s="71"/>
      <c r="K14" s="71" t="s">
        <v>1175</v>
      </c>
      <c r="L14" s="341">
        <f>VLOOKUP(D:D,'CRD controls'!F:I,4,0)</f>
        <v>45412</v>
      </c>
      <c r="M14" s="341" t="str">
        <f>VLOOKUP(D:D,'CRD controls'!F:J,5,0)</f>
        <v xml:space="preserve">Open </v>
      </c>
    </row>
    <row r="15" spans="3:13" ht="14.45" customHeight="1" thickBot="1">
      <c r="C15" s="273" t="s">
        <v>309</v>
      </c>
      <c r="D15" s="71" t="s">
        <v>1185</v>
      </c>
      <c r="E15" s="71" t="s">
        <v>618</v>
      </c>
      <c r="F15" s="125" t="s">
        <v>915</v>
      </c>
      <c r="G15" s="356" t="s">
        <v>443</v>
      </c>
      <c r="H15" s="71"/>
      <c r="I15" s="339"/>
      <c r="J15" s="71"/>
      <c r="K15" s="71" t="s">
        <v>916</v>
      </c>
      <c r="L15" s="341">
        <f>VLOOKUP(D:D,'CRD controls'!F:I,4,0)</f>
        <v>45412</v>
      </c>
      <c r="M15" s="341" t="str">
        <f>VLOOKUP(D:D,'CRD controls'!F:J,5,0)</f>
        <v xml:space="preserve">Open </v>
      </c>
    </row>
    <row r="16" spans="3:13" ht="15.75" thickBot="1">
      <c r="C16" s="273" t="s">
        <v>309</v>
      </c>
      <c r="D16" s="71" t="s">
        <v>612</v>
      </c>
      <c r="E16" s="71" t="s">
        <v>413</v>
      </c>
      <c r="F16" s="346" t="s">
        <v>613</v>
      </c>
      <c r="G16" s="109" t="s">
        <v>853</v>
      </c>
      <c r="H16" s="71" t="s">
        <v>910</v>
      </c>
      <c r="I16" s="109" t="s">
        <v>917</v>
      </c>
      <c r="J16" s="71" t="s">
        <v>909</v>
      </c>
      <c r="K16" s="71" t="s">
        <v>906</v>
      </c>
      <c r="L16" s="341">
        <f>VLOOKUP(D:D,'CRD controls'!F:I,4,0)</f>
        <v>45337</v>
      </c>
      <c r="M16" s="341" t="str">
        <f>VLOOKUP(D:D,'CRD controls'!F:J,5,0)</f>
        <v xml:space="preserve">Open </v>
      </c>
    </row>
    <row r="17" spans="3:13" ht="15.75" thickBot="1">
      <c r="C17" s="273" t="s">
        <v>309</v>
      </c>
      <c r="D17" s="71" t="s">
        <v>614</v>
      </c>
      <c r="E17" s="71" t="s">
        <v>413</v>
      </c>
      <c r="F17" s="346" t="s">
        <v>615</v>
      </c>
      <c r="G17" s="109" t="s">
        <v>415</v>
      </c>
      <c r="H17" s="71" t="s">
        <v>910</v>
      </c>
      <c r="I17" s="109" t="s">
        <v>917</v>
      </c>
      <c r="J17" s="71" t="s">
        <v>909</v>
      </c>
      <c r="K17" s="71" t="s">
        <v>912</v>
      </c>
      <c r="L17" s="341">
        <f>VLOOKUP(D:D,'CRD controls'!F:I,4,0)</f>
        <v>45194</v>
      </c>
      <c r="M17" s="341" t="str">
        <f>VLOOKUP(D:D,'CRD controls'!F:J,5,0)</f>
        <v>Closed</v>
      </c>
    </row>
    <row r="18" spans="3:13" ht="15.75" thickBot="1">
      <c r="C18" s="273" t="s">
        <v>309</v>
      </c>
      <c r="D18" s="71" t="s">
        <v>418</v>
      </c>
      <c r="E18" s="71" t="s">
        <v>413</v>
      </c>
      <c r="F18" s="526" t="s">
        <v>419</v>
      </c>
      <c r="G18" s="359" t="s">
        <v>415</v>
      </c>
      <c r="H18" s="71" t="s">
        <v>910</v>
      </c>
      <c r="I18" s="109" t="s">
        <v>917</v>
      </c>
      <c r="J18" s="71" t="s">
        <v>909</v>
      </c>
      <c r="K18" s="71" t="s">
        <v>913</v>
      </c>
      <c r="L18" s="341">
        <f>VLOOKUP(D:D,'CRD controls'!F:I,4,0)</f>
        <v>45194</v>
      </c>
      <c r="M18" s="341" t="str">
        <f>VLOOKUP(D:D,'CRD controls'!F:J,5,0)</f>
        <v>Closed</v>
      </c>
    </row>
    <row r="19" spans="3:13" ht="14.45" customHeight="1" thickBot="1">
      <c r="C19" s="273" t="s">
        <v>309</v>
      </c>
      <c r="D19" s="71" t="s">
        <v>1185</v>
      </c>
      <c r="E19" s="201" t="s">
        <v>618</v>
      </c>
      <c r="F19" s="71" t="s">
        <v>918</v>
      </c>
      <c r="G19" s="433" t="s">
        <v>920</v>
      </c>
      <c r="H19" s="355"/>
      <c r="I19" s="109" t="s">
        <v>917</v>
      </c>
      <c r="J19" s="71"/>
      <c r="K19" s="71" t="s">
        <v>1175</v>
      </c>
      <c r="L19" s="341">
        <f>VLOOKUP(D:D,'CRD controls'!F:I,4,0)</f>
        <v>45412</v>
      </c>
      <c r="M19" s="341" t="str">
        <f>VLOOKUP(D:D,'CRD controls'!F:J,5,0)</f>
        <v xml:space="preserve">Open </v>
      </c>
    </row>
    <row r="20" spans="3:13" ht="14.45" customHeight="1" thickBot="1">
      <c r="C20" s="273" t="s">
        <v>309</v>
      </c>
      <c r="D20" s="71" t="s">
        <v>1185</v>
      </c>
      <c r="E20" s="71" t="s">
        <v>618</v>
      </c>
      <c r="F20" s="527" t="s">
        <v>919</v>
      </c>
      <c r="G20" s="528" t="s">
        <v>443</v>
      </c>
      <c r="H20" s="71"/>
      <c r="I20" s="339"/>
      <c r="J20" s="71"/>
      <c r="K20" s="71" t="s">
        <v>916</v>
      </c>
      <c r="L20" s="341">
        <f>VLOOKUP(D:D,'CRD controls'!F:I,4,0)</f>
        <v>45412</v>
      </c>
      <c r="M20" s="341" t="str">
        <f>VLOOKUP(D:D,'CRD controls'!F:J,5,0)</f>
        <v xml:space="preserve">Open </v>
      </c>
    </row>
    <row r="21" spans="3:13" ht="14.45" customHeight="1" thickBot="1">
      <c r="C21" s="273" t="s">
        <v>309</v>
      </c>
      <c r="D21" s="71" t="s">
        <v>616</v>
      </c>
      <c r="E21" s="201" t="s">
        <v>618</v>
      </c>
      <c r="F21" s="71" t="s">
        <v>617</v>
      </c>
      <c r="G21" s="433" t="s">
        <v>920</v>
      </c>
      <c r="H21" s="355" t="s">
        <v>275</v>
      </c>
      <c r="I21" s="339"/>
      <c r="J21" s="71"/>
      <c r="K21" s="71" t="s">
        <v>921</v>
      </c>
      <c r="L21" s="341">
        <f>VLOOKUP(D:D,'CRD controls'!F:I,4,0)</f>
        <v>45412</v>
      </c>
      <c r="M21" s="341" t="str">
        <f>VLOOKUP(D:D,'CRD controls'!F:J,5,0)</f>
        <v xml:space="preserve">Open </v>
      </c>
    </row>
    <row r="22" spans="3:13" ht="14.45" customHeight="1" thickBot="1">
      <c r="C22" s="273" t="s">
        <v>309</v>
      </c>
      <c r="D22" s="71" t="s">
        <v>1261</v>
      </c>
      <c r="E22" s="71" t="s">
        <v>618</v>
      </c>
      <c r="F22" s="125" t="s">
        <v>619</v>
      </c>
      <c r="G22" s="349" t="s">
        <v>920</v>
      </c>
      <c r="H22" s="71" t="s">
        <v>275</v>
      </c>
      <c r="I22" s="339"/>
      <c r="J22" s="71"/>
      <c r="K22" s="71" t="s">
        <v>913</v>
      </c>
      <c r="L22" s="341">
        <f>VLOOKUP(D:D,'CRD controls'!F:I,4,0)</f>
        <v>45412</v>
      </c>
      <c r="M22" s="341" t="str">
        <f>VLOOKUP(D:D,'CRD controls'!F:J,5,0)</f>
        <v xml:space="preserve">Open </v>
      </c>
    </row>
    <row r="23" spans="3:13" ht="14.45" customHeight="1" thickBot="1">
      <c r="C23" s="273" t="s">
        <v>309</v>
      </c>
      <c r="D23" s="71" t="s">
        <v>620</v>
      </c>
      <c r="E23" s="71" t="s">
        <v>618</v>
      </c>
      <c r="F23" s="346" t="s">
        <v>621</v>
      </c>
      <c r="G23" s="349" t="s">
        <v>920</v>
      </c>
      <c r="H23" s="71" t="s">
        <v>275</v>
      </c>
      <c r="I23" s="339"/>
      <c r="J23" s="71"/>
      <c r="K23" s="71" t="s">
        <v>922</v>
      </c>
      <c r="L23" s="341">
        <f>VLOOKUP(D:D,'CRD controls'!F:I,4,0)</f>
        <v>45412</v>
      </c>
      <c r="M23" s="341" t="str">
        <f>VLOOKUP(D:D,'CRD controls'!F:J,5,0)</f>
        <v xml:space="preserve">Open </v>
      </c>
    </row>
    <row r="24" spans="3:13" ht="15.75" thickBot="1">
      <c r="C24" s="273" t="s">
        <v>422</v>
      </c>
      <c r="D24" s="71" t="s">
        <v>622</v>
      </c>
      <c r="E24" s="71" t="s">
        <v>413</v>
      </c>
      <c r="F24" s="346" t="s">
        <v>623</v>
      </c>
      <c r="G24" s="109" t="s">
        <v>425</v>
      </c>
      <c r="H24" s="71" t="s">
        <v>923</v>
      </c>
      <c r="I24" s="109" t="s">
        <v>911</v>
      </c>
      <c r="J24" s="71" t="s">
        <v>905</v>
      </c>
      <c r="K24" s="71" t="s">
        <v>906</v>
      </c>
      <c r="L24" s="341">
        <f>VLOOKUP(D:D,'CRD controls'!F:I,4,0)</f>
        <v>45233</v>
      </c>
      <c r="M24" s="341" t="str">
        <f>VLOOKUP(D:D,'CRD controls'!F:J,5,0)</f>
        <v>Closed</v>
      </c>
    </row>
    <row r="25" spans="3:13" ht="15.75" thickBot="1">
      <c r="C25" s="529" t="s">
        <v>422</v>
      </c>
      <c r="D25" s="234" t="s">
        <v>624</v>
      </c>
      <c r="E25" s="234" t="s">
        <v>413</v>
      </c>
      <c r="F25" s="526" t="s">
        <v>625</v>
      </c>
      <c r="G25" s="528" t="s">
        <v>425</v>
      </c>
      <c r="H25" s="71" t="s">
        <v>923</v>
      </c>
      <c r="I25" s="109" t="s">
        <v>911</v>
      </c>
      <c r="J25" s="71" t="s">
        <v>905</v>
      </c>
      <c r="K25" s="71" t="s">
        <v>912</v>
      </c>
      <c r="L25" s="341">
        <f>VLOOKUP(D:D,'CRD controls'!F:I,4,0)</f>
        <v>45180</v>
      </c>
      <c r="M25" s="341" t="str">
        <f>VLOOKUP(D:D,'CRD controls'!F:J,5,0)</f>
        <v>Closed</v>
      </c>
    </row>
    <row r="26" spans="3:13" ht="15.75" thickBot="1">
      <c r="C26" s="273" t="s">
        <v>422</v>
      </c>
      <c r="D26" s="148" t="s">
        <v>423</v>
      </c>
      <c r="E26" s="71" t="s">
        <v>413</v>
      </c>
      <c r="F26" s="71" t="s">
        <v>424</v>
      </c>
      <c r="G26" s="109" t="s">
        <v>425</v>
      </c>
      <c r="H26" s="355" t="s">
        <v>923</v>
      </c>
      <c r="I26" s="109" t="s">
        <v>911</v>
      </c>
      <c r="J26" s="71" t="s">
        <v>905</v>
      </c>
      <c r="K26" s="71" t="s">
        <v>913</v>
      </c>
      <c r="L26" s="341">
        <f>VLOOKUP(D:D,'CRD controls'!F:I,4,0)</f>
        <v>45180</v>
      </c>
      <c r="M26" s="341" t="str">
        <f>VLOOKUP(D:D,'CRD controls'!F:J,5,0)</f>
        <v>Closed</v>
      </c>
    </row>
    <row r="27" spans="3:13" ht="14.45" customHeight="1">
      <c r="C27" s="273" t="s">
        <v>422</v>
      </c>
      <c r="D27" s="71" t="s">
        <v>1194</v>
      </c>
      <c r="E27" s="71" t="s">
        <v>618</v>
      </c>
      <c r="F27" s="71" t="s">
        <v>924</v>
      </c>
      <c r="G27" s="433" t="s">
        <v>925</v>
      </c>
      <c r="H27" s="355"/>
      <c r="I27" s="109" t="s">
        <v>911</v>
      </c>
      <c r="J27" s="71"/>
      <c r="K27" s="71" t="s">
        <v>1175</v>
      </c>
      <c r="L27" s="341">
        <f>VLOOKUP(D:D,'CRD controls'!F:I,4,0)</f>
        <v>45412</v>
      </c>
      <c r="M27" s="341" t="str">
        <f>VLOOKUP(D:D,'CRD controls'!F:J,5,0)</f>
        <v xml:space="preserve">Open </v>
      </c>
    </row>
    <row r="28" spans="3:13" ht="14.45" customHeight="1" thickBot="1">
      <c r="C28" s="530" t="s">
        <v>422</v>
      </c>
      <c r="D28" s="125"/>
      <c r="E28" s="125" t="s">
        <v>618</v>
      </c>
      <c r="F28" s="125"/>
      <c r="G28" s="356" t="s">
        <v>443</v>
      </c>
      <c r="H28" s="71"/>
      <c r="I28" s="339"/>
      <c r="J28" s="71"/>
      <c r="K28" s="71" t="s">
        <v>916</v>
      </c>
      <c r="L28" s="338"/>
      <c r="M28" s="338"/>
    </row>
    <row r="29" spans="3:13" ht="15.75" thickBot="1">
      <c r="C29" s="273" t="s">
        <v>422</v>
      </c>
      <c r="D29" s="71" t="s">
        <v>626</v>
      </c>
      <c r="E29" s="71" t="s">
        <v>413</v>
      </c>
      <c r="F29" s="346" t="s">
        <v>627</v>
      </c>
      <c r="G29" s="109" t="s">
        <v>425</v>
      </c>
      <c r="H29" s="71" t="s">
        <v>923</v>
      </c>
      <c r="I29" s="109" t="s">
        <v>917</v>
      </c>
      <c r="J29" s="71" t="s">
        <v>909</v>
      </c>
      <c r="K29" s="71" t="s">
        <v>906</v>
      </c>
      <c r="L29" s="341">
        <f>VLOOKUP(D:D,'CRD controls'!F:I,4,0)</f>
        <v>45233</v>
      </c>
      <c r="M29" s="341" t="str">
        <f>VLOOKUP(D:D,'CRD controls'!F:J,5,0)</f>
        <v>Closed</v>
      </c>
    </row>
    <row r="30" spans="3:13" ht="15.75" thickBot="1">
      <c r="C30" s="529" t="s">
        <v>422</v>
      </c>
      <c r="D30" s="234" t="s">
        <v>628</v>
      </c>
      <c r="E30" s="234" t="s">
        <v>413</v>
      </c>
      <c r="F30" s="526" t="s">
        <v>629</v>
      </c>
      <c r="G30" s="359" t="s">
        <v>425</v>
      </c>
      <c r="H30" s="71" t="s">
        <v>923</v>
      </c>
      <c r="I30" s="109" t="s">
        <v>917</v>
      </c>
      <c r="J30" s="71" t="s">
        <v>909</v>
      </c>
      <c r="K30" s="71" t="s">
        <v>912</v>
      </c>
      <c r="L30" s="341">
        <f>VLOOKUP(D:D,'CRD controls'!F:I,4,0)</f>
        <v>45180</v>
      </c>
      <c r="M30" s="341" t="str">
        <f>VLOOKUP(D:D,'CRD controls'!F:J,5,0)</f>
        <v>Closed</v>
      </c>
    </row>
    <row r="31" spans="3:13" ht="15.75" thickBot="1">
      <c r="C31" s="273" t="s">
        <v>422</v>
      </c>
      <c r="D31" s="148" t="s">
        <v>428</v>
      </c>
      <c r="E31" s="71" t="s">
        <v>413</v>
      </c>
      <c r="F31" s="71" t="s">
        <v>429</v>
      </c>
      <c r="G31" s="109" t="s">
        <v>425</v>
      </c>
      <c r="H31" s="355" t="s">
        <v>923</v>
      </c>
      <c r="I31" s="109" t="s">
        <v>917</v>
      </c>
      <c r="J31" s="71" t="s">
        <v>909</v>
      </c>
      <c r="K31" s="71" t="s">
        <v>913</v>
      </c>
      <c r="L31" s="341">
        <f>VLOOKUP(D:D,'CRD controls'!F:I,4,0)</f>
        <v>45180</v>
      </c>
      <c r="M31" s="341" t="str">
        <f>VLOOKUP(D:D,'CRD controls'!F:J,5,0)</f>
        <v>Closed</v>
      </c>
    </row>
    <row r="32" spans="3:13" ht="14.45" customHeight="1">
      <c r="C32" s="273" t="s">
        <v>422</v>
      </c>
      <c r="D32" s="71" t="s">
        <v>1193</v>
      </c>
      <c r="E32" s="71" t="s">
        <v>618</v>
      </c>
      <c r="F32" s="71" t="s">
        <v>926</v>
      </c>
      <c r="G32" s="109" t="s">
        <v>425</v>
      </c>
      <c r="H32" s="355"/>
      <c r="I32" s="109" t="s">
        <v>917</v>
      </c>
      <c r="J32" s="71"/>
      <c r="K32" s="71" t="s">
        <v>1175</v>
      </c>
      <c r="L32" s="341">
        <f>VLOOKUP(D:D,'CRD controls'!F:I,4,0)</f>
        <v>45412</v>
      </c>
      <c r="M32" s="341" t="str">
        <f>VLOOKUP(D:D,'CRD controls'!F:J,5,0)</f>
        <v xml:space="preserve">Open </v>
      </c>
    </row>
    <row r="33" spans="3:13" ht="14.45" customHeight="1" thickBot="1">
      <c r="C33" s="530" t="s">
        <v>422</v>
      </c>
      <c r="D33" s="125"/>
      <c r="E33" s="125" t="s">
        <v>618</v>
      </c>
      <c r="F33" s="125"/>
      <c r="G33" s="356" t="s">
        <v>443</v>
      </c>
      <c r="H33" s="71"/>
      <c r="I33" s="339"/>
      <c r="J33" s="71"/>
      <c r="K33" s="71" t="s">
        <v>916</v>
      </c>
      <c r="L33" s="338"/>
      <c r="M33" s="338"/>
    </row>
    <row r="34" spans="3:13" ht="14.45" customHeight="1" thickBot="1">
      <c r="C34" s="529" t="s">
        <v>422</v>
      </c>
      <c r="D34" s="234" t="s">
        <v>630</v>
      </c>
      <c r="E34" s="234" t="s">
        <v>618</v>
      </c>
      <c r="F34" s="526" t="s">
        <v>631</v>
      </c>
      <c r="G34" s="349" t="s">
        <v>925</v>
      </c>
      <c r="H34" s="71" t="s">
        <v>275</v>
      </c>
      <c r="I34" s="339"/>
      <c r="J34" s="71"/>
      <c r="K34" s="71" t="s">
        <v>921</v>
      </c>
      <c r="L34" s="341">
        <f>VLOOKUP(D:D,'CRD controls'!F:I,4,0)</f>
        <v>45240</v>
      </c>
      <c r="M34" s="341" t="str">
        <f>VLOOKUP(D:D,'CRD controls'!F:J,5,0)</f>
        <v>Closed</v>
      </c>
    </row>
    <row r="35" spans="3:13" ht="14.45" customHeight="1" thickBot="1">
      <c r="C35" s="273" t="s">
        <v>422</v>
      </c>
      <c r="D35" s="71" t="s">
        <v>632</v>
      </c>
      <c r="E35" s="71" t="s">
        <v>618</v>
      </c>
      <c r="F35" s="71" t="s">
        <v>633</v>
      </c>
      <c r="G35" s="433" t="s">
        <v>925</v>
      </c>
      <c r="H35" s="355" t="s">
        <v>275</v>
      </c>
      <c r="I35" s="339"/>
      <c r="J35" s="71"/>
      <c r="K35" s="71" t="s">
        <v>913</v>
      </c>
      <c r="L35" s="341">
        <f>VLOOKUP(D:D,'CRD controls'!F:I,4,0)</f>
        <v>45240</v>
      </c>
      <c r="M35" s="341" t="str">
        <f>VLOOKUP(D:D,'CRD controls'!F:J,5,0)</f>
        <v>Closed</v>
      </c>
    </row>
    <row r="36" spans="3:13" ht="14.45" customHeight="1" thickBot="1">
      <c r="C36" s="530" t="s">
        <v>422</v>
      </c>
      <c r="D36" s="125" t="s">
        <v>634</v>
      </c>
      <c r="E36" s="125" t="s">
        <v>618</v>
      </c>
      <c r="F36" s="125" t="s">
        <v>635</v>
      </c>
      <c r="G36" s="349" t="s">
        <v>925</v>
      </c>
      <c r="H36" s="71" t="s">
        <v>275</v>
      </c>
      <c r="I36" s="339"/>
      <c r="J36" s="71"/>
      <c r="K36" s="71" t="s">
        <v>922</v>
      </c>
      <c r="L36" s="341">
        <f>VLOOKUP(D:D,'CRD controls'!F:I,4,0)</f>
        <v>45240</v>
      </c>
      <c r="M36" s="341" t="str">
        <f>VLOOKUP(D:D,'CRD controls'!F:J,5,0)</f>
        <v>Closed</v>
      </c>
    </row>
    <row r="37" spans="3:13" ht="15.75" thickBot="1">
      <c r="C37" s="273" t="s">
        <v>432</v>
      </c>
      <c r="D37" s="71" t="s">
        <v>636</v>
      </c>
      <c r="E37" s="71" t="s">
        <v>413</v>
      </c>
      <c r="F37" s="346" t="s">
        <v>637</v>
      </c>
      <c r="G37" s="109" t="s">
        <v>435</v>
      </c>
      <c r="H37" s="71" t="s">
        <v>909</v>
      </c>
      <c r="I37" s="109" t="s">
        <v>911</v>
      </c>
      <c r="J37" s="71" t="s">
        <v>905</v>
      </c>
      <c r="K37" s="71" t="s">
        <v>906</v>
      </c>
      <c r="L37" s="341">
        <f>VLOOKUP(D:D,'CRD controls'!F:I,4,0)</f>
        <v>45334</v>
      </c>
      <c r="M37" s="341" t="str">
        <f>VLOOKUP(D:D,'CRD controls'!F:J,5,0)</f>
        <v xml:space="preserve">Open </v>
      </c>
    </row>
    <row r="38" spans="3:13" ht="15.75" thickBot="1">
      <c r="C38" s="273" t="s">
        <v>432</v>
      </c>
      <c r="D38" s="3" t="s">
        <v>638</v>
      </c>
      <c r="E38" s="3" t="s">
        <v>413</v>
      </c>
      <c r="F38" s="346" t="s">
        <v>639</v>
      </c>
      <c r="G38" s="356" t="s">
        <v>435</v>
      </c>
      <c r="H38" s="71" t="s">
        <v>909</v>
      </c>
      <c r="I38" s="109" t="s">
        <v>911</v>
      </c>
      <c r="J38" s="71" t="s">
        <v>905</v>
      </c>
      <c r="K38" s="71" t="s">
        <v>912</v>
      </c>
      <c r="L38" s="341">
        <f>VLOOKUP(D:D,'CRD controls'!F:I,4,0)</f>
        <v>45215</v>
      </c>
      <c r="M38" s="341" t="str">
        <f>VLOOKUP(D:D,'CRD controls'!F:J,5,0)</f>
        <v>Closed</v>
      </c>
    </row>
    <row r="39" spans="3:13">
      <c r="C39" s="273" t="s">
        <v>432</v>
      </c>
      <c r="D39" s="148" t="s">
        <v>433</v>
      </c>
      <c r="E39" s="148" t="s">
        <v>413</v>
      </c>
      <c r="F39" s="346" t="s">
        <v>434</v>
      </c>
      <c r="G39" s="109" t="s">
        <v>435</v>
      </c>
      <c r="H39" s="71" t="s">
        <v>909</v>
      </c>
      <c r="I39" s="109" t="s">
        <v>911</v>
      </c>
      <c r="J39" s="71" t="s">
        <v>905</v>
      </c>
      <c r="K39" s="71" t="s">
        <v>913</v>
      </c>
      <c r="L39" s="341">
        <f>VLOOKUP(D:D,'CRD controls'!F:I,4,0)</f>
        <v>45215</v>
      </c>
      <c r="M39" s="341" t="str">
        <f>VLOOKUP(D:D,'CRD controls'!F:J,5,0)</f>
        <v>Closed</v>
      </c>
    </row>
    <row r="40" spans="3:13" ht="14.45" customHeight="1">
      <c r="C40" s="273" t="s">
        <v>432</v>
      </c>
      <c r="D40" s="71"/>
      <c r="E40" s="71" t="s">
        <v>618</v>
      </c>
      <c r="F40" s="71" t="s">
        <v>926</v>
      </c>
      <c r="G40" s="349" t="s">
        <v>929</v>
      </c>
      <c r="H40" s="71"/>
      <c r="I40" s="109" t="s">
        <v>911</v>
      </c>
      <c r="J40" s="71"/>
      <c r="K40" s="71" t="s">
        <v>1175</v>
      </c>
      <c r="L40" s="338"/>
      <c r="M40" s="338"/>
    </row>
    <row r="41" spans="3:13" ht="14.45" customHeight="1" thickBot="1">
      <c r="C41" s="273" t="s">
        <v>432</v>
      </c>
      <c r="D41" s="71"/>
      <c r="E41" s="71" t="s">
        <v>618</v>
      </c>
      <c r="F41" s="71" t="s">
        <v>927</v>
      </c>
      <c r="G41" s="109" t="s">
        <v>443</v>
      </c>
      <c r="H41" s="71"/>
      <c r="I41" s="339"/>
      <c r="J41" s="71"/>
      <c r="K41" s="71" t="s">
        <v>916</v>
      </c>
      <c r="L41" s="338"/>
      <c r="M41" s="338"/>
    </row>
    <row r="42" spans="3:13" ht="15.75" thickBot="1">
      <c r="C42" s="273" t="s">
        <v>432</v>
      </c>
      <c r="D42" s="71" t="s">
        <v>640</v>
      </c>
      <c r="E42" s="71" t="s">
        <v>413</v>
      </c>
      <c r="F42" s="346" t="s">
        <v>641</v>
      </c>
      <c r="G42" s="109" t="s">
        <v>435</v>
      </c>
      <c r="H42" s="71" t="s">
        <v>909</v>
      </c>
      <c r="I42" s="109" t="s">
        <v>917</v>
      </c>
      <c r="J42" s="71" t="s">
        <v>909</v>
      </c>
      <c r="K42" s="71" t="s">
        <v>906</v>
      </c>
      <c r="L42" s="341">
        <f>VLOOKUP(D:D,'CRD controls'!F:I,4,0)</f>
        <v>45334</v>
      </c>
      <c r="M42" s="341" t="str">
        <f>VLOOKUP(D:D,'CRD controls'!F:J,5,0)</f>
        <v xml:space="preserve">Open </v>
      </c>
    </row>
    <row r="43" spans="3:13" ht="15.75" thickBot="1">
      <c r="C43" s="273" t="s">
        <v>432</v>
      </c>
      <c r="D43" s="3" t="s">
        <v>642</v>
      </c>
      <c r="E43" s="3" t="s">
        <v>413</v>
      </c>
      <c r="F43" s="346" t="s">
        <v>643</v>
      </c>
      <c r="G43" s="109" t="s">
        <v>435</v>
      </c>
      <c r="H43" s="71" t="s">
        <v>909</v>
      </c>
      <c r="I43" s="109" t="s">
        <v>917</v>
      </c>
      <c r="J43" s="71" t="s">
        <v>909</v>
      </c>
      <c r="K43" s="71" t="s">
        <v>912</v>
      </c>
      <c r="L43" s="341">
        <f>VLOOKUP(D:D,'CRD controls'!F:I,4,0)</f>
        <v>45215</v>
      </c>
      <c r="M43" s="341" t="str">
        <f>VLOOKUP(D:D,'CRD controls'!F:J,5,0)</f>
        <v>Closed</v>
      </c>
    </row>
    <row r="44" spans="3:13">
      <c r="C44" s="273" t="s">
        <v>432</v>
      </c>
      <c r="D44" s="148" t="s">
        <v>438</v>
      </c>
      <c r="E44" s="148" t="s">
        <v>413</v>
      </c>
      <c r="F44" s="346" t="s">
        <v>439</v>
      </c>
      <c r="G44" s="109" t="s">
        <v>435</v>
      </c>
      <c r="H44" s="71" t="s">
        <v>909</v>
      </c>
      <c r="I44" s="109" t="s">
        <v>917</v>
      </c>
      <c r="J44" s="71" t="s">
        <v>909</v>
      </c>
      <c r="K44" s="71" t="s">
        <v>913</v>
      </c>
      <c r="L44" s="341">
        <f>VLOOKUP(D:D,'CRD controls'!F:I,4,0)</f>
        <v>45215</v>
      </c>
      <c r="M44" s="341" t="str">
        <f>VLOOKUP(D:D,'CRD controls'!F:J,5,0)</f>
        <v>Closed</v>
      </c>
    </row>
    <row r="45" spans="3:13" ht="14.45" customHeight="1" thickBot="1">
      <c r="C45" s="273" t="s">
        <v>432</v>
      </c>
      <c r="D45" s="71"/>
      <c r="E45" s="71" t="s">
        <v>618</v>
      </c>
      <c r="F45" s="71" t="s">
        <v>928</v>
      </c>
      <c r="G45" s="109" t="s">
        <v>443</v>
      </c>
      <c r="H45" s="71"/>
      <c r="I45" s="339"/>
      <c r="J45" s="71"/>
      <c r="K45" s="71" t="s">
        <v>916</v>
      </c>
      <c r="L45" s="338"/>
      <c r="M45" s="338"/>
    </row>
    <row r="46" spans="3:13" ht="14.45" customHeight="1" thickBot="1">
      <c r="C46" s="273" t="s">
        <v>432</v>
      </c>
      <c r="D46" s="71" t="s">
        <v>644</v>
      </c>
      <c r="E46" s="71" t="s">
        <v>618</v>
      </c>
      <c r="F46" s="346" t="s">
        <v>645</v>
      </c>
      <c r="G46" s="349" t="s">
        <v>929</v>
      </c>
      <c r="H46" s="71" t="s">
        <v>275</v>
      </c>
      <c r="I46" s="109" t="s">
        <v>917</v>
      </c>
      <c r="J46" s="71"/>
      <c r="K46" s="71" t="s">
        <v>921</v>
      </c>
      <c r="L46" s="341">
        <f>VLOOKUP(D:D,'CRD controls'!F:I,4,0)</f>
        <v>45412</v>
      </c>
      <c r="M46" s="341" t="str">
        <f>VLOOKUP(D:D,'CRD controls'!F:J,5,0)</f>
        <v xml:space="preserve">Open </v>
      </c>
    </row>
    <row r="47" spans="3:13" ht="14.45" customHeight="1" thickBot="1">
      <c r="C47" s="273" t="s">
        <v>432</v>
      </c>
      <c r="D47" s="71" t="s">
        <v>646</v>
      </c>
      <c r="E47" s="71" t="s">
        <v>618</v>
      </c>
      <c r="F47" s="346" t="s">
        <v>647</v>
      </c>
      <c r="G47" s="349" t="s">
        <v>929</v>
      </c>
      <c r="H47" s="71" t="s">
        <v>275</v>
      </c>
      <c r="I47" s="109" t="s">
        <v>917</v>
      </c>
      <c r="J47" s="71"/>
      <c r="K47" s="71" t="s">
        <v>913</v>
      </c>
      <c r="L47" s="341">
        <f>VLOOKUP(D:D,'CRD controls'!F:I,4,0)</f>
        <v>45412</v>
      </c>
      <c r="M47" s="341" t="str">
        <f>VLOOKUP(D:D,'CRD controls'!F:J,5,0)</f>
        <v xml:space="preserve">Open </v>
      </c>
    </row>
    <row r="48" spans="3:13" ht="14.45" customHeight="1" thickBot="1">
      <c r="C48" s="273" t="s">
        <v>432</v>
      </c>
      <c r="D48" s="71" t="s">
        <v>648</v>
      </c>
      <c r="E48" s="71" t="s">
        <v>618</v>
      </c>
      <c r="F48" s="346" t="s">
        <v>649</v>
      </c>
      <c r="G48" s="349" t="s">
        <v>929</v>
      </c>
      <c r="H48" s="71" t="s">
        <v>275</v>
      </c>
      <c r="I48" s="109" t="s">
        <v>911</v>
      </c>
      <c r="J48" s="71"/>
      <c r="K48" s="71" t="s">
        <v>922</v>
      </c>
      <c r="L48" s="341">
        <f>VLOOKUP(D:D,'CRD controls'!F:I,4,0)</f>
        <v>45412</v>
      </c>
      <c r="M48" s="341" t="str">
        <f>VLOOKUP(D:D,'CRD controls'!F:J,5,0)</f>
        <v xml:space="preserve">Open </v>
      </c>
    </row>
    <row r="49" spans="3:13">
      <c r="C49" s="273" t="s">
        <v>442</v>
      </c>
      <c r="D49" s="71" t="s">
        <v>664</v>
      </c>
      <c r="E49" s="71" t="s">
        <v>413</v>
      </c>
      <c r="F49" s="346" t="s">
        <v>665</v>
      </c>
      <c r="G49" s="109" t="s">
        <v>865</v>
      </c>
      <c r="H49" s="201" t="s">
        <v>930</v>
      </c>
      <c r="I49" s="109" t="s">
        <v>931</v>
      </c>
      <c r="J49" s="71" t="s">
        <v>905</v>
      </c>
      <c r="K49" s="71" t="s">
        <v>906</v>
      </c>
      <c r="L49" s="341">
        <f>VLOOKUP(D:D,'CRD controls'!F:I,4,0)</f>
        <v>45342</v>
      </c>
      <c r="M49" s="341" t="str">
        <f>VLOOKUP(D:D,'CRD controls'!F:J,5,0)</f>
        <v xml:space="preserve">Open </v>
      </c>
    </row>
    <row r="50" spans="3:13" ht="14.45" customHeight="1" thickBot="1">
      <c r="C50" s="273" t="s">
        <v>442</v>
      </c>
      <c r="D50" s="71"/>
      <c r="E50" s="71"/>
      <c r="F50" s="148" t="s">
        <v>869</v>
      </c>
      <c r="G50" s="109" t="s">
        <v>443</v>
      </c>
      <c r="I50" s="433" t="s">
        <v>932</v>
      </c>
      <c r="J50" s="71"/>
      <c r="K50" s="71" t="s">
        <v>921</v>
      </c>
      <c r="L50" s="338"/>
      <c r="M50" s="338"/>
    </row>
    <row r="51" spans="3:13">
      <c r="C51" s="273" t="s">
        <v>442</v>
      </c>
      <c r="D51" s="71" t="s">
        <v>666</v>
      </c>
      <c r="E51" s="71" t="s">
        <v>413</v>
      </c>
      <c r="F51" s="346" t="s">
        <v>667</v>
      </c>
      <c r="G51" s="109" t="s">
        <v>865</v>
      </c>
      <c r="H51" s="201" t="s">
        <v>930</v>
      </c>
      <c r="J51" s="71" t="s">
        <v>909</v>
      </c>
      <c r="K51" s="71" t="s">
        <v>906</v>
      </c>
      <c r="L51" s="341">
        <f>VLOOKUP(D:D,'CRD controls'!F:I,4,0)</f>
        <v>45342</v>
      </c>
      <c r="M51" s="341" t="str">
        <f>VLOOKUP(D:D,'CRD controls'!F:J,5,0)</f>
        <v xml:space="preserve">Open </v>
      </c>
    </row>
    <row r="52" spans="3:13" ht="14.45" customHeight="1">
      <c r="C52" s="273" t="s">
        <v>442</v>
      </c>
      <c r="D52" s="71"/>
      <c r="E52" s="71" t="s">
        <v>618</v>
      </c>
      <c r="F52" s="71" t="s">
        <v>933</v>
      </c>
      <c r="G52" s="109" t="s">
        <v>443</v>
      </c>
      <c r="H52" s="71"/>
      <c r="I52" s="339"/>
      <c r="J52" s="71"/>
      <c r="K52" s="71" t="s">
        <v>916</v>
      </c>
      <c r="L52" s="338"/>
      <c r="M52" s="338"/>
    </row>
    <row r="53" spans="3:13" ht="14.45" customHeight="1" thickBot="1">
      <c r="C53" s="273" t="s">
        <v>442</v>
      </c>
      <c r="D53" s="71"/>
      <c r="E53" s="71" t="s">
        <v>618</v>
      </c>
      <c r="F53" s="71" t="s">
        <v>934</v>
      </c>
      <c r="G53" s="359" t="s">
        <v>443</v>
      </c>
      <c r="H53" s="71"/>
      <c r="I53" s="339"/>
      <c r="J53" s="71"/>
      <c r="K53" s="71" t="s">
        <v>916</v>
      </c>
      <c r="L53" s="338"/>
      <c r="M53" s="338"/>
    </row>
    <row r="54" spans="3:13">
      <c r="C54" s="273" t="s">
        <v>343</v>
      </c>
      <c r="D54" s="71" t="s">
        <v>668</v>
      </c>
      <c r="E54" s="71" t="s">
        <v>413</v>
      </c>
      <c r="F54" s="346" t="s">
        <v>669</v>
      </c>
      <c r="G54" s="109" t="s">
        <v>870</v>
      </c>
      <c r="H54" s="71" t="s">
        <v>935</v>
      </c>
      <c r="I54" s="109" t="s">
        <v>911</v>
      </c>
      <c r="J54" s="71" t="s">
        <v>905</v>
      </c>
      <c r="K54" s="71" t="s">
        <v>906</v>
      </c>
      <c r="L54" s="341">
        <f>VLOOKUP(D:D,'CRD controls'!F:I,4,0)</f>
        <v>45345</v>
      </c>
      <c r="M54" s="341" t="str">
        <f>VLOOKUP(D:D,'CRD controls'!F:J,5,0)</f>
        <v xml:space="preserve">Open </v>
      </c>
    </row>
    <row r="55" spans="3:13" ht="14.45" customHeight="1" thickBot="1">
      <c r="C55" s="273" t="s">
        <v>343</v>
      </c>
      <c r="D55" s="71"/>
      <c r="E55" s="71"/>
      <c r="F55" s="148" t="s">
        <v>936</v>
      </c>
      <c r="G55" s="109" t="s">
        <v>443</v>
      </c>
      <c r="H55" s="71"/>
      <c r="I55" s="349" t="s">
        <v>937</v>
      </c>
      <c r="J55" s="71"/>
      <c r="K55" s="71" t="s">
        <v>921</v>
      </c>
      <c r="L55" s="338"/>
      <c r="M55" s="338"/>
    </row>
    <row r="56" spans="3:13">
      <c r="C56" s="273" t="s">
        <v>343</v>
      </c>
      <c r="D56" s="71" t="s">
        <v>670</v>
      </c>
      <c r="E56" s="71" t="s">
        <v>413</v>
      </c>
      <c r="F56" s="346" t="s">
        <v>671</v>
      </c>
      <c r="G56" s="109" t="s">
        <v>870</v>
      </c>
      <c r="H56" s="71" t="s">
        <v>935</v>
      </c>
      <c r="I56" s="109" t="s">
        <v>917</v>
      </c>
      <c r="J56" s="71" t="s">
        <v>909</v>
      </c>
      <c r="K56" s="71" t="s">
        <v>906</v>
      </c>
      <c r="L56" s="341">
        <f>VLOOKUP(D:D,'CRD controls'!F:I,4,0)</f>
        <v>45345</v>
      </c>
      <c r="M56" s="341" t="str">
        <f>VLOOKUP(D:D,'CRD controls'!F:J,5,0)</f>
        <v xml:space="preserve">Open </v>
      </c>
    </row>
    <row r="57" spans="3:13" ht="14.45" customHeight="1">
      <c r="C57" s="273" t="s">
        <v>343</v>
      </c>
      <c r="D57" s="71"/>
      <c r="E57" s="71" t="s">
        <v>618</v>
      </c>
      <c r="F57" s="71" t="s">
        <v>938</v>
      </c>
      <c r="G57" s="109" t="s">
        <v>443</v>
      </c>
      <c r="H57" s="71"/>
      <c r="I57" s="339"/>
      <c r="J57" s="71"/>
      <c r="K57" s="71" t="s">
        <v>916</v>
      </c>
      <c r="L57" s="338"/>
      <c r="M57" s="338"/>
    </row>
    <row r="58" spans="3:13" ht="14.45" customHeight="1" thickBot="1">
      <c r="C58" s="273" t="s">
        <v>343</v>
      </c>
      <c r="D58" s="71"/>
      <c r="E58" s="71" t="s">
        <v>618</v>
      </c>
      <c r="F58" s="71" t="s">
        <v>939</v>
      </c>
      <c r="G58" s="109" t="s">
        <v>443</v>
      </c>
      <c r="H58" s="71"/>
      <c r="I58" s="339"/>
      <c r="J58" s="71"/>
      <c r="K58" s="71" t="s">
        <v>916</v>
      </c>
      <c r="L58" s="338"/>
      <c r="M58" s="338"/>
    </row>
    <row r="59" spans="3:13" ht="14.45" customHeight="1" thickBot="1">
      <c r="C59" s="273" t="s">
        <v>344</v>
      </c>
      <c r="D59" s="71" t="s">
        <v>672</v>
      </c>
      <c r="E59" s="340" t="s">
        <v>674</v>
      </c>
      <c r="F59" s="346" t="s">
        <v>673</v>
      </c>
      <c r="G59" s="109" t="s">
        <v>873</v>
      </c>
      <c r="H59" s="71" t="s">
        <v>909</v>
      </c>
      <c r="I59" s="109" t="s">
        <v>931</v>
      </c>
      <c r="J59" s="71"/>
      <c r="K59" s="71" t="s">
        <v>906</v>
      </c>
      <c r="L59" s="341">
        <f>VLOOKUP(D:D,'CRD controls'!F:I,4,0)</f>
        <v>45021</v>
      </c>
      <c r="M59" s="341" t="str">
        <f>VLOOKUP(D:D,'CRD controls'!F:J,5,0)</f>
        <v>Closed</v>
      </c>
    </row>
    <row r="60" spans="3:13" ht="15.75" thickBot="1">
      <c r="C60" s="273" t="s">
        <v>344</v>
      </c>
      <c r="D60" s="71" t="s">
        <v>675</v>
      </c>
      <c r="E60" s="71" t="s">
        <v>413</v>
      </c>
      <c r="F60" s="346" t="s">
        <v>676</v>
      </c>
      <c r="G60" s="109" t="s">
        <v>873</v>
      </c>
      <c r="H60" s="71" t="s">
        <v>909</v>
      </c>
      <c r="I60" s="109" t="s">
        <v>931</v>
      </c>
      <c r="J60" s="71"/>
      <c r="K60" s="71" t="s">
        <v>906</v>
      </c>
      <c r="L60" s="341">
        <f>VLOOKUP(D:D,'CRD controls'!F:I,4,0)</f>
        <v>45342</v>
      </c>
      <c r="M60" s="341" t="str">
        <f>VLOOKUP(D:D,'CRD controls'!F:J,5,0)</f>
        <v xml:space="preserve">Open </v>
      </c>
    </row>
    <row r="61" spans="3:13" ht="15.75" thickBot="1">
      <c r="C61" s="273" t="s">
        <v>344</v>
      </c>
      <c r="D61" s="71" t="s">
        <v>677</v>
      </c>
      <c r="E61" s="71" t="s">
        <v>413</v>
      </c>
      <c r="F61" s="346" t="s">
        <v>678</v>
      </c>
      <c r="G61" s="109" t="s">
        <v>873</v>
      </c>
      <c r="H61" s="71" t="s">
        <v>909</v>
      </c>
      <c r="I61" s="109" t="s">
        <v>931</v>
      </c>
      <c r="J61" s="71"/>
      <c r="K61" s="71" t="s">
        <v>906</v>
      </c>
      <c r="L61" s="341">
        <f>VLOOKUP(D:D,'CRD controls'!F:I,4,0)</f>
        <v>45342</v>
      </c>
      <c r="M61" s="341" t="str">
        <f>VLOOKUP(D:D,'CRD controls'!F:J,5,0)</f>
        <v xml:space="preserve">Open </v>
      </c>
    </row>
    <row r="62" spans="3:13" ht="15.75" thickBot="1">
      <c r="C62" s="273" t="s">
        <v>344</v>
      </c>
      <c r="D62" s="71"/>
      <c r="E62" s="71" t="s">
        <v>618</v>
      </c>
      <c r="F62" s="71" t="s">
        <v>681</v>
      </c>
      <c r="G62" s="109" t="s">
        <v>443</v>
      </c>
      <c r="H62" s="71"/>
      <c r="I62" s="109"/>
      <c r="J62" s="71"/>
      <c r="K62" s="71" t="s">
        <v>916</v>
      </c>
      <c r="L62" s="341"/>
      <c r="M62" s="341"/>
    </row>
    <row r="63" spans="3:13" ht="14.45" customHeight="1" thickBot="1">
      <c r="C63" s="273" t="s">
        <v>679</v>
      </c>
      <c r="D63" s="71" t="s">
        <v>680</v>
      </c>
      <c r="E63" s="340" t="s">
        <v>674</v>
      </c>
      <c r="F63" s="346" t="s">
        <v>681</v>
      </c>
      <c r="G63" s="109" t="s">
        <v>940</v>
      </c>
      <c r="H63" s="71" t="s">
        <v>909</v>
      </c>
      <c r="I63" s="109" t="s">
        <v>931</v>
      </c>
      <c r="J63" s="71"/>
      <c r="K63" s="71" t="s">
        <v>906</v>
      </c>
      <c r="L63" s="341">
        <f>VLOOKUP(D:D,'CRD controls'!F:I,4,0)</f>
        <v>45009</v>
      </c>
      <c r="M63" s="341" t="str">
        <f>VLOOKUP(D:D,'CRD controls'!F:J,5,0)</f>
        <v>Closed</v>
      </c>
    </row>
    <row r="64" spans="3:13" ht="15.75" thickBot="1">
      <c r="C64" s="273" t="s">
        <v>679</v>
      </c>
      <c r="D64" s="71" t="s">
        <v>682</v>
      </c>
      <c r="E64" s="71" t="s">
        <v>413</v>
      </c>
      <c r="F64" s="346" t="s">
        <v>683</v>
      </c>
      <c r="G64" s="109" t="s">
        <v>841</v>
      </c>
      <c r="H64" s="71" t="s">
        <v>909</v>
      </c>
      <c r="I64" s="109" t="s">
        <v>931</v>
      </c>
      <c r="J64" s="71"/>
      <c r="K64" s="71" t="s">
        <v>906</v>
      </c>
      <c r="L64" s="341">
        <f>VLOOKUP(D:D,'CRD controls'!F:I,4,0)</f>
        <v>45097</v>
      </c>
      <c r="M64" s="341" t="str">
        <f>VLOOKUP(D:D,'CRD controls'!F:J,5,0)</f>
        <v>Closed</v>
      </c>
    </row>
    <row r="65" spans="3:13" ht="15.75" thickBot="1">
      <c r="C65" s="273" t="s">
        <v>679</v>
      </c>
      <c r="D65" s="71" t="s">
        <v>684</v>
      </c>
      <c r="E65" s="71" t="s">
        <v>413</v>
      </c>
      <c r="F65" s="346" t="s">
        <v>685</v>
      </c>
      <c r="G65" s="359" t="s">
        <v>841</v>
      </c>
      <c r="H65" s="71" t="s">
        <v>909</v>
      </c>
      <c r="I65" s="109" t="s">
        <v>931</v>
      </c>
      <c r="J65" s="71"/>
      <c r="K65" s="71" t="s">
        <v>906</v>
      </c>
      <c r="L65" s="341">
        <f>VLOOKUP(D:D,'CRD controls'!F:I,4,0)</f>
        <v>45097</v>
      </c>
      <c r="M65" s="341" t="str">
        <f>VLOOKUP(D:D,'CRD controls'!F:J,5,0)</f>
        <v>Closed</v>
      </c>
    </row>
    <row r="66" spans="3:13" ht="15.75" thickBot="1">
      <c r="C66" s="273" t="s">
        <v>679</v>
      </c>
      <c r="D66" s="71"/>
      <c r="E66" s="71" t="s">
        <v>618</v>
      </c>
      <c r="F66" s="71" t="s">
        <v>673</v>
      </c>
      <c r="G66" s="109" t="s">
        <v>443</v>
      </c>
      <c r="H66" s="71"/>
      <c r="I66" s="109"/>
      <c r="J66" s="71"/>
      <c r="K66" s="71" t="s">
        <v>916</v>
      </c>
      <c r="L66" s="341"/>
      <c r="M66" s="341"/>
    </row>
    <row r="67" spans="3:13" ht="15.75" thickBot="1">
      <c r="C67" s="273" t="s">
        <v>314</v>
      </c>
      <c r="D67" s="71" t="s">
        <v>650</v>
      </c>
      <c r="E67" s="71" t="s">
        <v>413</v>
      </c>
      <c r="F67" s="346" t="s">
        <v>651</v>
      </c>
      <c r="G67" s="109" t="s">
        <v>446</v>
      </c>
      <c r="H67" s="71" t="s">
        <v>909</v>
      </c>
      <c r="I67" s="109" t="s">
        <v>911</v>
      </c>
      <c r="J67" s="71" t="s">
        <v>905</v>
      </c>
      <c r="K67" s="71" t="s">
        <v>906</v>
      </c>
      <c r="L67" s="341">
        <f>VLOOKUP(D:D,'CRD controls'!F:I,4,0)</f>
        <v>45267</v>
      </c>
      <c r="M67" s="341" t="str">
        <f>VLOOKUP(D:D,'CRD controls'!F:J,5,0)</f>
        <v>Closed</v>
      </c>
    </row>
    <row r="68" spans="3:13" ht="15.75" thickBot="1">
      <c r="C68" s="273" t="s">
        <v>314</v>
      </c>
      <c r="D68" s="71" t="s">
        <v>652</v>
      </c>
      <c r="E68" s="71" t="s">
        <v>413</v>
      </c>
      <c r="F68" s="346" t="s">
        <v>653</v>
      </c>
      <c r="G68" s="356" t="s">
        <v>446</v>
      </c>
      <c r="H68" s="71" t="s">
        <v>909</v>
      </c>
      <c r="I68" s="109" t="s">
        <v>911</v>
      </c>
      <c r="J68" s="71" t="s">
        <v>905</v>
      </c>
      <c r="K68" s="71" t="s">
        <v>912</v>
      </c>
      <c r="L68" s="341">
        <f>VLOOKUP(D:D,'CRD controls'!F:I,4,0)</f>
        <v>45230</v>
      </c>
      <c r="M68" s="341" t="str">
        <f>VLOOKUP(D:D,'CRD controls'!F:J,5,0)</f>
        <v>Closed</v>
      </c>
    </row>
    <row r="69" spans="3:13" ht="15.75" thickBot="1">
      <c r="C69" s="273" t="s">
        <v>314</v>
      </c>
      <c r="D69" s="71" t="s">
        <v>444</v>
      </c>
      <c r="E69" s="71" t="s">
        <v>413</v>
      </c>
      <c r="F69" s="346" t="s">
        <v>445</v>
      </c>
      <c r="G69" s="109" t="s">
        <v>446</v>
      </c>
      <c r="H69" s="71" t="s">
        <v>909</v>
      </c>
      <c r="I69" s="109" t="s">
        <v>911</v>
      </c>
      <c r="J69" s="71" t="s">
        <v>905</v>
      </c>
      <c r="K69" s="71" t="s">
        <v>913</v>
      </c>
      <c r="L69" s="341">
        <f>VLOOKUP(D:D,'CRD controls'!F:I,4,0)</f>
        <v>45230</v>
      </c>
      <c r="M69" s="341" t="str">
        <f>VLOOKUP(D:D,'CRD controls'!F:J,5,0)</f>
        <v>Closed</v>
      </c>
    </row>
    <row r="70" spans="3:13" ht="14.45" customHeight="1">
      <c r="C70" s="273" t="s">
        <v>314</v>
      </c>
      <c r="D70" s="71" t="s">
        <v>1192</v>
      </c>
      <c r="E70" s="71" t="s">
        <v>618</v>
      </c>
      <c r="F70" s="71" t="s">
        <v>941</v>
      </c>
      <c r="G70" s="109" t="s">
        <v>1180</v>
      </c>
      <c r="H70" s="71"/>
      <c r="I70" s="109" t="s">
        <v>911</v>
      </c>
      <c r="J70" s="71"/>
      <c r="K70" s="71" t="s">
        <v>1175</v>
      </c>
      <c r="L70" s="341">
        <f>VLOOKUP(D:D,'CRD controls'!F:I,4,0)</f>
        <v>45412</v>
      </c>
      <c r="M70" s="341" t="str">
        <f>VLOOKUP(D:D,'CRD controls'!F:J,5,0)</f>
        <v xml:space="preserve">Open </v>
      </c>
    </row>
    <row r="71" spans="3:13" ht="14.45" customHeight="1" thickBot="1">
      <c r="C71" s="273" t="s">
        <v>314</v>
      </c>
      <c r="D71" s="71"/>
      <c r="E71" s="71" t="s">
        <v>618</v>
      </c>
      <c r="F71" s="71" t="s">
        <v>942</v>
      </c>
      <c r="G71" s="109" t="s">
        <v>443</v>
      </c>
      <c r="H71" s="71"/>
      <c r="I71" s="339"/>
      <c r="J71" s="71"/>
      <c r="K71" s="71" t="s">
        <v>916</v>
      </c>
      <c r="L71" s="338"/>
      <c r="M71" s="338"/>
    </row>
    <row r="72" spans="3:13" ht="15.75" thickBot="1">
      <c r="C72" s="273" t="s">
        <v>314</v>
      </c>
      <c r="D72" s="71" t="s">
        <v>654</v>
      </c>
      <c r="E72" s="71" t="s">
        <v>413</v>
      </c>
      <c r="F72" s="346" t="s">
        <v>655</v>
      </c>
      <c r="G72" s="109" t="s">
        <v>446</v>
      </c>
      <c r="H72" s="71" t="s">
        <v>909</v>
      </c>
      <c r="I72" s="109" t="s">
        <v>917</v>
      </c>
      <c r="J72" s="71" t="s">
        <v>909</v>
      </c>
      <c r="K72" s="71" t="s">
        <v>906</v>
      </c>
      <c r="L72" s="341">
        <f>VLOOKUP(D:D,'CRD controls'!F:I,4,0)</f>
        <v>45267</v>
      </c>
      <c r="M72" s="341" t="str">
        <f>VLOOKUP(D:D,'CRD controls'!F:J,5,0)</f>
        <v>Closed</v>
      </c>
    </row>
    <row r="73" spans="3:13" ht="15.75" thickBot="1">
      <c r="C73" s="273" t="s">
        <v>314</v>
      </c>
      <c r="D73" s="71" t="s">
        <v>656</v>
      </c>
      <c r="E73" s="71" t="s">
        <v>413</v>
      </c>
      <c r="F73" s="346" t="s">
        <v>657</v>
      </c>
      <c r="G73" s="109" t="s">
        <v>446</v>
      </c>
      <c r="H73" s="71" t="s">
        <v>909</v>
      </c>
      <c r="I73" s="109" t="s">
        <v>917</v>
      </c>
      <c r="J73" s="71" t="s">
        <v>909</v>
      </c>
      <c r="K73" s="71" t="s">
        <v>912</v>
      </c>
      <c r="L73" s="341">
        <f>VLOOKUP(D:D,'CRD controls'!F:I,4,0)</f>
        <v>45230</v>
      </c>
      <c r="M73" s="341" t="str">
        <f>VLOOKUP(D:D,'CRD controls'!F:J,5,0)</f>
        <v>Closed</v>
      </c>
    </row>
    <row r="74" spans="3:13" ht="15.75" thickBot="1">
      <c r="C74" s="273" t="s">
        <v>314</v>
      </c>
      <c r="D74" s="71" t="s">
        <v>449</v>
      </c>
      <c r="E74" s="71" t="s">
        <v>413</v>
      </c>
      <c r="F74" s="346" t="s">
        <v>450</v>
      </c>
      <c r="G74" s="109" t="s">
        <v>446</v>
      </c>
      <c r="H74" s="71" t="s">
        <v>909</v>
      </c>
      <c r="I74" s="109" t="s">
        <v>917</v>
      </c>
      <c r="J74" s="71" t="s">
        <v>909</v>
      </c>
      <c r="K74" s="71" t="s">
        <v>913</v>
      </c>
      <c r="L74" s="341">
        <f>VLOOKUP(D:D,'CRD controls'!F:I,4,0)</f>
        <v>45230</v>
      </c>
      <c r="M74" s="341" t="str">
        <f>VLOOKUP(D:D,'CRD controls'!F:J,5,0)</f>
        <v>Closed</v>
      </c>
    </row>
    <row r="75" spans="3:13" ht="14.45" customHeight="1">
      <c r="C75" s="273" t="s">
        <v>314</v>
      </c>
      <c r="D75" s="71" t="s">
        <v>1177</v>
      </c>
      <c r="E75" s="71" t="s">
        <v>618</v>
      </c>
      <c r="F75" s="71" t="s">
        <v>943</v>
      </c>
      <c r="G75" s="109" t="s">
        <v>1180</v>
      </c>
      <c r="H75" s="71"/>
      <c r="I75" s="109" t="s">
        <v>917</v>
      </c>
      <c r="J75" s="71"/>
      <c r="K75" s="71" t="s">
        <v>1175</v>
      </c>
      <c r="L75" s="341">
        <f>VLOOKUP(D:D,'CRD controls'!F:I,4,0)</f>
        <v>45412</v>
      </c>
      <c r="M75" s="341" t="str">
        <f>VLOOKUP(D:D,'CRD controls'!F:J,5,0)</f>
        <v xml:space="preserve">Open </v>
      </c>
    </row>
    <row r="76" spans="3:13" ht="14.45" customHeight="1" thickBot="1">
      <c r="C76" s="273" t="s">
        <v>314</v>
      </c>
      <c r="D76" s="71"/>
      <c r="E76" s="71" t="s">
        <v>618</v>
      </c>
      <c r="F76" s="71" t="s">
        <v>944</v>
      </c>
      <c r="G76" s="109" t="s">
        <v>443</v>
      </c>
      <c r="H76" s="71"/>
      <c r="I76" s="339"/>
      <c r="J76" s="71"/>
      <c r="K76" s="71" t="s">
        <v>916</v>
      </c>
      <c r="L76" s="338"/>
      <c r="M76" s="338"/>
    </row>
    <row r="77" spans="3:13" ht="14.45" customHeight="1" thickBot="1">
      <c r="C77" s="273" t="s">
        <v>314</v>
      </c>
      <c r="D77" s="71" t="s">
        <v>658</v>
      </c>
      <c r="E77" s="71" t="s">
        <v>618</v>
      </c>
      <c r="F77" s="346" t="s">
        <v>659</v>
      </c>
      <c r="G77" s="349" t="s">
        <v>945</v>
      </c>
      <c r="H77" s="71" t="s">
        <v>275</v>
      </c>
      <c r="I77" s="339"/>
      <c r="J77" s="71"/>
      <c r="K77" s="71" t="s">
        <v>921</v>
      </c>
      <c r="L77" s="341">
        <f>VLOOKUP(D:D,'CRD controls'!F:I,4,0)</f>
        <v>45274</v>
      </c>
      <c r="M77" s="341" t="str">
        <f>VLOOKUP(D:D,'CRD controls'!F:J,5,0)</f>
        <v>Closed</v>
      </c>
    </row>
    <row r="78" spans="3:13" ht="14.45" customHeight="1" thickBot="1">
      <c r="C78" s="273" t="s">
        <v>314</v>
      </c>
      <c r="D78" s="71" t="s">
        <v>660</v>
      </c>
      <c r="E78" s="71" t="s">
        <v>618</v>
      </c>
      <c r="F78" s="346" t="s">
        <v>661</v>
      </c>
      <c r="G78" s="349" t="s">
        <v>945</v>
      </c>
      <c r="H78" s="71" t="s">
        <v>275</v>
      </c>
      <c r="I78" s="339"/>
      <c r="J78" s="71"/>
      <c r="K78" s="71" t="s">
        <v>913</v>
      </c>
      <c r="L78" s="341">
        <f>VLOOKUP(D:D,'CRD controls'!F:I,4,0)</f>
        <v>45274</v>
      </c>
      <c r="M78" s="341" t="str">
        <f>VLOOKUP(D:D,'CRD controls'!F:J,5,0)</f>
        <v>Closed</v>
      </c>
    </row>
    <row r="79" spans="3:13" ht="14.45" customHeight="1" thickBot="1">
      <c r="C79" s="273" t="s">
        <v>314</v>
      </c>
      <c r="D79" s="71" t="s">
        <v>662</v>
      </c>
      <c r="E79" s="71" t="s">
        <v>618</v>
      </c>
      <c r="F79" s="346" t="s">
        <v>663</v>
      </c>
      <c r="G79" s="349" t="s">
        <v>945</v>
      </c>
      <c r="H79" s="71" t="s">
        <v>275</v>
      </c>
      <c r="I79" s="339"/>
      <c r="J79" s="71"/>
      <c r="K79" s="71" t="s">
        <v>922</v>
      </c>
      <c r="L79" s="341">
        <f>VLOOKUP(D:D,'CRD controls'!F:I,4,0)</f>
        <v>45274</v>
      </c>
      <c r="M79" s="341" t="str">
        <f>VLOOKUP(D:D,'CRD controls'!F:J,5,0)</f>
        <v>Closed</v>
      </c>
    </row>
    <row r="80" spans="3:13" ht="15.75" thickBot="1">
      <c r="C80" s="273" t="s">
        <v>315</v>
      </c>
      <c r="D80" s="71" t="s">
        <v>686</v>
      </c>
      <c r="E80" s="71" t="s">
        <v>413</v>
      </c>
      <c r="F80" s="346" t="s">
        <v>687</v>
      </c>
      <c r="G80" s="109" t="s">
        <v>455</v>
      </c>
      <c r="H80" s="71" t="s">
        <v>909</v>
      </c>
      <c r="I80" s="109" t="s">
        <v>911</v>
      </c>
      <c r="J80" s="71" t="s">
        <v>905</v>
      </c>
      <c r="K80" s="71" t="s">
        <v>906</v>
      </c>
      <c r="L80" s="341">
        <f>VLOOKUP(D:D,'CRD controls'!F:I,4,0)</f>
        <v>45349</v>
      </c>
      <c r="M80" s="341" t="str">
        <f>VLOOKUP(D:D,'CRD controls'!F:J,5,0)</f>
        <v xml:space="preserve">Open </v>
      </c>
    </row>
    <row r="81" spans="3:13" ht="15.75" thickBot="1">
      <c r="C81" s="273" t="s">
        <v>315</v>
      </c>
      <c r="D81" s="71" t="s">
        <v>688</v>
      </c>
      <c r="E81" s="71" t="s">
        <v>413</v>
      </c>
      <c r="F81" s="346" t="s">
        <v>689</v>
      </c>
      <c r="G81" s="356" t="s">
        <v>455</v>
      </c>
      <c r="H81" s="71" t="s">
        <v>909</v>
      </c>
      <c r="I81" s="109" t="s">
        <v>911</v>
      </c>
      <c r="J81" s="71" t="s">
        <v>905</v>
      </c>
      <c r="K81" s="71" t="s">
        <v>912</v>
      </c>
      <c r="L81" s="341">
        <f>VLOOKUP(D:D,'CRD controls'!F:I,4,0)</f>
        <v>45300</v>
      </c>
      <c r="M81" s="341" t="str">
        <f>VLOOKUP(D:D,'CRD controls'!F:J,5,0)</f>
        <v>Closed</v>
      </c>
    </row>
    <row r="82" spans="3:13" ht="15.75" thickBot="1">
      <c r="C82" s="273" t="s">
        <v>315</v>
      </c>
      <c r="D82" s="71" t="s">
        <v>453</v>
      </c>
      <c r="E82" s="71" t="s">
        <v>413</v>
      </c>
      <c r="F82" s="346" t="s">
        <v>454</v>
      </c>
      <c r="G82" s="109" t="s">
        <v>455</v>
      </c>
      <c r="H82" s="71" t="s">
        <v>909</v>
      </c>
      <c r="I82" s="109" t="s">
        <v>911</v>
      </c>
      <c r="J82" s="71" t="s">
        <v>905</v>
      </c>
      <c r="K82" s="71" t="s">
        <v>913</v>
      </c>
      <c r="L82" s="341">
        <f>VLOOKUP(D:D,'CRD controls'!F:I,4,0)</f>
        <v>45300</v>
      </c>
      <c r="M82" s="341" t="str">
        <f>VLOOKUP(D:D,'CRD controls'!F:J,5,0)</f>
        <v>Closed</v>
      </c>
    </row>
    <row r="83" spans="3:13" ht="14.45" customHeight="1">
      <c r="C83" s="273" t="s">
        <v>315</v>
      </c>
      <c r="D83" s="71" t="s">
        <v>1191</v>
      </c>
      <c r="E83" s="71" t="s">
        <v>618</v>
      </c>
      <c r="F83" s="71" t="s">
        <v>946</v>
      </c>
      <c r="G83" s="349" t="s">
        <v>948</v>
      </c>
      <c r="H83" s="71"/>
      <c r="I83" s="109" t="s">
        <v>911</v>
      </c>
      <c r="J83" s="71"/>
      <c r="K83" s="71" t="s">
        <v>1175</v>
      </c>
      <c r="L83" s="341">
        <f>VLOOKUP(D:D,'CRD controls'!F:I,4,0)</f>
        <v>45412</v>
      </c>
      <c r="M83" s="341" t="str">
        <f>VLOOKUP(D:D,'CRD controls'!F:J,5,0)</f>
        <v xml:space="preserve">Open </v>
      </c>
    </row>
    <row r="84" spans="3:13" ht="14.45" customHeight="1" thickBot="1">
      <c r="C84" s="273" t="s">
        <v>315</v>
      </c>
      <c r="D84" s="71"/>
      <c r="E84" s="71" t="s">
        <v>618</v>
      </c>
      <c r="F84" s="71"/>
      <c r="G84" s="109" t="s">
        <v>443</v>
      </c>
      <c r="H84" s="71"/>
      <c r="I84" s="339"/>
      <c r="J84" s="71"/>
      <c r="K84" s="71" t="s">
        <v>916</v>
      </c>
      <c r="L84" s="338"/>
      <c r="M84" s="338"/>
    </row>
    <row r="85" spans="3:13" ht="15.75" thickBot="1">
      <c r="C85" s="273" t="s">
        <v>315</v>
      </c>
      <c r="D85" s="71" t="s">
        <v>690</v>
      </c>
      <c r="E85" s="71" t="s">
        <v>413</v>
      </c>
      <c r="F85" s="346" t="s">
        <v>691</v>
      </c>
      <c r="G85" s="109" t="s">
        <v>455</v>
      </c>
      <c r="H85" s="71" t="s">
        <v>909</v>
      </c>
      <c r="I85" s="109" t="s">
        <v>917</v>
      </c>
      <c r="J85" s="71" t="s">
        <v>909</v>
      </c>
      <c r="K85" s="71" t="s">
        <v>906</v>
      </c>
      <c r="L85" s="341">
        <f>VLOOKUP(D:D,'CRD controls'!F:I,4,0)</f>
        <v>45349</v>
      </c>
      <c r="M85" s="341" t="str">
        <f>VLOOKUP(D:D,'CRD controls'!F:J,5,0)</f>
        <v xml:space="preserve">Open </v>
      </c>
    </row>
    <row r="86" spans="3:13" ht="15.75" thickBot="1">
      <c r="C86" s="273" t="s">
        <v>315</v>
      </c>
      <c r="D86" s="71" t="s">
        <v>692</v>
      </c>
      <c r="E86" s="71" t="s">
        <v>413</v>
      </c>
      <c r="F86" s="346" t="s">
        <v>693</v>
      </c>
      <c r="G86" s="109" t="s">
        <v>455</v>
      </c>
      <c r="H86" s="71" t="s">
        <v>909</v>
      </c>
      <c r="I86" s="109" t="s">
        <v>917</v>
      </c>
      <c r="J86" s="71" t="s">
        <v>909</v>
      </c>
      <c r="K86" s="71" t="s">
        <v>912</v>
      </c>
      <c r="L86" s="341">
        <f>VLOOKUP(D:D,'CRD controls'!F:I,4,0)</f>
        <v>45337</v>
      </c>
      <c r="M86" s="341" t="str">
        <f>VLOOKUP(D:D,'CRD controls'!F:J,5,0)</f>
        <v xml:space="preserve">Open </v>
      </c>
    </row>
    <row r="87" spans="3:13" ht="15.75" thickBot="1">
      <c r="C87" s="273" t="s">
        <v>315</v>
      </c>
      <c r="D87" s="71" t="s">
        <v>458</v>
      </c>
      <c r="E87" s="71" t="s">
        <v>413</v>
      </c>
      <c r="F87" s="346" t="s">
        <v>459</v>
      </c>
      <c r="G87" s="109" t="s">
        <v>455</v>
      </c>
      <c r="H87" s="71" t="s">
        <v>909</v>
      </c>
      <c r="I87" s="109" t="s">
        <v>917</v>
      </c>
      <c r="J87" s="71" t="s">
        <v>909</v>
      </c>
      <c r="K87" s="71" t="s">
        <v>913</v>
      </c>
      <c r="L87" s="341">
        <f>VLOOKUP(D:D,'CRD controls'!F:I,4,0)</f>
        <v>45337</v>
      </c>
      <c r="M87" s="341" t="str">
        <f>VLOOKUP(D:D,'CRD controls'!F:J,5,0)</f>
        <v xml:space="preserve">Open </v>
      </c>
    </row>
    <row r="88" spans="3:13" ht="14.45" customHeight="1">
      <c r="C88" s="273" t="s">
        <v>315</v>
      </c>
      <c r="D88" s="71" t="s">
        <v>1190</v>
      </c>
      <c r="E88" s="71" t="s">
        <v>618</v>
      </c>
      <c r="F88" s="71" t="s">
        <v>947</v>
      </c>
      <c r="G88" s="349" t="s">
        <v>948</v>
      </c>
      <c r="H88" s="71"/>
      <c r="I88" s="109" t="s">
        <v>917</v>
      </c>
      <c r="J88" s="71"/>
      <c r="K88" s="71" t="s">
        <v>1175</v>
      </c>
      <c r="L88" s="341">
        <f>VLOOKUP(D:D,'CRD controls'!F:I,4,0)</f>
        <v>45412</v>
      </c>
      <c r="M88" s="341" t="str">
        <f>VLOOKUP(D:D,'CRD controls'!F:J,5,0)</f>
        <v xml:space="preserve">Open </v>
      </c>
    </row>
    <row r="89" spans="3:13" ht="14.45" customHeight="1" thickBot="1">
      <c r="C89" s="273" t="s">
        <v>315</v>
      </c>
      <c r="D89" s="71"/>
      <c r="E89" s="71" t="s">
        <v>618</v>
      </c>
      <c r="F89" s="71"/>
      <c r="G89" s="109" t="s">
        <v>443</v>
      </c>
      <c r="H89" s="71"/>
      <c r="I89" s="339"/>
      <c r="J89" s="71"/>
      <c r="K89" s="71" t="s">
        <v>916</v>
      </c>
      <c r="L89" s="338"/>
      <c r="M89" s="338"/>
    </row>
    <row r="90" spans="3:13" ht="14.45" customHeight="1" thickBot="1">
      <c r="C90" s="273" t="s">
        <v>315</v>
      </c>
      <c r="D90" s="71" t="s">
        <v>694</v>
      </c>
      <c r="E90" s="71" t="s">
        <v>618</v>
      </c>
      <c r="F90" s="346" t="s">
        <v>695</v>
      </c>
      <c r="G90" s="349" t="s">
        <v>948</v>
      </c>
      <c r="H90" s="71" t="s">
        <v>275</v>
      </c>
      <c r="I90" s="339"/>
      <c r="J90" s="71"/>
      <c r="K90" s="71" t="s">
        <v>921</v>
      </c>
      <c r="L90" s="341">
        <f>VLOOKUP(D:D,'CRD controls'!F:I,4,0)</f>
        <v>45412</v>
      </c>
      <c r="M90" s="341" t="str">
        <f>VLOOKUP(D:D,'CRD controls'!F:J,5,0)</f>
        <v xml:space="preserve">Open </v>
      </c>
    </row>
    <row r="91" spans="3:13" ht="14.45" customHeight="1" thickBot="1">
      <c r="C91" s="273" t="s">
        <v>315</v>
      </c>
      <c r="D91" s="71" t="s">
        <v>696</v>
      </c>
      <c r="E91" s="71" t="s">
        <v>618</v>
      </c>
      <c r="F91" s="346" t="s">
        <v>697</v>
      </c>
      <c r="G91" s="349" t="s">
        <v>948</v>
      </c>
      <c r="H91" s="71" t="s">
        <v>275</v>
      </c>
      <c r="I91" s="339"/>
      <c r="J91" s="71"/>
      <c r="K91" s="71" t="s">
        <v>913</v>
      </c>
      <c r="L91" s="341">
        <f>VLOOKUP(D:D,'CRD controls'!F:I,4,0)</f>
        <v>45412</v>
      </c>
      <c r="M91" s="341" t="str">
        <f>VLOOKUP(D:D,'CRD controls'!F:J,5,0)</f>
        <v xml:space="preserve">Open </v>
      </c>
    </row>
    <row r="92" spans="3:13" ht="14.45" customHeight="1" thickBot="1">
      <c r="C92" s="273" t="s">
        <v>315</v>
      </c>
      <c r="D92" s="71" t="s">
        <v>698</v>
      </c>
      <c r="E92" s="71" t="s">
        <v>618</v>
      </c>
      <c r="F92" s="346" t="s">
        <v>699</v>
      </c>
      <c r="G92" s="349" t="s">
        <v>948</v>
      </c>
      <c r="H92" s="71" t="s">
        <v>275</v>
      </c>
      <c r="I92" s="339"/>
      <c r="J92" s="71"/>
      <c r="K92" s="71" t="s">
        <v>922</v>
      </c>
      <c r="L92" s="341">
        <f>VLOOKUP(D:D,'CRD controls'!F:I,4,0)</f>
        <v>45412</v>
      </c>
      <c r="M92" s="341" t="str">
        <f>VLOOKUP(D:D,'CRD controls'!F:J,5,0)</f>
        <v xml:space="preserve">Open </v>
      </c>
    </row>
    <row r="93" spans="3:13" ht="15.75" thickBot="1">
      <c r="C93" s="273" t="s">
        <v>316</v>
      </c>
      <c r="D93" s="71" t="s">
        <v>700</v>
      </c>
      <c r="E93" s="71" t="s">
        <v>413</v>
      </c>
      <c r="F93" s="346" t="s">
        <v>701</v>
      </c>
      <c r="G93" s="109" t="s">
        <v>462</v>
      </c>
      <c r="H93" s="71" t="s">
        <v>909</v>
      </c>
      <c r="I93" s="109" t="s">
        <v>911</v>
      </c>
      <c r="J93" s="71" t="s">
        <v>905</v>
      </c>
      <c r="K93" s="71" t="s">
        <v>906</v>
      </c>
      <c r="L93" s="341">
        <f>VLOOKUP(D:D,'CRD controls'!F:I,4,0)</f>
        <v>45316</v>
      </c>
      <c r="M93" s="341" t="str">
        <f>VLOOKUP(D:D,'CRD controls'!F:J,5,0)</f>
        <v xml:space="preserve">Open </v>
      </c>
    </row>
    <row r="94" spans="3:13" ht="15.75" thickBot="1">
      <c r="C94" s="273" t="s">
        <v>316</v>
      </c>
      <c r="D94" s="71" t="s">
        <v>702</v>
      </c>
      <c r="E94" s="71" t="s">
        <v>413</v>
      </c>
      <c r="F94" s="346" t="s">
        <v>703</v>
      </c>
      <c r="G94" s="356" t="s">
        <v>462</v>
      </c>
      <c r="H94" s="71" t="s">
        <v>909</v>
      </c>
      <c r="I94" s="109" t="s">
        <v>911</v>
      </c>
      <c r="J94" s="71" t="s">
        <v>905</v>
      </c>
      <c r="K94" s="71" t="s">
        <v>912</v>
      </c>
      <c r="L94" s="341">
        <f>VLOOKUP(D:D,'CRD controls'!F:I,4,0)</f>
        <v>45261</v>
      </c>
      <c r="M94" s="341" t="str">
        <f>VLOOKUP(D:D,'CRD controls'!F:J,5,0)</f>
        <v>Closed</v>
      </c>
    </row>
    <row r="95" spans="3:13" ht="15.75" thickBot="1">
      <c r="C95" s="273" t="s">
        <v>316</v>
      </c>
      <c r="D95" s="71" t="s">
        <v>460</v>
      </c>
      <c r="E95" s="71" t="s">
        <v>413</v>
      </c>
      <c r="F95" s="346" t="s">
        <v>461</v>
      </c>
      <c r="G95" s="109" t="s">
        <v>462</v>
      </c>
      <c r="H95" s="71" t="s">
        <v>909</v>
      </c>
      <c r="I95" s="109" t="s">
        <v>911</v>
      </c>
      <c r="J95" s="71" t="s">
        <v>905</v>
      </c>
      <c r="K95" s="71" t="s">
        <v>913</v>
      </c>
      <c r="L95" s="341">
        <f>VLOOKUP(D:D,'CRD controls'!F:I,4,0)</f>
        <v>45261</v>
      </c>
      <c r="M95" s="341" t="str">
        <f>VLOOKUP(D:D,'CRD controls'!F:J,5,0)</f>
        <v>Closed</v>
      </c>
    </row>
    <row r="96" spans="3:13" ht="14.45" customHeight="1">
      <c r="C96" s="273" t="s">
        <v>316</v>
      </c>
      <c r="D96" s="71" t="s">
        <v>1196</v>
      </c>
      <c r="E96" s="71" t="s">
        <v>618</v>
      </c>
      <c r="F96" s="71" t="s">
        <v>949</v>
      </c>
      <c r="G96" s="349" t="s">
        <v>951</v>
      </c>
      <c r="H96" s="71"/>
      <c r="I96" s="109" t="s">
        <v>911</v>
      </c>
      <c r="J96" s="71"/>
      <c r="K96" s="71" t="s">
        <v>1175</v>
      </c>
      <c r="L96" s="341">
        <f>VLOOKUP(D:D,'CRD controls'!F:I,4,0)</f>
        <v>45323</v>
      </c>
      <c r="M96" s="341" t="str">
        <f>VLOOKUP(D:D,'CRD controls'!F:J,5,0)</f>
        <v xml:space="preserve">Open </v>
      </c>
    </row>
    <row r="97" spans="3:13" ht="14.45" customHeight="1" thickBot="1">
      <c r="C97" s="273" t="s">
        <v>316</v>
      </c>
      <c r="D97" s="71"/>
      <c r="E97" s="71" t="s">
        <v>618</v>
      </c>
      <c r="F97" s="71"/>
      <c r="G97" s="109" t="s">
        <v>443</v>
      </c>
      <c r="H97" s="71"/>
      <c r="I97" s="339"/>
      <c r="J97" s="71"/>
      <c r="K97" s="71" t="s">
        <v>916</v>
      </c>
      <c r="L97" s="338"/>
      <c r="M97" s="338"/>
    </row>
    <row r="98" spans="3:13" ht="15.75" thickBot="1">
      <c r="C98" s="273" t="s">
        <v>316</v>
      </c>
      <c r="D98" s="71" t="s">
        <v>704</v>
      </c>
      <c r="E98" s="71" t="s">
        <v>413</v>
      </c>
      <c r="F98" s="346" t="s">
        <v>705</v>
      </c>
      <c r="G98" s="109" t="s">
        <v>462</v>
      </c>
      <c r="H98" s="71" t="s">
        <v>909</v>
      </c>
      <c r="I98" s="109" t="s">
        <v>917</v>
      </c>
      <c r="J98" s="71" t="s">
        <v>909</v>
      </c>
      <c r="K98" s="71" t="s">
        <v>906</v>
      </c>
      <c r="L98" s="341">
        <f>VLOOKUP(D:D,'CRD controls'!F:I,4,0)</f>
        <v>45316</v>
      </c>
      <c r="M98" s="341" t="str">
        <f>VLOOKUP(D:D,'CRD controls'!F:J,5,0)</f>
        <v xml:space="preserve">Open </v>
      </c>
    </row>
    <row r="99" spans="3:13" ht="15.75" thickBot="1">
      <c r="C99" s="273" t="s">
        <v>316</v>
      </c>
      <c r="D99" s="71" t="s">
        <v>706</v>
      </c>
      <c r="E99" s="71" t="s">
        <v>413</v>
      </c>
      <c r="F99" s="346" t="s">
        <v>707</v>
      </c>
      <c r="G99" s="109" t="s">
        <v>462</v>
      </c>
      <c r="H99" s="71" t="s">
        <v>909</v>
      </c>
      <c r="I99" s="109" t="s">
        <v>917</v>
      </c>
      <c r="J99" s="71" t="s">
        <v>909</v>
      </c>
      <c r="K99" s="71" t="s">
        <v>912</v>
      </c>
      <c r="L99" s="341">
        <f>VLOOKUP(D:D,'CRD controls'!F:I,4,0)</f>
        <v>45261</v>
      </c>
      <c r="M99" s="341" t="str">
        <f>VLOOKUP(D:D,'CRD controls'!F:J,5,0)</f>
        <v>Closed</v>
      </c>
    </row>
    <row r="100" spans="3:13" ht="15.75" thickBot="1">
      <c r="C100" s="273" t="s">
        <v>316</v>
      </c>
      <c r="D100" s="71" t="s">
        <v>465</v>
      </c>
      <c r="E100" s="71" t="s">
        <v>413</v>
      </c>
      <c r="F100" s="346" t="s">
        <v>466</v>
      </c>
      <c r="G100" s="109" t="s">
        <v>462</v>
      </c>
      <c r="H100" s="71" t="s">
        <v>909</v>
      </c>
      <c r="I100" s="109" t="s">
        <v>917</v>
      </c>
      <c r="J100" s="71" t="s">
        <v>909</v>
      </c>
      <c r="K100" s="71" t="s">
        <v>913</v>
      </c>
      <c r="L100" s="341">
        <f>VLOOKUP(D:D,'CRD controls'!F:I,4,0)</f>
        <v>45261</v>
      </c>
      <c r="M100" s="341" t="str">
        <f>VLOOKUP(D:D,'CRD controls'!F:J,5,0)</f>
        <v>Closed</v>
      </c>
    </row>
    <row r="101" spans="3:13" ht="14.45" customHeight="1">
      <c r="C101" s="273" t="s">
        <v>316</v>
      </c>
      <c r="D101" s="71" t="s">
        <v>1197</v>
      </c>
      <c r="E101" s="71" t="s">
        <v>618</v>
      </c>
      <c r="F101" s="71" t="s">
        <v>950</v>
      </c>
      <c r="G101" s="349" t="s">
        <v>951</v>
      </c>
      <c r="H101" s="71"/>
      <c r="I101" s="109" t="s">
        <v>917</v>
      </c>
      <c r="J101" s="71"/>
      <c r="K101" s="71" t="s">
        <v>1175</v>
      </c>
      <c r="L101" s="341">
        <f>VLOOKUP(D:D,'CRD controls'!F:I,4,0)</f>
        <v>45323</v>
      </c>
      <c r="M101" s="341" t="str">
        <f>VLOOKUP(D:D,'CRD controls'!F:J,5,0)</f>
        <v xml:space="preserve">Open </v>
      </c>
    </row>
    <row r="102" spans="3:13" ht="14.45" customHeight="1" thickBot="1">
      <c r="C102" s="273" t="s">
        <v>316</v>
      </c>
      <c r="D102" s="71"/>
      <c r="E102" s="71" t="s">
        <v>618</v>
      </c>
      <c r="F102" s="71"/>
      <c r="G102" s="109" t="s">
        <v>443</v>
      </c>
      <c r="H102" s="71"/>
      <c r="I102" s="339"/>
      <c r="J102" s="71"/>
      <c r="K102" s="71" t="s">
        <v>916</v>
      </c>
      <c r="L102" s="338"/>
      <c r="M102" s="338"/>
    </row>
    <row r="103" spans="3:13" ht="14.45" customHeight="1" thickBot="1">
      <c r="C103" s="273" t="s">
        <v>316</v>
      </c>
      <c r="D103" s="71" t="s">
        <v>708</v>
      </c>
      <c r="E103" s="71" t="s">
        <v>618</v>
      </c>
      <c r="F103" s="346" t="s">
        <v>709</v>
      </c>
      <c r="G103" s="349" t="s">
        <v>951</v>
      </c>
      <c r="H103" s="71" t="s">
        <v>275</v>
      </c>
      <c r="I103" s="339"/>
      <c r="J103" s="71"/>
      <c r="K103" s="71" t="s">
        <v>921</v>
      </c>
      <c r="L103" s="341">
        <f>VLOOKUP(D:D,'CRD controls'!F:I,4,0)</f>
        <v>45323</v>
      </c>
      <c r="M103" s="341" t="str">
        <f>VLOOKUP(D:D,'CRD controls'!F:J,5,0)</f>
        <v xml:space="preserve">Open </v>
      </c>
    </row>
    <row r="104" spans="3:13" ht="14.45" customHeight="1" thickBot="1">
      <c r="C104" s="273" t="s">
        <v>316</v>
      </c>
      <c r="D104" s="71" t="s">
        <v>710</v>
      </c>
      <c r="E104" s="71" t="s">
        <v>618</v>
      </c>
      <c r="F104" s="346" t="s">
        <v>711</v>
      </c>
      <c r="G104" s="349" t="s">
        <v>951</v>
      </c>
      <c r="H104" s="71" t="s">
        <v>275</v>
      </c>
      <c r="I104" s="339"/>
      <c r="J104" s="71"/>
      <c r="K104" s="71" t="s">
        <v>913</v>
      </c>
      <c r="L104" s="341">
        <f>VLOOKUP(D:D,'CRD controls'!F:I,4,0)</f>
        <v>45323</v>
      </c>
      <c r="M104" s="341" t="str">
        <f>VLOOKUP(D:D,'CRD controls'!F:J,5,0)</f>
        <v xml:space="preserve">Open </v>
      </c>
    </row>
    <row r="105" spans="3:13" ht="14.45" customHeight="1" thickBot="1">
      <c r="C105" s="273" t="s">
        <v>316</v>
      </c>
      <c r="D105" s="71" t="s">
        <v>712</v>
      </c>
      <c r="E105" s="71" t="s">
        <v>618</v>
      </c>
      <c r="F105" s="346" t="s">
        <v>713</v>
      </c>
      <c r="G105" s="349" t="s">
        <v>951</v>
      </c>
      <c r="H105" s="71" t="s">
        <v>275</v>
      </c>
      <c r="I105" s="339"/>
      <c r="J105" s="71"/>
      <c r="K105" s="71" t="s">
        <v>922</v>
      </c>
      <c r="L105" s="341">
        <f>VLOOKUP(D:D,'CRD controls'!F:I,4,0)</f>
        <v>45323</v>
      </c>
      <c r="M105" s="341" t="str">
        <f>VLOOKUP(D:D,'CRD controls'!F:J,5,0)</f>
        <v xml:space="preserve">Open </v>
      </c>
    </row>
    <row r="106" spans="3:13" ht="15.75" thickBot="1">
      <c r="C106" s="273" t="s">
        <v>317</v>
      </c>
      <c r="D106" s="71" t="s">
        <v>714</v>
      </c>
      <c r="E106" s="71" t="s">
        <v>413</v>
      </c>
      <c r="F106" s="346" t="s">
        <v>715</v>
      </c>
      <c r="G106" s="109" t="s">
        <v>471</v>
      </c>
      <c r="H106" s="71" t="s">
        <v>909</v>
      </c>
      <c r="I106" s="109" t="s">
        <v>911</v>
      </c>
      <c r="J106" s="71" t="s">
        <v>905</v>
      </c>
      <c r="K106" s="71" t="s">
        <v>906</v>
      </c>
      <c r="L106" s="341">
        <f>VLOOKUP(D:D,'CRD controls'!F:I,4,0)</f>
        <v>45348</v>
      </c>
      <c r="M106" s="341" t="str">
        <f>VLOOKUP(D:D,'CRD controls'!F:J,5,0)</f>
        <v xml:space="preserve">Open </v>
      </c>
    </row>
    <row r="107" spans="3:13" ht="15.75" thickBot="1">
      <c r="C107" s="273" t="s">
        <v>317</v>
      </c>
      <c r="D107" s="71" t="s">
        <v>716</v>
      </c>
      <c r="E107" s="71" t="s">
        <v>413</v>
      </c>
      <c r="F107" s="346" t="s">
        <v>717</v>
      </c>
      <c r="G107" s="356" t="s">
        <v>471</v>
      </c>
      <c r="H107" s="71" t="s">
        <v>909</v>
      </c>
      <c r="I107" s="109" t="s">
        <v>911</v>
      </c>
      <c r="J107" s="71" t="s">
        <v>905</v>
      </c>
      <c r="K107" s="71" t="s">
        <v>952</v>
      </c>
      <c r="L107" s="341">
        <f>VLOOKUP(D:D,'CRD controls'!F:I,4,0)</f>
        <v>45260</v>
      </c>
      <c r="M107" s="341" t="str">
        <f>VLOOKUP(D:D,'CRD controls'!F:J,5,0)</f>
        <v>Closed</v>
      </c>
    </row>
    <row r="108" spans="3:13" ht="15.75" thickBot="1">
      <c r="C108" s="273" t="s">
        <v>317</v>
      </c>
      <c r="D108" s="71" t="s">
        <v>469</v>
      </c>
      <c r="E108" s="71" t="s">
        <v>413</v>
      </c>
      <c r="F108" s="346" t="s">
        <v>470</v>
      </c>
      <c r="G108" s="109" t="s">
        <v>471</v>
      </c>
      <c r="H108" s="71" t="s">
        <v>909</v>
      </c>
      <c r="I108" s="109" t="s">
        <v>911</v>
      </c>
      <c r="J108" s="71" t="s">
        <v>905</v>
      </c>
      <c r="K108" s="71" t="s">
        <v>913</v>
      </c>
      <c r="L108" s="341">
        <f>VLOOKUP(D:D,'CRD controls'!F:I,4,0)</f>
        <v>45260</v>
      </c>
      <c r="M108" s="341" t="str">
        <f>VLOOKUP(D:D,'CRD controls'!F:J,5,0)</f>
        <v>Closed</v>
      </c>
    </row>
    <row r="109" spans="3:13" ht="14.45" customHeight="1" thickBot="1">
      <c r="C109" s="273" t="s">
        <v>317</v>
      </c>
      <c r="D109" t="s">
        <v>1200</v>
      </c>
      <c r="E109" s="71" t="s">
        <v>618</v>
      </c>
      <c r="F109" s="71" t="s">
        <v>953</v>
      </c>
      <c r="G109" s="109" t="s">
        <v>471</v>
      </c>
      <c r="H109" s="71"/>
      <c r="I109" s="109" t="s">
        <v>911</v>
      </c>
      <c r="J109" s="71"/>
      <c r="K109" s="71" t="s">
        <v>1175</v>
      </c>
      <c r="L109" s="341">
        <f>VLOOKUP(D:D,'CRD controls'!F:I,4,0)</f>
        <v>45412</v>
      </c>
      <c r="M109" s="341" t="str">
        <f>VLOOKUP(D:D,'CRD controls'!F:J,5,0)</f>
        <v xml:space="preserve">Open </v>
      </c>
    </row>
    <row r="110" spans="3:13" ht="14.45" customHeight="1" thickBot="1">
      <c r="C110" s="273" t="s">
        <v>317</v>
      </c>
      <c r="D110" s="524" t="s">
        <v>1201</v>
      </c>
      <c r="E110" s="71" t="s">
        <v>618</v>
      </c>
      <c r="F110" s="71" t="s">
        <v>954</v>
      </c>
      <c r="G110" s="109" t="s">
        <v>471</v>
      </c>
      <c r="H110" s="71"/>
      <c r="I110" s="339"/>
      <c r="J110" s="71"/>
      <c r="K110" s="71" t="s">
        <v>916</v>
      </c>
      <c r="L110" s="341">
        <f>VLOOKUP(D:D,'CRD controls'!F:I,4,0)</f>
        <v>45412</v>
      </c>
      <c r="M110" s="341" t="str">
        <f>VLOOKUP(D:D,'CRD controls'!F:J,5,0)</f>
        <v xml:space="preserve">Open </v>
      </c>
    </row>
    <row r="111" spans="3:13" ht="15.75" thickBot="1">
      <c r="C111" s="273" t="s">
        <v>317</v>
      </c>
      <c r="E111" s="71" t="s">
        <v>413</v>
      </c>
      <c r="F111" s="346" t="s">
        <v>719</v>
      </c>
      <c r="G111" s="109" t="s">
        <v>471</v>
      </c>
      <c r="H111" s="71" t="s">
        <v>909</v>
      </c>
      <c r="I111" s="109" t="s">
        <v>917</v>
      </c>
      <c r="J111" s="71" t="s">
        <v>909</v>
      </c>
      <c r="K111" s="71" t="s">
        <v>906</v>
      </c>
      <c r="L111" s="341" t="e">
        <f>VLOOKUP(D:D,'CRD controls'!F:I,4,0)</f>
        <v>#N/A</v>
      </c>
      <c r="M111" s="341" t="e">
        <f>VLOOKUP(D:D,'CRD controls'!F:J,5,0)</f>
        <v>#N/A</v>
      </c>
    </row>
    <row r="112" spans="3:13" ht="15.75" thickBot="1">
      <c r="C112" s="273" t="s">
        <v>317</v>
      </c>
      <c r="E112" s="71" t="s">
        <v>413</v>
      </c>
      <c r="F112" s="346" t="s">
        <v>721</v>
      </c>
      <c r="G112" s="109" t="s">
        <v>471</v>
      </c>
      <c r="H112" s="71" t="s">
        <v>909</v>
      </c>
      <c r="I112" s="109" t="s">
        <v>917</v>
      </c>
      <c r="J112" s="71" t="s">
        <v>909</v>
      </c>
      <c r="K112" s="71" t="s">
        <v>912</v>
      </c>
      <c r="L112" s="341" t="e">
        <f>VLOOKUP(D:D,'CRD controls'!F:I,4,0)</f>
        <v>#N/A</v>
      </c>
      <c r="M112" s="341" t="e">
        <f>VLOOKUP(D:D,'CRD controls'!F:J,5,0)</f>
        <v>#N/A</v>
      </c>
    </row>
    <row r="113" spans="2:13" ht="15.75" thickBot="1">
      <c r="C113" s="273" t="s">
        <v>317</v>
      </c>
      <c r="E113" s="71" t="s">
        <v>413</v>
      </c>
      <c r="F113" s="346" t="s">
        <v>475</v>
      </c>
      <c r="G113" s="109" t="s">
        <v>471</v>
      </c>
      <c r="H113" s="71" t="s">
        <v>909</v>
      </c>
      <c r="I113" s="109" t="s">
        <v>917</v>
      </c>
      <c r="J113" s="71" t="s">
        <v>909</v>
      </c>
      <c r="K113" s="71" t="s">
        <v>913</v>
      </c>
      <c r="L113" s="341" t="e">
        <f>VLOOKUP(D:D,'CRD controls'!F:I,4,0)</f>
        <v>#N/A</v>
      </c>
      <c r="M113" s="341" t="e">
        <f>VLOOKUP(D:D,'CRD controls'!F:J,5,0)</f>
        <v>#N/A</v>
      </c>
    </row>
    <row r="114" spans="2:13" ht="14.45" customHeight="1">
      <c r="C114" s="273" t="s">
        <v>317</v>
      </c>
      <c r="D114" t="s">
        <v>1201</v>
      </c>
      <c r="E114" s="71" t="s">
        <v>618</v>
      </c>
      <c r="F114" s="71" t="s">
        <v>955</v>
      </c>
      <c r="G114" s="109" t="s">
        <v>471</v>
      </c>
      <c r="H114" s="71"/>
      <c r="I114" s="109" t="s">
        <v>917</v>
      </c>
      <c r="J114" s="71"/>
      <c r="K114" s="71" t="s">
        <v>1175</v>
      </c>
      <c r="L114" s="341">
        <f>VLOOKUP(D:D,'CRD controls'!F:I,4,0)</f>
        <v>45412</v>
      </c>
      <c r="M114" s="341" t="str">
        <f>VLOOKUP(D:D,'CRD controls'!F:J,5,0)</f>
        <v xml:space="preserve">Open </v>
      </c>
    </row>
    <row r="115" spans="2:13" ht="14.45" customHeight="1" thickBot="1">
      <c r="C115" s="273" t="s">
        <v>317</v>
      </c>
      <c r="D115" s="71"/>
      <c r="E115" s="71" t="s">
        <v>618</v>
      </c>
      <c r="F115" s="71" t="s">
        <v>956</v>
      </c>
      <c r="G115" s="109" t="s">
        <v>443</v>
      </c>
      <c r="H115" s="71"/>
      <c r="I115" s="339"/>
      <c r="J115" s="71"/>
      <c r="K115" s="71" t="s">
        <v>916</v>
      </c>
      <c r="L115" s="338"/>
      <c r="M115" s="338"/>
    </row>
    <row r="116" spans="2:13" ht="14.45" customHeight="1" thickBot="1">
      <c r="C116" s="273" t="s">
        <v>317</v>
      </c>
      <c r="D116" s="71" t="s">
        <v>722</v>
      </c>
      <c r="E116" s="71" t="s">
        <v>618</v>
      </c>
      <c r="F116" s="346" t="s">
        <v>723</v>
      </c>
      <c r="G116" s="109" t="s">
        <v>471</v>
      </c>
      <c r="H116" s="71" t="s">
        <v>275</v>
      </c>
      <c r="I116" s="339"/>
      <c r="J116" s="71"/>
      <c r="K116" s="71" t="s">
        <v>921</v>
      </c>
      <c r="L116" s="341">
        <f>VLOOKUP(D:D,'CRD controls'!F:I,4,0)</f>
        <v>45412</v>
      </c>
      <c r="M116" s="341" t="str">
        <f>VLOOKUP(D:D,'CRD controls'!F:J,5,0)</f>
        <v xml:space="preserve">Open </v>
      </c>
    </row>
    <row r="117" spans="2:13" ht="14.45" customHeight="1" thickBot="1">
      <c r="C117" s="273" t="s">
        <v>317</v>
      </c>
      <c r="D117" s="71" t="s">
        <v>724</v>
      </c>
      <c r="E117" s="71" t="s">
        <v>618</v>
      </c>
      <c r="F117" s="346" t="s">
        <v>725</v>
      </c>
      <c r="G117" s="109" t="s">
        <v>471</v>
      </c>
      <c r="H117" s="71" t="s">
        <v>275</v>
      </c>
      <c r="I117" s="339"/>
      <c r="J117" s="71"/>
      <c r="K117" s="71" t="s">
        <v>913</v>
      </c>
      <c r="L117" s="341">
        <f>VLOOKUP(D:D,'CRD controls'!F:I,4,0)</f>
        <v>45412</v>
      </c>
      <c r="M117" s="341" t="str">
        <f>VLOOKUP(D:D,'CRD controls'!F:J,5,0)</f>
        <v xml:space="preserve">Open </v>
      </c>
    </row>
    <row r="118" spans="2:13" ht="14.45" customHeight="1" thickBot="1">
      <c r="C118" s="273" t="s">
        <v>317</v>
      </c>
      <c r="D118" s="71" t="s">
        <v>726</v>
      </c>
      <c r="E118" s="71" t="s">
        <v>618</v>
      </c>
      <c r="F118" s="346" t="s">
        <v>727</v>
      </c>
      <c r="G118" s="109" t="s">
        <v>471</v>
      </c>
      <c r="H118" s="71" t="s">
        <v>275</v>
      </c>
      <c r="I118" s="339"/>
      <c r="J118" s="71"/>
      <c r="K118" s="71" t="s">
        <v>922</v>
      </c>
      <c r="L118" s="341">
        <f>VLOOKUP(D:D,'CRD controls'!F:I,4,0)</f>
        <v>45412</v>
      </c>
      <c r="M118" s="341" t="str">
        <f>VLOOKUP(D:D,'CRD controls'!F:J,5,0)</f>
        <v xml:space="preserve">Open </v>
      </c>
    </row>
    <row r="119" spans="2:13" ht="15.75" thickBot="1">
      <c r="B119" t="s">
        <v>1274</v>
      </c>
      <c r="C119" s="273" t="s">
        <v>346</v>
      </c>
      <c r="D119" s="71" t="s">
        <v>728</v>
      </c>
      <c r="E119" s="71" t="s">
        <v>413</v>
      </c>
      <c r="F119" s="346" t="s">
        <v>729</v>
      </c>
      <c r="G119" s="109" t="s">
        <v>480</v>
      </c>
      <c r="H119" s="71" t="s">
        <v>909</v>
      </c>
      <c r="I119" s="109" t="s">
        <v>911</v>
      </c>
      <c r="J119" s="71" t="s">
        <v>905</v>
      </c>
      <c r="K119" s="71" t="s">
        <v>906</v>
      </c>
      <c r="L119" s="341">
        <f>VLOOKUP(D:D,'CRD controls'!F:I,4,0)</f>
        <v>45274</v>
      </c>
      <c r="M119" s="341" t="str">
        <f>VLOOKUP(D:D,'CRD controls'!F:J,5,0)</f>
        <v xml:space="preserve">Open </v>
      </c>
    </row>
    <row r="120" spans="2:13" ht="15.75" thickBot="1">
      <c r="C120" s="273" t="s">
        <v>346</v>
      </c>
      <c r="D120" s="71" t="s">
        <v>730</v>
      </c>
      <c r="E120" s="71" t="s">
        <v>413</v>
      </c>
      <c r="F120" s="346" t="s">
        <v>731</v>
      </c>
      <c r="G120" s="356" t="s">
        <v>480</v>
      </c>
      <c r="H120" s="71" t="s">
        <v>909</v>
      </c>
      <c r="I120" s="109" t="s">
        <v>911</v>
      </c>
      <c r="J120" s="71" t="s">
        <v>905</v>
      </c>
      <c r="K120" s="71" t="s">
        <v>912</v>
      </c>
      <c r="L120" s="341">
        <f>VLOOKUP(D:D,'CRD controls'!F:I,4,0)</f>
        <v>45272</v>
      </c>
      <c r="M120" s="341" t="str">
        <f>VLOOKUP(D:D,'CRD controls'!F:J,5,0)</f>
        <v>Closed</v>
      </c>
    </row>
    <row r="121" spans="2:13" ht="15.75" thickBot="1">
      <c r="C121" s="273" t="s">
        <v>346</v>
      </c>
      <c r="D121" s="71" t="s">
        <v>478</v>
      </c>
      <c r="E121" s="71" t="s">
        <v>413</v>
      </c>
      <c r="F121" s="346" t="s">
        <v>479</v>
      </c>
      <c r="G121" s="109" t="s">
        <v>480</v>
      </c>
      <c r="H121" s="71" t="s">
        <v>909</v>
      </c>
      <c r="I121" s="109" t="s">
        <v>911</v>
      </c>
      <c r="J121" s="71" t="s">
        <v>905</v>
      </c>
      <c r="K121" s="71" t="s">
        <v>913</v>
      </c>
      <c r="L121" s="341">
        <f>VLOOKUP(D:D,'CRD controls'!F:I,4,0)</f>
        <v>45273</v>
      </c>
      <c r="M121" s="341" t="str">
        <f>VLOOKUP(D:D,'CRD controls'!F:J,5,0)</f>
        <v>Closed</v>
      </c>
    </row>
    <row r="122" spans="2:13" ht="14.45" customHeight="1">
      <c r="C122" s="273" t="s">
        <v>346</v>
      </c>
      <c r="D122" s="71" t="s">
        <v>1182</v>
      </c>
      <c r="E122" s="71" t="s">
        <v>618</v>
      </c>
      <c r="F122" s="71" t="s">
        <v>957</v>
      </c>
      <c r="G122" s="349" t="s">
        <v>959</v>
      </c>
      <c r="H122" s="71"/>
      <c r="I122" s="109" t="s">
        <v>911</v>
      </c>
      <c r="J122" s="71"/>
      <c r="K122" s="71" t="s">
        <v>1175</v>
      </c>
      <c r="L122" s="341">
        <f>VLOOKUP(D:D,'CRD controls'!F:I,4,0)</f>
        <v>45412</v>
      </c>
      <c r="M122" s="341" t="str">
        <f>VLOOKUP(D:D,'CRD controls'!F:J,5,0)</f>
        <v xml:space="preserve">Open </v>
      </c>
    </row>
    <row r="123" spans="2:13" ht="14.45" customHeight="1" thickBot="1">
      <c r="C123" s="273" t="s">
        <v>346</v>
      </c>
      <c r="D123" s="71"/>
      <c r="E123" s="71" t="s">
        <v>618</v>
      </c>
      <c r="F123" s="71"/>
      <c r="G123" s="109" t="s">
        <v>443</v>
      </c>
      <c r="H123" s="71"/>
      <c r="I123" s="339"/>
      <c r="J123" s="71"/>
      <c r="K123" s="71" t="s">
        <v>916</v>
      </c>
      <c r="L123" s="338"/>
      <c r="M123" s="338"/>
    </row>
    <row r="124" spans="2:13" ht="15.75" thickBot="1">
      <c r="C124" s="273" t="s">
        <v>346</v>
      </c>
      <c r="D124" s="71" t="s">
        <v>732</v>
      </c>
      <c r="E124" s="71" t="s">
        <v>413</v>
      </c>
      <c r="F124" s="346" t="s">
        <v>733</v>
      </c>
      <c r="G124" s="109" t="s">
        <v>480</v>
      </c>
      <c r="H124" s="71" t="s">
        <v>909</v>
      </c>
      <c r="I124" s="109" t="s">
        <v>917</v>
      </c>
      <c r="J124" s="71" t="s">
        <v>909</v>
      </c>
      <c r="K124" s="71" t="s">
        <v>906</v>
      </c>
      <c r="L124" s="341">
        <f>VLOOKUP(D:D,'CRD controls'!F:I,4,0)</f>
        <v>45274</v>
      </c>
      <c r="M124" s="341" t="str">
        <f>VLOOKUP(D:D,'CRD controls'!F:J,5,0)</f>
        <v xml:space="preserve">Open </v>
      </c>
    </row>
    <row r="125" spans="2:13" ht="15.75" thickBot="1">
      <c r="C125" s="273" t="s">
        <v>346</v>
      </c>
      <c r="D125" s="71" t="s">
        <v>734</v>
      </c>
      <c r="E125" s="71" t="s">
        <v>413</v>
      </c>
      <c r="F125" s="346" t="s">
        <v>735</v>
      </c>
      <c r="G125" s="109" t="s">
        <v>480</v>
      </c>
      <c r="H125" s="71" t="s">
        <v>909</v>
      </c>
      <c r="I125" s="109" t="s">
        <v>917</v>
      </c>
      <c r="J125" s="71" t="s">
        <v>909</v>
      </c>
      <c r="K125" s="71" t="s">
        <v>912</v>
      </c>
      <c r="L125" s="341">
        <f>VLOOKUP(D:D,'CRD controls'!F:I,4,0)</f>
        <v>45272</v>
      </c>
      <c r="M125" s="341" t="str">
        <f>VLOOKUP(D:D,'CRD controls'!F:J,5,0)</f>
        <v>Closed</v>
      </c>
    </row>
    <row r="126" spans="2:13" ht="15.75" thickBot="1">
      <c r="C126" s="273" t="s">
        <v>346</v>
      </c>
      <c r="D126" s="71" t="s">
        <v>483</v>
      </c>
      <c r="E126" s="71" t="s">
        <v>413</v>
      </c>
      <c r="F126" s="346" t="s">
        <v>484</v>
      </c>
      <c r="G126" s="109" t="s">
        <v>480</v>
      </c>
      <c r="H126" s="71" t="s">
        <v>909</v>
      </c>
      <c r="I126" s="109" t="s">
        <v>917</v>
      </c>
      <c r="J126" s="71" t="s">
        <v>909</v>
      </c>
      <c r="K126" s="71" t="s">
        <v>913</v>
      </c>
      <c r="L126" s="341">
        <f>VLOOKUP(D:D,'CRD controls'!F:I,4,0)</f>
        <v>45273</v>
      </c>
      <c r="M126" s="341" t="str">
        <f>VLOOKUP(D:D,'CRD controls'!F:J,5,0)</f>
        <v>Closed</v>
      </c>
    </row>
    <row r="127" spans="2:13" ht="14.45" customHeight="1">
      <c r="C127" s="273" t="s">
        <v>346</v>
      </c>
      <c r="D127" s="71" t="s">
        <v>1183</v>
      </c>
      <c r="E127" s="71" t="s">
        <v>618</v>
      </c>
      <c r="F127" s="71" t="s">
        <v>958</v>
      </c>
      <c r="G127" s="349" t="s">
        <v>959</v>
      </c>
      <c r="H127" s="71"/>
      <c r="I127" s="109" t="s">
        <v>917</v>
      </c>
      <c r="J127" s="71"/>
      <c r="K127" s="71" t="s">
        <v>1175</v>
      </c>
      <c r="L127" s="341">
        <f>VLOOKUP(D:D,'CRD controls'!F:I,4,0)</f>
        <v>45412</v>
      </c>
      <c r="M127" s="341" t="str">
        <f>VLOOKUP(D:D,'CRD controls'!F:J,5,0)</f>
        <v xml:space="preserve">Open </v>
      </c>
    </row>
    <row r="128" spans="2:13" ht="14.45" customHeight="1" thickBot="1">
      <c r="C128" s="273" t="s">
        <v>346</v>
      </c>
      <c r="D128" s="71"/>
      <c r="E128" s="71" t="s">
        <v>618</v>
      </c>
      <c r="F128" s="71"/>
      <c r="G128" s="109" t="s">
        <v>443</v>
      </c>
      <c r="H128" s="71"/>
      <c r="I128" s="339"/>
      <c r="J128" s="71"/>
      <c r="K128" s="71" t="s">
        <v>916</v>
      </c>
      <c r="L128" s="338"/>
      <c r="M128" s="338"/>
    </row>
    <row r="129" spans="3:13" ht="14.45" customHeight="1" thickBot="1">
      <c r="C129" s="273" t="s">
        <v>346</v>
      </c>
      <c r="D129" s="71" t="s">
        <v>736</v>
      </c>
      <c r="E129" s="71" t="s">
        <v>618</v>
      </c>
      <c r="F129" s="346" t="s">
        <v>737</v>
      </c>
      <c r="G129" s="349" t="s">
        <v>959</v>
      </c>
      <c r="H129" s="71" t="s">
        <v>275</v>
      </c>
      <c r="I129" s="339"/>
      <c r="J129" s="71"/>
      <c r="K129" s="71" t="s">
        <v>921</v>
      </c>
      <c r="L129" s="341">
        <f>VLOOKUP(D:D,'CRD controls'!F:I,4,0)</f>
        <v>45280</v>
      </c>
      <c r="M129" s="341" t="str">
        <f>VLOOKUP(D:D,'CRD controls'!F:J,5,0)</f>
        <v>Closed</v>
      </c>
    </row>
    <row r="130" spans="3:13" ht="14.45" customHeight="1" thickBot="1">
      <c r="C130" s="273" t="s">
        <v>346</v>
      </c>
      <c r="D130" s="71" t="s">
        <v>738</v>
      </c>
      <c r="E130" s="71" t="s">
        <v>618</v>
      </c>
      <c r="F130" s="346" t="s">
        <v>739</v>
      </c>
      <c r="G130" s="349" t="s">
        <v>959</v>
      </c>
      <c r="H130" s="71" t="s">
        <v>275</v>
      </c>
      <c r="I130" s="339"/>
      <c r="J130" s="71"/>
      <c r="K130" s="71" t="s">
        <v>913</v>
      </c>
      <c r="L130" s="341">
        <f>VLOOKUP(D:D,'CRD controls'!F:I,4,0)</f>
        <v>45280</v>
      </c>
      <c r="M130" s="341" t="str">
        <f>VLOOKUP(D:D,'CRD controls'!F:J,5,0)</f>
        <v>Closed</v>
      </c>
    </row>
    <row r="131" spans="3:13" ht="14.45" customHeight="1" thickBot="1">
      <c r="C131" s="273" t="s">
        <v>346</v>
      </c>
      <c r="D131" s="71" t="s">
        <v>740</v>
      </c>
      <c r="E131" s="71" t="s">
        <v>618</v>
      </c>
      <c r="F131" s="346" t="s">
        <v>741</v>
      </c>
      <c r="G131" s="349" t="s">
        <v>959</v>
      </c>
      <c r="H131" s="71" t="s">
        <v>275</v>
      </c>
      <c r="I131" s="339"/>
      <c r="J131" s="71"/>
      <c r="K131" s="71" t="s">
        <v>922</v>
      </c>
      <c r="L131" s="341">
        <f>VLOOKUP(D:D,'CRD controls'!F:I,4,0)</f>
        <v>45280</v>
      </c>
      <c r="M131" s="341" t="str">
        <f>VLOOKUP(D:D,'CRD controls'!F:J,5,0)</f>
        <v>Closed</v>
      </c>
    </row>
    <row r="132" spans="3:13" ht="15.75" thickBot="1">
      <c r="C132" s="273" t="s">
        <v>319</v>
      </c>
      <c r="D132" s="71" t="s">
        <v>742</v>
      </c>
      <c r="E132" s="71" t="s">
        <v>413</v>
      </c>
      <c r="F132" s="346" t="s">
        <v>743</v>
      </c>
      <c r="G132" s="109" t="s">
        <v>489</v>
      </c>
      <c r="H132" s="71" t="s">
        <v>960</v>
      </c>
      <c r="I132" s="109" t="s">
        <v>911</v>
      </c>
      <c r="J132" s="71" t="s">
        <v>905</v>
      </c>
      <c r="K132" s="71" t="s">
        <v>906</v>
      </c>
      <c r="L132" s="341">
        <f>VLOOKUP(D:D,'CRD controls'!F:I,4,0)</f>
        <v>45301</v>
      </c>
      <c r="M132" s="341" t="str">
        <f>VLOOKUP(D:D,'CRD controls'!F:J,5,0)</f>
        <v>Closed</v>
      </c>
    </row>
    <row r="133" spans="3:13" ht="15.75" thickBot="1">
      <c r="C133" s="273" t="s">
        <v>319</v>
      </c>
      <c r="D133" s="71" t="s">
        <v>744</v>
      </c>
      <c r="E133" s="71" t="s">
        <v>413</v>
      </c>
      <c r="F133" s="346" t="s">
        <v>745</v>
      </c>
      <c r="G133" s="356" t="s">
        <v>489</v>
      </c>
      <c r="H133" s="71" t="s">
        <v>960</v>
      </c>
      <c r="I133" s="109" t="s">
        <v>911</v>
      </c>
      <c r="J133" s="71" t="s">
        <v>905</v>
      </c>
      <c r="K133" s="71" t="s">
        <v>912</v>
      </c>
      <c r="L133" s="341">
        <f>VLOOKUP(D:D,'CRD controls'!F:I,4,0)</f>
        <v>45260</v>
      </c>
      <c r="M133" s="341" t="str">
        <f>VLOOKUP(D:D,'CRD controls'!F:J,5,0)</f>
        <v>Closed</v>
      </c>
    </row>
    <row r="134" spans="3:13" ht="15.75" thickBot="1">
      <c r="C134" s="273" t="s">
        <v>319</v>
      </c>
      <c r="D134" s="71" t="s">
        <v>487</v>
      </c>
      <c r="E134" s="71" t="s">
        <v>413</v>
      </c>
      <c r="F134" s="346" t="s">
        <v>488</v>
      </c>
      <c r="G134" s="109" t="s">
        <v>489</v>
      </c>
      <c r="H134" s="71" t="s">
        <v>960</v>
      </c>
      <c r="I134" s="109" t="s">
        <v>911</v>
      </c>
      <c r="J134" s="71" t="s">
        <v>905</v>
      </c>
      <c r="K134" s="71" t="s">
        <v>913</v>
      </c>
      <c r="L134" s="341">
        <f>VLOOKUP(D:D,'CRD controls'!F:I,4,0)</f>
        <v>45260</v>
      </c>
      <c r="M134" s="341" t="str">
        <f>VLOOKUP(D:D,'CRD controls'!F:J,5,0)</f>
        <v>Closed</v>
      </c>
    </row>
    <row r="135" spans="3:13" ht="14.45" customHeight="1">
      <c r="C135" s="273" t="s">
        <v>319</v>
      </c>
      <c r="D135" s="71" t="s">
        <v>1198</v>
      </c>
      <c r="E135" s="71" t="s">
        <v>618</v>
      </c>
      <c r="F135" s="71" t="s">
        <v>961</v>
      </c>
      <c r="G135" s="349" t="s">
        <v>963</v>
      </c>
      <c r="H135" s="71"/>
      <c r="I135" s="109" t="s">
        <v>911</v>
      </c>
      <c r="J135" s="71"/>
      <c r="K135" s="71" t="s">
        <v>1175</v>
      </c>
      <c r="L135" s="341">
        <f>VLOOKUP(D:D,'CRD controls'!F:I,4,0)</f>
        <v>45412</v>
      </c>
      <c r="M135" s="341" t="str">
        <f>VLOOKUP(D:D,'CRD controls'!F:J,5,0)</f>
        <v xml:space="preserve">Open </v>
      </c>
    </row>
    <row r="136" spans="3:13" ht="14.45" customHeight="1" thickBot="1">
      <c r="C136" s="273" t="s">
        <v>319</v>
      </c>
      <c r="D136" s="71"/>
      <c r="E136" s="71" t="s">
        <v>618</v>
      </c>
      <c r="F136" s="71"/>
      <c r="G136" s="109" t="s">
        <v>443</v>
      </c>
      <c r="H136" s="71"/>
      <c r="I136" s="339"/>
      <c r="J136" s="71"/>
      <c r="K136" s="71" t="s">
        <v>916</v>
      </c>
      <c r="L136" s="338"/>
      <c r="M136" s="338"/>
    </row>
    <row r="137" spans="3:13" ht="15.75" thickBot="1">
      <c r="C137" s="273" t="s">
        <v>319</v>
      </c>
      <c r="D137" s="71" t="s">
        <v>718</v>
      </c>
      <c r="E137" s="71" t="s">
        <v>413</v>
      </c>
      <c r="F137" s="346" t="s">
        <v>747</v>
      </c>
      <c r="G137" s="109" t="s">
        <v>489</v>
      </c>
      <c r="H137" s="71" t="s">
        <v>960</v>
      </c>
      <c r="I137" s="109" t="s">
        <v>917</v>
      </c>
      <c r="J137" s="71" t="s">
        <v>909</v>
      </c>
      <c r="K137" s="71" t="s">
        <v>906</v>
      </c>
      <c r="L137" s="341">
        <f>VLOOKUP(D:D,'CRD controls'!F:I,4,0)</f>
        <v>45348</v>
      </c>
      <c r="M137" s="341" t="str">
        <f>VLOOKUP(D:D,'CRD controls'!F:J,5,0)</f>
        <v xml:space="preserve">Open </v>
      </c>
    </row>
    <row r="138" spans="3:13" ht="15.75" thickBot="1">
      <c r="C138" s="273" t="s">
        <v>319</v>
      </c>
      <c r="D138" s="71" t="s">
        <v>720</v>
      </c>
      <c r="E138" s="71" t="s">
        <v>413</v>
      </c>
      <c r="F138" s="346" t="s">
        <v>749</v>
      </c>
      <c r="G138" s="109" t="s">
        <v>489</v>
      </c>
      <c r="H138" s="71" t="s">
        <v>960</v>
      </c>
      <c r="I138" s="109" t="s">
        <v>917</v>
      </c>
      <c r="J138" s="71" t="s">
        <v>909</v>
      </c>
      <c r="K138" s="71" t="s">
        <v>952</v>
      </c>
      <c r="L138" s="341">
        <f>VLOOKUP(D:D,'CRD controls'!F:I,4,0)</f>
        <v>45273</v>
      </c>
      <c r="M138" s="341" t="str">
        <f>VLOOKUP(D:D,'CRD controls'!F:J,5,0)</f>
        <v>Closed</v>
      </c>
    </row>
    <row r="139" spans="3:13" ht="15.75" thickBot="1">
      <c r="C139" s="273" t="s">
        <v>319</v>
      </c>
      <c r="D139" s="71" t="s">
        <v>474</v>
      </c>
      <c r="E139" s="71" t="s">
        <v>413</v>
      </c>
      <c r="F139" s="346" t="s">
        <v>493</v>
      </c>
      <c r="G139" s="109" t="s">
        <v>489</v>
      </c>
      <c r="H139" s="71" t="s">
        <v>960</v>
      </c>
      <c r="I139" s="109" t="s">
        <v>917</v>
      </c>
      <c r="J139" s="71" t="s">
        <v>909</v>
      </c>
      <c r="K139" s="71" t="s">
        <v>913</v>
      </c>
      <c r="L139" s="341">
        <f>VLOOKUP(D:D,'CRD controls'!F:I,4,0)</f>
        <v>45273</v>
      </c>
      <c r="M139" s="341" t="str">
        <f>VLOOKUP(D:D,'CRD controls'!F:J,5,0)</f>
        <v>Closed</v>
      </c>
    </row>
    <row r="140" spans="3:13" ht="14.45" customHeight="1">
      <c r="C140" s="273" t="s">
        <v>319</v>
      </c>
      <c r="D140" s="71" t="s">
        <v>1199</v>
      </c>
      <c r="E140" s="71" t="s">
        <v>618</v>
      </c>
      <c r="F140" s="71" t="s">
        <v>962</v>
      </c>
      <c r="G140" s="349" t="s">
        <v>963</v>
      </c>
      <c r="H140" s="71"/>
      <c r="I140" s="109" t="s">
        <v>917</v>
      </c>
      <c r="J140" s="71"/>
      <c r="K140" s="71" t="s">
        <v>1175</v>
      </c>
      <c r="L140" s="341">
        <f>VLOOKUP(D:D,'CRD controls'!F:I,4,0)</f>
        <v>45412</v>
      </c>
      <c r="M140" s="341" t="str">
        <f>VLOOKUP(D:D,'CRD controls'!F:J,5,0)</f>
        <v xml:space="preserve">Open </v>
      </c>
    </row>
    <row r="141" spans="3:13" ht="14.45" customHeight="1" thickBot="1">
      <c r="C141" s="273" t="s">
        <v>319</v>
      </c>
      <c r="D141" s="71"/>
      <c r="E141" s="71" t="s">
        <v>618</v>
      </c>
      <c r="F141" s="71"/>
      <c r="G141" s="109" t="s">
        <v>443</v>
      </c>
      <c r="H141" s="71"/>
      <c r="I141" s="339"/>
      <c r="J141" s="71"/>
      <c r="K141" s="71" t="s">
        <v>916</v>
      </c>
      <c r="L141" s="338"/>
      <c r="M141" s="338"/>
    </row>
    <row r="142" spans="3:13" ht="14.45" customHeight="1" thickBot="1">
      <c r="C142" s="273" t="s">
        <v>319</v>
      </c>
      <c r="D142" s="71" t="s">
        <v>750</v>
      </c>
      <c r="E142" s="71" t="s">
        <v>618</v>
      </c>
      <c r="F142" s="346" t="s">
        <v>751</v>
      </c>
      <c r="G142" s="349" t="s">
        <v>963</v>
      </c>
      <c r="H142" s="71" t="s">
        <v>275</v>
      </c>
      <c r="I142" s="339"/>
      <c r="J142" s="71"/>
      <c r="K142" s="71" t="s">
        <v>921</v>
      </c>
      <c r="L142" s="341">
        <f>VLOOKUP(D:D,'CRD controls'!F:I,4,0)</f>
        <v>45412</v>
      </c>
      <c r="M142" s="341" t="str">
        <f>VLOOKUP(D:D,'CRD controls'!F:J,5,0)</f>
        <v xml:space="preserve">Open </v>
      </c>
    </row>
    <row r="143" spans="3:13" ht="14.45" customHeight="1" thickBot="1">
      <c r="C143" s="273" t="s">
        <v>319</v>
      </c>
      <c r="D143" s="71" t="s">
        <v>752</v>
      </c>
      <c r="E143" s="71" t="s">
        <v>618</v>
      </c>
      <c r="F143" s="346" t="s">
        <v>753</v>
      </c>
      <c r="G143" s="349" t="s">
        <v>963</v>
      </c>
      <c r="H143" s="71" t="s">
        <v>275</v>
      </c>
      <c r="I143" s="339"/>
      <c r="J143" s="71"/>
      <c r="K143" s="71" t="s">
        <v>913</v>
      </c>
      <c r="L143" s="341">
        <f>VLOOKUP(D:D,'CRD controls'!F:I,4,0)</f>
        <v>45412</v>
      </c>
      <c r="M143" s="341" t="str">
        <f>VLOOKUP(D:D,'CRD controls'!F:J,5,0)</f>
        <v xml:space="preserve">Open </v>
      </c>
    </row>
    <row r="144" spans="3:13" ht="14.45" customHeight="1" thickBot="1">
      <c r="C144" s="273" t="s">
        <v>319</v>
      </c>
      <c r="D144" s="71" t="s">
        <v>754</v>
      </c>
      <c r="E144" s="71" t="s">
        <v>618</v>
      </c>
      <c r="F144" s="346" t="s">
        <v>755</v>
      </c>
      <c r="G144" s="349" t="s">
        <v>963</v>
      </c>
      <c r="H144" s="71" t="s">
        <v>275</v>
      </c>
      <c r="I144" s="339"/>
      <c r="J144" s="71"/>
      <c r="K144" s="71" t="s">
        <v>922</v>
      </c>
      <c r="L144" s="341">
        <f>VLOOKUP(D:D,'CRD controls'!F:I,4,0)</f>
        <v>45412</v>
      </c>
      <c r="M144" s="341" t="str">
        <f>VLOOKUP(D:D,'CRD controls'!F:J,5,0)</f>
        <v xml:space="preserve">Open </v>
      </c>
    </row>
    <row r="145" spans="3:13" ht="15.75" thickBot="1">
      <c r="C145" s="273" t="s">
        <v>320</v>
      </c>
      <c r="D145" s="71" t="s">
        <v>756</v>
      </c>
      <c r="E145" s="71" t="s">
        <v>413</v>
      </c>
      <c r="F145" s="346" t="s">
        <v>757</v>
      </c>
      <c r="G145" s="109" t="s">
        <v>498</v>
      </c>
      <c r="H145" s="71" t="s">
        <v>909</v>
      </c>
      <c r="I145" s="109" t="s">
        <v>911</v>
      </c>
      <c r="J145" s="71" t="s">
        <v>905</v>
      </c>
      <c r="K145" s="71" t="s">
        <v>906</v>
      </c>
      <c r="L145" s="341">
        <f>VLOOKUP(D:D,'CRD controls'!F:I,4,0)</f>
        <v>45345</v>
      </c>
      <c r="M145" s="341" t="str">
        <f>VLOOKUP(D:D,'CRD controls'!F:J,5,0)</f>
        <v xml:space="preserve">Open </v>
      </c>
    </row>
    <row r="146" spans="3:13" ht="15.75" thickBot="1">
      <c r="C146" s="273" t="s">
        <v>320</v>
      </c>
      <c r="D146" s="71" t="s">
        <v>758</v>
      </c>
      <c r="E146" s="71" t="s">
        <v>413</v>
      </c>
      <c r="F146" s="346" t="s">
        <v>759</v>
      </c>
      <c r="G146" s="356" t="s">
        <v>498</v>
      </c>
      <c r="H146" s="71" t="s">
        <v>909</v>
      </c>
      <c r="I146" s="109" t="s">
        <v>911</v>
      </c>
      <c r="J146" s="71" t="s">
        <v>905</v>
      </c>
      <c r="K146" s="71" t="s">
        <v>952</v>
      </c>
      <c r="L146" s="341">
        <f>VLOOKUP(D:D,'CRD controls'!F:I,4,0)</f>
        <v>45239</v>
      </c>
      <c r="M146" s="341" t="str">
        <f>VLOOKUP(D:D,'CRD controls'!F:J,5,0)</f>
        <v>Closed</v>
      </c>
    </row>
    <row r="147" spans="3:13" ht="15.75" thickBot="1">
      <c r="C147" s="273" t="s">
        <v>320</v>
      </c>
      <c r="D147" s="71" t="s">
        <v>496</v>
      </c>
      <c r="E147" s="71" t="s">
        <v>413</v>
      </c>
      <c r="F147" s="346" t="s">
        <v>497</v>
      </c>
      <c r="G147" s="109" t="s">
        <v>498</v>
      </c>
      <c r="H147" s="71" t="s">
        <v>909</v>
      </c>
      <c r="I147" s="109" t="s">
        <v>911</v>
      </c>
      <c r="J147" s="71" t="s">
        <v>905</v>
      </c>
      <c r="K147" s="71" t="s">
        <v>913</v>
      </c>
      <c r="L147" s="341">
        <f>VLOOKUP(D:D,'CRD controls'!F:I,4,0)</f>
        <v>45239</v>
      </c>
      <c r="M147" s="341" t="str">
        <f>VLOOKUP(D:D,'CRD controls'!F:J,5,0)</f>
        <v>Closed</v>
      </c>
    </row>
    <row r="148" spans="3:13" ht="14.45" customHeight="1" thickBot="1">
      <c r="C148" s="273" t="s">
        <v>320</v>
      </c>
      <c r="D148" t="s">
        <v>1188</v>
      </c>
      <c r="E148" s="71" t="s">
        <v>618</v>
      </c>
      <c r="F148" s="71" t="s">
        <v>964</v>
      </c>
      <c r="G148" s="349" t="s">
        <v>966</v>
      </c>
      <c r="H148" s="71"/>
      <c r="I148" s="109" t="s">
        <v>911</v>
      </c>
      <c r="J148" s="71"/>
      <c r="K148" s="71" t="s">
        <v>1175</v>
      </c>
      <c r="L148" s="341">
        <f>VLOOKUP(D:D,'CRD controls'!F:I,4,0)</f>
        <v>45412</v>
      </c>
      <c r="M148" s="341" t="str">
        <f>VLOOKUP(D:D,'CRD controls'!F:J,5,0)</f>
        <v xml:space="preserve">Open </v>
      </c>
    </row>
    <row r="149" spans="3:13" ht="14.45" customHeight="1" thickBot="1">
      <c r="C149" s="273" t="s">
        <v>320</v>
      </c>
      <c r="D149" t="s">
        <v>1189</v>
      </c>
      <c r="E149" s="71" t="s">
        <v>618</v>
      </c>
      <c r="F149" s="71"/>
      <c r="G149" s="109" t="s">
        <v>443</v>
      </c>
      <c r="H149" s="71"/>
      <c r="I149" s="339"/>
      <c r="J149" s="71"/>
      <c r="K149" s="71" t="s">
        <v>916</v>
      </c>
      <c r="L149" s="341">
        <f>VLOOKUP(D:D,'CRD controls'!F:I,4,0)</f>
        <v>45412</v>
      </c>
      <c r="M149" s="341" t="str">
        <f>VLOOKUP(D:D,'CRD controls'!F:J,5,0)</f>
        <v xml:space="preserve">Open </v>
      </c>
    </row>
    <row r="150" spans="3:13" ht="15.75" thickBot="1">
      <c r="C150" s="273" t="s">
        <v>320</v>
      </c>
      <c r="D150" t="s">
        <v>760</v>
      </c>
      <c r="E150" s="71" t="s">
        <v>413</v>
      </c>
      <c r="F150" s="346" t="s">
        <v>761</v>
      </c>
      <c r="G150" s="109" t="s">
        <v>498</v>
      </c>
      <c r="H150" s="71" t="s">
        <v>909</v>
      </c>
      <c r="I150" s="109" t="s">
        <v>917</v>
      </c>
      <c r="J150" s="71" t="s">
        <v>909</v>
      </c>
      <c r="K150" s="71" t="s">
        <v>906</v>
      </c>
      <c r="L150" s="341">
        <f>VLOOKUP(D:D,'CRD controls'!F:I,4,0)</f>
        <v>45345</v>
      </c>
      <c r="M150" s="341" t="str">
        <f>VLOOKUP(D:D,'CRD controls'!F:J,5,0)</f>
        <v xml:space="preserve">Open </v>
      </c>
    </row>
    <row r="151" spans="3:13" ht="15.75" thickBot="1">
      <c r="C151" s="273" t="s">
        <v>320</v>
      </c>
      <c r="D151" t="s">
        <v>762</v>
      </c>
      <c r="E151" s="71" t="s">
        <v>413</v>
      </c>
      <c r="F151" s="346" t="s">
        <v>763</v>
      </c>
      <c r="G151" s="109" t="s">
        <v>498</v>
      </c>
      <c r="H151" s="71" t="s">
        <v>909</v>
      </c>
      <c r="I151" s="109" t="s">
        <v>917</v>
      </c>
      <c r="J151" s="71" t="s">
        <v>909</v>
      </c>
      <c r="K151" s="71" t="s">
        <v>952</v>
      </c>
      <c r="L151" s="341">
        <f>VLOOKUP(D:D,'CRD controls'!F:I,4,0)</f>
        <v>45259</v>
      </c>
      <c r="M151" s="341" t="str">
        <f>VLOOKUP(D:D,'CRD controls'!F:J,5,0)</f>
        <v>Closed</v>
      </c>
    </row>
    <row r="152" spans="3:13" ht="15.75" thickBot="1">
      <c r="C152" s="273" t="s">
        <v>320</v>
      </c>
      <c r="D152" t="s">
        <v>501</v>
      </c>
      <c r="E152" s="71" t="s">
        <v>413</v>
      </c>
      <c r="F152" s="346" t="s">
        <v>502</v>
      </c>
      <c r="G152" s="109" t="s">
        <v>498</v>
      </c>
      <c r="H152" s="71" t="s">
        <v>909</v>
      </c>
      <c r="I152" s="109" t="s">
        <v>917</v>
      </c>
      <c r="J152" s="71" t="s">
        <v>909</v>
      </c>
      <c r="K152" s="71" t="s">
        <v>913</v>
      </c>
      <c r="L152" s="341">
        <f>VLOOKUP(D:D,'CRD controls'!F:I,4,0)</f>
        <v>45259</v>
      </c>
      <c r="M152" s="341" t="str">
        <f>VLOOKUP(D:D,'CRD controls'!F:J,5,0)</f>
        <v>Closed</v>
      </c>
    </row>
    <row r="153" spans="3:13" ht="14.45" customHeight="1" thickBot="1">
      <c r="C153" s="273" t="s">
        <v>320</v>
      </c>
      <c r="D153" t="s">
        <v>1189</v>
      </c>
      <c r="E153" s="71" t="s">
        <v>618</v>
      </c>
      <c r="F153" s="71" t="s">
        <v>965</v>
      </c>
      <c r="G153" s="349" t="s">
        <v>966</v>
      </c>
      <c r="H153" s="71"/>
      <c r="I153" s="109" t="s">
        <v>917</v>
      </c>
      <c r="J153" s="71"/>
      <c r="K153" s="71" t="s">
        <v>1175</v>
      </c>
      <c r="L153" s="341">
        <f>VLOOKUP(D:D,'CRD controls'!F:I,4,0)</f>
        <v>45412</v>
      </c>
      <c r="M153" s="341" t="str">
        <f>VLOOKUP(D:D,'CRD controls'!F:J,5,0)</f>
        <v xml:space="preserve">Open </v>
      </c>
    </row>
    <row r="154" spans="3:13" ht="14.45" customHeight="1" thickBot="1">
      <c r="C154" s="273" t="s">
        <v>320</v>
      </c>
      <c r="D154" s="524" t="s">
        <v>1189</v>
      </c>
      <c r="E154" s="71" t="s">
        <v>618</v>
      </c>
      <c r="F154" s="71"/>
      <c r="G154" s="109" t="s">
        <v>443</v>
      </c>
      <c r="H154" s="71"/>
      <c r="I154" s="339"/>
      <c r="J154" s="71"/>
      <c r="K154" s="71" t="s">
        <v>916</v>
      </c>
      <c r="L154" s="341">
        <f>VLOOKUP(D:D,'CRD controls'!F:I,4,0)</f>
        <v>45412</v>
      </c>
      <c r="M154" s="341" t="str">
        <f>VLOOKUP(D:D,'CRD controls'!F:J,5,0)</f>
        <v xml:space="preserve">Open </v>
      </c>
    </row>
    <row r="155" spans="3:13" ht="14.45" customHeight="1" thickBot="1">
      <c r="C155" s="273" t="s">
        <v>320</v>
      </c>
      <c r="D155" s="71" t="s">
        <v>764</v>
      </c>
      <c r="E155" s="71" t="s">
        <v>618</v>
      </c>
      <c r="F155" s="346" t="s">
        <v>765</v>
      </c>
      <c r="G155" s="349" t="s">
        <v>966</v>
      </c>
      <c r="H155" s="71" t="s">
        <v>275</v>
      </c>
      <c r="I155" s="339"/>
      <c r="J155" s="71"/>
      <c r="K155" s="71" t="s">
        <v>921</v>
      </c>
      <c r="L155" s="341">
        <f>VLOOKUP(D:D,'CRD controls'!F:I,4,0)</f>
        <v>45412</v>
      </c>
      <c r="M155" s="341" t="str">
        <f>VLOOKUP(D:D,'CRD controls'!F:J,5,0)</f>
        <v xml:space="preserve">Open </v>
      </c>
    </row>
    <row r="156" spans="3:13" ht="14.45" customHeight="1" thickBot="1">
      <c r="C156" s="273" t="s">
        <v>320</v>
      </c>
      <c r="D156" s="71" t="s">
        <v>766</v>
      </c>
      <c r="E156" s="71" t="s">
        <v>618</v>
      </c>
      <c r="F156" s="346" t="s">
        <v>767</v>
      </c>
      <c r="G156" s="349" t="s">
        <v>966</v>
      </c>
      <c r="H156" s="71" t="s">
        <v>275</v>
      </c>
      <c r="I156" s="339"/>
      <c r="J156" s="71"/>
      <c r="K156" s="71" t="s">
        <v>913</v>
      </c>
      <c r="L156" s="341">
        <f>VLOOKUP(D:D,'CRD controls'!F:I,4,0)</f>
        <v>45412</v>
      </c>
      <c r="M156" s="341" t="str">
        <f>VLOOKUP(D:D,'CRD controls'!F:J,5,0)</f>
        <v xml:space="preserve">Open </v>
      </c>
    </row>
    <row r="157" spans="3:13" ht="14.45" customHeight="1" thickBot="1">
      <c r="C157" s="273" t="s">
        <v>320</v>
      </c>
      <c r="D157" s="71" t="s">
        <v>768</v>
      </c>
      <c r="E157" s="71" t="s">
        <v>618</v>
      </c>
      <c r="F157" s="346" t="s">
        <v>769</v>
      </c>
      <c r="G157" s="349" t="s">
        <v>966</v>
      </c>
      <c r="H157" s="71" t="s">
        <v>275</v>
      </c>
      <c r="I157" s="339"/>
      <c r="J157" s="71"/>
      <c r="K157" s="71" t="s">
        <v>922</v>
      </c>
      <c r="L157" s="341">
        <f>VLOOKUP(D:D,'CRD controls'!F:I,4,0)</f>
        <v>45412</v>
      </c>
      <c r="M157" s="341" t="str">
        <f>VLOOKUP(D:D,'CRD controls'!F:J,5,0)</f>
        <v xml:space="preserve">Open </v>
      </c>
    </row>
    <row r="158" spans="3:13" ht="15.75" thickBot="1">
      <c r="C158" s="273" t="s">
        <v>321</v>
      </c>
      <c r="D158" s="71" t="s">
        <v>770</v>
      </c>
      <c r="E158" s="71" t="s">
        <v>413</v>
      </c>
      <c r="F158" s="346" t="s">
        <v>771</v>
      </c>
      <c r="G158" s="109" t="s">
        <v>507</v>
      </c>
      <c r="H158" s="71" t="s">
        <v>909</v>
      </c>
      <c r="I158" s="109" t="s">
        <v>911</v>
      </c>
      <c r="J158" s="71" t="s">
        <v>905</v>
      </c>
      <c r="K158" s="71" t="s">
        <v>906</v>
      </c>
      <c r="L158" s="341">
        <f>VLOOKUP(D:D,'CRD controls'!F:I,4,0)</f>
        <v>45337</v>
      </c>
      <c r="M158" s="341" t="str">
        <f>VLOOKUP(D:D,'CRD controls'!F:J,5,0)</f>
        <v xml:space="preserve">Open </v>
      </c>
    </row>
    <row r="159" spans="3:13" ht="15.75" thickBot="1">
      <c r="C159" s="273" t="s">
        <v>321</v>
      </c>
      <c r="D159" s="71" t="s">
        <v>772</v>
      </c>
      <c r="E159" s="71" t="s">
        <v>413</v>
      </c>
      <c r="F159" s="346" t="s">
        <v>773</v>
      </c>
      <c r="G159" s="356" t="s">
        <v>507</v>
      </c>
      <c r="H159" s="71" t="s">
        <v>909</v>
      </c>
      <c r="I159" s="109" t="s">
        <v>911</v>
      </c>
      <c r="J159" s="71" t="s">
        <v>905</v>
      </c>
      <c r="K159" s="71" t="s">
        <v>952</v>
      </c>
      <c r="L159" s="341">
        <f>VLOOKUP(D:D,'CRD controls'!F:I,4,0)</f>
        <v>45281</v>
      </c>
      <c r="M159" s="341" t="str">
        <f>VLOOKUP(D:D,'CRD controls'!F:J,5,0)</f>
        <v>Closed</v>
      </c>
    </row>
    <row r="160" spans="3:13" ht="15.75" thickBot="1">
      <c r="C160" s="273" t="s">
        <v>321</v>
      </c>
      <c r="D160" s="71" t="s">
        <v>505</v>
      </c>
      <c r="E160" s="71" t="s">
        <v>413</v>
      </c>
      <c r="F160" s="346" t="s">
        <v>506</v>
      </c>
      <c r="G160" s="109" t="s">
        <v>507</v>
      </c>
      <c r="H160" s="71" t="s">
        <v>909</v>
      </c>
      <c r="I160" s="109" t="s">
        <v>911</v>
      </c>
      <c r="J160" s="71" t="s">
        <v>905</v>
      </c>
      <c r="K160" s="71" t="s">
        <v>913</v>
      </c>
      <c r="L160" s="341">
        <f>VLOOKUP(D:D,'CRD controls'!F:I,4,0)</f>
        <v>45281</v>
      </c>
      <c r="M160" s="341" t="str">
        <f>VLOOKUP(D:D,'CRD controls'!F:J,5,0)</f>
        <v>Closed</v>
      </c>
    </row>
    <row r="161" spans="2:13" ht="14.45" customHeight="1">
      <c r="C161" s="273" t="s">
        <v>321</v>
      </c>
      <c r="D161" t="s">
        <v>1178</v>
      </c>
      <c r="E161" s="71" t="s">
        <v>618</v>
      </c>
      <c r="F161" s="71" t="s">
        <v>967</v>
      </c>
      <c r="G161" s="109" t="s">
        <v>1179</v>
      </c>
      <c r="H161" s="71"/>
      <c r="I161" s="109" t="s">
        <v>911</v>
      </c>
      <c r="J161" s="71"/>
      <c r="K161" s="71" t="s">
        <v>1175</v>
      </c>
      <c r="L161" s="341">
        <f>VLOOKUP(D:D,'CRD controls'!F:I,4,0)</f>
        <v>45412</v>
      </c>
      <c r="M161" s="341" t="str">
        <f>VLOOKUP(D:D,'CRD controls'!F:J,5,0)</f>
        <v xml:space="preserve">Open </v>
      </c>
    </row>
    <row r="162" spans="2:13" ht="14.45" customHeight="1" thickBot="1">
      <c r="C162" s="273" t="s">
        <v>321</v>
      </c>
      <c r="D162" s="71"/>
      <c r="E162" s="71" t="s">
        <v>618</v>
      </c>
      <c r="F162" s="71" t="s">
        <v>968</v>
      </c>
      <c r="G162" s="109" t="s">
        <v>443</v>
      </c>
      <c r="H162" s="71"/>
      <c r="I162" s="339"/>
      <c r="J162" s="71"/>
      <c r="K162" s="71" t="s">
        <v>916</v>
      </c>
      <c r="L162" s="338"/>
      <c r="M162" s="338"/>
    </row>
    <row r="163" spans="2:13" ht="15.75" thickBot="1">
      <c r="C163" s="273" t="s">
        <v>321</v>
      </c>
      <c r="D163" s="71" t="s">
        <v>774</v>
      </c>
      <c r="E163" s="71" t="s">
        <v>413</v>
      </c>
      <c r="F163" s="346" t="s">
        <v>775</v>
      </c>
      <c r="G163" s="109" t="s">
        <v>507</v>
      </c>
      <c r="H163" s="71" t="s">
        <v>909</v>
      </c>
      <c r="I163" s="109" t="s">
        <v>917</v>
      </c>
      <c r="J163" s="71" t="s">
        <v>909</v>
      </c>
      <c r="K163" s="71" t="s">
        <v>906</v>
      </c>
      <c r="L163" s="341">
        <f>VLOOKUP(D:D,'CRD controls'!F:I,4,0)</f>
        <v>45337</v>
      </c>
      <c r="M163" s="341" t="str">
        <f>VLOOKUP(D:D,'CRD controls'!F:J,5,0)</f>
        <v xml:space="preserve">Open </v>
      </c>
    </row>
    <row r="164" spans="2:13" ht="15.75" thickBot="1">
      <c r="C164" s="273" t="s">
        <v>321</v>
      </c>
      <c r="D164" s="71" t="s">
        <v>776</v>
      </c>
      <c r="E164" s="71" t="s">
        <v>413</v>
      </c>
      <c r="F164" s="346" t="s">
        <v>777</v>
      </c>
      <c r="G164" s="109" t="s">
        <v>507</v>
      </c>
      <c r="H164" s="71" t="s">
        <v>909</v>
      </c>
      <c r="I164" s="109" t="s">
        <v>917</v>
      </c>
      <c r="J164" s="71" t="s">
        <v>909</v>
      </c>
      <c r="K164" s="71" t="s">
        <v>952</v>
      </c>
      <c r="L164" s="341">
        <f>VLOOKUP(D:D,'CRD controls'!F:I,4,0)</f>
        <v>45281</v>
      </c>
      <c r="M164" s="341" t="str">
        <f>VLOOKUP(D:D,'CRD controls'!F:J,5,0)</f>
        <v>Closed</v>
      </c>
    </row>
    <row r="165" spans="2:13" ht="15.75" thickBot="1">
      <c r="C165" s="273" t="s">
        <v>321</v>
      </c>
      <c r="D165" s="71" t="s">
        <v>510</v>
      </c>
      <c r="E165" s="71" t="s">
        <v>413</v>
      </c>
      <c r="F165" s="346" t="s">
        <v>511</v>
      </c>
      <c r="G165" s="109" t="s">
        <v>507</v>
      </c>
      <c r="H165" s="71" t="s">
        <v>909</v>
      </c>
      <c r="I165" s="109" t="s">
        <v>917</v>
      </c>
      <c r="J165" s="71" t="s">
        <v>909</v>
      </c>
      <c r="K165" s="71" t="s">
        <v>913</v>
      </c>
      <c r="L165" s="341">
        <f>VLOOKUP(D:D,'CRD controls'!F:I,4,0)</f>
        <v>45281</v>
      </c>
      <c r="M165" s="341" t="str">
        <f>VLOOKUP(D:D,'CRD controls'!F:J,5,0)</f>
        <v>Closed</v>
      </c>
    </row>
    <row r="166" spans="2:13" ht="14.45" customHeight="1">
      <c r="C166" s="273" t="s">
        <v>321</v>
      </c>
      <c r="D166" s="71" t="s">
        <v>1181</v>
      </c>
      <c r="E166" s="71" t="s">
        <v>618</v>
      </c>
      <c r="F166" s="71" t="s">
        <v>969</v>
      </c>
      <c r="G166" s="109" t="s">
        <v>1179</v>
      </c>
      <c r="H166" s="71"/>
      <c r="I166" s="109" t="s">
        <v>917</v>
      </c>
      <c r="J166" s="71"/>
      <c r="K166" s="71" t="s">
        <v>1175</v>
      </c>
      <c r="L166" s="341">
        <f>VLOOKUP(D:D,'CRD controls'!F:I,4,0)</f>
        <v>45412</v>
      </c>
      <c r="M166" s="341" t="str">
        <f>VLOOKUP(D:D,'CRD controls'!F:J,5,0)</f>
        <v xml:space="preserve">Open </v>
      </c>
    </row>
    <row r="167" spans="2:13" ht="14.45" customHeight="1" thickBot="1">
      <c r="C167" s="273" t="s">
        <v>321</v>
      </c>
      <c r="D167" s="71"/>
      <c r="E167" s="71" t="s">
        <v>618</v>
      </c>
      <c r="F167" s="71" t="s">
        <v>970</v>
      </c>
      <c r="G167" s="109" t="s">
        <v>443</v>
      </c>
      <c r="H167" s="71"/>
      <c r="I167" s="339"/>
      <c r="J167" s="71"/>
      <c r="K167" s="71" t="s">
        <v>916</v>
      </c>
      <c r="L167" s="338"/>
      <c r="M167" s="338"/>
    </row>
    <row r="168" spans="2:13" ht="15" customHeight="1" thickBot="1">
      <c r="C168" s="273" t="s">
        <v>321</v>
      </c>
      <c r="D168" s="71" t="s">
        <v>778</v>
      </c>
      <c r="E168" s="71" t="s">
        <v>618</v>
      </c>
      <c r="F168" s="346" t="s">
        <v>779</v>
      </c>
      <c r="G168" s="109" t="s">
        <v>1179</v>
      </c>
      <c r="H168" s="71" t="s">
        <v>275</v>
      </c>
      <c r="I168" s="339"/>
      <c r="J168" s="71"/>
      <c r="K168" s="71" t="s">
        <v>921</v>
      </c>
      <c r="L168" s="341">
        <f>VLOOKUP(D:D,'CRD controls'!F:I,4,0)</f>
        <v>45412</v>
      </c>
      <c r="M168" s="341" t="str">
        <f>VLOOKUP(D:D,'CRD controls'!F:J,5,0)</f>
        <v xml:space="preserve">Open </v>
      </c>
    </row>
    <row r="169" spans="2:13" ht="15" customHeight="1" thickBot="1">
      <c r="C169" s="273" t="s">
        <v>321</v>
      </c>
      <c r="D169" s="71" t="s">
        <v>780</v>
      </c>
      <c r="E169" s="71" t="s">
        <v>618</v>
      </c>
      <c r="F169" s="346" t="s">
        <v>781</v>
      </c>
      <c r="G169" s="350" t="s">
        <v>971</v>
      </c>
      <c r="H169" s="71" t="s">
        <v>275</v>
      </c>
      <c r="I169" s="339"/>
      <c r="J169" s="71"/>
      <c r="K169" s="71" t="s">
        <v>913</v>
      </c>
      <c r="L169" s="341">
        <f>VLOOKUP(D:D,'CRD controls'!F:I,4,0)</f>
        <v>45412</v>
      </c>
      <c r="M169" s="341" t="str">
        <f>VLOOKUP(D:D,'CRD controls'!F:J,5,0)</f>
        <v xml:space="preserve">Open </v>
      </c>
    </row>
    <row r="170" spans="2:13" ht="15" customHeight="1" thickBot="1">
      <c r="C170" s="273" t="s">
        <v>321</v>
      </c>
      <c r="D170" s="71" t="s">
        <v>782</v>
      </c>
      <c r="E170" s="71" t="s">
        <v>618</v>
      </c>
      <c r="F170" s="346" t="s">
        <v>783</v>
      </c>
      <c r="G170" s="360" t="s">
        <v>971</v>
      </c>
      <c r="H170" s="71" t="s">
        <v>275</v>
      </c>
      <c r="I170" s="339"/>
      <c r="J170" s="71"/>
      <c r="K170" s="71" t="s">
        <v>922</v>
      </c>
      <c r="L170" s="341">
        <f>VLOOKUP(D:D,'CRD controls'!F:I,4,0)</f>
        <v>45412</v>
      </c>
      <c r="M170" s="341" t="str">
        <f>VLOOKUP(D:D,'CRD controls'!F:J,5,0)</f>
        <v xml:space="preserve">Open </v>
      </c>
    </row>
    <row r="171" spans="2:13" ht="15.75" thickBot="1">
      <c r="B171" t="s">
        <v>1275</v>
      </c>
      <c r="C171" s="273" t="s">
        <v>322</v>
      </c>
      <c r="D171" s="71" t="s">
        <v>784</v>
      </c>
      <c r="E171" s="71" t="s">
        <v>413</v>
      </c>
      <c r="F171" s="346" t="s">
        <v>785</v>
      </c>
      <c r="G171" s="109" t="s">
        <v>516</v>
      </c>
      <c r="H171" s="71" t="s">
        <v>909</v>
      </c>
      <c r="I171" s="109" t="s">
        <v>911</v>
      </c>
      <c r="J171" s="71" t="s">
        <v>905</v>
      </c>
      <c r="K171" s="71" t="s">
        <v>906</v>
      </c>
      <c r="L171" s="341">
        <f>VLOOKUP(D:D,'CRD controls'!F:I,4,0)</f>
        <v>45337</v>
      </c>
      <c r="M171" s="341" t="str">
        <f>VLOOKUP(D:D,'CRD controls'!F:J,5,0)</f>
        <v xml:space="preserve">Open </v>
      </c>
    </row>
    <row r="172" spans="2:13" ht="15.75" thickBot="1">
      <c r="C172" s="273" t="s">
        <v>322</v>
      </c>
      <c r="D172" s="71" t="s">
        <v>786</v>
      </c>
      <c r="E172" s="71" t="s">
        <v>413</v>
      </c>
      <c r="F172" s="346" t="s">
        <v>787</v>
      </c>
      <c r="G172" s="356" t="s">
        <v>516</v>
      </c>
      <c r="H172" s="71" t="s">
        <v>909</v>
      </c>
      <c r="I172" s="109" t="s">
        <v>911</v>
      </c>
      <c r="J172" s="71" t="s">
        <v>905</v>
      </c>
      <c r="K172" s="71" t="s">
        <v>952</v>
      </c>
      <c r="L172" s="341">
        <f>VLOOKUP(D:D,'CRD controls'!F:I,4,0)</f>
        <v>45253</v>
      </c>
      <c r="M172" s="341" t="str">
        <f>VLOOKUP(D:D,'CRD controls'!F:J,5,0)</f>
        <v>Closed</v>
      </c>
    </row>
    <row r="173" spans="2:13" ht="15.75" thickBot="1">
      <c r="C173" s="273" t="s">
        <v>322</v>
      </c>
      <c r="D173" s="71" t="s">
        <v>514</v>
      </c>
      <c r="E173" s="71" t="s">
        <v>413</v>
      </c>
      <c r="F173" s="346" t="s">
        <v>515</v>
      </c>
      <c r="G173" s="109" t="s">
        <v>516</v>
      </c>
      <c r="H173" s="71" t="s">
        <v>909</v>
      </c>
      <c r="I173" s="109" t="s">
        <v>911</v>
      </c>
      <c r="J173" s="71" t="s">
        <v>905</v>
      </c>
      <c r="K173" s="71" t="s">
        <v>913</v>
      </c>
      <c r="L173" s="341">
        <f>VLOOKUP(D:D,'CRD controls'!F:I,4,0)</f>
        <v>45253</v>
      </c>
      <c r="M173" s="341" t="str">
        <f>VLOOKUP(D:D,'CRD controls'!F:J,5,0)</f>
        <v>Closed</v>
      </c>
    </row>
    <row r="174" spans="2:13" ht="14.45" customHeight="1">
      <c r="C174" s="273" t="s">
        <v>322</v>
      </c>
      <c r="D174" s="71" t="s">
        <v>1195</v>
      </c>
      <c r="E174" s="71" t="s">
        <v>618</v>
      </c>
      <c r="F174" s="71" t="s">
        <v>972</v>
      </c>
      <c r="G174" s="349" t="s">
        <v>974</v>
      </c>
      <c r="H174" s="71"/>
      <c r="I174" s="109" t="s">
        <v>911</v>
      </c>
      <c r="J174" s="71"/>
      <c r="K174" s="71" t="s">
        <v>1175</v>
      </c>
      <c r="L174" s="341">
        <f>VLOOKUP(D:D,'CRD controls'!F:I,4,0)</f>
        <v>45412</v>
      </c>
      <c r="M174" s="341" t="str">
        <f>VLOOKUP(D:D,'CRD controls'!F:J,5,0)</f>
        <v xml:space="preserve">Open </v>
      </c>
    </row>
    <row r="175" spans="2:13" ht="14.45" customHeight="1" thickBot="1">
      <c r="C175" s="273" t="s">
        <v>322</v>
      </c>
      <c r="D175" s="71"/>
      <c r="E175" s="71" t="s">
        <v>618</v>
      </c>
      <c r="F175" s="71"/>
      <c r="G175" s="109" t="s">
        <v>443</v>
      </c>
      <c r="H175" s="71"/>
      <c r="I175" s="339"/>
      <c r="J175" s="71"/>
      <c r="K175" s="71" t="s">
        <v>916</v>
      </c>
      <c r="L175" s="338"/>
      <c r="M175" s="338"/>
    </row>
    <row r="176" spans="2:13" ht="15.75" thickBot="1">
      <c r="C176" s="273" t="s">
        <v>322</v>
      </c>
      <c r="D176" s="71" t="s">
        <v>788</v>
      </c>
      <c r="E176" s="71" t="s">
        <v>413</v>
      </c>
      <c r="F176" s="346" t="s">
        <v>789</v>
      </c>
      <c r="G176" s="109" t="s">
        <v>516</v>
      </c>
      <c r="H176" s="71" t="s">
        <v>909</v>
      </c>
      <c r="I176" s="109" t="s">
        <v>917</v>
      </c>
      <c r="J176" s="71" t="s">
        <v>909</v>
      </c>
      <c r="K176" s="71" t="s">
        <v>906</v>
      </c>
      <c r="L176" s="341">
        <f>VLOOKUP(D:D,'CRD controls'!F:I,4,0)</f>
        <v>45337</v>
      </c>
      <c r="M176" s="341" t="str">
        <f>VLOOKUP(D:D,'CRD controls'!F:J,5,0)</f>
        <v xml:space="preserve">Open </v>
      </c>
    </row>
    <row r="177" spans="3:13" ht="15.75" thickBot="1">
      <c r="C177" s="273" t="s">
        <v>322</v>
      </c>
      <c r="D177" s="71" t="s">
        <v>790</v>
      </c>
      <c r="E177" s="71" t="s">
        <v>413</v>
      </c>
      <c r="F177" s="346" t="s">
        <v>791</v>
      </c>
      <c r="G177" s="109" t="s">
        <v>516</v>
      </c>
      <c r="H177" s="71" t="s">
        <v>909</v>
      </c>
      <c r="I177" s="109" t="s">
        <v>917</v>
      </c>
      <c r="J177" s="71" t="s">
        <v>909</v>
      </c>
      <c r="K177" s="71" t="s">
        <v>952</v>
      </c>
      <c r="L177" s="341">
        <f>VLOOKUP(D:D,'CRD controls'!F:I,4,0)</f>
        <v>45253</v>
      </c>
      <c r="M177" s="341" t="str">
        <f>VLOOKUP(D:D,'CRD controls'!F:J,5,0)</f>
        <v>Closed</v>
      </c>
    </row>
    <row r="178" spans="3:13">
      <c r="C178" s="273" t="s">
        <v>322</v>
      </c>
      <c r="D178" s="71" t="s">
        <v>519</v>
      </c>
      <c r="E178" s="71" t="s">
        <v>413</v>
      </c>
      <c r="F178" s="346" t="s">
        <v>520</v>
      </c>
      <c r="G178" s="109" t="s">
        <v>516</v>
      </c>
      <c r="H178" s="71" t="s">
        <v>909</v>
      </c>
      <c r="I178" s="109" t="s">
        <v>917</v>
      </c>
      <c r="J178" s="71" t="s">
        <v>909</v>
      </c>
      <c r="K178" s="71" t="s">
        <v>913</v>
      </c>
      <c r="L178" s="341">
        <f>VLOOKUP(D:D,'CRD controls'!F:I,4,0)</f>
        <v>45253</v>
      </c>
      <c r="M178" s="341" t="str">
        <f>VLOOKUP(D:D,'CRD controls'!F:J,5,0)</f>
        <v>Closed</v>
      </c>
    </row>
    <row r="179" spans="3:13">
      <c r="C179" s="273" t="s">
        <v>322</v>
      </c>
      <c r="D179" s="71"/>
      <c r="E179" s="71" t="s">
        <v>618</v>
      </c>
      <c r="F179" s="125" t="s">
        <v>973</v>
      </c>
      <c r="G179" s="109" t="s">
        <v>516</v>
      </c>
      <c r="H179" s="71" t="s">
        <v>909</v>
      </c>
      <c r="I179" s="109" t="s">
        <v>917</v>
      </c>
      <c r="J179" s="71" t="s">
        <v>909</v>
      </c>
      <c r="K179" s="71" t="s">
        <v>1175</v>
      </c>
      <c r="L179" s="531"/>
      <c r="M179" s="531"/>
    </row>
    <row r="180" spans="3:13" ht="14.45" customHeight="1" thickBot="1">
      <c r="C180" s="273" t="s">
        <v>322</v>
      </c>
      <c r="D180" s="71"/>
      <c r="E180" s="71" t="s">
        <v>618</v>
      </c>
      <c r="F180" s="71"/>
      <c r="G180" s="109" t="s">
        <v>443</v>
      </c>
      <c r="H180" s="71"/>
      <c r="I180" s="339"/>
      <c r="J180" s="71"/>
      <c r="K180" s="71" t="s">
        <v>916</v>
      </c>
      <c r="L180" s="338"/>
      <c r="M180" s="338"/>
    </row>
    <row r="181" spans="3:13" ht="14.45" customHeight="1" thickBot="1">
      <c r="C181" s="273" t="s">
        <v>322</v>
      </c>
      <c r="D181" s="71" t="s">
        <v>792</v>
      </c>
      <c r="E181" s="71" t="s">
        <v>618</v>
      </c>
      <c r="F181" s="346" t="s">
        <v>793</v>
      </c>
      <c r="G181" s="349" t="s">
        <v>974</v>
      </c>
      <c r="H181" s="71" t="s">
        <v>275</v>
      </c>
      <c r="I181" s="339"/>
      <c r="J181" s="71"/>
      <c r="K181" s="71" t="s">
        <v>921</v>
      </c>
      <c r="L181" s="341">
        <f>VLOOKUP(D:D,'CRD controls'!F:I,4,0)</f>
        <v>45412</v>
      </c>
      <c r="M181" s="341" t="str">
        <f>VLOOKUP(D:D,'CRD controls'!F:J,5,0)</f>
        <v xml:space="preserve">Open </v>
      </c>
    </row>
    <row r="182" spans="3:13" ht="14.45" customHeight="1" thickBot="1">
      <c r="C182" s="273" t="s">
        <v>322</v>
      </c>
      <c r="D182" s="71" t="s">
        <v>794</v>
      </c>
      <c r="E182" s="71" t="s">
        <v>618</v>
      </c>
      <c r="F182" s="346" t="s">
        <v>795</v>
      </c>
      <c r="G182" s="349" t="s">
        <v>974</v>
      </c>
      <c r="H182" s="71" t="s">
        <v>275</v>
      </c>
      <c r="I182" s="339"/>
      <c r="J182" s="71"/>
      <c r="K182" s="71" t="s">
        <v>913</v>
      </c>
      <c r="L182" s="341">
        <f>VLOOKUP(D:D,'CRD controls'!F:I,4,0)</f>
        <v>45412</v>
      </c>
      <c r="M182" s="341" t="str">
        <f>VLOOKUP(D:D,'CRD controls'!F:J,5,0)</f>
        <v xml:space="preserve">Open </v>
      </c>
    </row>
    <row r="183" spans="3:13" ht="14.45" customHeight="1" thickBot="1">
      <c r="C183" s="273" t="s">
        <v>322</v>
      </c>
      <c r="D183" s="71" t="s">
        <v>796</v>
      </c>
      <c r="E183" s="71" t="s">
        <v>618</v>
      </c>
      <c r="F183" s="346" t="s">
        <v>797</v>
      </c>
      <c r="G183" s="349" t="s">
        <v>974</v>
      </c>
      <c r="H183" s="71" t="s">
        <v>275</v>
      </c>
      <c r="I183" s="339"/>
      <c r="J183" s="71"/>
      <c r="K183" s="71" t="s">
        <v>922</v>
      </c>
      <c r="L183" s="341">
        <f>VLOOKUP(D:D,'CRD controls'!F:I,4,0)</f>
        <v>45412</v>
      </c>
      <c r="M183" s="341" t="str">
        <f>VLOOKUP(D:D,'CRD controls'!F:J,5,0)</f>
        <v xml:space="preserve">Open </v>
      </c>
    </row>
    <row r="184" spans="3:13" ht="15.75" thickBot="1">
      <c r="C184" s="273" t="s">
        <v>323</v>
      </c>
      <c r="D184" s="71" t="s">
        <v>798</v>
      </c>
      <c r="E184" s="71" t="s">
        <v>413</v>
      </c>
      <c r="F184" s="346" t="s">
        <v>799</v>
      </c>
      <c r="G184" s="109" t="s">
        <v>525</v>
      </c>
      <c r="H184" s="71" t="s">
        <v>909</v>
      </c>
      <c r="I184" s="109" t="s">
        <v>911</v>
      </c>
      <c r="J184" s="71" t="s">
        <v>905</v>
      </c>
      <c r="K184" s="71" t="s">
        <v>906</v>
      </c>
      <c r="L184" s="341">
        <f>VLOOKUP(D:D,'CRD controls'!F:I,4,0)</f>
        <v>45344</v>
      </c>
      <c r="M184" s="341" t="str">
        <f>VLOOKUP(D:D,'CRD controls'!F:J,5,0)</f>
        <v xml:space="preserve">Open </v>
      </c>
    </row>
    <row r="185" spans="3:13" ht="15.75" thickBot="1">
      <c r="C185" s="273" t="s">
        <v>323</v>
      </c>
      <c r="D185" s="71" t="s">
        <v>800</v>
      </c>
      <c r="E185" s="71" t="s">
        <v>413</v>
      </c>
      <c r="F185" s="346" t="s">
        <v>801</v>
      </c>
      <c r="G185" s="356" t="s">
        <v>525</v>
      </c>
      <c r="H185" s="71" t="s">
        <v>909</v>
      </c>
      <c r="I185" s="109" t="s">
        <v>911</v>
      </c>
      <c r="J185" s="71" t="s">
        <v>905</v>
      </c>
      <c r="K185" s="71" t="s">
        <v>952</v>
      </c>
      <c r="L185" s="341">
        <f>VLOOKUP(D:D,'CRD controls'!F:I,4,0)</f>
        <v>45268</v>
      </c>
      <c r="M185" s="341" t="str">
        <f>VLOOKUP(D:D,'CRD controls'!F:J,5,0)</f>
        <v>Closed</v>
      </c>
    </row>
    <row r="186" spans="3:13" ht="15.75" thickBot="1">
      <c r="C186" s="273" t="s">
        <v>323</v>
      </c>
      <c r="D186" s="71" t="s">
        <v>523</v>
      </c>
      <c r="E186" s="71" t="s">
        <v>413</v>
      </c>
      <c r="F186" s="526" t="s">
        <v>524</v>
      </c>
      <c r="G186" s="359" t="s">
        <v>525</v>
      </c>
      <c r="H186" s="71" t="s">
        <v>909</v>
      </c>
      <c r="I186" s="109" t="s">
        <v>911</v>
      </c>
      <c r="J186" s="71" t="s">
        <v>905</v>
      </c>
      <c r="K186" s="234" t="s">
        <v>913</v>
      </c>
      <c r="L186" s="341">
        <f>VLOOKUP(D:D,'CRD controls'!F:I,4,0)</f>
        <v>45268</v>
      </c>
      <c r="M186" s="341" t="str">
        <f>VLOOKUP(D:D,'CRD controls'!F:J,5,0)</f>
        <v>Closed</v>
      </c>
    </row>
    <row r="187" spans="3:13" ht="14.45" customHeight="1" thickBot="1">
      <c r="C187" s="273" t="s">
        <v>323</v>
      </c>
      <c r="D187" t="s">
        <v>1186</v>
      </c>
      <c r="E187" s="201" t="s">
        <v>618</v>
      </c>
      <c r="F187" s="71" t="s">
        <v>975</v>
      </c>
      <c r="G187" s="433" t="s">
        <v>977</v>
      </c>
      <c r="H187" s="355"/>
      <c r="I187" s="109" t="s">
        <v>911</v>
      </c>
      <c r="J187" s="201"/>
      <c r="K187" s="71" t="s">
        <v>1175</v>
      </c>
      <c r="L187" s="341">
        <f>VLOOKUP(D:D,'CRD controls'!F:I,4,0)</f>
        <v>45412</v>
      </c>
      <c r="M187" s="341" t="str">
        <f>VLOOKUP(D:D,'CRD controls'!F:J,5,0)</f>
        <v xml:space="preserve">Open </v>
      </c>
    </row>
    <row r="188" spans="3:13" ht="14.45" customHeight="1" thickBot="1">
      <c r="C188" s="273" t="s">
        <v>323</v>
      </c>
      <c r="D188" t="s">
        <v>1187</v>
      </c>
      <c r="E188" s="71" t="s">
        <v>618</v>
      </c>
      <c r="F188" s="125"/>
      <c r="G188" s="356" t="s">
        <v>443</v>
      </c>
      <c r="H188" s="71"/>
      <c r="I188" s="339"/>
      <c r="J188" s="71"/>
      <c r="K188" s="125" t="s">
        <v>916</v>
      </c>
      <c r="L188" s="341">
        <f>VLOOKUP(D:D,'CRD controls'!F:I,4,0)</f>
        <v>45412</v>
      </c>
      <c r="M188" s="341" t="str">
        <f>VLOOKUP(D:D,'CRD controls'!F:J,5,0)</f>
        <v xml:space="preserve">Open </v>
      </c>
    </row>
    <row r="189" spans="3:13" ht="15.75" thickBot="1">
      <c r="C189" s="273" t="s">
        <v>323</v>
      </c>
      <c r="D189" t="s">
        <v>802</v>
      </c>
      <c r="E189" s="71" t="s">
        <v>413</v>
      </c>
      <c r="F189" s="346" t="s">
        <v>803</v>
      </c>
      <c r="G189" s="109" t="s">
        <v>525</v>
      </c>
      <c r="H189" s="71" t="s">
        <v>909</v>
      </c>
      <c r="I189" s="109" t="s">
        <v>917</v>
      </c>
      <c r="J189" s="71" t="s">
        <v>909</v>
      </c>
      <c r="K189" s="71" t="s">
        <v>906</v>
      </c>
      <c r="L189" s="341">
        <f>VLOOKUP(D:D,'CRD controls'!F:I,4,0)</f>
        <v>45344</v>
      </c>
      <c r="M189" s="341" t="str">
        <f>VLOOKUP(D:D,'CRD controls'!F:J,5,0)</f>
        <v xml:space="preserve">Open </v>
      </c>
    </row>
    <row r="190" spans="3:13" ht="15.75" thickBot="1">
      <c r="C190" s="273" t="s">
        <v>323</v>
      </c>
      <c r="D190" t="s">
        <v>804</v>
      </c>
      <c r="E190" s="71" t="s">
        <v>413</v>
      </c>
      <c r="F190" s="346" t="s">
        <v>805</v>
      </c>
      <c r="G190" s="109" t="s">
        <v>525</v>
      </c>
      <c r="H190" s="71" t="s">
        <v>909</v>
      </c>
      <c r="I190" s="109" t="s">
        <v>917</v>
      </c>
      <c r="J190" s="71" t="s">
        <v>909</v>
      </c>
      <c r="K190" s="71" t="s">
        <v>952</v>
      </c>
      <c r="L190" s="341">
        <f>VLOOKUP(D:D,'CRD controls'!F:I,4,0)</f>
        <v>45268</v>
      </c>
      <c r="M190" s="341" t="str">
        <f>VLOOKUP(D:D,'CRD controls'!F:J,5,0)</f>
        <v>Closed</v>
      </c>
    </row>
    <row r="191" spans="3:13" ht="15.75" thickBot="1">
      <c r="C191" s="273" t="s">
        <v>323</v>
      </c>
      <c r="D191" t="s">
        <v>528</v>
      </c>
      <c r="E191" s="71" t="s">
        <v>413</v>
      </c>
      <c r="F191" s="526" t="s">
        <v>529</v>
      </c>
      <c r="G191" s="359" t="s">
        <v>525</v>
      </c>
      <c r="H191" s="71" t="s">
        <v>909</v>
      </c>
      <c r="I191" s="109" t="s">
        <v>917</v>
      </c>
      <c r="J191" s="71" t="s">
        <v>909</v>
      </c>
      <c r="K191" s="234" t="s">
        <v>913</v>
      </c>
      <c r="L191" s="341">
        <f>VLOOKUP(D:D,'CRD controls'!F:I,4,0)</f>
        <v>45268</v>
      </c>
      <c r="M191" s="341" t="str">
        <f>VLOOKUP(D:D,'CRD controls'!F:J,5,0)</f>
        <v>Closed</v>
      </c>
    </row>
    <row r="192" spans="3:13" ht="14.45" customHeight="1" thickBot="1">
      <c r="C192" s="273" t="s">
        <v>323</v>
      </c>
      <c r="D192" t="s">
        <v>1187</v>
      </c>
      <c r="E192" s="201" t="s">
        <v>618</v>
      </c>
      <c r="F192" s="71" t="s">
        <v>976</v>
      </c>
      <c r="G192" s="433" t="s">
        <v>977</v>
      </c>
      <c r="H192" s="355"/>
      <c r="I192" s="109" t="s">
        <v>917</v>
      </c>
      <c r="J192" s="201"/>
      <c r="K192" s="71" t="s">
        <v>1175</v>
      </c>
      <c r="L192" s="341">
        <f>VLOOKUP(D:D,'CRD controls'!F:I,4,0)</f>
        <v>45412</v>
      </c>
      <c r="M192" s="341" t="str">
        <f>VLOOKUP(D:D,'CRD controls'!F:J,5,0)</f>
        <v xml:space="preserve">Open </v>
      </c>
    </row>
    <row r="193" spans="3:13" ht="14.45" customHeight="1" thickBot="1">
      <c r="C193" s="273" t="s">
        <v>323</v>
      </c>
      <c r="D193" s="525" t="s">
        <v>1187</v>
      </c>
      <c r="E193" s="71" t="s">
        <v>618</v>
      </c>
      <c r="F193" s="527"/>
      <c r="G193" s="528" t="s">
        <v>443</v>
      </c>
      <c r="H193" s="71"/>
      <c r="I193" s="339"/>
      <c r="J193" s="71"/>
      <c r="K193" s="527" t="s">
        <v>916</v>
      </c>
      <c r="L193" s="341">
        <f>VLOOKUP(D:D,'CRD controls'!F:I,4,0)</f>
        <v>45412</v>
      </c>
      <c r="M193" s="341" t="str">
        <f>VLOOKUP(D:D,'CRD controls'!F:J,5,0)</f>
        <v xml:space="preserve">Open </v>
      </c>
    </row>
    <row r="194" spans="3:13" ht="14.45" customHeight="1" thickBot="1">
      <c r="C194" s="273" t="s">
        <v>323</v>
      </c>
      <c r="D194" s="71" t="s">
        <v>806</v>
      </c>
      <c r="E194" s="201" t="s">
        <v>618</v>
      </c>
      <c r="F194" s="71" t="s">
        <v>807</v>
      </c>
      <c r="G194" s="433" t="s">
        <v>977</v>
      </c>
      <c r="H194" s="355" t="s">
        <v>275</v>
      </c>
      <c r="I194" s="339"/>
      <c r="J194" s="201"/>
      <c r="K194" s="71" t="s">
        <v>921</v>
      </c>
      <c r="L194" s="341">
        <f>VLOOKUP(D:D,'CRD controls'!F:I,4,0)</f>
        <v>45412</v>
      </c>
      <c r="M194" s="341" t="str">
        <f>VLOOKUP(D:D,'CRD controls'!F:J,5,0)</f>
        <v xml:space="preserve">Open </v>
      </c>
    </row>
    <row r="195" spans="3:13" ht="14.45" customHeight="1" thickBot="1">
      <c r="C195" s="273" t="s">
        <v>323</v>
      </c>
      <c r="D195" s="71" t="s">
        <v>808</v>
      </c>
      <c r="E195" s="71" t="s">
        <v>618</v>
      </c>
      <c r="F195" s="125" t="s">
        <v>809</v>
      </c>
      <c r="G195" s="349" t="s">
        <v>977</v>
      </c>
      <c r="H195" s="71" t="s">
        <v>275</v>
      </c>
      <c r="I195" s="339"/>
      <c r="J195" s="71"/>
      <c r="K195" s="125" t="s">
        <v>913</v>
      </c>
      <c r="L195" s="341">
        <f>VLOOKUP(D:D,'CRD controls'!F:I,4,0)</f>
        <v>45412</v>
      </c>
      <c r="M195" s="341" t="str">
        <f>VLOOKUP(D:D,'CRD controls'!F:J,5,0)</f>
        <v xml:space="preserve">Open </v>
      </c>
    </row>
    <row r="196" spans="3:13" ht="14.45" customHeight="1" thickBot="1">
      <c r="C196" s="273" t="s">
        <v>323</v>
      </c>
      <c r="D196" s="71" t="s">
        <v>810</v>
      </c>
      <c r="E196" s="71" t="s">
        <v>618</v>
      </c>
      <c r="F196" s="346" t="s">
        <v>811</v>
      </c>
      <c r="G196" s="349" t="s">
        <v>977</v>
      </c>
      <c r="H196" s="71" t="s">
        <v>275</v>
      </c>
      <c r="I196" s="339"/>
      <c r="J196" s="71"/>
      <c r="K196" s="71" t="s">
        <v>922</v>
      </c>
      <c r="L196" s="341">
        <f>VLOOKUP(D:D,'CRD controls'!F:I,4,0)</f>
        <v>45412</v>
      </c>
      <c r="M196" s="341" t="str">
        <f>VLOOKUP(D:D,'CRD controls'!F:J,5,0)</f>
        <v xml:space="preserve">Open </v>
      </c>
    </row>
    <row r="197" spans="3:13" ht="15.75" thickBot="1">
      <c r="C197" s="273" t="s">
        <v>324</v>
      </c>
      <c r="D197" s="71" t="s">
        <v>812</v>
      </c>
      <c r="E197" s="71" t="s">
        <v>413</v>
      </c>
      <c r="F197" s="346" t="s">
        <v>813</v>
      </c>
      <c r="G197" s="109" t="s">
        <v>534</v>
      </c>
      <c r="H197" s="71" t="s">
        <v>909</v>
      </c>
      <c r="I197" s="109" t="s">
        <v>911</v>
      </c>
      <c r="J197" s="71" t="s">
        <v>905</v>
      </c>
      <c r="K197" s="71" t="s">
        <v>906</v>
      </c>
      <c r="L197" s="341">
        <f>VLOOKUP(D:D,'CRD controls'!F:I,4,0)</f>
        <v>45351</v>
      </c>
      <c r="M197" s="341" t="str">
        <f>VLOOKUP(D:D,'CRD controls'!F:J,5,0)</f>
        <v xml:space="preserve">Open </v>
      </c>
    </row>
    <row r="198" spans="3:13" ht="15.75" thickBot="1">
      <c r="C198" s="273" t="s">
        <v>324</v>
      </c>
      <c r="D198" s="71" t="s">
        <v>814</v>
      </c>
      <c r="E198" s="71" t="s">
        <v>413</v>
      </c>
      <c r="F198" s="346" t="s">
        <v>815</v>
      </c>
      <c r="G198" s="356" t="s">
        <v>534</v>
      </c>
      <c r="H198" s="71" t="s">
        <v>909</v>
      </c>
      <c r="I198" s="109" t="s">
        <v>911</v>
      </c>
      <c r="J198" s="71" t="s">
        <v>905</v>
      </c>
      <c r="K198" s="71" t="s">
        <v>952</v>
      </c>
      <c r="L198" s="341">
        <f>VLOOKUP(D:D,'CRD controls'!F:I,4,0)</f>
        <v>45274</v>
      </c>
      <c r="M198" s="341" t="str">
        <f>VLOOKUP(D:D,'CRD controls'!F:J,5,0)</f>
        <v>Closed</v>
      </c>
    </row>
    <row r="199" spans="3:13" ht="15.75" thickBot="1">
      <c r="C199" s="273" t="s">
        <v>324</v>
      </c>
      <c r="D199" s="71" t="s">
        <v>532</v>
      </c>
      <c r="E199" s="71" t="s">
        <v>413</v>
      </c>
      <c r="F199" s="346" t="s">
        <v>533</v>
      </c>
      <c r="G199" s="109" t="s">
        <v>534</v>
      </c>
      <c r="H199" s="71" t="s">
        <v>909</v>
      </c>
      <c r="I199" s="109" t="s">
        <v>911</v>
      </c>
      <c r="J199" s="71" t="s">
        <v>905</v>
      </c>
      <c r="K199" s="71" t="s">
        <v>913</v>
      </c>
      <c r="L199" s="341">
        <f>VLOOKUP(D:D,'CRD controls'!F:I,4,0)</f>
        <v>45274</v>
      </c>
      <c r="M199" s="341" t="str">
        <f>VLOOKUP(D:D,'CRD controls'!F:J,5,0)</f>
        <v>Closed</v>
      </c>
    </row>
    <row r="200" spans="3:13" ht="15.75" thickBot="1">
      <c r="C200" s="273" t="s">
        <v>324</v>
      </c>
      <c r="D200" s="71" t="s">
        <v>816</v>
      </c>
      <c r="E200" s="71" t="s">
        <v>413</v>
      </c>
      <c r="F200" s="346" t="s">
        <v>817</v>
      </c>
      <c r="G200" s="109" t="s">
        <v>534</v>
      </c>
      <c r="H200" s="71" t="s">
        <v>909</v>
      </c>
      <c r="I200" s="109" t="s">
        <v>917</v>
      </c>
      <c r="J200" s="71" t="s">
        <v>909</v>
      </c>
      <c r="K200" s="71" t="s">
        <v>906</v>
      </c>
      <c r="L200" s="341">
        <f>VLOOKUP(D:D,'CRD controls'!F:I,4,0)</f>
        <v>45351</v>
      </c>
      <c r="M200" s="341" t="str">
        <f>VLOOKUP(D:D,'CRD controls'!F:J,5,0)</f>
        <v xml:space="preserve">Open </v>
      </c>
    </row>
    <row r="201" spans="3:13" ht="15.75" thickBot="1">
      <c r="C201" s="273" t="s">
        <v>324</v>
      </c>
      <c r="D201" s="71" t="s">
        <v>818</v>
      </c>
      <c r="E201" s="71" t="s">
        <v>413</v>
      </c>
      <c r="F201" s="346" t="s">
        <v>819</v>
      </c>
      <c r="G201" s="109" t="s">
        <v>534</v>
      </c>
      <c r="H201" s="71" t="s">
        <v>909</v>
      </c>
      <c r="I201" s="109" t="s">
        <v>917</v>
      </c>
      <c r="J201" s="71" t="s">
        <v>909</v>
      </c>
      <c r="K201" s="71" t="s">
        <v>952</v>
      </c>
      <c r="L201" s="341">
        <f>VLOOKUP(D:D,'CRD controls'!F:I,4,0)</f>
        <v>45274</v>
      </c>
      <c r="M201" s="341" t="str">
        <f>VLOOKUP(D:D,'CRD controls'!F:J,5,0)</f>
        <v>Closed</v>
      </c>
    </row>
    <row r="202" spans="3:13">
      <c r="C202" s="273" t="s">
        <v>324</v>
      </c>
      <c r="D202" s="71" t="s">
        <v>537</v>
      </c>
      <c r="E202" s="71" t="s">
        <v>413</v>
      </c>
      <c r="F202" s="346" t="s">
        <v>820</v>
      </c>
      <c r="G202" s="109" t="s">
        <v>534</v>
      </c>
      <c r="H202" s="71" t="s">
        <v>909</v>
      </c>
      <c r="I202" s="109" t="s">
        <v>917</v>
      </c>
      <c r="J202" s="71" t="s">
        <v>909</v>
      </c>
      <c r="K202" s="71" t="s">
        <v>913</v>
      </c>
      <c r="L202" s="341">
        <f>VLOOKUP(D:D,'CRD controls'!F:I,4,0)</f>
        <v>45274</v>
      </c>
      <c r="M202" s="341" t="str">
        <f>VLOOKUP(D:D,'CRD controls'!F:J,5,0)</f>
        <v>Closed</v>
      </c>
    </row>
    <row r="203" spans="3:13" ht="14.45" customHeight="1" thickBot="1">
      <c r="C203" s="273" t="s">
        <v>324</v>
      </c>
      <c r="D203" s="71"/>
      <c r="E203" s="71" t="s">
        <v>618</v>
      </c>
      <c r="F203" s="71" t="s">
        <v>978</v>
      </c>
      <c r="G203" s="109" t="s">
        <v>443</v>
      </c>
      <c r="H203" s="71"/>
      <c r="I203" s="339"/>
      <c r="J203" s="71"/>
      <c r="K203" s="71" t="s">
        <v>979</v>
      </c>
      <c r="L203" s="338"/>
      <c r="M203" s="338"/>
    </row>
    <row r="204" spans="3:13" ht="14.45" customHeight="1" thickBot="1">
      <c r="C204" s="273" t="s">
        <v>324</v>
      </c>
      <c r="D204" s="71" t="s">
        <v>821</v>
      </c>
      <c r="E204" s="71" t="s">
        <v>618</v>
      </c>
      <c r="F204" s="346" t="s">
        <v>822</v>
      </c>
      <c r="G204" s="351" t="s">
        <v>980</v>
      </c>
      <c r="H204" s="71" t="s">
        <v>275</v>
      </c>
      <c r="I204" s="339"/>
      <c r="J204" s="71"/>
      <c r="K204" s="71" t="s">
        <v>921</v>
      </c>
      <c r="L204" s="341">
        <f>VLOOKUP(D:D,'CRD controls'!F:I,4,0)</f>
        <v>45412</v>
      </c>
      <c r="M204" s="341" t="str">
        <f>VLOOKUP(D:D,'CRD controls'!F:J,5,0)</f>
        <v xml:space="preserve">Open </v>
      </c>
    </row>
    <row r="205" spans="3:13" ht="14.45" customHeight="1" thickBot="1">
      <c r="C205" s="273" t="s">
        <v>324</v>
      </c>
      <c r="D205" s="71" t="s">
        <v>823</v>
      </c>
      <c r="E205" s="71" t="s">
        <v>618</v>
      </c>
      <c r="F205" s="346" t="s">
        <v>824</v>
      </c>
      <c r="G205" s="351" t="s">
        <v>980</v>
      </c>
      <c r="H205" s="71" t="s">
        <v>275</v>
      </c>
      <c r="I205" s="339"/>
      <c r="J205" s="71"/>
      <c r="K205" s="71" t="s">
        <v>913</v>
      </c>
      <c r="L205" s="341">
        <f>VLOOKUP(D:D,'CRD controls'!F:I,4,0)</f>
        <v>45412</v>
      </c>
      <c r="M205" s="341" t="str">
        <f>VLOOKUP(D:D,'CRD controls'!F:J,5,0)</f>
        <v xml:space="preserve">Open </v>
      </c>
    </row>
    <row r="206" spans="3:13" ht="14.45" customHeight="1">
      <c r="C206" s="273" t="s">
        <v>324</v>
      </c>
      <c r="D206" s="71" t="s">
        <v>825</v>
      </c>
      <c r="E206" s="71" t="s">
        <v>618</v>
      </c>
      <c r="F206" s="346" t="s">
        <v>826</v>
      </c>
      <c r="G206" s="351" t="s">
        <v>980</v>
      </c>
      <c r="H206" s="71" t="s">
        <v>275</v>
      </c>
      <c r="I206" s="339"/>
      <c r="J206" s="71"/>
      <c r="K206" s="71" t="s">
        <v>922</v>
      </c>
      <c r="L206" s="341">
        <f>VLOOKUP(D:D,'CRD controls'!F:I,4,0)</f>
        <v>45412</v>
      </c>
      <c r="M206" s="341" t="str">
        <f>VLOOKUP(D:D,'CRD controls'!F:J,5,0)</f>
        <v xml:space="preserve">Open </v>
      </c>
    </row>
    <row r="215" spans="7:7">
      <c r="G215" s="342"/>
    </row>
    <row r="216" spans="7:7">
      <c r="G216" s="342"/>
    </row>
    <row r="217" spans="7:7">
      <c r="G217" s="342"/>
    </row>
  </sheetData>
  <phoneticPr fontId="2" type="noConversion"/>
  <conditionalFormatting sqref="D7:D8">
    <cfRule type="duplicateValues" dxfId="148" priority="291"/>
  </conditionalFormatting>
  <conditionalFormatting sqref="F181:F186 F46:F49 F7:F9 F11:F13 F16:F18 F21:F26 F29:F31 F34:F39 F42:F44 F51 F54 F56 F59:F61 F63:F65 F67:F69 F72:F74 F77:F82 F85:F87 F90:F95 F98:F100 F103:F108 F111:F113 F116:F121 F124:F126 F129:F134 F137:F139 F142:F147 F150:F152 F155:F160 F163:F165 F168:F173 F176:F179 F189:F191 F194:F202 F204:F206">
    <cfRule type="duplicateValues" dxfId="147" priority="292"/>
  </conditionalFormatting>
  <conditionalFormatting sqref="F46:F49">
    <cfRule type="duplicateValues" dxfId="146" priority="293"/>
  </conditionalFormatting>
  <conditionalFormatting sqref="D9:D10">
    <cfRule type="duplicateValues" dxfId="145" priority="288"/>
  </conditionalFormatting>
  <conditionalFormatting sqref="F10">
    <cfRule type="duplicateValues" dxfId="144" priority="289"/>
  </conditionalFormatting>
  <conditionalFormatting sqref="F10">
    <cfRule type="duplicateValues" dxfId="143" priority="290"/>
  </conditionalFormatting>
  <conditionalFormatting sqref="D11:D12">
    <cfRule type="duplicateValues" dxfId="142" priority="285"/>
  </conditionalFormatting>
  <conditionalFormatting sqref="G37:G39 I56 G85:G87 G98:G100 G124:G126 G137:G139 G150:G152 G189:G191 G80:G82 G93:G95 G132:G134 G145:G147 G171:G173 G184:G186 G197:G202 I194:I1048576 G1:G2 G207:G1048576 G24:G26 I48:I49 G4:G6 I52:I54 G9:G13 I34:I40 I42:I44 I67:I70 I72:I75 I77:I83 I85:I88 I90:I96 I98:I101 I103:I109 I111:I114 I116:I122 I124:I127 I129:I135 I137:I140 I142:I148 I150:I153 I155:I161 I163:I166 I168:I174 I181:I187 I189:I192 G63:G65 G67:G69 G49 G51:G61 G158:G161 G72:G75 G20 G15:G18 G163:G166 G168 G106:G114 G116:G121 G28:G32 G42:G44 G176:G179 I176:I179">
    <cfRule type="cellIs" dxfId="141" priority="176" operator="equal">
      <formula>"Address Not Provided"</formula>
    </cfRule>
    <cfRule type="cellIs" dxfId="140" priority="177" operator="equal">
      <formula>"Work Orders to be raised"</formula>
    </cfRule>
  </conditionalFormatting>
  <conditionalFormatting sqref="I1:I20 I24:I32">
    <cfRule type="cellIs" dxfId="139" priority="174" operator="equal">
      <formula>"Address Not Provided"</formula>
    </cfRule>
    <cfRule type="cellIs" dxfId="138" priority="175" operator="equal">
      <formula>"Work Orders to be raised"</formula>
    </cfRule>
  </conditionalFormatting>
  <conditionalFormatting sqref="F33">
    <cfRule type="duplicateValues" dxfId="137" priority="172"/>
  </conditionalFormatting>
  <conditionalFormatting sqref="F33">
    <cfRule type="duplicateValues" dxfId="136" priority="173"/>
  </conditionalFormatting>
  <conditionalFormatting sqref="G33">
    <cfRule type="cellIs" dxfId="135" priority="170" operator="equal">
      <formula>"Address Not Provided"</formula>
    </cfRule>
    <cfRule type="cellIs" dxfId="134" priority="171" operator="equal">
      <formula>"Work Orders to be raised"</formula>
    </cfRule>
  </conditionalFormatting>
  <conditionalFormatting sqref="I33">
    <cfRule type="cellIs" dxfId="133" priority="168" operator="equal">
      <formula>"Address Not Provided"</formula>
    </cfRule>
    <cfRule type="cellIs" dxfId="132" priority="169" operator="equal">
      <formula>"Work Orders to be raised"</formula>
    </cfRule>
  </conditionalFormatting>
  <conditionalFormatting sqref="F15 F28 F32">
    <cfRule type="duplicateValues" dxfId="131" priority="1507"/>
  </conditionalFormatting>
  <conditionalFormatting sqref="F41">
    <cfRule type="duplicateValues" dxfId="130" priority="166"/>
  </conditionalFormatting>
  <conditionalFormatting sqref="G41">
    <cfRule type="cellIs" dxfId="129" priority="164" operator="equal">
      <formula>"Address Not Provided"</formula>
    </cfRule>
    <cfRule type="cellIs" dxfId="128" priority="165" operator="equal">
      <formula>"Work Orders to be raised"</formula>
    </cfRule>
  </conditionalFormatting>
  <conditionalFormatting sqref="F45">
    <cfRule type="duplicateValues" dxfId="127" priority="160"/>
  </conditionalFormatting>
  <conditionalFormatting sqref="F45">
    <cfRule type="duplicateValues" dxfId="126" priority="161"/>
  </conditionalFormatting>
  <conditionalFormatting sqref="G45">
    <cfRule type="cellIs" dxfId="125" priority="158" operator="equal">
      <formula>"Address Not Provided"</formula>
    </cfRule>
    <cfRule type="cellIs" dxfId="124" priority="159" operator="equal">
      <formula>"Work Orders to be raised"</formula>
    </cfRule>
  </conditionalFormatting>
  <conditionalFormatting sqref="G50">
    <cfRule type="cellIs" dxfId="123" priority="152" operator="equal">
      <formula>"Address Not Provided"</formula>
    </cfRule>
    <cfRule type="cellIs" dxfId="122" priority="153" operator="equal">
      <formula>"Work Orders to be raised"</formula>
    </cfRule>
  </conditionalFormatting>
  <conditionalFormatting sqref="I56:I57">
    <cfRule type="cellIs" dxfId="121" priority="138" operator="equal">
      <formula>"Address Not Provided"</formula>
    </cfRule>
    <cfRule type="cellIs" dxfId="120" priority="139" operator="equal">
      <formula>"Work Orders to be raised"</formula>
    </cfRule>
  </conditionalFormatting>
  <conditionalFormatting sqref="F57:F58">
    <cfRule type="duplicateValues" dxfId="119" priority="144"/>
  </conditionalFormatting>
  <conditionalFormatting sqref="I58">
    <cfRule type="cellIs" dxfId="118" priority="140" operator="equal">
      <formula>"Address Not Provided"</formula>
    </cfRule>
    <cfRule type="cellIs" dxfId="117" priority="141" operator="equal">
      <formula>"Work Orders to be raised"</formula>
    </cfRule>
  </conditionalFormatting>
  <conditionalFormatting sqref="F84">
    <cfRule type="duplicateValues" dxfId="116" priority="136"/>
  </conditionalFormatting>
  <conditionalFormatting sqref="G84">
    <cfRule type="cellIs" dxfId="115" priority="134" operator="equal">
      <formula>"Address Not Provided"</formula>
    </cfRule>
    <cfRule type="cellIs" dxfId="114" priority="135" operator="equal">
      <formula>"Work Orders to be raised"</formula>
    </cfRule>
  </conditionalFormatting>
  <conditionalFormatting sqref="I84">
    <cfRule type="cellIs" dxfId="113" priority="132" operator="equal">
      <formula>"Address Not Provided"</formula>
    </cfRule>
    <cfRule type="cellIs" dxfId="112" priority="133" operator="equal">
      <formula>"Work Orders to be raised"</formula>
    </cfRule>
  </conditionalFormatting>
  <conditionalFormatting sqref="F89">
    <cfRule type="duplicateValues" dxfId="111" priority="130"/>
  </conditionalFormatting>
  <conditionalFormatting sqref="G89">
    <cfRule type="cellIs" dxfId="110" priority="128" operator="equal">
      <formula>"Address Not Provided"</formula>
    </cfRule>
    <cfRule type="cellIs" dxfId="109" priority="129" operator="equal">
      <formula>"Work Orders to be raised"</formula>
    </cfRule>
  </conditionalFormatting>
  <conditionalFormatting sqref="I89">
    <cfRule type="cellIs" dxfId="108" priority="126" operator="equal">
      <formula>"Address Not Provided"</formula>
    </cfRule>
    <cfRule type="cellIs" dxfId="107" priority="127" operator="equal">
      <formula>"Work Orders to be raised"</formula>
    </cfRule>
  </conditionalFormatting>
  <conditionalFormatting sqref="F97">
    <cfRule type="duplicateValues" dxfId="106" priority="124"/>
  </conditionalFormatting>
  <conditionalFormatting sqref="G97">
    <cfRule type="cellIs" dxfId="105" priority="122" operator="equal">
      <formula>"Address Not Provided"</formula>
    </cfRule>
    <cfRule type="cellIs" dxfId="104" priority="123" operator="equal">
      <formula>"Work Orders to be raised"</formula>
    </cfRule>
  </conditionalFormatting>
  <conditionalFormatting sqref="I97">
    <cfRule type="cellIs" dxfId="103" priority="120" operator="equal">
      <formula>"Address Not Provided"</formula>
    </cfRule>
    <cfRule type="cellIs" dxfId="102" priority="121" operator="equal">
      <formula>"Work Orders to be raised"</formula>
    </cfRule>
  </conditionalFormatting>
  <conditionalFormatting sqref="F102">
    <cfRule type="duplicateValues" dxfId="101" priority="118"/>
  </conditionalFormatting>
  <conditionalFormatting sqref="G102">
    <cfRule type="cellIs" dxfId="100" priority="116" operator="equal">
      <formula>"Address Not Provided"</formula>
    </cfRule>
    <cfRule type="cellIs" dxfId="99" priority="117" operator="equal">
      <formula>"Work Orders to be raised"</formula>
    </cfRule>
  </conditionalFormatting>
  <conditionalFormatting sqref="I102">
    <cfRule type="cellIs" dxfId="98" priority="114" operator="equal">
      <formula>"Address Not Provided"</formula>
    </cfRule>
    <cfRule type="cellIs" dxfId="97" priority="115" operator="equal">
      <formula>"Work Orders to be raised"</formula>
    </cfRule>
  </conditionalFormatting>
  <conditionalFormatting sqref="F110">
    <cfRule type="duplicateValues" dxfId="96" priority="112"/>
  </conditionalFormatting>
  <conditionalFormatting sqref="I110">
    <cfRule type="cellIs" dxfId="95" priority="108" operator="equal">
      <formula>"Address Not Provided"</formula>
    </cfRule>
    <cfRule type="cellIs" dxfId="94" priority="109" operator="equal">
      <formula>"Work Orders to be raised"</formula>
    </cfRule>
  </conditionalFormatting>
  <conditionalFormatting sqref="F115">
    <cfRule type="duplicateValues" dxfId="93" priority="106"/>
  </conditionalFormatting>
  <conditionalFormatting sqref="G115">
    <cfRule type="cellIs" dxfId="92" priority="104" operator="equal">
      <formula>"Address Not Provided"</formula>
    </cfRule>
    <cfRule type="cellIs" dxfId="91" priority="105" operator="equal">
      <formula>"Work Orders to be raised"</formula>
    </cfRule>
  </conditionalFormatting>
  <conditionalFormatting sqref="I115">
    <cfRule type="cellIs" dxfId="90" priority="102" operator="equal">
      <formula>"Address Not Provided"</formula>
    </cfRule>
    <cfRule type="cellIs" dxfId="89" priority="103" operator="equal">
      <formula>"Work Orders to be raised"</formula>
    </cfRule>
  </conditionalFormatting>
  <conditionalFormatting sqref="F123">
    <cfRule type="duplicateValues" dxfId="88" priority="100"/>
  </conditionalFormatting>
  <conditionalFormatting sqref="G123">
    <cfRule type="cellIs" dxfId="87" priority="98" operator="equal">
      <formula>"Address Not Provided"</formula>
    </cfRule>
    <cfRule type="cellIs" dxfId="86" priority="99" operator="equal">
      <formula>"Work Orders to be raised"</formula>
    </cfRule>
  </conditionalFormatting>
  <conditionalFormatting sqref="I123">
    <cfRule type="cellIs" dxfId="85" priority="96" operator="equal">
      <formula>"Address Not Provided"</formula>
    </cfRule>
    <cfRule type="cellIs" dxfId="84" priority="97" operator="equal">
      <formula>"Work Orders to be raised"</formula>
    </cfRule>
  </conditionalFormatting>
  <conditionalFormatting sqref="F128">
    <cfRule type="duplicateValues" dxfId="83" priority="94"/>
  </conditionalFormatting>
  <conditionalFormatting sqref="G128">
    <cfRule type="cellIs" dxfId="82" priority="92" operator="equal">
      <formula>"Address Not Provided"</formula>
    </cfRule>
    <cfRule type="cellIs" dxfId="81" priority="93" operator="equal">
      <formula>"Work Orders to be raised"</formula>
    </cfRule>
  </conditionalFormatting>
  <conditionalFormatting sqref="I128">
    <cfRule type="cellIs" dxfId="80" priority="90" operator="equal">
      <formula>"Address Not Provided"</formula>
    </cfRule>
    <cfRule type="cellIs" dxfId="79" priority="91" operator="equal">
      <formula>"Work Orders to be raised"</formula>
    </cfRule>
  </conditionalFormatting>
  <conditionalFormatting sqref="F136">
    <cfRule type="duplicateValues" dxfId="78" priority="88"/>
  </conditionalFormatting>
  <conditionalFormatting sqref="G136">
    <cfRule type="cellIs" dxfId="77" priority="86" operator="equal">
      <formula>"Address Not Provided"</formula>
    </cfRule>
    <cfRule type="cellIs" dxfId="76" priority="87" operator="equal">
      <formula>"Work Orders to be raised"</formula>
    </cfRule>
  </conditionalFormatting>
  <conditionalFormatting sqref="I136">
    <cfRule type="cellIs" dxfId="75" priority="84" operator="equal">
      <formula>"Address Not Provided"</formula>
    </cfRule>
    <cfRule type="cellIs" dxfId="74" priority="85" operator="equal">
      <formula>"Work Orders to be raised"</formula>
    </cfRule>
  </conditionalFormatting>
  <conditionalFormatting sqref="F141">
    <cfRule type="duplicateValues" dxfId="73" priority="82"/>
  </conditionalFormatting>
  <conditionalFormatting sqref="G141">
    <cfRule type="cellIs" dxfId="72" priority="80" operator="equal">
      <formula>"Address Not Provided"</formula>
    </cfRule>
    <cfRule type="cellIs" dxfId="71" priority="81" operator="equal">
      <formula>"Work Orders to be raised"</formula>
    </cfRule>
  </conditionalFormatting>
  <conditionalFormatting sqref="I141">
    <cfRule type="cellIs" dxfId="70" priority="78" operator="equal">
      <formula>"Address Not Provided"</formula>
    </cfRule>
    <cfRule type="cellIs" dxfId="69" priority="79" operator="equal">
      <formula>"Work Orders to be raised"</formula>
    </cfRule>
  </conditionalFormatting>
  <conditionalFormatting sqref="F149">
    <cfRule type="duplicateValues" dxfId="68" priority="76"/>
  </conditionalFormatting>
  <conditionalFormatting sqref="G149">
    <cfRule type="cellIs" dxfId="67" priority="74" operator="equal">
      <formula>"Address Not Provided"</formula>
    </cfRule>
    <cfRule type="cellIs" dxfId="66" priority="75" operator="equal">
      <formula>"Work Orders to be raised"</formula>
    </cfRule>
  </conditionalFormatting>
  <conditionalFormatting sqref="I149">
    <cfRule type="cellIs" dxfId="65" priority="72" operator="equal">
      <formula>"Address Not Provided"</formula>
    </cfRule>
    <cfRule type="cellIs" dxfId="64" priority="73" operator="equal">
      <formula>"Work Orders to be raised"</formula>
    </cfRule>
  </conditionalFormatting>
  <conditionalFormatting sqref="F154">
    <cfRule type="duplicateValues" dxfId="63" priority="70"/>
  </conditionalFormatting>
  <conditionalFormatting sqref="G154">
    <cfRule type="cellIs" dxfId="62" priority="68" operator="equal">
      <formula>"Address Not Provided"</formula>
    </cfRule>
    <cfRule type="cellIs" dxfId="61" priority="69" operator="equal">
      <formula>"Work Orders to be raised"</formula>
    </cfRule>
  </conditionalFormatting>
  <conditionalFormatting sqref="I154">
    <cfRule type="cellIs" dxfId="60" priority="66" operator="equal">
      <formula>"Address Not Provided"</formula>
    </cfRule>
    <cfRule type="cellIs" dxfId="59" priority="67" operator="equal">
      <formula>"Work Orders to be raised"</formula>
    </cfRule>
  </conditionalFormatting>
  <conditionalFormatting sqref="F162">
    <cfRule type="duplicateValues" dxfId="58" priority="64"/>
  </conditionalFormatting>
  <conditionalFormatting sqref="G162">
    <cfRule type="cellIs" dxfId="57" priority="62" operator="equal">
      <formula>"Address Not Provided"</formula>
    </cfRule>
    <cfRule type="cellIs" dxfId="56" priority="63" operator="equal">
      <formula>"Work Orders to be raised"</formula>
    </cfRule>
  </conditionalFormatting>
  <conditionalFormatting sqref="I162">
    <cfRule type="cellIs" dxfId="55" priority="60" operator="equal">
      <formula>"Address Not Provided"</formula>
    </cfRule>
    <cfRule type="cellIs" dxfId="54" priority="61" operator="equal">
      <formula>"Work Orders to be raised"</formula>
    </cfRule>
  </conditionalFormatting>
  <conditionalFormatting sqref="F167">
    <cfRule type="duplicateValues" dxfId="53" priority="58"/>
  </conditionalFormatting>
  <conditionalFormatting sqref="G167">
    <cfRule type="cellIs" dxfId="52" priority="56" operator="equal">
      <formula>"Address Not Provided"</formula>
    </cfRule>
    <cfRule type="cellIs" dxfId="51" priority="57" operator="equal">
      <formula>"Work Orders to be raised"</formula>
    </cfRule>
  </conditionalFormatting>
  <conditionalFormatting sqref="I167">
    <cfRule type="cellIs" dxfId="50" priority="54" operator="equal">
      <formula>"Address Not Provided"</formula>
    </cfRule>
    <cfRule type="cellIs" dxfId="49" priority="55" operator="equal">
      <formula>"Work Orders to be raised"</formula>
    </cfRule>
  </conditionalFormatting>
  <conditionalFormatting sqref="F175">
    <cfRule type="duplicateValues" dxfId="48" priority="52"/>
  </conditionalFormatting>
  <conditionalFormatting sqref="G175">
    <cfRule type="cellIs" dxfId="47" priority="50" operator="equal">
      <formula>"Address Not Provided"</formula>
    </cfRule>
    <cfRule type="cellIs" dxfId="46" priority="51" operator="equal">
      <formula>"Work Orders to be raised"</formula>
    </cfRule>
  </conditionalFormatting>
  <conditionalFormatting sqref="I175">
    <cfRule type="cellIs" dxfId="45" priority="48" operator="equal">
      <formula>"Address Not Provided"</formula>
    </cfRule>
    <cfRule type="cellIs" dxfId="44" priority="49" operator="equal">
      <formula>"Work Orders to be raised"</formula>
    </cfRule>
  </conditionalFormatting>
  <conditionalFormatting sqref="F180">
    <cfRule type="duplicateValues" dxfId="43" priority="46"/>
  </conditionalFormatting>
  <conditionalFormatting sqref="G180">
    <cfRule type="cellIs" dxfId="42" priority="44" operator="equal">
      <formula>"Address Not Provided"</formula>
    </cfRule>
    <cfRule type="cellIs" dxfId="41" priority="45" operator="equal">
      <formula>"Work Orders to be raised"</formula>
    </cfRule>
  </conditionalFormatting>
  <conditionalFormatting sqref="I180">
    <cfRule type="cellIs" dxfId="40" priority="42" operator="equal">
      <formula>"Address Not Provided"</formula>
    </cfRule>
    <cfRule type="cellIs" dxfId="39" priority="43" operator="equal">
      <formula>"Work Orders to be raised"</formula>
    </cfRule>
  </conditionalFormatting>
  <conditionalFormatting sqref="F188">
    <cfRule type="duplicateValues" dxfId="38" priority="40"/>
  </conditionalFormatting>
  <conditionalFormatting sqref="G188">
    <cfRule type="cellIs" dxfId="37" priority="38" operator="equal">
      <formula>"Address Not Provided"</formula>
    </cfRule>
    <cfRule type="cellIs" dxfId="36" priority="39" operator="equal">
      <formula>"Work Orders to be raised"</formula>
    </cfRule>
  </conditionalFormatting>
  <conditionalFormatting sqref="I188">
    <cfRule type="cellIs" dxfId="35" priority="36" operator="equal">
      <formula>"Address Not Provided"</formula>
    </cfRule>
    <cfRule type="cellIs" dxfId="34" priority="37" operator="equal">
      <formula>"Work Orders to be raised"</formula>
    </cfRule>
  </conditionalFormatting>
  <conditionalFormatting sqref="F193">
    <cfRule type="duplicateValues" dxfId="33" priority="34"/>
  </conditionalFormatting>
  <conditionalFormatting sqref="G193">
    <cfRule type="cellIs" dxfId="32" priority="32" operator="equal">
      <formula>"Address Not Provided"</formula>
    </cfRule>
    <cfRule type="cellIs" dxfId="31" priority="33" operator="equal">
      <formula>"Work Orders to be raised"</formula>
    </cfRule>
  </conditionalFormatting>
  <conditionalFormatting sqref="I193">
    <cfRule type="cellIs" dxfId="30" priority="30" operator="equal">
      <formula>"Address Not Provided"</formula>
    </cfRule>
    <cfRule type="cellIs" dxfId="29" priority="31" operator="equal">
      <formula>"Work Orders to be raised"</formula>
    </cfRule>
  </conditionalFormatting>
  <conditionalFormatting sqref="G203">
    <cfRule type="cellIs" dxfId="28" priority="28" operator="equal">
      <formula>"Address Not Provided"</formula>
    </cfRule>
    <cfRule type="cellIs" dxfId="27" priority="29" operator="equal">
      <formula>"Work Orders to be raised"</formula>
    </cfRule>
  </conditionalFormatting>
  <conditionalFormatting sqref="F71">
    <cfRule type="duplicateValues" dxfId="26" priority="26"/>
  </conditionalFormatting>
  <conditionalFormatting sqref="G70:G71">
    <cfRule type="cellIs" dxfId="25" priority="24" operator="equal">
      <formula>"Address Not Provided"</formula>
    </cfRule>
    <cfRule type="cellIs" dxfId="24" priority="25" operator="equal">
      <formula>"Work Orders to be raised"</formula>
    </cfRule>
  </conditionalFormatting>
  <conditionalFormatting sqref="I71">
    <cfRule type="cellIs" dxfId="23" priority="22" operator="equal">
      <formula>"Address Not Provided"</formula>
    </cfRule>
    <cfRule type="cellIs" dxfId="22" priority="23" operator="equal">
      <formula>"Work Orders to be raised"</formula>
    </cfRule>
  </conditionalFormatting>
  <conditionalFormatting sqref="F76">
    <cfRule type="duplicateValues" dxfId="21" priority="20"/>
  </conditionalFormatting>
  <conditionalFormatting sqref="G76">
    <cfRule type="cellIs" dxfId="20" priority="18" operator="equal">
      <formula>"Address Not Provided"</formula>
    </cfRule>
    <cfRule type="cellIs" dxfId="19" priority="19" operator="equal">
      <formula>"Work Orders to be raised"</formula>
    </cfRule>
  </conditionalFormatting>
  <conditionalFormatting sqref="I76">
    <cfRule type="cellIs" dxfId="18" priority="16" operator="equal">
      <formula>"Address Not Provided"</formula>
    </cfRule>
    <cfRule type="cellIs" dxfId="17" priority="17" operator="equal">
      <formula>"Work Orders to be raised"</formula>
    </cfRule>
  </conditionalFormatting>
  <conditionalFormatting sqref="I21:I23">
    <cfRule type="cellIs" dxfId="16" priority="14" operator="equal">
      <formula>"Address Not Provided"</formula>
    </cfRule>
    <cfRule type="cellIs" dxfId="15" priority="15" operator="equal">
      <formula>"Work Orders to be raised"</formula>
    </cfRule>
  </conditionalFormatting>
  <conditionalFormatting sqref="I59:I66">
    <cfRule type="cellIs" dxfId="14" priority="12" operator="equal">
      <formula>"Address Not Provided"</formula>
    </cfRule>
    <cfRule type="cellIs" dxfId="13" priority="13" operator="equal">
      <formula>"Work Orders to be raised"</formula>
    </cfRule>
  </conditionalFormatting>
  <conditionalFormatting sqref="I41">
    <cfRule type="cellIs" dxfId="12" priority="10" operator="equal">
      <formula>"Address Not Provided"</formula>
    </cfRule>
    <cfRule type="cellIs" dxfId="11" priority="11" operator="equal">
      <formula>"Work Orders to be raised"</formula>
    </cfRule>
  </conditionalFormatting>
  <conditionalFormatting sqref="I45">
    <cfRule type="cellIs" dxfId="10" priority="8" operator="equal">
      <formula>"Address Not Provided"</formula>
    </cfRule>
    <cfRule type="cellIs" dxfId="9" priority="9" operator="equal">
      <formula>"Work Orders to be raised"</formula>
    </cfRule>
  </conditionalFormatting>
  <conditionalFormatting sqref="D136:D139 D71:D74 D28:D31 D41:D69 D76:D82 D84:D87 D89:D95 D97:D100 D102:D108 D115:D121 D123:D126 D128:D134 D141:D147 D154:D160 D162:D165 D167:D173 D175:D186 D193:D206 F192 F187 F174 F166 F161 F153 F148 F140 F135 F127 F122 F114 F109 F101 F96 F88 F83 F75 F70 F40 F27 F19 D13 F14 D33:D39 D20:D26">
    <cfRule type="duplicateValues" dxfId="8" priority="1536"/>
  </conditionalFormatting>
  <conditionalFormatting sqref="F203 F62 F52:F53 F15 F28 F32 F66">
    <cfRule type="duplicateValues" dxfId="7" priority="1539"/>
  </conditionalFormatting>
  <conditionalFormatting sqref="M1:M1048576">
    <cfRule type="containsText" dxfId="6" priority="7" operator="containsText" text="Closed">
      <formula>NOT(ISERROR(SEARCH("Closed",M1)))</formula>
    </cfRule>
  </conditionalFormatting>
  <conditionalFormatting sqref="G62">
    <cfRule type="cellIs" dxfId="5" priority="5" operator="equal">
      <formula>"Address Not Provided"</formula>
    </cfRule>
    <cfRule type="cellIs" dxfId="4" priority="6" operator="equal">
      <formula>"Work Orders to be raised"</formula>
    </cfRule>
  </conditionalFormatting>
  <conditionalFormatting sqref="G66">
    <cfRule type="cellIs" dxfId="3" priority="3" operator="equal">
      <formula>"Address Not Provided"</formula>
    </cfRule>
    <cfRule type="cellIs" dxfId="2" priority="4" operator="equal">
      <formula>"Work Orders to be raised"</formula>
    </cfRule>
  </conditionalFormatting>
  <conditionalFormatting sqref="I46:I47">
    <cfRule type="cellIs" dxfId="1" priority="1" operator="equal">
      <formula>"Address Not Provided"</formula>
    </cfRule>
    <cfRule type="cellIs" dxfId="0" priority="2" operator="equal">
      <formula>"Work Orders to be raised"</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39AC1-539F-4D24-B35A-D1C131437911}">
  <sheetPr codeName="Sheet12"/>
  <dimension ref="A1"/>
  <sheetViews>
    <sheetView topLeftCell="B1" zoomScale="170" zoomScaleNormal="170" workbookViewId="0">
      <selection activeCell="Q16" sqref="Q16"/>
    </sheetView>
  </sheetViews>
  <sheetFormatPr defaultRowHeight="1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5F816-6397-4715-AA36-82DEF3518D49}">
  <sheetPr codeName="Sheet14"/>
  <dimension ref="C7:H55"/>
  <sheetViews>
    <sheetView topLeftCell="A38" workbookViewId="0">
      <selection activeCell="G63" sqref="G63"/>
    </sheetView>
  </sheetViews>
  <sheetFormatPr defaultRowHeight="15"/>
  <cols>
    <col min="3" max="3" width="22" bestFit="1" customWidth="1"/>
    <col min="4" max="4" width="15.28515625" bestFit="1" customWidth="1"/>
    <col min="5" max="5" width="47.7109375" bestFit="1" customWidth="1"/>
    <col min="6" max="6" width="70" bestFit="1" customWidth="1"/>
    <col min="7" max="7" width="26.28515625" bestFit="1" customWidth="1"/>
    <col min="8" max="8" width="45.5703125" customWidth="1"/>
  </cols>
  <sheetData>
    <row r="7" spans="3:8" ht="15.75" thickBot="1"/>
    <row r="8" spans="3:8" ht="15.75" thickBot="1">
      <c r="C8" s="150" t="s">
        <v>981</v>
      </c>
      <c r="D8" s="150" t="s">
        <v>901</v>
      </c>
      <c r="E8" s="150" t="s">
        <v>982</v>
      </c>
      <c r="F8" s="150" t="s">
        <v>983</v>
      </c>
      <c r="G8" s="150" t="s">
        <v>984</v>
      </c>
      <c r="H8" s="150" t="s">
        <v>983</v>
      </c>
    </row>
    <row r="9" spans="3:8" ht="15.75" thickBot="1">
      <c r="C9" s="46" t="s">
        <v>901</v>
      </c>
      <c r="D9" s="46" t="s">
        <v>985</v>
      </c>
      <c r="E9" s="46" t="s">
        <v>986</v>
      </c>
      <c r="F9" s="46" t="s">
        <v>987</v>
      </c>
      <c r="G9" s="46"/>
      <c r="H9" s="46"/>
    </row>
    <row r="10" spans="3:8" ht="15.75" thickBot="1">
      <c r="C10" s="46"/>
      <c r="D10" s="46" t="s">
        <v>988</v>
      </c>
      <c r="E10" s="46" t="s">
        <v>989</v>
      </c>
      <c r="F10" s="46" t="s">
        <v>990</v>
      </c>
      <c r="G10" s="46"/>
      <c r="H10" s="46"/>
    </row>
    <row r="11" spans="3:8" ht="15.75" thickBot="1">
      <c r="C11" s="46" t="s">
        <v>991</v>
      </c>
      <c r="D11" s="46"/>
      <c r="E11" s="46" t="s">
        <v>992</v>
      </c>
      <c r="F11" s="46" t="s">
        <v>993</v>
      </c>
      <c r="G11" s="46" t="s">
        <v>994</v>
      </c>
      <c r="H11" s="46" t="s">
        <v>995</v>
      </c>
    </row>
    <row r="12" spans="3:8" ht="15.75" thickBot="1">
      <c r="C12" s="46" t="s">
        <v>996</v>
      </c>
      <c r="D12" s="46"/>
      <c r="E12" s="46" t="s">
        <v>997</v>
      </c>
      <c r="F12" s="46" t="s">
        <v>998</v>
      </c>
      <c r="G12" s="46" t="s">
        <v>999</v>
      </c>
      <c r="H12" s="46" t="s">
        <v>1000</v>
      </c>
    </row>
    <row r="13" spans="3:8" ht="15.75" thickBot="1">
      <c r="C13" s="46" t="s">
        <v>264</v>
      </c>
      <c r="D13" s="46"/>
      <c r="E13" s="46" t="s">
        <v>1001</v>
      </c>
      <c r="F13" s="46" t="s">
        <v>1002</v>
      </c>
      <c r="G13" s="46" t="s">
        <v>1003</v>
      </c>
      <c r="H13" s="46" t="s">
        <v>1004</v>
      </c>
    </row>
    <row r="14" spans="3:8" ht="15.75" thickBot="1">
      <c r="C14" s="46" t="s">
        <v>388</v>
      </c>
      <c r="D14" s="46"/>
      <c r="E14" s="46" t="s">
        <v>1005</v>
      </c>
      <c r="F14" s="46" t="s">
        <v>1006</v>
      </c>
      <c r="G14" s="46" t="s">
        <v>1007</v>
      </c>
      <c r="H14" s="46" t="s">
        <v>1008</v>
      </c>
    </row>
    <row r="15" spans="3:8" ht="15.75" thickBot="1">
      <c r="C15" s="46" t="s">
        <v>1009</v>
      </c>
      <c r="D15" s="46" t="s">
        <v>988</v>
      </c>
      <c r="E15" s="46" t="s">
        <v>1010</v>
      </c>
      <c r="F15" s="46" t="s">
        <v>1011</v>
      </c>
      <c r="G15" s="46" t="s">
        <v>1012</v>
      </c>
      <c r="H15" s="46" t="s">
        <v>1013</v>
      </c>
    </row>
    <row r="16" spans="3:8" ht="15.75" thickBot="1">
      <c r="C16" s="46"/>
      <c r="D16" s="46" t="s">
        <v>1014</v>
      </c>
      <c r="E16" s="46" t="s">
        <v>1015</v>
      </c>
      <c r="F16" s="46" t="s">
        <v>1016</v>
      </c>
      <c r="G16" s="46"/>
      <c r="H16" s="46"/>
    </row>
    <row r="17" spans="3:8" ht="15.75" thickBot="1">
      <c r="C17" s="46" t="s">
        <v>1017</v>
      </c>
      <c r="D17" s="46" t="s">
        <v>1017</v>
      </c>
      <c r="E17" s="46" t="s">
        <v>1018</v>
      </c>
      <c r="F17" s="46" t="s">
        <v>1019</v>
      </c>
      <c r="G17" s="46" t="s">
        <v>1020</v>
      </c>
      <c r="H17" s="46" t="s">
        <v>1021</v>
      </c>
    </row>
    <row r="18" spans="3:8" ht="15.75" thickBot="1">
      <c r="C18" s="46" t="s">
        <v>214</v>
      </c>
      <c r="D18" s="46" t="s">
        <v>214</v>
      </c>
      <c r="E18" s="46" t="s">
        <v>1022</v>
      </c>
      <c r="F18" s="46" t="s">
        <v>1023</v>
      </c>
      <c r="G18" s="46"/>
      <c r="H18" s="46"/>
    </row>
    <row r="19" spans="3:8" ht="15.75" thickBot="1">
      <c r="C19" s="46" t="s">
        <v>1024</v>
      </c>
      <c r="D19" s="46"/>
      <c r="E19" s="46" t="s">
        <v>1025</v>
      </c>
      <c r="F19" s="46" t="s">
        <v>1026</v>
      </c>
      <c r="G19" s="46" t="s">
        <v>1027</v>
      </c>
      <c r="H19" s="46"/>
    </row>
    <row r="20" spans="3:8" ht="15.75" thickBot="1">
      <c r="C20" s="46" t="s">
        <v>205</v>
      </c>
      <c r="D20" s="46" t="s">
        <v>1028</v>
      </c>
      <c r="E20" s="46" t="s">
        <v>1029</v>
      </c>
      <c r="F20" s="46" t="s">
        <v>1030</v>
      </c>
      <c r="G20" s="46" t="s">
        <v>1031</v>
      </c>
      <c r="H20" s="46" t="s">
        <v>1032</v>
      </c>
    </row>
    <row r="21" spans="3:8" ht="15.75" thickBot="1">
      <c r="C21" s="46"/>
      <c r="D21" s="46" t="s">
        <v>293</v>
      </c>
      <c r="E21" s="46" t="s">
        <v>1033</v>
      </c>
      <c r="F21" s="46" t="s">
        <v>1034</v>
      </c>
      <c r="G21" s="46" t="s">
        <v>1031</v>
      </c>
      <c r="H21" s="46" t="s">
        <v>1032</v>
      </c>
    </row>
    <row r="22" spans="3:8" ht="15.75" thickBot="1">
      <c r="C22" s="46"/>
      <c r="D22" s="46" t="s">
        <v>1035</v>
      </c>
      <c r="E22" s="46" t="s">
        <v>1036</v>
      </c>
      <c r="F22" s="46"/>
      <c r="G22" s="46" t="s">
        <v>1031</v>
      </c>
      <c r="H22" s="46" t="s">
        <v>1032</v>
      </c>
    </row>
    <row r="23" spans="3:8" ht="15.75" thickBot="1">
      <c r="C23" s="46" t="s">
        <v>1037</v>
      </c>
      <c r="D23" s="46"/>
      <c r="E23" s="46" t="s">
        <v>1038</v>
      </c>
      <c r="F23" s="46" t="s">
        <v>1039</v>
      </c>
      <c r="G23" s="46" t="s">
        <v>1040</v>
      </c>
      <c r="H23" s="46" t="s">
        <v>1041</v>
      </c>
    </row>
    <row r="24" spans="3:8" ht="15.75" thickBot="1">
      <c r="C24" s="46" t="s">
        <v>1042</v>
      </c>
      <c r="D24" s="46"/>
      <c r="E24" s="46" t="s">
        <v>1040</v>
      </c>
      <c r="F24" s="46" t="s">
        <v>1041</v>
      </c>
      <c r="G24" s="46" t="s">
        <v>1040</v>
      </c>
      <c r="H24" s="46" t="s">
        <v>1041</v>
      </c>
    </row>
    <row r="25" spans="3:8" ht="15.75" thickBot="1">
      <c r="C25" s="46" t="s">
        <v>1043</v>
      </c>
      <c r="D25" s="46"/>
      <c r="E25" s="46" t="s">
        <v>1044</v>
      </c>
      <c r="F25" t="s">
        <v>1045</v>
      </c>
      <c r="G25" s="46" t="s">
        <v>1040</v>
      </c>
      <c r="H25" s="46" t="s">
        <v>1041</v>
      </c>
    </row>
    <row r="26" spans="3:8" ht="15.75" thickBot="1">
      <c r="C26" s="46" t="s">
        <v>1046</v>
      </c>
      <c r="D26" s="46"/>
      <c r="E26" s="46" t="s">
        <v>1047</v>
      </c>
      <c r="F26" s="46" t="s">
        <v>1048</v>
      </c>
      <c r="G26" s="46" t="s">
        <v>1049</v>
      </c>
      <c r="H26" s="46" t="s">
        <v>1050</v>
      </c>
    </row>
    <row r="27" spans="3:8" ht="15.75" thickBot="1">
      <c r="C27" s="46" t="s">
        <v>1051</v>
      </c>
      <c r="D27" s="46"/>
      <c r="E27" s="46" t="s">
        <v>1052</v>
      </c>
      <c r="F27" s="46" t="s">
        <v>1053</v>
      </c>
      <c r="G27" s="46" t="s">
        <v>1049</v>
      </c>
      <c r="H27" s="46" t="s">
        <v>1050</v>
      </c>
    </row>
    <row r="28" spans="3:8" ht="15.75" thickBot="1">
      <c r="C28" s="46" t="s">
        <v>1054</v>
      </c>
      <c r="D28" s="46"/>
      <c r="E28" s="46" t="s">
        <v>1055</v>
      </c>
      <c r="F28" s="46" t="s">
        <v>1056</v>
      </c>
      <c r="G28" s="46" t="s">
        <v>1040</v>
      </c>
      <c r="H28" s="46" t="s">
        <v>1041</v>
      </c>
    </row>
    <row r="29" spans="3:8" ht="15.75" thickBot="1">
      <c r="C29" s="46" t="s">
        <v>1057</v>
      </c>
      <c r="D29" s="46"/>
      <c r="E29" s="46" t="s">
        <v>1058</v>
      </c>
      <c r="F29" s="46" t="s">
        <v>1059</v>
      </c>
      <c r="G29" s="46" t="s">
        <v>1049</v>
      </c>
      <c r="H29" s="46" t="s">
        <v>1050</v>
      </c>
    </row>
    <row r="32" spans="3:8" ht="15.75" thickBot="1">
      <c r="C32" s="496"/>
      <c r="D32" s="496" t="s">
        <v>1060</v>
      </c>
      <c r="E32" s="496" t="s">
        <v>1061</v>
      </c>
      <c r="F32" s="496" t="s">
        <v>1062</v>
      </c>
    </row>
    <row r="33" spans="3:6" ht="15.75" thickBot="1">
      <c r="C33" s="730" t="s">
        <v>306</v>
      </c>
      <c r="D33" s="499" t="s">
        <v>1063</v>
      </c>
      <c r="E33" s="499">
        <v>90290460</v>
      </c>
      <c r="F33" s="500" t="s">
        <v>1064</v>
      </c>
    </row>
    <row r="34" spans="3:6" ht="15.75" thickBot="1">
      <c r="C34" s="730"/>
      <c r="D34" s="499" t="s">
        <v>1065</v>
      </c>
      <c r="E34" s="499">
        <v>91078150</v>
      </c>
      <c r="F34" s="500" t="s">
        <v>1066</v>
      </c>
    </row>
    <row r="35" spans="3:6" ht="15.75" thickBot="1">
      <c r="C35" s="730" t="s">
        <v>309</v>
      </c>
      <c r="D35" s="499" t="s">
        <v>1067</v>
      </c>
      <c r="E35" s="499">
        <v>65417920</v>
      </c>
      <c r="F35" s="500" t="s">
        <v>1068</v>
      </c>
    </row>
    <row r="36" spans="3:6" ht="15.75" thickBot="1">
      <c r="C36" s="730"/>
      <c r="D36" s="499" t="s">
        <v>1069</v>
      </c>
      <c r="E36" s="499">
        <v>96558052</v>
      </c>
      <c r="F36" s="500" t="s">
        <v>1070</v>
      </c>
    </row>
    <row r="37" spans="3:6" ht="15.75" thickBot="1">
      <c r="C37" s="501" t="s">
        <v>310</v>
      </c>
      <c r="D37" s="499" t="s">
        <v>1071</v>
      </c>
      <c r="E37" s="499">
        <v>93878764</v>
      </c>
      <c r="F37" s="500" t="s">
        <v>1072</v>
      </c>
    </row>
    <row r="38" spans="3:6" ht="15.75" thickBot="1">
      <c r="C38" s="501" t="s">
        <v>340</v>
      </c>
      <c r="D38" s="499" t="s">
        <v>1073</v>
      </c>
      <c r="E38" s="499">
        <v>92374889</v>
      </c>
      <c r="F38" s="500" t="s">
        <v>1074</v>
      </c>
    </row>
    <row r="39" spans="3:6" ht="15.75" thickBot="1">
      <c r="C39" s="590" t="s">
        <v>343</v>
      </c>
      <c r="D39" s="499" t="s">
        <v>1255</v>
      </c>
      <c r="E39" s="499">
        <v>97546589</v>
      </c>
      <c r="F39" s="500" t="s">
        <v>1256</v>
      </c>
    </row>
    <row r="40" spans="3:6" ht="30.75" thickBot="1">
      <c r="C40" s="501" t="s">
        <v>344</v>
      </c>
      <c r="D40" s="499" t="s">
        <v>1075</v>
      </c>
      <c r="E40" s="499">
        <v>90229292</v>
      </c>
      <c r="F40" s="500" t="s">
        <v>1076</v>
      </c>
    </row>
    <row r="41" spans="3:6" ht="15.75" thickBot="1">
      <c r="C41" s="730" t="s">
        <v>339</v>
      </c>
      <c r="D41" s="499" t="s">
        <v>1077</v>
      </c>
      <c r="E41" s="499">
        <v>94368719</v>
      </c>
      <c r="F41" s="500" t="s">
        <v>1078</v>
      </c>
    </row>
    <row r="42" spans="3:6" ht="15.75" thickBot="1">
      <c r="C42" s="730"/>
      <c r="D42" s="499" t="s">
        <v>1079</v>
      </c>
      <c r="E42" s="499">
        <v>80497605</v>
      </c>
      <c r="F42" s="500" t="s">
        <v>1080</v>
      </c>
    </row>
    <row r="43" spans="3:6" ht="15.75" thickBot="1">
      <c r="C43" s="501" t="s">
        <v>315</v>
      </c>
      <c r="D43" s="499" t="s">
        <v>1077</v>
      </c>
      <c r="E43" s="499">
        <v>94368719</v>
      </c>
      <c r="F43" s="500" t="s">
        <v>1078</v>
      </c>
    </row>
    <row r="44" spans="3:6" ht="14.45" customHeight="1" thickBot="1">
      <c r="C44" s="730" t="s">
        <v>1081</v>
      </c>
      <c r="D44" s="499" t="s">
        <v>1082</v>
      </c>
      <c r="E44" s="499">
        <v>65068711</v>
      </c>
      <c r="F44" s="500" t="s">
        <v>1083</v>
      </c>
    </row>
    <row r="45" spans="3:6" ht="15.75" thickBot="1">
      <c r="C45" s="730"/>
      <c r="D45" s="499" t="s">
        <v>1084</v>
      </c>
      <c r="E45" s="499">
        <v>85691804</v>
      </c>
      <c r="F45" s="500" t="s">
        <v>1085</v>
      </c>
    </row>
    <row r="46" spans="3:6" ht="15.75" thickBot="1">
      <c r="C46" s="730" t="s">
        <v>317</v>
      </c>
      <c r="D46" s="499" t="s">
        <v>1086</v>
      </c>
      <c r="E46" s="499">
        <v>65414651</v>
      </c>
      <c r="F46" s="500" t="s">
        <v>1087</v>
      </c>
    </row>
    <row r="47" spans="3:6" ht="15.75" thickBot="1">
      <c r="C47" s="730"/>
      <c r="D47" s="499" t="s">
        <v>1088</v>
      </c>
      <c r="E47" s="499">
        <v>65416263</v>
      </c>
      <c r="F47" s="500" t="s">
        <v>1089</v>
      </c>
    </row>
    <row r="48" spans="3:6" ht="15.75" thickBot="1">
      <c r="C48" s="730" t="s">
        <v>346</v>
      </c>
      <c r="D48" s="499" t="s">
        <v>1090</v>
      </c>
      <c r="E48" s="499">
        <v>93266708</v>
      </c>
      <c r="F48" s="500" t="s">
        <v>1091</v>
      </c>
    </row>
    <row r="49" spans="3:6" ht="15.75" thickBot="1">
      <c r="C49" s="730"/>
      <c r="D49" s="499" t="s">
        <v>1092</v>
      </c>
      <c r="E49" s="499">
        <v>97460899</v>
      </c>
      <c r="F49" s="500" t="s">
        <v>993</v>
      </c>
    </row>
    <row r="50" spans="3:6" ht="30.75" thickBot="1">
      <c r="C50" s="501" t="s">
        <v>319</v>
      </c>
      <c r="D50" s="499" t="s">
        <v>1084</v>
      </c>
      <c r="E50" s="499">
        <v>85691804</v>
      </c>
      <c r="F50" s="500" t="s">
        <v>1085</v>
      </c>
    </row>
    <row r="51" spans="3:6" ht="30.75" thickBot="1">
      <c r="C51" s="501" t="s">
        <v>1093</v>
      </c>
      <c r="D51" s="499" t="s">
        <v>1094</v>
      </c>
      <c r="E51" s="499">
        <v>91370601</v>
      </c>
      <c r="F51" s="500" t="s">
        <v>1095</v>
      </c>
    </row>
    <row r="52" spans="3:6" ht="30.75" thickBot="1">
      <c r="C52" s="501" t="s">
        <v>321</v>
      </c>
      <c r="D52" s="499" t="s">
        <v>1096</v>
      </c>
      <c r="E52" s="502" t="s">
        <v>1097</v>
      </c>
      <c r="F52" s="500" t="s">
        <v>1098</v>
      </c>
    </row>
    <row r="53" spans="3:6" ht="15.75" thickBot="1">
      <c r="C53" s="501" t="s">
        <v>322</v>
      </c>
      <c r="D53" s="499" t="s">
        <v>1099</v>
      </c>
      <c r="E53" s="499">
        <v>97292895</v>
      </c>
      <c r="F53" s="500" t="s">
        <v>1100</v>
      </c>
    </row>
    <row r="54" spans="3:6" ht="15.75" thickBot="1">
      <c r="C54" s="501" t="s">
        <v>323</v>
      </c>
      <c r="D54" s="499" t="s">
        <v>1101</v>
      </c>
      <c r="E54" s="499">
        <v>82223049</v>
      </c>
      <c r="F54" s="500" t="s">
        <v>1102</v>
      </c>
    </row>
    <row r="55" spans="3:6" ht="15.75" thickBot="1">
      <c r="C55" s="501" t="s">
        <v>324</v>
      </c>
      <c r="D55" s="499" t="s">
        <v>1103</v>
      </c>
      <c r="E55" s="499">
        <v>65068709</v>
      </c>
      <c r="F55" s="500" t="s">
        <v>1104</v>
      </c>
    </row>
  </sheetData>
  <mergeCells count="6">
    <mergeCell ref="C48:C49"/>
    <mergeCell ref="C33:C34"/>
    <mergeCell ref="C35:C36"/>
    <mergeCell ref="C41:C42"/>
    <mergeCell ref="C44:C45"/>
    <mergeCell ref="C46:C47"/>
  </mergeCells>
  <hyperlinks>
    <hyperlink ref="F33" r:id="rId1" tooltip="mailto:sitihalimatu_ali@singaporeair.com.sg" display="mailto:SitiHalimatu_Ali@singaporeair.com.sg" xr:uid="{A0A84EEA-DF60-44F2-BC58-9D8FA0DBD5A5}"/>
    <hyperlink ref="F34" r:id="rId2" tooltip="mailto:sitihalimatu_ali@singaporeair.com.sg" display="mailto:SitiHalimatu_Ali@singaporeair.com.sg" xr:uid="{9A818BC1-31C8-4EF0-8C5F-62B8B93875BB}"/>
    <hyperlink ref="F35" r:id="rId3" xr:uid="{572E5A6C-A1A1-4F5A-965F-A7F18C580556}"/>
    <hyperlink ref="F36" r:id="rId4" xr:uid="{973647CF-E227-4662-8050-7A8BC3ACDA9B}"/>
    <hyperlink ref="F37" r:id="rId5" tooltip="mailto:alfred_leong@singaporeair.com.sg" display="mailto:Alfred_Leong@Singaporeair.com.sg" xr:uid="{A6076B09-6698-47C8-B575-5B2C2ECB90CF}"/>
    <hyperlink ref="F38" r:id="rId6" tooltip="mailto:steve.lim@datapost.com.sg" display="mailto:steve.lim@datapost.com.sg" xr:uid="{765A1545-28EC-48B3-B853-396E6E91A086}"/>
    <hyperlink ref="F40" r:id="rId7" xr:uid="{4629C25B-C3DE-4370-B1BC-077E9A575CC6}"/>
    <hyperlink ref="F41" r:id="rId8" tooltip="mailto:hosoon_tan@singaporeair.com.sg" display="mailto:hosoon_tan@singaporeair.com.sg" xr:uid="{521381C9-B4E0-47A5-ABBA-EE378EE8388D}"/>
    <hyperlink ref="F42" r:id="rId9" tooltip="mailto:hosoon_tan@singaporeair.com.sg" display="mailto:hosoon_tan@singaporeair.com.sg" xr:uid="{DF146F7C-F5D0-4F85-800D-6976AB473BF1}"/>
    <hyperlink ref="F43" r:id="rId10" tooltip="mailto:hosoon_tan@singaporeair.com.sg" display="mailto:hosoon_tan@singaporeair.com.sg" xr:uid="{F9D125B5-5BF6-4F38-AE9A-A5236203E88E}"/>
    <hyperlink ref="F44" r:id="rId11" tooltip="mailto:edwin_koh@krisshop.com" display="mailto:Edwin_Koh@krisshop.com" xr:uid="{D45A6B6E-65E9-493D-870A-9AD0B1BD1FBD}"/>
    <hyperlink ref="F45" r:id="rId12" xr:uid="{96CF5A9A-BA4D-4034-BD8D-A2CCA5DB5825}"/>
    <hyperlink ref="F46" r:id="rId13" tooltip="mailto:liz_wee@singaporeair.com.sg" display="mailto:liz_wee@singaporeair.com.sg" xr:uid="{1CEA4579-172E-4D94-8122-DA2A492A7F48}"/>
    <hyperlink ref="F47" r:id="rId14" tooltip="mailto:liz_wee@singaporeair.com.sg" display="mailto:liz_wee@singaporeair.com.sg" xr:uid="{3135D78D-9488-4D6B-B201-33FBE7D580F0}"/>
    <hyperlink ref="F48" r:id="rId15" xr:uid="{40BF3D1D-5227-4FDD-88AB-4679B5F86CAD}"/>
    <hyperlink ref="F49" r:id="rId16" xr:uid="{647C1D69-0885-4D06-AB65-01369B43BA7A}"/>
    <hyperlink ref="F50" r:id="rId17" tooltip="mailto:siti_nurhawa@krisshop.com" display="mailto:siti_nurhawa@krisshop.com" xr:uid="{E1B37E82-E8B5-4A08-9759-8A5440E70B68}"/>
    <hyperlink ref="F51" r:id="rId18" xr:uid="{5041C6AC-CC38-44DF-BEF4-9ADBBCB2951B}"/>
    <hyperlink ref="F53" r:id="rId19" xr:uid="{B9DA9D93-F444-41F8-A700-3EC8C6AC1FCF}"/>
    <hyperlink ref="F54" r:id="rId20" xr:uid="{ADCE34AC-0E69-4088-A8FB-515030FABBFE}"/>
    <hyperlink ref="F55" r:id="rId21" tooltip="mailto:patrick_kwang@krisshop.com" display="mailto:Patrick_Kwang@krisshop.com" xr:uid="{1473A87B-3350-463B-8CBF-B663594BADC3}"/>
    <hyperlink ref="F52" r:id="rId22" xr:uid="{8225AF2D-B2A3-4988-8ABA-ABCB748A57CD}"/>
    <hyperlink ref="F39" r:id="rId23" xr:uid="{D66D7F65-443D-40DF-BF88-CA8C9540E41E}"/>
  </hyperlinks>
  <pageMargins left="0.7" right="0.7" top="0.75" bottom="0.75" header="0.3" footer="0.3"/>
  <pageSetup orientation="portrait" horizontalDpi="90" verticalDpi="90" r:id="rId2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5C5C-1EFA-48E3-9C27-3255D2DBCA95}">
  <dimension ref="B10:E33"/>
  <sheetViews>
    <sheetView workbookViewId="0">
      <selection activeCell="G22" sqref="G22"/>
    </sheetView>
  </sheetViews>
  <sheetFormatPr defaultColWidth="50.140625" defaultRowHeight="15"/>
  <cols>
    <col min="1" max="1" width="9.140625" customWidth="1"/>
    <col min="2" max="2" width="7.42578125" style="270" customWidth="1"/>
    <col min="3" max="3" width="17.28515625" bestFit="1" customWidth="1"/>
    <col min="4" max="4" width="48.85546875" bestFit="1" customWidth="1"/>
    <col min="5" max="5" width="3.5703125" bestFit="1" customWidth="1"/>
  </cols>
  <sheetData>
    <row r="10" spans="2:5">
      <c r="B10" s="512" t="s">
        <v>1105</v>
      </c>
    </row>
    <row r="11" spans="2:5" ht="15.75" thickBot="1">
      <c r="B11" s="383"/>
    </row>
    <row r="12" spans="2:5" ht="35.25" customHeight="1" thickBot="1">
      <c r="B12" s="508" t="s">
        <v>1106</v>
      </c>
      <c r="C12" s="503" t="s">
        <v>1107</v>
      </c>
      <c r="D12" s="503" t="s">
        <v>48</v>
      </c>
      <c r="E12" s="504" t="s">
        <v>1108</v>
      </c>
    </row>
    <row r="13" spans="2:5" ht="15.75" thickBot="1">
      <c r="B13" s="509">
        <v>2</v>
      </c>
      <c r="C13" s="505" t="s">
        <v>1109</v>
      </c>
      <c r="D13" s="506" t="s">
        <v>1110</v>
      </c>
      <c r="E13" s="507">
        <v>2</v>
      </c>
    </row>
    <row r="14" spans="2:5" ht="24.75" thickBot="1">
      <c r="B14" s="511" t="s">
        <v>1111</v>
      </c>
      <c r="C14" s="506" t="s">
        <v>1112</v>
      </c>
      <c r="D14" s="506" t="s">
        <v>1113</v>
      </c>
      <c r="E14" s="507">
        <v>2</v>
      </c>
    </row>
    <row r="15" spans="2:5" ht="15.75" thickBot="1">
      <c r="B15" s="511">
        <v>2.1</v>
      </c>
      <c r="C15" s="506" t="s">
        <v>1114</v>
      </c>
      <c r="D15" s="506" t="s">
        <v>1115</v>
      </c>
      <c r="E15" s="507">
        <v>2</v>
      </c>
    </row>
    <row r="16" spans="2:5" ht="15.75" thickBot="1">
      <c r="B16" s="511">
        <v>2.2000000000000002</v>
      </c>
      <c r="C16" s="506" t="s">
        <v>1116</v>
      </c>
      <c r="D16" s="506" t="s">
        <v>1117</v>
      </c>
      <c r="E16" s="507">
        <v>2</v>
      </c>
    </row>
    <row r="17" spans="2:5" ht="15.75" thickBot="1">
      <c r="B17" s="511">
        <v>2.2999999999999998</v>
      </c>
      <c r="C17" s="506" t="s">
        <v>1118</v>
      </c>
      <c r="D17" s="506" t="s">
        <v>1119</v>
      </c>
      <c r="E17" s="507">
        <v>2</v>
      </c>
    </row>
    <row r="18" spans="2:5" ht="15.75" thickBot="1">
      <c r="B18" s="511">
        <v>2.4</v>
      </c>
      <c r="C18" s="506" t="s">
        <v>1120</v>
      </c>
      <c r="D18" s="506" t="s">
        <v>1121</v>
      </c>
      <c r="E18" s="507">
        <v>2</v>
      </c>
    </row>
    <row r="19" spans="2:5" ht="24.75" thickBot="1">
      <c r="B19" s="511">
        <v>2.5</v>
      </c>
      <c r="C19" s="506" t="s">
        <v>1122</v>
      </c>
      <c r="D19" s="506" t="s">
        <v>1123</v>
      </c>
      <c r="E19" s="507">
        <v>2</v>
      </c>
    </row>
    <row r="20" spans="2:5" ht="15.75" thickBot="1">
      <c r="B20" s="511">
        <v>2.6</v>
      </c>
      <c r="C20" s="506" t="s">
        <v>1124</v>
      </c>
      <c r="D20" s="506" t="s">
        <v>1125</v>
      </c>
      <c r="E20" s="507">
        <v>2</v>
      </c>
    </row>
    <row r="21" spans="2:5" ht="24.75" thickBot="1">
      <c r="B21" s="511">
        <v>2.7</v>
      </c>
      <c r="C21" s="506" t="s">
        <v>1126</v>
      </c>
      <c r="D21" s="506" t="s">
        <v>1127</v>
      </c>
      <c r="E21" s="507">
        <v>2</v>
      </c>
    </row>
    <row r="22" spans="2:5" ht="15.75" thickBot="1">
      <c r="B22" s="511">
        <v>2.8</v>
      </c>
      <c r="C22" s="506" t="s">
        <v>1128</v>
      </c>
      <c r="D22" s="506" t="s">
        <v>1129</v>
      </c>
      <c r="E22" s="507">
        <v>2</v>
      </c>
    </row>
    <row r="23" spans="2:5" ht="15.75" thickBot="1">
      <c r="B23" s="511">
        <v>2.9</v>
      </c>
      <c r="C23" s="506" t="s">
        <v>1130</v>
      </c>
      <c r="D23" s="506" t="s">
        <v>1131</v>
      </c>
      <c r="E23" s="507">
        <v>2</v>
      </c>
    </row>
    <row r="24" spans="2:5" ht="15.75" thickBot="1">
      <c r="B24" s="511">
        <v>2.1</v>
      </c>
      <c r="C24" s="506" t="s">
        <v>1132</v>
      </c>
      <c r="D24" s="506" t="s">
        <v>1133</v>
      </c>
      <c r="E24" s="507">
        <v>2</v>
      </c>
    </row>
    <row r="25" spans="2:5" ht="15.75" thickBot="1">
      <c r="B25" s="511">
        <v>2.11</v>
      </c>
      <c r="C25" s="506" t="s">
        <v>1134</v>
      </c>
      <c r="D25" s="506" t="s">
        <v>1135</v>
      </c>
      <c r="E25" s="507">
        <v>2</v>
      </c>
    </row>
    <row r="26" spans="2:5" ht="15.75" thickBot="1">
      <c r="B26" s="511">
        <v>2.12</v>
      </c>
      <c r="C26" s="506" t="s">
        <v>1136</v>
      </c>
      <c r="D26" s="506" t="s">
        <v>1137</v>
      </c>
      <c r="E26" s="507">
        <v>2</v>
      </c>
    </row>
    <row r="27" spans="2:5" ht="24.75" thickBot="1">
      <c r="B27" s="511">
        <v>2.13</v>
      </c>
      <c r="C27" s="506" t="s">
        <v>1138</v>
      </c>
      <c r="D27" s="506" t="s">
        <v>1139</v>
      </c>
      <c r="E27" s="507">
        <v>2</v>
      </c>
    </row>
    <row r="28" spans="2:5" ht="24.75" thickBot="1">
      <c r="B28" s="511">
        <v>2.14</v>
      </c>
      <c r="C28" s="506" t="s">
        <v>1140</v>
      </c>
      <c r="D28" s="506" t="s">
        <v>1141</v>
      </c>
      <c r="E28" s="507">
        <v>2</v>
      </c>
    </row>
    <row r="29" spans="2:5" ht="15.75" thickBot="1">
      <c r="B29" s="511">
        <v>2.15</v>
      </c>
      <c r="C29" s="506" t="s">
        <v>1142</v>
      </c>
      <c r="D29" s="506" t="s">
        <v>1143</v>
      </c>
      <c r="E29" s="507">
        <v>2</v>
      </c>
    </row>
    <row r="30" spans="2:5" ht="15.75" thickBot="1">
      <c r="B30" s="511">
        <v>2.16</v>
      </c>
      <c r="C30" s="506" t="s">
        <v>1144</v>
      </c>
      <c r="D30" s="506" t="s">
        <v>1145</v>
      </c>
      <c r="E30" s="507">
        <v>2</v>
      </c>
    </row>
    <row r="31" spans="2:5" ht="15.75" thickBot="1">
      <c r="B31" s="511">
        <v>2.17</v>
      </c>
      <c r="C31" s="506" t="s">
        <v>1146</v>
      </c>
      <c r="D31" s="506" t="s">
        <v>1147</v>
      </c>
      <c r="E31" s="507">
        <v>2</v>
      </c>
    </row>
    <row r="32" spans="2:5" ht="24.75" thickBot="1">
      <c r="B32" s="511">
        <v>2.1800000000000002</v>
      </c>
      <c r="C32" s="506" t="s">
        <v>1148</v>
      </c>
      <c r="D32" s="506" t="s">
        <v>1149</v>
      </c>
      <c r="E32" s="507">
        <v>2</v>
      </c>
    </row>
    <row r="33" spans="2:2" ht="15.75">
      <c r="B33" s="510"/>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46AE0-BF42-49B3-8D5C-43A923366C20}">
  <sheetPr codeName="Sheet15"/>
  <dimension ref="E5:G15"/>
  <sheetViews>
    <sheetView workbookViewId="0">
      <selection activeCell="E10" sqref="E10"/>
    </sheetView>
  </sheetViews>
  <sheetFormatPr defaultRowHeight="15"/>
  <cols>
    <col min="5" max="5" width="6.140625" bestFit="1" customWidth="1"/>
    <col min="6" max="6" width="6.140625" customWidth="1"/>
    <col min="7" max="7" width="69" customWidth="1"/>
  </cols>
  <sheetData>
    <row r="5" spans="5:7">
      <c r="E5" s="228" t="s">
        <v>1150</v>
      </c>
      <c r="F5" s="228" t="s">
        <v>100</v>
      </c>
      <c r="G5" s="229" t="s">
        <v>48</v>
      </c>
    </row>
    <row r="6" spans="5:7">
      <c r="E6" s="76">
        <v>1</v>
      </c>
      <c r="F6" s="76"/>
      <c r="G6" s="230"/>
    </row>
    <row r="7" spans="5:7">
      <c r="E7" s="76">
        <v>2</v>
      </c>
      <c r="F7" s="76"/>
      <c r="G7" s="230"/>
    </row>
    <row r="8" spans="5:7">
      <c r="E8" s="76">
        <v>3</v>
      </c>
      <c r="F8" s="76"/>
      <c r="G8" s="230"/>
    </row>
    <row r="9" spans="5:7">
      <c r="E9" s="76">
        <v>4</v>
      </c>
      <c r="F9" s="76"/>
      <c r="G9" s="230"/>
    </row>
    <row r="10" spans="5:7">
      <c r="E10" s="76">
        <v>5</v>
      </c>
      <c r="F10" s="76"/>
      <c r="G10" s="230"/>
    </row>
    <row r="11" spans="5:7">
      <c r="E11" s="76">
        <v>6</v>
      </c>
      <c r="F11" s="76"/>
      <c r="G11" s="230"/>
    </row>
    <row r="12" spans="5:7">
      <c r="E12" s="76">
        <v>7</v>
      </c>
      <c r="F12" s="76"/>
      <c r="G12" s="230"/>
    </row>
    <row r="13" spans="5:7">
      <c r="E13" s="76">
        <v>8</v>
      </c>
      <c r="F13" s="76"/>
      <c r="G13" s="230"/>
    </row>
    <row r="14" spans="5:7">
      <c r="E14" s="76">
        <v>9</v>
      </c>
      <c r="F14" s="76"/>
      <c r="G14" s="230"/>
    </row>
    <row r="15" spans="5:7">
      <c r="E15" s="76">
        <v>10</v>
      </c>
      <c r="F15" s="76"/>
      <c r="G15" s="23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20d5350b-0a9b-4f47-abac-981ad4e65071">
      <UserInfo>
        <DisplayName>Murugesan</DisplayName>
        <AccountId>20</AccountId>
        <AccountType/>
      </UserInfo>
      <UserInfo>
        <DisplayName>Kairav Mody</DisplayName>
        <AccountId>13</AccountId>
        <AccountType/>
      </UserInfo>
      <UserInfo>
        <DisplayName>Santosh Kumar Moharana (Singtel)</DisplayName>
        <AccountId>12</AccountId>
        <AccountType/>
      </UserInfo>
      <UserInfo>
        <DisplayName>Muhammad Hamizan</DisplayName>
        <AccountId>16</AccountId>
        <AccountType/>
      </UserInfo>
      <UserInfo>
        <DisplayName>Kushwant Mishra (Singtel)</DisplayName>
        <AccountId>15</AccountId>
        <AccountType/>
      </UserInfo>
      <UserInfo>
        <DisplayName>Alvin Tan Eng Keat</DisplayName>
        <AccountId>24</AccountId>
        <AccountType/>
      </UserInfo>
      <UserInfo>
        <DisplayName>Hashim</DisplayName>
        <AccountId>10</AccountId>
        <AccountType/>
      </UserInfo>
    </SharedWithUsers>
    <lcf76f155ced4ddcb4097134ff3c332f xmlns="c29d9f61-e932-4274-8650-9b776567c4b5">
      <Terms xmlns="http://schemas.microsoft.com/office/infopath/2007/PartnerControls"/>
    </lcf76f155ced4ddcb4097134ff3c332f>
    <TaxCatchAll xmlns="20d5350b-0a9b-4f47-abac-981ad4e6507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BE01036C1CD9948B0D4B22AA4326B90" ma:contentTypeVersion="12" ma:contentTypeDescription="Create a new document." ma:contentTypeScope="" ma:versionID="7d7916a17cae581cc637205d3c68e072">
  <xsd:schema xmlns:xsd="http://www.w3.org/2001/XMLSchema" xmlns:xs="http://www.w3.org/2001/XMLSchema" xmlns:p="http://schemas.microsoft.com/office/2006/metadata/properties" xmlns:ns2="c29d9f61-e932-4274-8650-9b776567c4b5" xmlns:ns3="20d5350b-0a9b-4f47-abac-981ad4e65071" targetNamespace="http://schemas.microsoft.com/office/2006/metadata/properties" ma:root="true" ma:fieldsID="dfc2638474471ea1d51205bbdbde0a16" ns2:_="" ns3:_="">
    <xsd:import namespace="c29d9f61-e932-4274-8650-9b776567c4b5"/>
    <xsd:import namespace="20d5350b-0a9b-4f47-abac-981ad4e6507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d9f61-e932-4274-8650-9b776567c4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e5741de4-c4de-40d7-9b89-276bd462a61f"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0d5350b-0a9b-4f47-abac-981ad4e6507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4a21e75e-9f21-4f6a-a6af-b544ce4e1daa}" ma:internalName="TaxCatchAll" ma:showField="CatchAllData" ma:web="20d5350b-0a9b-4f47-abac-981ad4e650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F8EBE2-88D4-440C-8961-B1BB0728FFFC}">
  <ds:schemaRefs>
    <ds:schemaRef ds:uri="http://schemas.microsoft.com/sharepoint/v3/contenttype/forms"/>
  </ds:schemaRefs>
</ds:datastoreItem>
</file>

<file path=customXml/itemProps2.xml><?xml version="1.0" encoding="utf-8"?>
<ds:datastoreItem xmlns:ds="http://schemas.openxmlformats.org/officeDocument/2006/customXml" ds:itemID="{56511AFD-4BEF-4F91-AE74-810048D9304E}">
  <ds:schemaRefs>
    <ds:schemaRef ds:uri="http://www.w3.org/XML/1998/namespace"/>
    <ds:schemaRef ds:uri="http://schemas.openxmlformats.org/package/2006/metadata/core-properties"/>
    <ds:schemaRef ds:uri="c29d9f61-e932-4274-8650-9b776567c4b5"/>
    <ds:schemaRef ds:uri="http://schemas.microsoft.com/office/2006/documentManagement/types"/>
    <ds:schemaRef ds:uri="http://schemas.microsoft.com/office/infopath/2007/PartnerControls"/>
    <ds:schemaRef ds:uri="http://purl.org/dc/elements/1.1/"/>
    <ds:schemaRef ds:uri="http://purl.org/dc/terms/"/>
    <ds:schemaRef ds:uri="20d5350b-0a9b-4f47-abac-981ad4e65071"/>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919C0255-9884-47D2-B609-0886F94BC82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d9f61-e932-4274-8650-9b776567c4b5"/>
    <ds:schemaRef ds:uri="20d5350b-0a9b-4f47-abac-981ad4e6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20ec47db-3b05-4169-b716-94708d1e77c6}" enabled="1" method="Privileged" siteId="{beb276ac-6e9f-498e-8e31-019ee666decd}"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Gantt Chart - Beta</vt:lpstr>
      <vt:lpstr>AIR Register</vt:lpstr>
      <vt:lpstr>Dashboard Tracker - Template</vt:lpstr>
      <vt:lpstr>Dashboard Summary Tab</vt:lpstr>
      <vt:lpstr>Gantt Chart</vt:lpstr>
      <vt:lpstr>Monthly Report</vt:lpstr>
      <vt:lpstr>Agile Tracker</vt:lpstr>
      <vt:lpstr>PUBLIC IP'S</vt:lpstr>
      <vt:lpstr>Pre-Provisioning Check List</vt:lpstr>
      <vt:lpstr>HL-Project Plan</vt:lpstr>
      <vt:lpstr>Summary Tab</vt:lpstr>
      <vt:lpstr>CRD controls</vt:lpstr>
      <vt:lpstr>SCOOT - T3</vt:lpstr>
      <vt:lpstr>TSQ</vt:lpstr>
      <vt:lpstr>DCE</vt:lpstr>
      <vt:lpstr>CHAI CHEE</vt:lpstr>
      <vt:lpstr>ION</vt:lpstr>
      <vt:lpstr>SMC - SIAEC</vt:lpstr>
      <vt:lpstr>ALH Guard</vt:lpstr>
      <vt:lpstr>DATAPOST</vt:lpstr>
      <vt:lpstr>Mentor Media</vt:lpstr>
      <vt:lpstr>Scoot T1</vt:lpstr>
      <vt:lpstr>PTB4 - SIAEC</vt:lpstr>
      <vt:lpstr>KRISSHOP @ CHANGI</vt:lpstr>
      <vt:lpstr>SICC1</vt:lpstr>
      <vt:lpstr>EC Engine</vt:lpstr>
      <vt:lpstr>KRISSHOP @ SIGNATURE</vt:lpstr>
      <vt:lpstr>LOYANG - SSC</vt:lpstr>
      <vt:lpstr>ALPS - SIAEC</vt:lpstr>
      <vt:lpstr>ESD CHANGI - SIAEC</vt:lpstr>
      <vt:lpstr>KRISLITE @ SIAEC</vt:lpstr>
      <vt:lpstr>KRISSHOP @ SICC2</vt:lpstr>
      <vt:lpstr>Work Order Details</vt:lpstr>
      <vt:lpstr>NWD</vt:lpstr>
      <vt:lpstr>Stakeholder Register</vt:lpstr>
      <vt:lpstr>BOM</vt:lpstr>
      <vt:lpstr>Lessons Learnt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Hashim</dc:creator>
  <cp:keywords/>
  <dc:description/>
  <cp:lastModifiedBy>Muhammad ariefGhazali</cp:lastModifiedBy>
  <cp:revision/>
  <cp:lastPrinted>2024-01-23T02:37:58Z</cp:lastPrinted>
  <dcterms:created xsi:type="dcterms:W3CDTF">2023-09-25T03:02:18Z</dcterms:created>
  <dcterms:modified xsi:type="dcterms:W3CDTF">2024-02-09T08:26:16Z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0x0101001BE01036C1CD9948B0D4B22AA4326B90</vt:lpwstr>
  </property>
  <property fmtid="{D5CDD505-2E9C-101B-9397-08002B2CF9AE}" pid="3" name="MSIP_Label_20ec47db-3b05-4169-b716-94708d1e77c6_Enabled">
    <vt:lpwstr>true</vt:lpwstr>
  </property>
  <property fmtid="{D5CDD505-2E9C-101B-9397-08002B2CF9AE}" pid="4" name="MSIP_Label_20ec47db-3b05-4169-b716-94708d1e77c6_SetDate">
    <vt:lpwstr>2023-09-28T09:52:27Z</vt:lpwstr>
  </property>
  <property fmtid="{D5CDD505-2E9C-101B-9397-08002B2CF9AE}" pid="5" name="MSIP_Label_20ec47db-3b05-4169-b716-94708d1e77c6_Method">
    <vt:lpwstr>Privileged</vt:lpwstr>
  </property>
  <property fmtid="{D5CDD505-2E9C-101B-9397-08002B2CF9AE}" pid="6" name="MSIP_Label_20ec47db-3b05-4169-b716-94708d1e77c6_Name">
    <vt:lpwstr>Public Information</vt:lpwstr>
  </property>
  <property fmtid="{D5CDD505-2E9C-101B-9397-08002B2CF9AE}" pid="7" name="MSIP_Label_20ec47db-3b05-4169-b716-94708d1e77c6_SiteId">
    <vt:lpwstr>beb276ac-6e9f-498e-8e31-019ee666decd</vt:lpwstr>
  </property>
  <property fmtid="{D5CDD505-2E9C-101B-9397-08002B2CF9AE}" pid="8" name="MSIP_Label_20ec47db-3b05-4169-b716-94708d1e77c6_ActionId">
    <vt:lpwstr>75ac3255-df1f-493e-ab6f-523a90564cc4</vt:lpwstr>
  </property>
  <property fmtid="{D5CDD505-2E9C-101B-9397-08002B2CF9AE}" pid="9" name="MSIP_Label_20ec47db-3b05-4169-b716-94708d1e77c6_ContentBits">
    <vt:lpwstr>0</vt:lpwstr>
  </property>
  <property fmtid="{D5CDD505-2E9C-101B-9397-08002B2CF9AE}" pid="10" name="MediaServiceImageTags">
    <vt:lpwstr/>
  </property>
</Properties>
</file>