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871a67762b9846f/Documents/!Semester 4/PPM/"/>
    </mc:Choice>
  </mc:AlternateContent>
  <xr:revisionPtr revIDLastSave="0" documentId="8_{E40A609F-313B-4099-8323-B6377D7B15A3}" xr6:coauthVersionLast="47" xr6:coauthVersionMax="47" xr10:uidLastSave="{00000000-0000-0000-0000-000000000000}"/>
  <bookViews>
    <workbookView xWindow="-108" yWindow="-108" windowWidth="23256" windowHeight="12456" xr2:uid="{83B95189-943F-42B5-BB58-74A08074BDAE}"/>
  </bookViews>
  <sheets>
    <sheet name="KNN" sheetId="1" r:id="rId1"/>
    <sheet name="Naive Bay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 a="1"/>
  <c r="S4" i="1" s="1"/>
  <c r="M7" i="1" a="1"/>
  <c r="M7" i="1" s="1"/>
  <c r="P4" i="1" a="1"/>
  <c r="P4" i="1" s="1"/>
  <c r="R4" i="1" a="1"/>
  <c r="R4" i="1" s="1"/>
  <c r="O4" i="1" a="1"/>
  <c r="O4" i="1" s="1"/>
  <c r="L7" i="1" a="1"/>
  <c r="L7" i="1" s="1"/>
  <c r="H3" i="1" a="1"/>
  <c r="H3" i="1" s="1"/>
  <c r="H4" i="1" a="1"/>
  <c r="H4" i="1"/>
  <c r="H5" i="1" a="1"/>
  <c r="H5" i="1"/>
  <c r="H6" i="1" a="1"/>
  <c r="H6" i="1"/>
  <c r="H7" i="1" a="1"/>
  <c r="H7" i="1" s="1"/>
  <c r="H8" i="1" a="1"/>
  <c r="H8" i="1"/>
  <c r="H9" i="1" a="1"/>
  <c r="H9" i="1"/>
  <c r="H10" i="1" a="1"/>
  <c r="H10" i="1"/>
  <c r="H11" i="1" a="1"/>
  <c r="H11" i="1" s="1"/>
  <c r="H12" i="1" a="1"/>
  <c r="H12" i="1"/>
  <c r="H13" i="1" a="1"/>
  <c r="H13" i="1"/>
  <c r="H14" i="1" a="1"/>
  <c r="H14" i="1"/>
  <c r="H15" i="1" a="1"/>
  <c r="H15" i="1" s="1"/>
  <c r="H16" i="1" a="1"/>
  <c r="H16" i="1"/>
  <c r="H17" i="1" a="1"/>
  <c r="H17" i="1"/>
  <c r="H18" i="1" a="1"/>
  <c r="H18" i="1" s="1"/>
  <c r="H19" i="1" a="1"/>
  <c r="H19" i="1" s="1"/>
  <c r="H20" i="1" a="1"/>
  <c r="H20" i="1"/>
  <c r="H21" i="1" a="1"/>
  <c r="H21" i="1"/>
  <c r="H22" i="1" a="1"/>
  <c r="H22" i="1"/>
  <c r="H23" i="1" a="1"/>
  <c r="H23" i="1" s="1"/>
  <c r="H24" i="1" a="1"/>
  <c r="H24" i="1"/>
  <c r="H25" i="1" a="1"/>
  <c r="H25" i="1"/>
  <c r="H26" i="1" a="1"/>
  <c r="H26" i="1"/>
  <c r="H27" i="1" a="1"/>
  <c r="H27" i="1" s="1"/>
  <c r="H28" i="1" a="1"/>
  <c r="H28" i="1"/>
  <c r="H29" i="1" a="1"/>
  <c r="H29" i="1"/>
  <c r="H30" i="1" a="1"/>
  <c r="H30" i="1"/>
  <c r="H31" i="1" a="1"/>
  <c r="H31" i="1" s="1"/>
  <c r="H2" i="1" a="1"/>
  <c r="H2" i="1" s="1"/>
  <c r="G3" i="1" a="1"/>
  <c r="G3" i="1" s="1"/>
  <c r="G4" i="1" a="1"/>
  <c r="G4" i="1"/>
  <c r="G5" i="1" a="1"/>
  <c r="G5" i="1"/>
  <c r="G6" i="1" a="1"/>
  <c r="G6" i="1"/>
  <c r="G7" i="1" a="1"/>
  <c r="G7" i="1" s="1"/>
  <c r="G8" i="1" a="1"/>
  <c r="G8" i="1"/>
  <c r="G9" i="1" a="1"/>
  <c r="G9" i="1"/>
  <c r="G10" i="1" a="1"/>
  <c r="G10" i="1"/>
  <c r="G11" i="1" a="1"/>
  <c r="G11" i="1" s="1"/>
  <c r="G12" i="1" a="1"/>
  <c r="G12" i="1"/>
  <c r="G13" i="1" a="1"/>
  <c r="G13" i="1"/>
  <c r="G14" i="1" a="1"/>
  <c r="G14" i="1"/>
  <c r="G15" i="1" a="1"/>
  <c r="G15" i="1" s="1"/>
  <c r="G16" i="1" a="1"/>
  <c r="G16" i="1"/>
  <c r="G17" i="1" a="1"/>
  <c r="G17" i="1"/>
  <c r="G18" i="1" a="1"/>
  <c r="G18" i="1"/>
  <c r="G19" i="1" a="1"/>
  <c r="G19" i="1" s="1"/>
  <c r="G20" i="1" a="1"/>
  <c r="G20" i="1"/>
  <c r="G21" i="1" a="1"/>
  <c r="G21" i="1"/>
  <c r="G22" i="1" a="1"/>
  <c r="G22" i="1"/>
  <c r="G23" i="1" a="1"/>
  <c r="G23" i="1" s="1"/>
  <c r="G24" i="1" a="1"/>
  <c r="G24" i="1"/>
  <c r="G25" i="1" a="1"/>
  <c r="G25" i="1"/>
  <c r="G26" i="1" a="1"/>
  <c r="G26" i="1"/>
  <c r="G27" i="1" a="1"/>
  <c r="G27" i="1" s="1"/>
  <c r="G28" i="1" a="1"/>
  <c r="G28" i="1"/>
  <c r="G29" i="1" a="1"/>
  <c r="G29" i="1" s="1"/>
  <c r="G30" i="1" a="1"/>
  <c r="G30" i="1"/>
  <c r="G31" i="1" a="1"/>
  <c r="G31" i="1" s="1"/>
  <c r="G2" i="1" a="1"/>
  <c r="G2" i="1" s="1"/>
  <c r="F3" i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2" i="1" a="1"/>
  <c r="F2" i="1" s="1"/>
  <c r="G14" i="2"/>
  <c r="G11" i="2"/>
  <c r="L13" i="2"/>
  <c r="N17" i="2"/>
  <c r="M17" i="2"/>
  <c r="L17" i="2"/>
  <c r="K17" i="2"/>
  <c r="N18" i="2"/>
  <c r="M18" i="2"/>
  <c r="L18" i="2"/>
  <c r="K18" i="2"/>
  <c r="M13" i="2"/>
  <c r="K13" i="2"/>
  <c r="K12" i="2"/>
  <c r="L12" i="2"/>
  <c r="M12" i="2"/>
  <c r="K7" i="2"/>
  <c r="M8" i="2"/>
  <c r="L8" i="2"/>
  <c r="K8" i="2"/>
  <c r="L7" i="2"/>
  <c r="M7" i="2"/>
  <c r="H6" i="2"/>
  <c r="H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<sst xmlns="http://schemas.openxmlformats.org/spreadsheetml/2006/main" count="173" uniqueCount="32">
  <si>
    <t>Petal length</t>
  </si>
  <si>
    <t>Petal width</t>
  </si>
  <si>
    <t>Sepal length</t>
  </si>
  <si>
    <t>Sepal width</t>
  </si>
  <si>
    <t>Class</t>
  </si>
  <si>
    <t>Iris-setosa</t>
  </si>
  <si>
    <t>Iris-versicolor</t>
  </si>
  <si>
    <t>Iris-virginica</t>
  </si>
  <si>
    <t>Data test</t>
  </si>
  <si>
    <t>Buying_Price</t>
  </si>
  <si>
    <t>Maintenance_Price</t>
  </si>
  <si>
    <t>No_of_Doors</t>
  </si>
  <si>
    <t>Car_Acceptability</t>
  </si>
  <si>
    <t>vhigh</t>
  </si>
  <si>
    <t>low</t>
  </si>
  <si>
    <t>unacc</t>
  </si>
  <si>
    <t>med</t>
  </si>
  <si>
    <t>high</t>
  </si>
  <si>
    <t>5more</t>
  </si>
  <si>
    <t>acc</t>
  </si>
  <si>
    <t>Prior</t>
  </si>
  <si>
    <t xml:space="preserve">Probabilitas Buying Price </t>
  </si>
  <si>
    <t>Prob Maintanance Price</t>
  </si>
  <si>
    <t>Prob No of Doors</t>
  </si>
  <si>
    <t>p(Car_Acceptability = unacc | d)</t>
  </si>
  <si>
    <t xml:space="preserve"> p(Car_Acceptability = acc | d)</t>
  </si>
  <si>
    <t>Euclidian</t>
  </si>
  <si>
    <t>Manhattan</t>
  </si>
  <si>
    <t>Minkowski</t>
  </si>
  <si>
    <t>Sorted Class Euclidian</t>
  </si>
  <si>
    <t>Sorted Class Manhattan</t>
  </si>
  <si>
    <t>Sorted Class Minkowski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</si>
</sst>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3535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0" borderId="0" xfId="0" applyFont="1" applyAlignment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F308C-AF89-48CE-BD40-6370B15EB7E4}" name="Table1" displayName="Table1" ref="J3:M4" totalsRowShown="0" headerRowDxfId="8" dataDxfId="6" headerRowBorderDxfId="7" tableBorderDxfId="5" totalsRowBorderDxfId="4">
  <tableColumns count="4">
    <tableColumn id="1" xr3:uid="{9ADF67C9-9DF1-4854-97D2-049A27836195}" name="Petal length" dataDxfId="3"/>
    <tableColumn id="2" xr3:uid="{4EFADE27-F642-4684-811F-AD195D61087F}" name="Petal width" dataDxfId="2"/>
    <tableColumn id="3" xr3:uid="{1B22D386-4CE0-4523-B39B-92DAC7F59EF9}" name="Sepal length" dataDxfId="1"/>
    <tableColumn id="4" xr3:uid="{FFFE4282-861A-4650-9E47-38C9F62D6174}" name="Sepal width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CE0BE-F875-4448-A50E-97471139C25D}" name="Table3" displayName="Table3" ref="G2:I3" totalsRowShown="0">
  <tableColumns count="3">
    <tableColumn id="1" xr3:uid="{5684301D-2257-482A-84CF-CD8A57822FF7}" name="Buying_Price"/>
    <tableColumn id="2" xr3:uid="{9387AA94-94F7-4C40-A89B-280C49777E31}" name="Maintenance_Price"/>
    <tableColumn id="3" xr3:uid="{0B3474C3-874E-47FB-9685-B504AD0372D5}" name="No_of_Doo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0E39-3F92-4DA6-9674-D90116BCD647}">
  <dimension ref="A1:S36"/>
  <sheetViews>
    <sheetView tabSelected="1" topLeftCell="B1" workbookViewId="0">
      <selection activeCell="Q11" sqref="Q11"/>
    </sheetView>
  </sheetViews>
  <sheetFormatPr defaultRowHeight="14.4" x14ac:dyDescent="0.3"/>
  <cols>
    <col min="5" max="5" width="12" bestFit="1" customWidth="1"/>
    <col min="6" max="6" width="8.33203125" bestFit="1" customWidth="1"/>
    <col min="7" max="7" width="9.5546875" bestFit="1" customWidth="1"/>
    <col min="8" max="8" width="9.33203125" bestFit="1" customWidth="1"/>
    <col min="9" max="9" width="15.6640625" bestFit="1" customWidth="1"/>
    <col min="10" max="10" width="15.21875" bestFit="1" customWidth="1"/>
    <col min="11" max="11" width="10.77734375" bestFit="1" customWidth="1"/>
    <col min="12" max="13" width="12" bestFit="1" customWidth="1"/>
    <col min="14" max="14" width="10.77734375" bestFit="1" customWidth="1"/>
    <col min="16" max="16" width="12" bestFit="1" customWidth="1"/>
    <col min="19" max="19" width="1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26</v>
      </c>
      <c r="G1" s="18" t="s">
        <v>27</v>
      </c>
      <c r="H1" s="18" t="s">
        <v>28</v>
      </c>
    </row>
    <row r="2" spans="1:19" x14ac:dyDescent="0.3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  <c r="F2" s="9" cm="1">
        <f t="array" ref="F2">SQRT((Table1[Petal length]-A2)^2+(Table1[Petal width]-B2)^2+(Table1[Sepal length]-C2)^2+(Table1[Sepal width]-D2)^2)</f>
        <v>2.4799193535274484</v>
      </c>
      <c r="G2" s="9" cm="1">
        <f t="array" ref="G2">(ABS(Table1[Petal length]-A2)+ABS(Table1[Petal width]-B2)+ABS(Table1[Sepal length]-C2)+ABS(Table1[Sepal width]-D2))</f>
        <v>3.4999999999999996</v>
      </c>
      <c r="H2" s="9" cm="1">
        <f t="array" ref="H2">POWER((POWER(Table1[Petal length]-A2,4)+POWER(Table1[Petal width]-B2,4)+POWER(Table1[Sepal length]-C2,4)+POWER(Table1[Sepal width]-D2,4)),1/4)</f>
        <v>2.3133985339742806</v>
      </c>
      <c r="J2" s="8" t="s">
        <v>8</v>
      </c>
    </row>
    <row r="3" spans="1:19" x14ac:dyDescent="0.3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  <c r="F3" s="9" cm="1">
        <f t="array" ref="F3">SQRT((Table1[Petal length]-A3)^2+(Table1[Petal width]-B3)^2+(Table1[Sepal length]-C3)^2+(Table1[Sepal width]-D3)^2)</f>
        <v>2.4899799195977463</v>
      </c>
      <c r="G3" s="9" cm="1">
        <f t="array" ref="G3">(ABS(Table1[Petal length]-A3)+ABS(Table1[Petal width]-B3)+ABS(Table1[Sepal length]-C3)+ABS(Table1[Sepal width]-D3))</f>
        <v>3.5999999999999992</v>
      </c>
      <c r="H3" s="9" cm="1">
        <f t="array" ref="H3">POWER((POWER(Table1[Petal length]-A3,4)+POWER(Table1[Petal width]-B3,4)+POWER(Table1[Sepal length]-C3,4)+POWER(Table1[Sepal width]-D3,4)),1/4)</f>
        <v>2.3135297736174678</v>
      </c>
      <c r="J3" s="2" t="s">
        <v>0</v>
      </c>
      <c r="K3" s="3" t="s">
        <v>1</v>
      </c>
      <c r="L3" s="3" t="s">
        <v>2</v>
      </c>
      <c r="M3" s="4" t="s">
        <v>3</v>
      </c>
      <c r="O3" s="10" t="s">
        <v>29</v>
      </c>
      <c r="P3" s="10"/>
      <c r="R3" s="15" t="s">
        <v>30</v>
      </c>
      <c r="S3" s="15"/>
    </row>
    <row r="4" spans="1:19" x14ac:dyDescent="0.3">
      <c r="A4" s="1">
        <v>4.7</v>
      </c>
      <c r="B4" s="1">
        <v>3.2</v>
      </c>
      <c r="C4" s="1">
        <v>1.3</v>
      </c>
      <c r="D4" s="1">
        <v>0.2</v>
      </c>
      <c r="E4" s="1" t="s">
        <v>5</v>
      </c>
      <c r="F4" s="9" cm="1">
        <f t="array" ref="F4">SQRT((Table1[Petal length]-A4)^2+(Table1[Petal width]-B4)^2+(Table1[Sepal length]-C4)^2+(Table1[Sepal width]-D4)^2)</f>
        <v>2.5278449319529073</v>
      </c>
      <c r="G4" s="9" cm="1">
        <f t="array" ref="G4">(ABS(Table1[Petal length]-A4)+ABS(Table1[Petal width]-B4)+ABS(Table1[Sepal length]-C4)+ABS(Table1[Sepal width]-D4))</f>
        <v>3.6999999999999993</v>
      </c>
      <c r="H4" s="9" cm="1">
        <f t="array" ref="H4">POWER((POWER(Table1[Petal length]-A4,4)+POWER(Table1[Petal width]-B4,4)+POWER(Table1[Sepal length]-C4,4)+POWER(Table1[Sepal width]-D4,4)),1/4)</f>
        <v>2.320441732218212</v>
      </c>
      <c r="J4" s="5">
        <v>5</v>
      </c>
      <c r="K4" s="6">
        <v>3.3</v>
      </c>
      <c r="L4" s="6">
        <v>2.2999999999999998</v>
      </c>
      <c r="M4" s="7">
        <v>2.5</v>
      </c>
      <c r="O4" s="9" cm="1">
        <f t="array" ref="O4:O33">_xlfn._xlws.SORT(F2:F31,1,1)</f>
        <v>2.0174241001832014</v>
      </c>
      <c r="P4" s="9" t="str" cm="1">
        <f t="array" ref="P4:P33">_xlfn.SORTBY(E2:E31,F2:F31,1)</f>
        <v>Iris-versicolor</v>
      </c>
      <c r="R4" cm="1">
        <f t="array" ref="R4:R33">_xlfn._xlws.SORT(G2:G31,1,1)</f>
        <v>3.1999999999999997</v>
      </c>
      <c r="S4" t="str" cm="1">
        <f t="array" ref="S4:S33">_xlfn.SORTBY(E2:E31,G2:G31,1)</f>
        <v>Iris-setosa</v>
      </c>
    </row>
    <row r="5" spans="1:19" x14ac:dyDescent="0.3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  <c r="F5" s="9" cm="1">
        <f t="array" ref="F5">SQRT((Table1[Petal length]-A5)^2+(Table1[Petal width]-B5)^2+(Table1[Sepal length]-C5)^2+(Table1[Sepal width]-D5)^2)</f>
        <v>2.4758836806279891</v>
      </c>
      <c r="G5" s="9" cm="1">
        <f t="array" ref="G5">(ABS(Table1[Petal length]-A5)+ABS(Table1[Petal width]-B5)+ABS(Table1[Sepal length]-C5)+ABS(Table1[Sepal width]-D5))</f>
        <v>3.6999999999999997</v>
      </c>
      <c r="H5" s="9" cm="1">
        <f t="array" ref="H5">POWER((POWER(Table1[Petal length]-A5,4)+POWER(Table1[Petal width]-B5,4)+POWER(Table1[Sepal length]-C5,4)+POWER(Table1[Sepal width]-D5,4)),1/4)</f>
        <v>2.3089230356845443</v>
      </c>
      <c r="O5" s="9">
        <v>2.0420577856662137</v>
      </c>
      <c r="P5" s="9" t="str">
        <v>Iris-versicolor</v>
      </c>
      <c r="R5">
        <v>3.1999999999999997</v>
      </c>
      <c r="S5" t="str">
        <v>Iris-setosa</v>
      </c>
    </row>
    <row r="6" spans="1:19" x14ac:dyDescent="0.3">
      <c r="A6" s="1">
        <v>5</v>
      </c>
      <c r="B6" s="1">
        <v>3.6</v>
      </c>
      <c r="C6" s="1">
        <v>1.4</v>
      </c>
      <c r="D6" s="1">
        <v>0.2</v>
      </c>
      <c r="E6" s="1" t="s">
        <v>5</v>
      </c>
      <c r="F6" s="9" cm="1">
        <f t="array" ref="F6">SQRT((Table1[Petal length]-A6)^2+(Table1[Petal width]-B6)^2+(Table1[Sepal length]-C6)^2+(Table1[Sepal width]-D6)^2)</f>
        <v>2.4879710609249455</v>
      </c>
      <c r="G6" s="9" cm="1">
        <f t="array" ref="G6">(ABS(Table1[Petal length]-A6)+ABS(Table1[Petal width]-B6)+ABS(Table1[Sepal length]-C6)+ABS(Table1[Sepal width]-D6))</f>
        <v>3.5</v>
      </c>
      <c r="H6" s="9" cm="1">
        <f t="array" ref="H6">POWER((POWER(Table1[Petal length]-A6,4)+POWER(Table1[Petal width]-B6,4)+POWER(Table1[Sepal length]-C6,4)+POWER(Table1[Sepal width]-D6,4)),1/4)</f>
        <v>2.3135277547151891</v>
      </c>
      <c r="L6" s="15" t="s">
        <v>31</v>
      </c>
      <c r="M6" s="15"/>
      <c r="O6" s="9">
        <v>2.2999999999999998</v>
      </c>
      <c r="P6" s="9" t="str">
        <v>Iris-setosa</v>
      </c>
      <c r="R6">
        <v>3.4999999999999996</v>
      </c>
      <c r="S6" t="str">
        <v>Iris-setosa</v>
      </c>
    </row>
    <row r="7" spans="1:19" x14ac:dyDescent="0.3">
      <c r="A7" s="1">
        <v>5.4</v>
      </c>
      <c r="B7" s="1">
        <v>3.9</v>
      </c>
      <c r="C7" s="1">
        <v>1.7</v>
      </c>
      <c r="D7" s="1">
        <v>0.4</v>
      </c>
      <c r="E7" s="1" t="s">
        <v>5</v>
      </c>
      <c r="F7" s="9" cm="1">
        <f t="array" ref="F7">SQRT((Table1[Petal length]-A7)^2+(Table1[Petal width]-B7)^2+(Table1[Sepal length]-C7)^2+(Table1[Sepal width]-D7)^2)</f>
        <v>2.2999999999999998</v>
      </c>
      <c r="G7" s="9" cm="1">
        <f t="array" ref="G7">(ABS(Table1[Petal length]-A7)+ABS(Table1[Petal width]-B7)+ABS(Table1[Sepal length]-C7)+ABS(Table1[Sepal width]-D7))</f>
        <v>3.7</v>
      </c>
      <c r="H7" s="9" cm="1">
        <f t="array" ref="H7">POWER((POWER(Table1[Petal length]-A7,4)+POWER(Table1[Petal width]-B7,4)+POWER(Table1[Sepal length]-C7,4)+POWER(Table1[Sepal width]-D7,4)),1/4)</f>
        <v>2.1076462918923684</v>
      </c>
      <c r="L7" cm="1">
        <f t="array" ref="L7:L36">_xlfn._xlws.SORT(H2:H31,1,1)</f>
        <v>1.6099830819892418</v>
      </c>
      <c r="M7" t="str" cm="1">
        <f t="array" ref="M7:M36">_xlfn.SORTBY(E2:E31,H2:H31,1)</f>
        <v>Iris-versicolor</v>
      </c>
      <c r="O7" s="9">
        <v>2.3622023622035435</v>
      </c>
      <c r="P7" s="9" t="str">
        <v>Iris-versicolor</v>
      </c>
      <c r="R7">
        <v>3.4999999999999996</v>
      </c>
      <c r="S7" t="str">
        <v>Iris-versicolor</v>
      </c>
    </row>
    <row r="8" spans="1:19" x14ac:dyDescent="0.3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  <c r="F8" s="9" cm="1">
        <f t="array" ref="F8">SQRT((Table1[Petal length]-A8)^2+(Table1[Petal width]-B8)^2+(Table1[Sepal length]-C8)^2+(Table1[Sepal width]-D8)^2)</f>
        <v>2.4124676163629641</v>
      </c>
      <c r="G8" s="9" cm="1">
        <f t="array" ref="G8">(ABS(Table1[Petal length]-A8)+ABS(Table1[Petal width]-B8)+ABS(Table1[Sepal length]-C8)+ABS(Table1[Sepal width]-D8))</f>
        <v>3.6000000000000005</v>
      </c>
      <c r="H8" s="9" cm="1">
        <f t="array" ref="H8">POWER((POWER(Table1[Petal length]-A8,4)+POWER(Table1[Petal width]-B8,4)+POWER(Table1[Sepal length]-C8,4)+POWER(Table1[Sepal width]-D8,4)),1/4)</f>
        <v>2.2158358956355113</v>
      </c>
      <c r="L8">
        <v>1.6895643881266524</v>
      </c>
      <c r="M8" t="str">
        <v>Iris-versicolor</v>
      </c>
      <c r="O8" s="9">
        <v>2.4124676163629641</v>
      </c>
      <c r="P8" s="9" t="str">
        <v>Iris-setosa</v>
      </c>
      <c r="R8">
        <v>3.5</v>
      </c>
      <c r="S8" t="str">
        <v>Iris-setosa</v>
      </c>
    </row>
    <row r="9" spans="1:19" x14ac:dyDescent="0.3">
      <c r="A9" s="1">
        <v>5</v>
      </c>
      <c r="B9" s="1">
        <v>3.4</v>
      </c>
      <c r="C9" s="1">
        <v>1.5</v>
      </c>
      <c r="D9" s="1">
        <v>0.2</v>
      </c>
      <c r="E9" s="1" t="s">
        <v>5</v>
      </c>
      <c r="F9" s="9" cm="1">
        <f t="array" ref="F9">SQRT((Table1[Petal length]-A9)^2+(Table1[Petal width]-B9)^2+(Table1[Sepal length]-C9)^2+(Table1[Sepal width]-D9)^2)</f>
        <v>2.4372115213907879</v>
      </c>
      <c r="G9" s="9" cm="1">
        <f t="array" ref="G9">(ABS(Table1[Petal length]-A9)+ABS(Table1[Petal width]-B9)+ABS(Table1[Sepal length]-C9)+ABS(Table1[Sepal width]-D9))</f>
        <v>3.1999999999999997</v>
      </c>
      <c r="H9" s="9" cm="1">
        <f t="array" ref="H9">POWER((POWER(Table1[Petal length]-A9,4)+POWER(Table1[Petal width]-B9,4)+POWER(Table1[Sepal length]-C9,4)+POWER(Table1[Sepal width]-D9,4)),1/4)</f>
        <v>2.3083724355926307</v>
      </c>
      <c r="L9">
        <v>1.8410390354227957</v>
      </c>
      <c r="M9" t="str">
        <v>Iris-versicolor</v>
      </c>
      <c r="O9" s="9">
        <v>2.4372115213907879</v>
      </c>
      <c r="P9" s="9" t="str">
        <v>Iris-setosa</v>
      </c>
      <c r="R9">
        <v>3.5</v>
      </c>
      <c r="S9" t="str">
        <v>Iris-versicolor</v>
      </c>
    </row>
    <row r="10" spans="1:19" x14ac:dyDescent="0.3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  <c r="F10" s="9" cm="1">
        <f t="array" ref="F10">SQRT((Table1[Petal length]-A10)^2+(Table1[Petal width]-B10)^2+(Table1[Sepal length]-C10)^2+(Table1[Sepal width]-D10)^2)</f>
        <v>2.572936066053721</v>
      </c>
      <c r="G10" s="9" cm="1">
        <f t="array" ref="G10">(ABS(Table1[Petal length]-A10)+ABS(Table1[Petal width]-B10)+ABS(Table1[Sepal length]-C10)+ABS(Table1[Sepal width]-D10))</f>
        <v>4.1999999999999993</v>
      </c>
      <c r="H10" s="9" cm="1">
        <f t="array" ref="H10">POWER((POWER(Table1[Petal length]-A10,4)+POWER(Table1[Petal width]-B10,4)+POWER(Table1[Sepal length]-C10,4)+POWER(Table1[Sepal width]-D10,4)),1/4)</f>
        <v>2.3164918625345989</v>
      </c>
      <c r="L10">
        <v>2.1076462918923684</v>
      </c>
      <c r="M10" t="str">
        <v>Iris-setosa</v>
      </c>
      <c r="O10" s="9">
        <v>2.4698178070456938</v>
      </c>
      <c r="P10" s="9" t="str">
        <v>Iris-setosa</v>
      </c>
      <c r="R10">
        <v>3.5999999999999992</v>
      </c>
      <c r="S10" t="str">
        <v>Iris-setosa</v>
      </c>
    </row>
    <row r="11" spans="1:19" x14ac:dyDescent="0.3">
      <c r="A11" s="1">
        <v>5</v>
      </c>
      <c r="B11" s="1">
        <v>3.3</v>
      </c>
      <c r="C11" s="1">
        <v>1.4</v>
      </c>
      <c r="D11" s="1">
        <v>0.2</v>
      </c>
      <c r="E11" s="1" t="s">
        <v>5</v>
      </c>
      <c r="F11" s="9" cm="1">
        <f t="array" ref="F11">SQRT((Table1[Petal length]-A11)^2+(Table1[Petal width]-B11)^2+(Table1[Sepal length]-C11)^2+(Table1[Sepal width]-D11)^2)</f>
        <v>2.4698178070456938</v>
      </c>
      <c r="G11" s="9" cm="1">
        <f t="array" ref="G11">(ABS(Table1[Petal length]-A11)+ABS(Table1[Petal width]-B11)+ABS(Table1[Sepal length]-C11)+ABS(Table1[Sepal width]-D11))</f>
        <v>3.1999999999999997</v>
      </c>
      <c r="H11" s="9" cm="1">
        <f t="array" ref="H11">POWER((POWER(Table1[Petal length]-A11,4)+POWER(Table1[Petal width]-B11,4)+POWER(Table1[Sepal length]-C11,4)+POWER(Table1[Sepal width]-D11,4)),1/4)</f>
        <v>2.3133642060749011</v>
      </c>
      <c r="L11">
        <v>2.2158358956355113</v>
      </c>
      <c r="M11" t="str">
        <v>Iris-setosa</v>
      </c>
      <c r="O11" s="9">
        <v>2.4758836806279891</v>
      </c>
      <c r="P11" s="9" t="str">
        <v>Iris-setosa</v>
      </c>
      <c r="R11">
        <v>3.6000000000000005</v>
      </c>
      <c r="S11" t="str">
        <v>Iris-setosa</v>
      </c>
    </row>
    <row r="12" spans="1:19" x14ac:dyDescent="0.3">
      <c r="A12" s="1">
        <v>7</v>
      </c>
      <c r="B12" s="1">
        <v>3.2</v>
      </c>
      <c r="C12" s="1">
        <v>4.7</v>
      </c>
      <c r="D12" s="1">
        <v>1.4</v>
      </c>
      <c r="E12" s="1" t="s">
        <v>6</v>
      </c>
      <c r="F12" s="9" cm="1">
        <f t="array" ref="F12">SQRT((Table1[Petal length]-A12)^2+(Table1[Petal width]-B12)^2+(Table1[Sepal length]-C12)^2+(Table1[Sepal width]-D12)^2)</f>
        <v>3.3136083051561784</v>
      </c>
      <c r="G12" s="9" cm="1">
        <f t="array" ref="G12">(ABS(Table1[Petal length]-A12)+ABS(Table1[Petal width]-B12)+ABS(Table1[Sepal length]-C12)+ABS(Table1[Sepal width]-D12))</f>
        <v>5.6</v>
      </c>
      <c r="H12" s="9" cm="1">
        <f t="array" ref="H12">POWER((POWER(Table1[Petal length]-A12,4)+POWER(Table1[Petal width]-B12,4)+POWER(Table1[Sepal length]-C12,4)+POWER(Table1[Sepal width]-D12,4)),1/4)</f>
        <v>2.6676403845177821</v>
      </c>
      <c r="L12">
        <v>2.2189887442537963</v>
      </c>
      <c r="M12" t="str">
        <v>Iris-virginica</v>
      </c>
      <c r="O12" s="9">
        <v>2.4758836806279896</v>
      </c>
      <c r="P12" s="9" t="str">
        <v>Iris-virginica</v>
      </c>
      <c r="R12">
        <v>3.6999999999999993</v>
      </c>
      <c r="S12" t="str">
        <v>Iris-setosa</v>
      </c>
    </row>
    <row r="13" spans="1:19" x14ac:dyDescent="0.3">
      <c r="A13" s="1">
        <v>6.4</v>
      </c>
      <c r="B13" s="1">
        <v>3.2</v>
      </c>
      <c r="C13" s="1">
        <v>4.5</v>
      </c>
      <c r="D13" s="1">
        <v>1.5</v>
      </c>
      <c r="E13" s="1" t="s">
        <v>6</v>
      </c>
      <c r="F13" s="9" cm="1">
        <f t="array" ref="F13">SQRT((Table1[Petal length]-A13)^2+(Table1[Petal width]-B13)^2+(Table1[Sepal length]-C13)^2+(Table1[Sepal width]-D13)^2)</f>
        <v>2.7946377224964243</v>
      </c>
      <c r="G13" s="9" cm="1">
        <f t="array" ref="G13">(ABS(Table1[Petal length]-A13)+ABS(Table1[Petal width]-B13)+ABS(Table1[Sepal length]-C13)+ABS(Table1[Sepal width]-D13))</f>
        <v>4.7</v>
      </c>
      <c r="H13" s="9" cm="1">
        <f t="array" ref="H13">POWER((POWER(Table1[Petal length]-A13,4)+POWER(Table1[Petal width]-B13,4)+POWER(Table1[Sepal length]-C13,4)+POWER(Table1[Sepal width]-D13,4)),1/4)</f>
        <v>2.3057970648754109</v>
      </c>
      <c r="L13">
        <v>2.2537850882275166</v>
      </c>
      <c r="M13" t="str">
        <v>Iris-versicolor</v>
      </c>
      <c r="O13" s="9">
        <v>2.4799193535274484</v>
      </c>
      <c r="P13" s="9" t="str">
        <v>Iris-setosa</v>
      </c>
      <c r="R13">
        <v>3.6999999999999997</v>
      </c>
      <c r="S13" t="str">
        <v>Iris-setosa</v>
      </c>
    </row>
    <row r="14" spans="1:19" x14ac:dyDescent="0.3">
      <c r="A14" s="1">
        <v>6.9</v>
      </c>
      <c r="B14" s="1">
        <v>3.1</v>
      </c>
      <c r="C14" s="1">
        <v>4.9000000000000004</v>
      </c>
      <c r="D14" s="1">
        <v>1.5</v>
      </c>
      <c r="E14" s="1" t="s">
        <v>6</v>
      </c>
      <c r="F14" s="9" cm="1">
        <f t="array" ref="F14">SQRT((Table1[Petal length]-A14)^2+(Table1[Petal width]-B14)^2+(Table1[Sepal length]-C14)^2+(Table1[Sepal width]-D14)^2)</f>
        <v>3.3778691508109078</v>
      </c>
      <c r="G14" s="9" cm="1">
        <f t="array" ref="G14">(ABS(Table1[Petal length]-A14)+ABS(Table1[Petal width]-B14)+ABS(Table1[Sepal length]-C14)+ABS(Table1[Sepal width]-D14))</f>
        <v>5.7000000000000011</v>
      </c>
      <c r="H14" s="9" cm="1">
        <f t="array" ref="H14">POWER((POWER(Table1[Petal length]-A14,4)+POWER(Table1[Petal width]-B14,4)+POWER(Table1[Sepal length]-C14,4)+POWER(Table1[Sepal width]-D14,4)),1/4)</f>
        <v>2.7800364601507761</v>
      </c>
      <c r="L14">
        <v>2.3057970648754109</v>
      </c>
      <c r="M14" t="str">
        <v>Iris-versicolor</v>
      </c>
      <c r="O14" s="9">
        <v>2.4879710609249455</v>
      </c>
      <c r="P14" s="9" t="str">
        <v>Iris-setosa</v>
      </c>
      <c r="R14">
        <v>3.7</v>
      </c>
      <c r="S14" t="str">
        <v>Iris-setosa</v>
      </c>
    </row>
    <row r="15" spans="1:19" x14ac:dyDescent="0.3">
      <c r="A15" s="1">
        <v>5.5</v>
      </c>
      <c r="B15" s="1">
        <v>2.2999999999999998</v>
      </c>
      <c r="C15" s="1">
        <v>4</v>
      </c>
      <c r="D15" s="1">
        <v>1.3</v>
      </c>
      <c r="E15" s="1" t="s">
        <v>6</v>
      </c>
      <c r="F15" s="9" cm="1">
        <f t="array" ref="F15">SQRT((Table1[Petal length]-A15)^2+(Table1[Petal width]-B15)^2+(Table1[Sepal length]-C15)^2+(Table1[Sepal width]-D15)^2)</f>
        <v>2.3622023622035435</v>
      </c>
      <c r="G15" s="9" cm="1">
        <f t="array" ref="G15">(ABS(Table1[Petal length]-A15)+ABS(Table1[Petal width]-B15)+ABS(Table1[Sepal length]-C15)+ABS(Table1[Sepal width]-D15))</f>
        <v>4.4000000000000004</v>
      </c>
      <c r="H15" s="9" cm="1">
        <f t="array" ref="H15">POWER((POWER(Table1[Petal length]-A15,4)+POWER(Table1[Petal width]-B15,4)+POWER(Table1[Sepal length]-C15,4)+POWER(Table1[Sepal width]-D15,4)),1/4)</f>
        <v>1.8410390354227957</v>
      </c>
      <c r="L15">
        <v>2.3083724355926307</v>
      </c>
      <c r="M15" t="str">
        <v>Iris-setosa</v>
      </c>
      <c r="O15" s="9">
        <v>2.4899799195977463</v>
      </c>
      <c r="P15" s="9" t="str">
        <v>Iris-setosa</v>
      </c>
      <c r="R15">
        <v>3.8999999999999995</v>
      </c>
      <c r="S15" t="str">
        <v>Iris-virginica</v>
      </c>
    </row>
    <row r="16" spans="1:19" x14ac:dyDescent="0.3">
      <c r="A16" s="1">
        <v>6.5</v>
      </c>
      <c r="B16" s="1">
        <v>2.8</v>
      </c>
      <c r="C16" s="1">
        <v>4.5999999999999996</v>
      </c>
      <c r="D16" s="1">
        <v>1.5</v>
      </c>
      <c r="E16" s="1" t="s">
        <v>6</v>
      </c>
      <c r="F16" s="9" cm="1">
        <f t="array" ref="F16">SQRT((Table1[Petal length]-A16)^2+(Table1[Petal width]-B16)^2+(Table1[Sepal length]-C16)^2+(Table1[Sepal width]-D16)^2)</f>
        <v>2.9647934160747185</v>
      </c>
      <c r="G16" s="9" cm="1">
        <f t="array" ref="G16">(ABS(Table1[Petal length]-A16)+ABS(Table1[Petal width]-B16)+ABS(Table1[Sepal length]-C16)+ABS(Table1[Sepal width]-D16))</f>
        <v>5.3</v>
      </c>
      <c r="H16" s="9" cm="1">
        <f t="array" ref="H16">POWER((POWER(Table1[Petal length]-A16,4)+POWER(Table1[Petal width]-B16,4)+POWER(Table1[Sepal length]-C16,4)+POWER(Table1[Sepal width]-D16,4)),1/4)</f>
        <v>2.4166711919180779</v>
      </c>
      <c r="L16">
        <v>2.3089230356845443</v>
      </c>
      <c r="M16" t="str">
        <v>Iris-setosa</v>
      </c>
      <c r="O16" s="9">
        <v>2.5278449319529073</v>
      </c>
      <c r="P16" s="9" t="str">
        <v>Iris-setosa</v>
      </c>
      <c r="R16">
        <v>4.1999999999999993</v>
      </c>
      <c r="S16" t="str">
        <v>Iris-setosa</v>
      </c>
    </row>
    <row r="17" spans="1:19" x14ac:dyDescent="0.3">
      <c r="A17" s="1">
        <v>5.7</v>
      </c>
      <c r="B17" s="1">
        <v>2.8</v>
      </c>
      <c r="C17" s="1">
        <v>4.5</v>
      </c>
      <c r="D17" s="1">
        <v>1.3</v>
      </c>
      <c r="E17" s="1" t="s">
        <v>6</v>
      </c>
      <c r="F17" s="9" cm="1">
        <f t="array" ref="F17">SQRT((Table1[Petal length]-A17)^2+(Table1[Petal width]-B17)^2+(Table1[Sepal length]-C17)^2+(Table1[Sepal width]-D17)^2)</f>
        <v>2.6495282598983545</v>
      </c>
      <c r="G17" s="9" cm="1">
        <f t="array" ref="G17">(ABS(Table1[Petal length]-A17)+ABS(Table1[Petal width]-B17)+ABS(Table1[Sepal length]-C17)+ABS(Table1[Sepal width]-D17))</f>
        <v>4.6000000000000005</v>
      </c>
      <c r="H17" s="9" cm="1">
        <f t="array" ref="H17">POWER((POWER(Table1[Petal length]-A17,4)+POWER(Table1[Petal width]-B17,4)+POWER(Table1[Sepal length]-C17,4)+POWER(Table1[Sepal width]-D17,4)),1/4)</f>
        <v>2.2537850882275166</v>
      </c>
      <c r="L17">
        <v>2.3133642060749011</v>
      </c>
      <c r="M17" t="str">
        <v>Iris-setosa</v>
      </c>
      <c r="O17" s="9">
        <v>2.572936066053721</v>
      </c>
      <c r="P17" s="9" t="str">
        <v>Iris-setosa</v>
      </c>
      <c r="R17">
        <v>4.4000000000000004</v>
      </c>
      <c r="S17" t="str">
        <v>Iris-versicolor</v>
      </c>
    </row>
    <row r="18" spans="1:19" x14ac:dyDescent="0.3">
      <c r="A18" s="1">
        <v>6.3</v>
      </c>
      <c r="B18" s="1">
        <v>3.3</v>
      </c>
      <c r="C18" s="1">
        <v>4.7</v>
      </c>
      <c r="D18" s="1">
        <v>1.6</v>
      </c>
      <c r="E18" s="1" t="s">
        <v>6</v>
      </c>
      <c r="F18" s="9" cm="1">
        <f t="array" ref="F18">SQRT((Table1[Petal length]-A18)^2+(Table1[Petal width]-B18)^2+(Table1[Sepal length]-C18)^2+(Table1[Sepal width]-D18)^2)</f>
        <v>2.8740215726399829</v>
      </c>
      <c r="G18" s="9" cm="1">
        <f t="array" ref="G18">(ABS(Table1[Petal length]-A18)+ABS(Table1[Petal width]-B18)+ABS(Table1[Sepal length]-C18)+ABS(Table1[Sepal width]-D18))</f>
        <v>4.5999999999999996</v>
      </c>
      <c r="H18" s="9" cm="1">
        <f t="array" ref="H18">POWER((POWER(Table1[Petal length]-A18,4)+POWER(Table1[Petal width]-B18,4)+POWER(Table1[Sepal length]-C18,4)+POWER(Table1[Sepal width]-D18,4)),1/4)</f>
        <v>2.4611400974215676</v>
      </c>
      <c r="L18">
        <v>2.3133985339742806</v>
      </c>
      <c r="M18" t="str">
        <v>Iris-setosa</v>
      </c>
      <c r="O18" s="9">
        <v>2.6495282598983545</v>
      </c>
      <c r="P18" s="9" t="str">
        <v>Iris-versicolor</v>
      </c>
      <c r="R18">
        <v>4.5999999999999996</v>
      </c>
      <c r="S18" t="str">
        <v>Iris-versicolor</v>
      </c>
    </row>
    <row r="19" spans="1:19" x14ac:dyDescent="0.3">
      <c r="A19" s="1">
        <v>4.9000000000000004</v>
      </c>
      <c r="B19" s="1">
        <v>2.4</v>
      </c>
      <c r="C19" s="1">
        <v>3.3</v>
      </c>
      <c r="D19" s="1">
        <v>1</v>
      </c>
      <c r="E19" s="1" t="s">
        <v>6</v>
      </c>
      <c r="F19" s="9" cm="1">
        <f t="array" ref="F19">SQRT((Table1[Petal length]-A19)^2+(Table1[Petal width]-B19)^2+(Table1[Sepal length]-C19)^2+(Table1[Sepal width]-D19)^2)</f>
        <v>2.0174241001832014</v>
      </c>
      <c r="G19" s="9" cm="1">
        <f t="array" ref="G19">(ABS(Table1[Petal length]-A19)+ABS(Table1[Petal width]-B19)+ABS(Table1[Sepal length]-C19)+ABS(Table1[Sepal width]-D19))</f>
        <v>3.4999999999999996</v>
      </c>
      <c r="H19" s="9" cm="1">
        <f t="array" ref="H19">POWER((POWER(Table1[Petal length]-A19,4)+POWER(Table1[Petal width]-B19,4)+POWER(Table1[Sepal length]-C19,4)+POWER(Table1[Sepal width]-D19,4)),1/4)</f>
        <v>1.6099830819892418</v>
      </c>
      <c r="L19">
        <v>2.3135277547151891</v>
      </c>
      <c r="M19" t="str">
        <v>Iris-setosa</v>
      </c>
      <c r="O19" s="9">
        <v>2.7946377224964243</v>
      </c>
      <c r="P19" s="9" t="str">
        <v>Iris-versicolor</v>
      </c>
      <c r="R19">
        <v>4.6000000000000005</v>
      </c>
      <c r="S19" t="str">
        <v>Iris-versicolor</v>
      </c>
    </row>
    <row r="20" spans="1:19" x14ac:dyDescent="0.3">
      <c r="A20" s="1">
        <v>6.6</v>
      </c>
      <c r="B20" s="1">
        <v>2.9</v>
      </c>
      <c r="C20" s="1">
        <v>4.5999999999999996</v>
      </c>
      <c r="D20" s="1">
        <v>1.3</v>
      </c>
      <c r="E20" s="1" t="s">
        <v>6</v>
      </c>
      <c r="F20" s="9" cm="1">
        <f t="array" ref="F20">SQRT((Table1[Petal length]-A20)^2+(Table1[Petal width]-B20)^2+(Table1[Sepal length]-C20)^2+(Table1[Sepal width]-D20)^2)</f>
        <v>3.0740852297878791</v>
      </c>
      <c r="G20" s="9" cm="1">
        <f t="array" ref="G20">(ABS(Table1[Petal length]-A20)+ABS(Table1[Petal width]-B20)+ABS(Table1[Sepal length]-C20)+ABS(Table1[Sepal width]-D20))</f>
        <v>5.4999999999999991</v>
      </c>
      <c r="H20" s="9" cm="1">
        <f t="array" ref="H20">POWER((POWER(Table1[Petal length]-A20,4)+POWER(Table1[Petal width]-B20,4)+POWER(Table1[Sepal length]-C20,4)+POWER(Table1[Sepal width]-D20,4)),1/4)</f>
        <v>2.4602524885760091</v>
      </c>
      <c r="L20">
        <v>2.3135297736174678</v>
      </c>
      <c r="M20" t="str">
        <v>Iris-setosa</v>
      </c>
      <c r="O20" s="9">
        <v>2.8740215726399829</v>
      </c>
      <c r="P20" s="9" t="str">
        <v>Iris-versicolor</v>
      </c>
      <c r="R20">
        <v>4.7</v>
      </c>
      <c r="S20" t="str">
        <v>Iris-versicolor</v>
      </c>
    </row>
    <row r="21" spans="1:19" x14ac:dyDescent="0.3">
      <c r="A21" s="1">
        <v>5.2</v>
      </c>
      <c r="B21" s="1">
        <v>2.7</v>
      </c>
      <c r="C21" s="1">
        <v>3.9</v>
      </c>
      <c r="D21" s="1">
        <v>1.4</v>
      </c>
      <c r="E21" s="1" t="s">
        <v>6</v>
      </c>
      <c r="F21" s="9" cm="1">
        <f t="array" ref="F21">SQRT((Table1[Petal length]-A21)^2+(Table1[Petal width]-B21)^2+(Table1[Sepal length]-C21)^2+(Table1[Sepal width]-D21)^2)</f>
        <v>2.0420577856662137</v>
      </c>
      <c r="G21" s="9" cm="1">
        <f t="array" ref="G21">(ABS(Table1[Petal length]-A21)+ABS(Table1[Petal width]-B21)+ABS(Table1[Sepal length]-C21)+ABS(Table1[Sepal width]-D21))</f>
        <v>3.5</v>
      </c>
      <c r="H21" s="9" cm="1">
        <f t="array" ref="H21">POWER((POWER(Table1[Petal length]-A21,4)+POWER(Table1[Petal width]-B21,4)+POWER(Table1[Sepal length]-C21,4)+POWER(Table1[Sepal width]-D21,4)),1/4)</f>
        <v>1.6895643881266524</v>
      </c>
      <c r="L21">
        <v>2.3164918625345989</v>
      </c>
      <c r="M21" t="str">
        <v>Iris-setosa</v>
      </c>
      <c r="O21" s="9">
        <v>2.9647934160747185</v>
      </c>
      <c r="P21" s="9" t="str">
        <v>Iris-versicolor</v>
      </c>
      <c r="R21">
        <v>4.7999999999999989</v>
      </c>
      <c r="S21" t="str">
        <v>Iris-virginica</v>
      </c>
    </row>
    <row r="22" spans="1:19" x14ac:dyDescent="0.3">
      <c r="A22" s="1">
        <v>6.3</v>
      </c>
      <c r="B22" s="1">
        <v>3.3</v>
      </c>
      <c r="C22" s="1">
        <v>6</v>
      </c>
      <c r="D22" s="1">
        <v>2.5</v>
      </c>
      <c r="E22" s="1" t="s">
        <v>7</v>
      </c>
      <c r="F22" s="9" cm="1">
        <f t="array" ref="F22">SQRT((Table1[Petal length]-A22)^2+(Table1[Petal width]-B22)^2+(Table1[Sepal length]-C22)^2+(Table1[Sepal width]-D22)^2)</f>
        <v>3.9217343102255158</v>
      </c>
      <c r="G22" s="9" cm="1">
        <f t="array" ref="G22">(ABS(Table1[Petal length]-A22)+ABS(Table1[Petal width]-B22)+ABS(Table1[Sepal length]-C22)+ABS(Table1[Sepal width]-D22))</f>
        <v>5</v>
      </c>
      <c r="H22" s="9" cm="1">
        <f t="array" ref="H22">POWER((POWER(Table1[Petal length]-A22,4)+POWER(Table1[Petal width]-B22,4)+POWER(Table1[Sepal length]-C22,4)+POWER(Table1[Sepal width]-D22,4)),1/4)</f>
        <v>3.7140165522019584</v>
      </c>
      <c r="L22">
        <v>2.320441732218212</v>
      </c>
      <c r="M22" t="str">
        <v>Iris-setosa</v>
      </c>
      <c r="O22" s="9">
        <v>3.03315017762062</v>
      </c>
      <c r="P22" s="9" t="str">
        <v>Iris-virginica</v>
      </c>
      <c r="R22">
        <v>5</v>
      </c>
      <c r="S22" t="str">
        <v>Iris-virginica</v>
      </c>
    </row>
    <row r="23" spans="1:19" x14ac:dyDescent="0.3">
      <c r="A23" s="1">
        <v>5.8</v>
      </c>
      <c r="B23" s="1">
        <v>2.7</v>
      </c>
      <c r="C23" s="1">
        <v>5.0999999999999996</v>
      </c>
      <c r="D23" s="1">
        <v>1.9</v>
      </c>
      <c r="E23" s="1" t="s">
        <v>7</v>
      </c>
      <c r="F23" s="9" cm="1">
        <f t="array" ref="F23">SQRT((Table1[Petal length]-A23)^2+(Table1[Petal width]-B23)^2+(Table1[Sepal length]-C23)^2+(Table1[Sepal width]-D23)^2)</f>
        <v>3.03315017762062</v>
      </c>
      <c r="G23" s="9" cm="1">
        <f t="array" ref="G23">(ABS(Table1[Petal length]-A23)+ABS(Table1[Petal width]-B23)+ABS(Table1[Sepal length]-C23)+ABS(Table1[Sepal width]-D23))</f>
        <v>4.7999999999999989</v>
      </c>
      <c r="H23" s="9" cm="1">
        <f t="array" ref="H23">POWER((POWER(Table1[Petal length]-A23,4)+POWER(Table1[Petal width]-B23,4)+POWER(Table1[Sepal length]-C23,4)+POWER(Table1[Sepal width]-D23,4)),1/4)</f>
        <v>2.8075857355481832</v>
      </c>
      <c r="L23">
        <v>2.4166711919180779</v>
      </c>
      <c r="M23" t="str">
        <v>Iris-versicolor</v>
      </c>
      <c r="O23" s="9">
        <v>3.0740852297878791</v>
      </c>
      <c r="P23" s="9" t="str">
        <v>Iris-versicolor</v>
      </c>
      <c r="R23">
        <v>5.3</v>
      </c>
      <c r="S23" t="str">
        <v>Iris-versicolor</v>
      </c>
    </row>
    <row r="24" spans="1:19" x14ac:dyDescent="0.3">
      <c r="A24" s="1">
        <v>7.1</v>
      </c>
      <c r="B24" s="1">
        <v>3</v>
      </c>
      <c r="C24" s="1">
        <v>5.9</v>
      </c>
      <c r="D24" s="1">
        <v>2.1</v>
      </c>
      <c r="E24" s="1" t="s">
        <v>7</v>
      </c>
      <c r="F24" s="9" cm="1">
        <f t="array" ref="F24">SQRT((Table1[Petal length]-A24)^2+(Table1[Petal width]-B24)^2+(Table1[Sepal length]-C24)^2+(Table1[Sepal width]-D24)^2)</f>
        <v>4.1976183723630713</v>
      </c>
      <c r="G24" s="9" cm="1">
        <f t="array" ref="G24">(ABS(Table1[Petal length]-A24)+ABS(Table1[Petal width]-B24)+ABS(Table1[Sepal length]-C24)+ABS(Table1[Sepal width]-D24))</f>
        <v>6.4</v>
      </c>
      <c r="H24" s="9" cm="1">
        <f t="array" ref="H24">POWER((POWER(Table1[Petal length]-A24,4)+POWER(Table1[Petal width]-B24,4)+POWER(Table1[Sepal length]-C24,4)+POWER(Table1[Sepal width]-D24,4)),1/4)</f>
        <v>3.7001347329323018</v>
      </c>
      <c r="L24">
        <v>2.4602524885760091</v>
      </c>
      <c r="M24" t="str">
        <v>Iris-versicolor</v>
      </c>
      <c r="O24" s="9">
        <v>3.3136083051561784</v>
      </c>
      <c r="P24" s="9" t="str">
        <v>Iris-versicolor</v>
      </c>
      <c r="R24">
        <v>5.4999999999999991</v>
      </c>
      <c r="S24" t="str">
        <v>Iris-versicolor</v>
      </c>
    </row>
    <row r="25" spans="1:19" x14ac:dyDescent="0.3">
      <c r="A25" s="1">
        <v>6.3</v>
      </c>
      <c r="B25" s="1">
        <v>2.9</v>
      </c>
      <c r="C25" s="1">
        <v>5.6</v>
      </c>
      <c r="D25" s="1">
        <v>1.8</v>
      </c>
      <c r="E25" s="1" t="s">
        <v>7</v>
      </c>
      <c r="F25" s="9" cm="1">
        <f t="array" ref="F25">SQRT((Table1[Petal length]-A25)^2+(Table1[Petal width]-B25)^2+(Table1[Sepal length]-C25)^2+(Table1[Sepal width]-D25)^2)</f>
        <v>3.6373066958946421</v>
      </c>
      <c r="G25" s="9" cm="1">
        <f t="array" ref="G25">(ABS(Table1[Petal length]-A25)+ABS(Table1[Petal width]-B25)+ABS(Table1[Sepal length]-C25)+ABS(Table1[Sepal width]-D25))</f>
        <v>5.7</v>
      </c>
      <c r="H25" s="9" cm="1">
        <f t="array" ref="H25">POWER((POWER(Table1[Petal length]-A25,4)+POWER(Table1[Petal width]-B25,4)+POWER(Table1[Sepal length]-C25,4)+POWER(Table1[Sepal width]-D25,4)),1/4)</f>
        <v>3.3215060254242403</v>
      </c>
      <c r="L25">
        <v>2.4611400974215676</v>
      </c>
      <c r="M25" t="str">
        <v>Iris-versicolor</v>
      </c>
      <c r="O25" s="9">
        <v>3.3778691508109078</v>
      </c>
      <c r="P25" s="9" t="str">
        <v>Iris-versicolor</v>
      </c>
      <c r="R25">
        <v>5.6</v>
      </c>
      <c r="S25" t="str">
        <v>Iris-versicolor</v>
      </c>
    </row>
    <row r="26" spans="1:19" x14ac:dyDescent="0.3">
      <c r="A26" s="1">
        <v>6.5</v>
      </c>
      <c r="B26" s="1">
        <v>3</v>
      </c>
      <c r="C26" s="1">
        <v>5.8</v>
      </c>
      <c r="D26" s="1">
        <v>2.2000000000000002</v>
      </c>
      <c r="E26" s="1" t="s">
        <v>7</v>
      </c>
      <c r="F26" s="9" cm="1">
        <f t="array" ref="F26">SQRT((Table1[Petal length]-A26)^2+(Table1[Petal width]-B26)^2+(Table1[Sepal length]-C26)^2+(Table1[Sepal width]-D26)^2)</f>
        <v>3.8314488121336034</v>
      </c>
      <c r="G26" s="9" cm="1">
        <f t="array" ref="G26">(ABS(Table1[Petal length]-A26)+ABS(Table1[Petal width]-B26)+ABS(Table1[Sepal length]-C26)+ABS(Table1[Sepal width]-D26))</f>
        <v>5.6</v>
      </c>
      <c r="H26" s="9" cm="1">
        <f t="array" ref="H26">POWER((POWER(Table1[Petal length]-A26,4)+POWER(Table1[Petal width]-B26,4)+POWER(Table1[Sepal length]-C26,4)+POWER(Table1[Sepal width]-D26,4)),1/4)</f>
        <v>3.5292448251114599</v>
      </c>
      <c r="L26">
        <v>2.6676403845177821</v>
      </c>
      <c r="M26" t="str">
        <v>Iris-versicolor</v>
      </c>
      <c r="O26" s="9">
        <v>3.6373066958946421</v>
      </c>
      <c r="P26" s="9" t="str">
        <v>Iris-virginica</v>
      </c>
      <c r="R26">
        <v>5.6</v>
      </c>
      <c r="S26" t="str">
        <v>Iris-virginica</v>
      </c>
    </row>
    <row r="27" spans="1:19" x14ac:dyDescent="0.3">
      <c r="A27" s="1">
        <v>7.6</v>
      </c>
      <c r="B27" s="1">
        <v>3</v>
      </c>
      <c r="C27" s="1">
        <v>6.6</v>
      </c>
      <c r="D27" s="1">
        <v>2.1</v>
      </c>
      <c r="E27" s="1" t="s">
        <v>7</v>
      </c>
      <c r="F27" s="9" cm="1">
        <f t="array" ref="F27">SQRT((Table1[Petal length]-A27)^2+(Table1[Petal width]-B27)^2+(Table1[Sepal length]-C27)^2+(Table1[Sepal width]-D27)^2)</f>
        <v>5.0497524691810387</v>
      </c>
      <c r="G27" s="9" cm="1">
        <f t="array" ref="G27">(ABS(Table1[Petal length]-A27)+ABS(Table1[Petal width]-B27)+ABS(Table1[Sepal length]-C27)+ABS(Table1[Sepal width]-D27))</f>
        <v>7.6</v>
      </c>
      <c r="H27" s="9" cm="1">
        <f t="array" ref="H27">POWER((POWER(Table1[Petal length]-A27,4)+POWER(Table1[Petal width]-B27,4)+POWER(Table1[Sepal length]-C27,4)+POWER(Table1[Sepal width]-D27,4)),1/4)</f>
        <v>4.4370991700124192</v>
      </c>
      <c r="L27">
        <v>2.7800364601507761</v>
      </c>
      <c r="M27" t="str">
        <v>Iris-versicolor</v>
      </c>
      <c r="O27" s="9">
        <v>3.8314488121336034</v>
      </c>
      <c r="P27" s="9" t="str">
        <v>Iris-virginica</v>
      </c>
      <c r="R27">
        <v>5.7</v>
      </c>
      <c r="S27" t="str">
        <v>Iris-virginica</v>
      </c>
    </row>
    <row r="28" spans="1:19" x14ac:dyDescent="0.3">
      <c r="A28" s="1">
        <v>4.9000000000000004</v>
      </c>
      <c r="B28" s="1">
        <v>2.5</v>
      </c>
      <c r="C28" s="1">
        <v>4.5</v>
      </c>
      <c r="D28" s="1">
        <v>1.7</v>
      </c>
      <c r="E28" s="1" t="s">
        <v>7</v>
      </c>
      <c r="F28" s="9" cm="1">
        <f t="array" ref="F28">SQRT((Table1[Petal length]-A28)^2+(Table1[Petal width]-B28)^2+(Table1[Sepal length]-C28)^2+(Table1[Sepal width]-D28)^2)</f>
        <v>2.4758836806279896</v>
      </c>
      <c r="G28" s="9" cm="1">
        <f t="array" ref="G28">(ABS(Table1[Petal length]-A28)+ABS(Table1[Petal width]-B28)+ABS(Table1[Sepal length]-C28)+ABS(Table1[Sepal width]-D28))</f>
        <v>3.8999999999999995</v>
      </c>
      <c r="H28" s="9" cm="1">
        <f t="array" ref="H28">POWER((POWER(Table1[Petal length]-A28,4)+POWER(Table1[Petal width]-B28,4)+POWER(Table1[Sepal length]-C28,4)+POWER(Table1[Sepal width]-D28,4)),1/4)</f>
        <v>2.2189887442537963</v>
      </c>
      <c r="L28">
        <v>2.8075857355481832</v>
      </c>
      <c r="M28" t="str">
        <v>Iris-virginica</v>
      </c>
      <c r="O28" s="9">
        <v>3.9217343102255158</v>
      </c>
      <c r="P28" s="9" t="str">
        <v>Iris-virginica</v>
      </c>
      <c r="R28">
        <v>5.7000000000000011</v>
      </c>
      <c r="S28" t="str">
        <v>Iris-versicolor</v>
      </c>
    </row>
    <row r="29" spans="1:19" x14ac:dyDescent="0.3">
      <c r="A29" s="1">
        <v>7.3</v>
      </c>
      <c r="B29" s="1">
        <v>2.9</v>
      </c>
      <c r="C29" s="1">
        <v>6.3</v>
      </c>
      <c r="D29" s="1">
        <v>1.8</v>
      </c>
      <c r="E29" s="1" t="s">
        <v>7</v>
      </c>
      <c r="F29" s="9" cm="1">
        <f t="array" ref="F29">SQRT((Table1[Petal length]-A29)^2+(Table1[Petal width]-B29)^2+(Table1[Sepal length]-C29)^2+(Table1[Sepal width]-D29)^2)</f>
        <v>4.6840153714521477</v>
      </c>
      <c r="G29" s="9" cm="1">
        <f t="array" ref="G29">(ABS(Table1[Petal length]-A29)+ABS(Table1[Petal width]-B29)+ABS(Table1[Sepal length]-C29)+ABS(Table1[Sepal width]-D29))</f>
        <v>7.3999999999999995</v>
      </c>
      <c r="H29" s="9" cm="1">
        <f t="array" ref="H29">POWER((POWER(Table1[Petal length]-A29,4)+POWER(Table1[Petal width]-B29,4)+POWER(Table1[Sepal length]-C29,4)+POWER(Table1[Sepal width]-D29,4)),1/4)</f>
        <v>4.1060576431399571</v>
      </c>
      <c r="L29">
        <v>3.3215060254242403</v>
      </c>
      <c r="M29" t="str">
        <v>Iris-virginica</v>
      </c>
      <c r="O29" s="9">
        <v>4.0336088060197408</v>
      </c>
      <c r="P29" s="9" t="str">
        <v>Iris-virginica</v>
      </c>
      <c r="R29">
        <v>6.3000000000000007</v>
      </c>
      <c r="S29" t="str">
        <v>Iris-virginica</v>
      </c>
    </row>
    <row r="30" spans="1:19" x14ac:dyDescent="0.3">
      <c r="A30" s="1">
        <v>6.7</v>
      </c>
      <c r="B30" s="1">
        <v>2.5</v>
      </c>
      <c r="C30" s="1">
        <v>5.8</v>
      </c>
      <c r="D30" s="1">
        <v>1.8</v>
      </c>
      <c r="E30" s="1" t="s">
        <v>7</v>
      </c>
      <c r="F30" s="9" cm="1">
        <f t="array" ref="F30">SQRT((Table1[Petal length]-A30)^2+(Table1[Petal width]-B30)^2+(Table1[Sepal length]-C30)^2+(Table1[Sepal width]-D30)^2)</f>
        <v>4.0336088060197408</v>
      </c>
      <c r="G30" s="9" cm="1">
        <f t="array" ref="G30">(ABS(Table1[Petal length]-A30)+ABS(Table1[Petal width]-B30)+ABS(Table1[Sepal length]-C30)+ABS(Table1[Sepal width]-D30))</f>
        <v>6.7</v>
      </c>
      <c r="H30" s="9" cm="1">
        <f t="array" ref="H30">POWER((POWER(Table1[Petal length]-A30,4)+POWER(Table1[Petal width]-B30,4)+POWER(Table1[Sepal length]-C30,4)+POWER(Table1[Sepal width]-D30,4)),1/4)</f>
        <v>3.5513475774762417</v>
      </c>
      <c r="L30">
        <v>3.5292448251114599</v>
      </c>
      <c r="M30" t="str">
        <v>Iris-virginica</v>
      </c>
      <c r="O30" s="9">
        <v>4.1976183723630713</v>
      </c>
      <c r="P30" s="9" t="str">
        <v>Iris-virginica</v>
      </c>
      <c r="R30">
        <v>6.4</v>
      </c>
      <c r="S30" t="str">
        <v>Iris-virginica</v>
      </c>
    </row>
    <row r="31" spans="1:19" x14ac:dyDescent="0.3">
      <c r="A31" s="1">
        <v>7.2</v>
      </c>
      <c r="B31" s="1">
        <v>3.6</v>
      </c>
      <c r="C31" s="1">
        <v>6.1</v>
      </c>
      <c r="D31" s="1">
        <v>2.5</v>
      </c>
      <c r="E31" s="1" t="s">
        <v>7</v>
      </c>
      <c r="F31" s="9" cm="1">
        <f t="array" ref="F31">SQRT((Table1[Petal length]-A31)^2+(Table1[Petal width]-B31)^2+(Table1[Sepal length]-C31)^2+(Table1[Sepal width]-D31)^2)</f>
        <v>4.4011362169330779</v>
      </c>
      <c r="G31" s="9" cm="1">
        <f t="array" ref="G31">(ABS(Table1[Petal length]-A31)+ABS(Table1[Petal width]-B31)+ABS(Table1[Sepal length]-C31)+ABS(Table1[Sepal width]-D31))</f>
        <v>6.3000000000000007</v>
      </c>
      <c r="H31" s="9" cm="1">
        <f t="array" ref="H31">POWER((POWER(Table1[Petal length]-A31,4)+POWER(Table1[Petal width]-B31,4)+POWER(Table1[Sepal length]-C31,4)+POWER(Table1[Sepal width]-D31,4)),1/4)</f>
        <v>3.9025397052715887</v>
      </c>
      <c r="L31">
        <v>3.5513475774762417</v>
      </c>
      <c r="M31" t="str">
        <v>Iris-virginica</v>
      </c>
      <c r="O31" s="9">
        <v>4.4011362169330779</v>
      </c>
      <c r="P31" s="9" t="str">
        <v>Iris-virginica</v>
      </c>
      <c r="R31">
        <v>6.7</v>
      </c>
      <c r="S31" t="str">
        <v>Iris-virginica</v>
      </c>
    </row>
    <row r="32" spans="1:19" x14ac:dyDescent="0.3">
      <c r="L32">
        <v>3.7001347329323018</v>
      </c>
      <c r="M32" t="str">
        <v>Iris-virginica</v>
      </c>
      <c r="O32" s="9">
        <v>4.6840153714521477</v>
      </c>
      <c r="P32" s="9" t="str">
        <v>Iris-virginica</v>
      </c>
      <c r="R32">
        <v>7.3999999999999995</v>
      </c>
      <c r="S32" t="str">
        <v>Iris-virginica</v>
      </c>
    </row>
    <row r="33" spans="12:19" x14ac:dyDescent="0.3">
      <c r="L33">
        <v>3.7140165522019584</v>
      </c>
      <c r="M33" t="str">
        <v>Iris-virginica</v>
      </c>
      <c r="O33" s="9">
        <v>5.0497524691810387</v>
      </c>
      <c r="P33" s="9" t="str">
        <v>Iris-virginica</v>
      </c>
      <c r="R33">
        <v>7.6</v>
      </c>
      <c r="S33" t="str">
        <v>Iris-virginica</v>
      </c>
    </row>
    <row r="34" spans="12:19" x14ac:dyDescent="0.3">
      <c r="L34">
        <v>3.9025397052715887</v>
      </c>
      <c r="M34" t="str">
        <v>Iris-virginica</v>
      </c>
    </row>
    <row r="35" spans="12:19" x14ac:dyDescent="0.3">
      <c r="L35">
        <v>4.1060576431399571</v>
      </c>
      <c r="M35" t="str">
        <v>Iris-virginica</v>
      </c>
    </row>
    <row r="36" spans="12:19" x14ac:dyDescent="0.3">
      <c r="L36">
        <v>4.4370991700124192</v>
      </c>
      <c r="M36" t="str">
        <v>Iris-virginica</v>
      </c>
    </row>
  </sheetData>
  <mergeCells count="3">
    <mergeCell ref="O3:P3"/>
    <mergeCell ref="R3:S3"/>
    <mergeCell ref="L6:M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5E51-40F7-4596-8E96-AB7C1DAFC14A}">
  <dimension ref="A1:N31"/>
  <sheetViews>
    <sheetView topLeftCell="A4" workbookViewId="0">
      <selection activeCell="G15" sqref="G15"/>
    </sheetView>
  </sheetViews>
  <sheetFormatPr defaultRowHeight="14.4" x14ac:dyDescent="0.3"/>
  <cols>
    <col min="1" max="1" width="11.21875" bestFit="1" customWidth="1"/>
    <col min="2" max="2" width="16.5546875" bestFit="1" customWidth="1"/>
    <col min="3" max="3" width="11.21875" bestFit="1" customWidth="1"/>
    <col min="4" max="4" width="15.109375" bestFit="1" customWidth="1"/>
    <col min="7" max="7" width="13.109375" customWidth="1"/>
    <col min="8" max="8" width="16.88671875" bestFit="1" customWidth="1"/>
    <col min="9" max="9" width="16.5546875" bestFit="1" customWidth="1"/>
    <col min="10" max="10" width="11.21875" bestFit="1" customWidth="1"/>
  </cols>
  <sheetData>
    <row r="1" spans="1:14" x14ac:dyDescent="0.3">
      <c r="A1" s="9" t="s">
        <v>9</v>
      </c>
      <c r="B1" s="9" t="s">
        <v>10</v>
      </c>
      <c r="C1" s="9" t="s">
        <v>11</v>
      </c>
      <c r="D1" s="9" t="s">
        <v>12</v>
      </c>
      <c r="G1" t="s">
        <v>8</v>
      </c>
    </row>
    <row r="2" spans="1:14" x14ac:dyDescent="0.3">
      <c r="A2" s="9" t="s">
        <v>13</v>
      </c>
      <c r="B2" s="9" t="s">
        <v>13</v>
      </c>
      <c r="C2" s="9">
        <v>2</v>
      </c>
      <c r="D2" s="9" t="s">
        <v>15</v>
      </c>
      <c r="G2" t="s">
        <v>9</v>
      </c>
      <c r="H2" t="s">
        <v>10</v>
      </c>
      <c r="I2" t="s">
        <v>11</v>
      </c>
    </row>
    <row r="3" spans="1:14" x14ac:dyDescent="0.3">
      <c r="A3" s="9" t="s">
        <v>13</v>
      </c>
      <c r="B3" s="9" t="s">
        <v>13</v>
      </c>
      <c r="C3" s="9">
        <v>2</v>
      </c>
      <c r="D3" s="9" t="s">
        <v>15</v>
      </c>
      <c r="G3" t="s">
        <v>13</v>
      </c>
      <c r="H3" t="s">
        <v>16</v>
      </c>
      <c r="I3" t="s">
        <v>18</v>
      </c>
    </row>
    <row r="4" spans="1:14" x14ac:dyDescent="0.3">
      <c r="A4" s="9" t="s">
        <v>13</v>
      </c>
      <c r="B4" s="9" t="s">
        <v>13</v>
      </c>
      <c r="C4" s="9">
        <v>2</v>
      </c>
      <c r="D4" s="9" t="s">
        <v>15</v>
      </c>
    </row>
    <row r="5" spans="1:14" x14ac:dyDescent="0.3">
      <c r="A5" s="9" t="s">
        <v>13</v>
      </c>
      <c r="B5" s="9" t="s">
        <v>13</v>
      </c>
      <c r="C5" s="9">
        <v>2</v>
      </c>
      <c r="D5" s="9" t="s">
        <v>15</v>
      </c>
      <c r="G5" s="13" t="s">
        <v>20</v>
      </c>
      <c r="H5" s="14"/>
      <c r="J5" s="10" t="s">
        <v>21</v>
      </c>
      <c r="K5" s="10"/>
      <c r="L5" s="10"/>
      <c r="M5" s="10"/>
    </row>
    <row r="6" spans="1:14" x14ac:dyDescent="0.3">
      <c r="A6" s="9" t="s">
        <v>13</v>
      </c>
      <c r="B6" s="9" t="s">
        <v>13</v>
      </c>
      <c r="C6" s="9">
        <v>2</v>
      </c>
      <c r="D6" s="9" t="s">
        <v>15</v>
      </c>
      <c r="G6" s="16" t="s">
        <v>15</v>
      </c>
      <c r="H6" s="9">
        <f>COUNTIF(D2:D31,"unacc")/ROWS(D2:D31)</f>
        <v>0.5</v>
      </c>
      <c r="J6" s="9"/>
      <c r="K6" s="9" t="s">
        <v>13</v>
      </c>
      <c r="L6" s="9" t="s">
        <v>16</v>
      </c>
      <c r="M6" s="9" t="s">
        <v>17</v>
      </c>
    </row>
    <row r="7" spans="1:14" x14ac:dyDescent="0.3">
      <c r="A7" s="9" t="s">
        <v>13</v>
      </c>
      <c r="B7" s="9" t="s">
        <v>13</v>
      </c>
      <c r="C7" s="9">
        <v>2</v>
      </c>
      <c r="D7" s="9" t="s">
        <v>15</v>
      </c>
      <c r="G7" s="16" t="s">
        <v>19</v>
      </c>
      <c r="H7" s="9">
        <f>COUNTIF(D3:D32,"acc")/ROWS(D3:D32)</f>
        <v>0.5</v>
      </c>
      <c r="J7" s="9" t="s">
        <v>15</v>
      </c>
      <c r="K7" s="9">
        <f>COUNTIFS($D2:$D31,"unacc",$A2:$A31,"vhigh")/COUNTIF($D2:$D31,"unacc")</f>
        <v>0.93333333333333335</v>
      </c>
      <c r="L7" s="9">
        <f>COUNTIFS($D2:$D31,"unacc",$A2:$A31,"med")/COUNTIF($D2:$D31,"unacc")</f>
        <v>6.6666666666666666E-2</v>
      </c>
      <c r="M7" s="9">
        <f>COUNTIFS($D2:$D31,"unacc",$A2:$A31,"high")/COUNTIF($D2:$D31,"unacc")</f>
        <v>0</v>
      </c>
    </row>
    <row r="8" spans="1:14" x14ac:dyDescent="0.3">
      <c r="A8" s="9" t="s">
        <v>13</v>
      </c>
      <c r="B8" s="9" t="s">
        <v>13</v>
      </c>
      <c r="C8" s="9">
        <v>2</v>
      </c>
      <c r="D8" s="9" t="s">
        <v>15</v>
      </c>
      <c r="J8" s="9" t="s">
        <v>19</v>
      </c>
      <c r="K8" s="9">
        <f>COUNTIFS($D2:$D32,"acc",$A2:$A32,"vhigh")/COUNTIF($D2:$D32,"acc")</f>
        <v>0.4</v>
      </c>
      <c r="L8" s="9">
        <f>COUNTIFS($D2:$D32,"acc",$A2:$A32,"med")/COUNTIF($D2:$D32,"acc")</f>
        <v>0.26666666666666666</v>
      </c>
      <c r="M8" s="9">
        <f>COUNTIFS($D2:$D32,"acc",$A2:$A32,"high")/COUNTIF($D2:$D32,"acc")</f>
        <v>0.2</v>
      </c>
    </row>
    <row r="9" spans="1:14" x14ac:dyDescent="0.3">
      <c r="A9" s="9" t="s">
        <v>13</v>
      </c>
      <c r="B9" s="9" t="s">
        <v>13</v>
      </c>
      <c r="C9" s="9">
        <v>2</v>
      </c>
      <c r="D9" s="9" t="s">
        <v>15</v>
      </c>
      <c r="G9" s="17"/>
      <c r="H9" s="17"/>
      <c r="I9" s="17"/>
    </row>
    <row r="10" spans="1:14" x14ac:dyDescent="0.3">
      <c r="A10" s="9" t="s">
        <v>13</v>
      </c>
      <c r="B10" s="9" t="s">
        <v>13</v>
      </c>
      <c r="C10" s="9">
        <v>2</v>
      </c>
      <c r="D10" s="9" t="s">
        <v>15</v>
      </c>
      <c r="G10" s="10" t="s">
        <v>24</v>
      </c>
      <c r="H10" s="10"/>
      <c r="J10" s="10" t="s">
        <v>22</v>
      </c>
      <c r="K10" s="10"/>
      <c r="L10" s="10"/>
      <c r="M10" s="10"/>
    </row>
    <row r="11" spans="1:14" x14ac:dyDescent="0.3">
      <c r="A11" s="9" t="s">
        <v>13</v>
      </c>
      <c r="B11" s="9" t="s">
        <v>13</v>
      </c>
      <c r="C11" s="9">
        <v>3</v>
      </c>
      <c r="D11" s="9" t="s">
        <v>15</v>
      </c>
      <c r="G11" s="10">
        <f>(H6*K7*L12*N17)</f>
        <v>2.0740740740740741E-3</v>
      </c>
      <c r="H11" s="10"/>
      <c r="J11" s="9"/>
      <c r="K11" s="9" t="s">
        <v>13</v>
      </c>
      <c r="L11" s="9" t="s">
        <v>16</v>
      </c>
      <c r="M11" s="9" t="s">
        <v>17</v>
      </c>
    </row>
    <row r="12" spans="1:14" x14ac:dyDescent="0.3">
      <c r="A12" s="9" t="s">
        <v>13</v>
      </c>
      <c r="B12" s="9" t="s">
        <v>13</v>
      </c>
      <c r="C12" s="9">
        <v>3</v>
      </c>
      <c r="D12" s="9" t="s">
        <v>15</v>
      </c>
      <c r="J12" s="9" t="s">
        <v>15</v>
      </c>
      <c r="K12" s="9">
        <f>COUNTIFS($D2:$D31,"unacc",$B2:$B31,"vhigh")/COUNTIF($D2:$D31,"unacc")</f>
        <v>0.8666666666666667</v>
      </c>
      <c r="L12" s="9">
        <f>COUNTIFS($D2:$D31,"unacc",$B2:$B31,"med")/COUNTIF($D2:$D31,"unacc")</f>
        <v>6.6666666666666666E-2</v>
      </c>
      <c r="M12" s="9">
        <f>COUNTIFS($D2:$D31,"unacc",$B2:$B31,"high")/COUNTIF($D2:$D31,"unacc")</f>
        <v>6.6666666666666666E-2</v>
      </c>
    </row>
    <row r="13" spans="1:14" x14ac:dyDescent="0.3">
      <c r="A13" s="9" t="s">
        <v>13</v>
      </c>
      <c r="B13" s="9" t="s">
        <v>13</v>
      </c>
      <c r="C13" s="9" t="s">
        <v>18</v>
      </c>
      <c r="D13" s="9" t="s">
        <v>15</v>
      </c>
      <c r="G13" s="10" t="s">
        <v>25</v>
      </c>
      <c r="H13" s="10"/>
      <c r="J13" s="9" t="s">
        <v>19</v>
      </c>
      <c r="K13" s="9">
        <f>COUNTIFS($D2:$D31,"acc",$B2:$B31,"vhigh")/COUNTIF($D2:$D31,"acc")</f>
        <v>0.13333333333333333</v>
      </c>
      <c r="L13" s="9">
        <f>COUNTIFS($D2:$D31,"acc",$B2:$B31,"med")/COUNTIF($D2:$D31,"acc")</f>
        <v>0.46666666666666667</v>
      </c>
      <c r="M13" s="9">
        <f>COUNTIFS($D2:$D31,"acc",$B2:$B31,"high")/COUNTIF($D2:$D31,"acc")</f>
        <v>0.33333333333333331</v>
      </c>
    </row>
    <row r="14" spans="1:14" x14ac:dyDescent="0.3">
      <c r="A14" s="9" t="s">
        <v>13</v>
      </c>
      <c r="B14" s="9" t="s">
        <v>13</v>
      </c>
      <c r="C14" s="9">
        <v>4</v>
      </c>
      <c r="D14" s="9" t="s">
        <v>15</v>
      </c>
      <c r="G14" s="11">
        <f>(H7*K8*L13*N18)</f>
        <v>2.4888888888888891E-2</v>
      </c>
      <c r="H14" s="12"/>
    </row>
    <row r="15" spans="1:14" x14ac:dyDescent="0.3">
      <c r="A15" s="9" t="s">
        <v>13</v>
      </c>
      <c r="B15" s="9" t="s">
        <v>16</v>
      </c>
      <c r="C15" s="9">
        <v>2</v>
      </c>
      <c r="D15" s="9" t="s">
        <v>15</v>
      </c>
      <c r="J15" s="10" t="s">
        <v>23</v>
      </c>
      <c r="K15" s="10"/>
      <c r="L15" s="10"/>
      <c r="M15" s="10"/>
      <c r="N15" s="10"/>
    </row>
    <row r="16" spans="1:14" x14ac:dyDescent="0.3">
      <c r="A16" s="9" t="s">
        <v>16</v>
      </c>
      <c r="B16" s="9" t="s">
        <v>17</v>
      </c>
      <c r="C16" s="9">
        <v>2</v>
      </c>
      <c r="D16" s="9" t="s">
        <v>15</v>
      </c>
      <c r="J16" s="9"/>
      <c r="K16" s="9">
        <v>2</v>
      </c>
      <c r="L16" s="9">
        <v>3</v>
      </c>
      <c r="M16" s="9">
        <v>4</v>
      </c>
      <c r="N16" s="9" t="s">
        <v>18</v>
      </c>
    </row>
    <row r="17" spans="1:14" x14ac:dyDescent="0.3">
      <c r="A17" s="9" t="s">
        <v>13</v>
      </c>
      <c r="B17" s="9" t="s">
        <v>16</v>
      </c>
      <c r="C17" s="9">
        <v>2</v>
      </c>
      <c r="D17" s="9" t="s">
        <v>19</v>
      </c>
      <c r="J17" s="9" t="s">
        <v>15</v>
      </c>
      <c r="K17" s="9">
        <f>COUNTIFS($D2:$D31,"unacc",$C2:$C31,"2")/COUNTIF($D2:$D31,"unacc")</f>
        <v>0.73333333333333328</v>
      </c>
      <c r="L17" s="9">
        <f>COUNTIFS($D2:$D31,"unacc",$C2:$C31,"3")/COUNTIF($D2:$D31,"unacc")</f>
        <v>0.13333333333333333</v>
      </c>
      <c r="M17" s="9">
        <f>COUNTIFS($D2:$D31,"unacc",$C2:$C31,"4")/COUNTIF($D2:$D31,"unacc")</f>
        <v>6.6666666666666666E-2</v>
      </c>
      <c r="N17" s="9">
        <f>COUNTIFS($D2:$D31,"unacc",$C2:$C31,"5more")/COUNTIF($D2:$D31,"unacc")</f>
        <v>6.6666666666666666E-2</v>
      </c>
    </row>
    <row r="18" spans="1:14" x14ac:dyDescent="0.3">
      <c r="A18" s="9" t="s">
        <v>13</v>
      </c>
      <c r="B18" s="9" t="s">
        <v>16</v>
      </c>
      <c r="C18" s="9">
        <v>2</v>
      </c>
      <c r="D18" s="9" t="s">
        <v>19</v>
      </c>
      <c r="J18" s="9" t="s">
        <v>19</v>
      </c>
      <c r="K18" s="9">
        <f>COUNTIFS($D2:$D31,"acc",$C2:$C31,"2")/COUNTIF($D2:$D31,"acc")</f>
        <v>0.46666666666666667</v>
      </c>
      <c r="L18" s="9">
        <f>COUNTIFS($D2:$D31,"acc",$C2:$C31,"3")/COUNTIF($D2:$D31,"acc")</f>
        <v>0</v>
      </c>
      <c r="M18" s="9">
        <f>COUNTIFS($D2:$D31,"acc",$C2:$C31,"4")/COUNTIF($D2:$D31,"acc")</f>
        <v>0.26666666666666666</v>
      </c>
      <c r="N18" s="9">
        <f>COUNTIFS($D2:$D31,"acc",$C2:$C31,"5more")/COUNTIF($D2:$D31,"acc")</f>
        <v>0.26666666666666666</v>
      </c>
    </row>
    <row r="19" spans="1:14" x14ac:dyDescent="0.3">
      <c r="A19" s="9" t="s">
        <v>13</v>
      </c>
      <c r="B19" s="9" t="s">
        <v>16</v>
      </c>
      <c r="C19" s="9">
        <v>2</v>
      </c>
      <c r="D19" s="9" t="s">
        <v>19</v>
      </c>
    </row>
    <row r="20" spans="1:14" x14ac:dyDescent="0.3">
      <c r="A20" s="9" t="s">
        <v>13</v>
      </c>
      <c r="B20" s="9" t="s">
        <v>16</v>
      </c>
      <c r="C20" s="9">
        <v>2</v>
      </c>
      <c r="D20" s="9" t="s">
        <v>19</v>
      </c>
    </row>
    <row r="21" spans="1:14" x14ac:dyDescent="0.3">
      <c r="A21" s="9" t="s">
        <v>17</v>
      </c>
      <c r="B21" s="9" t="s">
        <v>17</v>
      </c>
      <c r="C21" s="9" t="s">
        <v>18</v>
      </c>
      <c r="D21" s="9" t="s">
        <v>19</v>
      </c>
    </row>
    <row r="22" spans="1:14" x14ac:dyDescent="0.3">
      <c r="A22" s="9" t="s">
        <v>17</v>
      </c>
      <c r="B22" s="9" t="s">
        <v>17</v>
      </c>
      <c r="C22" s="9" t="s">
        <v>18</v>
      </c>
      <c r="D22" s="9" t="s">
        <v>19</v>
      </c>
    </row>
    <row r="23" spans="1:14" x14ac:dyDescent="0.3">
      <c r="A23" s="9" t="s">
        <v>17</v>
      </c>
      <c r="B23" s="9" t="s">
        <v>17</v>
      </c>
      <c r="C23" s="9" t="s">
        <v>18</v>
      </c>
      <c r="D23" s="9" t="s">
        <v>19</v>
      </c>
    </row>
    <row r="24" spans="1:14" x14ac:dyDescent="0.3">
      <c r="A24" s="9" t="s">
        <v>16</v>
      </c>
      <c r="B24" s="9" t="s">
        <v>13</v>
      </c>
      <c r="C24" s="9">
        <v>4</v>
      </c>
      <c r="D24" s="9" t="s">
        <v>19</v>
      </c>
    </row>
    <row r="25" spans="1:14" x14ac:dyDescent="0.3">
      <c r="A25" s="9" t="s">
        <v>16</v>
      </c>
      <c r="B25" s="9" t="s">
        <v>13</v>
      </c>
      <c r="C25" s="9">
        <v>4</v>
      </c>
      <c r="D25" s="9" t="s">
        <v>19</v>
      </c>
    </row>
    <row r="26" spans="1:14" x14ac:dyDescent="0.3">
      <c r="A26" s="9" t="s">
        <v>16</v>
      </c>
      <c r="B26" s="9" t="s">
        <v>17</v>
      </c>
      <c r="C26" s="9">
        <v>2</v>
      </c>
      <c r="D26" s="9" t="s">
        <v>19</v>
      </c>
    </row>
    <row r="27" spans="1:14" x14ac:dyDescent="0.3">
      <c r="A27" s="9" t="s">
        <v>16</v>
      </c>
      <c r="B27" s="9" t="s">
        <v>17</v>
      </c>
      <c r="C27" s="9">
        <v>2</v>
      </c>
      <c r="D27" s="9" t="s">
        <v>19</v>
      </c>
    </row>
    <row r="28" spans="1:14" x14ac:dyDescent="0.3">
      <c r="A28" s="9" t="s">
        <v>14</v>
      </c>
      <c r="B28" s="9" t="s">
        <v>16</v>
      </c>
      <c r="C28" s="9">
        <v>2</v>
      </c>
      <c r="D28" s="9" t="s">
        <v>19</v>
      </c>
    </row>
    <row r="29" spans="1:14" x14ac:dyDescent="0.3">
      <c r="A29" s="9" t="s">
        <v>14</v>
      </c>
      <c r="B29" s="9" t="s">
        <v>14</v>
      </c>
      <c r="C29" s="9" t="s">
        <v>18</v>
      </c>
      <c r="D29" s="9" t="s">
        <v>19</v>
      </c>
    </row>
    <row r="30" spans="1:14" x14ac:dyDescent="0.3">
      <c r="A30" s="9" t="s">
        <v>13</v>
      </c>
      <c r="B30" s="9" t="s">
        <v>16</v>
      </c>
      <c r="C30" s="9">
        <v>4</v>
      </c>
      <c r="D30" s="9" t="s">
        <v>19</v>
      </c>
    </row>
    <row r="31" spans="1:14" x14ac:dyDescent="0.3">
      <c r="A31" s="9" t="s">
        <v>13</v>
      </c>
      <c r="B31" s="9" t="s">
        <v>16</v>
      </c>
      <c r="C31" s="9">
        <v>4</v>
      </c>
      <c r="D31" s="9" t="s">
        <v>19</v>
      </c>
    </row>
  </sheetData>
  <mergeCells count="8">
    <mergeCell ref="G14:H14"/>
    <mergeCell ref="G5:H5"/>
    <mergeCell ref="J5:M5"/>
    <mergeCell ref="J10:M10"/>
    <mergeCell ref="J15:N15"/>
    <mergeCell ref="G10:H10"/>
    <mergeCell ref="G13:H13"/>
    <mergeCell ref="G11:H1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</vt:lpstr>
      <vt:lpstr>Naive 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tirana fatyanosa</dc:creator>
  <cp:lastModifiedBy>Muhammad Rajendra</cp:lastModifiedBy>
  <dcterms:created xsi:type="dcterms:W3CDTF">2024-03-24T07:55:29Z</dcterms:created>
  <dcterms:modified xsi:type="dcterms:W3CDTF">2024-03-26T06:42:41Z</dcterms:modified>
</cp:coreProperties>
</file>