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Left" sheetId="1" r:id="rId1"/>
    <sheet name="Right" sheetId="2" r:id="rId2"/>
    <sheet name="我方英雄" sheetId="3" r:id="rId3"/>
    <sheet name="小怪物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I2" i="1"/>
  <c r="H2" i="1"/>
  <c r="J2" i="1"/>
  <c r="B3" i="1"/>
  <c r="B4" i="1"/>
  <c r="B5" i="1"/>
  <c r="B6" i="1"/>
  <c r="B7" i="1"/>
  <c r="B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G2" i="1"/>
  <c r="F2" i="1"/>
  <c r="E2" i="1"/>
  <c r="D2" i="1"/>
  <c r="C2" i="1"/>
  <c r="V32" i="4"/>
  <c r="U32" i="4"/>
  <c r="T32" i="4"/>
  <c r="S32" i="4"/>
  <c r="R32" i="4"/>
  <c r="Q32" i="4"/>
  <c r="P32" i="4"/>
  <c r="O32" i="4"/>
  <c r="AF32" i="4" s="1"/>
  <c r="N32" i="4"/>
  <c r="AE32" i="4" s="1"/>
  <c r="M32" i="4"/>
  <c r="AD32" i="4" s="1"/>
  <c r="L32" i="4"/>
  <c r="AC32" i="4" s="1"/>
  <c r="K32" i="4"/>
  <c r="AB32" i="4" s="1"/>
  <c r="J32" i="4"/>
  <c r="AA32" i="4" s="1"/>
  <c r="I32" i="4"/>
  <c r="Z32" i="4" s="1"/>
  <c r="H32" i="4"/>
  <c r="Y32" i="4" s="1"/>
  <c r="AF31" i="4"/>
  <c r="AC31" i="4"/>
  <c r="AB31" i="4"/>
  <c r="Y31" i="4"/>
  <c r="AG31" i="4" s="1"/>
  <c r="V31" i="4"/>
  <c r="U31" i="4"/>
  <c r="T31" i="4"/>
  <c r="S31" i="4"/>
  <c r="R31" i="4"/>
  <c r="Q31" i="4"/>
  <c r="P31" i="4"/>
  <c r="O31" i="4"/>
  <c r="N31" i="4"/>
  <c r="AE31" i="4" s="1"/>
  <c r="M31" i="4"/>
  <c r="AD31" i="4" s="1"/>
  <c r="L31" i="4"/>
  <c r="K31" i="4"/>
  <c r="J31" i="4"/>
  <c r="AA31" i="4" s="1"/>
  <c r="I31" i="4"/>
  <c r="Z31" i="4" s="1"/>
  <c r="H31" i="4"/>
  <c r="AF30" i="4"/>
  <c r="AC30" i="4"/>
  <c r="AB30" i="4"/>
  <c r="Y30" i="4"/>
  <c r="AG30" i="4" s="1"/>
  <c r="V30" i="4"/>
  <c r="U30" i="4"/>
  <c r="T30" i="4"/>
  <c r="S30" i="4"/>
  <c r="R30" i="4"/>
  <c r="Q30" i="4"/>
  <c r="P30" i="4"/>
  <c r="O30" i="4"/>
  <c r="N30" i="4"/>
  <c r="AE30" i="4" s="1"/>
  <c r="M30" i="4"/>
  <c r="AD30" i="4" s="1"/>
  <c r="L30" i="4"/>
  <c r="K30" i="4"/>
  <c r="J30" i="4"/>
  <c r="AA30" i="4" s="1"/>
  <c r="I30" i="4"/>
  <c r="Z30" i="4" s="1"/>
  <c r="H30" i="4"/>
  <c r="AF29" i="4"/>
  <c r="AC29" i="4"/>
  <c r="AB29" i="4"/>
  <c r="Y29" i="4"/>
  <c r="AG29" i="4" s="1"/>
  <c r="V29" i="4"/>
  <c r="U29" i="4"/>
  <c r="T29" i="4"/>
  <c r="S29" i="4"/>
  <c r="R29" i="4"/>
  <c r="Q29" i="4"/>
  <c r="P29" i="4"/>
  <c r="O29" i="4"/>
  <c r="N29" i="4"/>
  <c r="AE29" i="4" s="1"/>
  <c r="M29" i="4"/>
  <c r="AD29" i="4" s="1"/>
  <c r="L29" i="4"/>
  <c r="K29" i="4"/>
  <c r="J29" i="4"/>
  <c r="AA29" i="4" s="1"/>
  <c r="I29" i="4"/>
  <c r="Z29" i="4" s="1"/>
  <c r="H29" i="4"/>
  <c r="AF28" i="4"/>
  <c r="AC28" i="4"/>
  <c r="AB28" i="4"/>
  <c r="Y28" i="4"/>
  <c r="AG28" i="4" s="1"/>
  <c r="V28" i="4"/>
  <c r="U28" i="4"/>
  <c r="T28" i="4"/>
  <c r="S28" i="4"/>
  <c r="R28" i="4"/>
  <c r="Q28" i="4"/>
  <c r="P28" i="4"/>
  <c r="O28" i="4"/>
  <c r="N28" i="4"/>
  <c r="AE28" i="4" s="1"/>
  <c r="M28" i="4"/>
  <c r="AD28" i="4" s="1"/>
  <c r="L28" i="4"/>
  <c r="K28" i="4"/>
  <c r="J28" i="4"/>
  <c r="AA28" i="4" s="1"/>
  <c r="I28" i="4"/>
  <c r="Z28" i="4" s="1"/>
  <c r="H28" i="4"/>
  <c r="AF27" i="4"/>
  <c r="AC27" i="4"/>
  <c r="AB27" i="4"/>
  <c r="Y27" i="4"/>
  <c r="AG27" i="4" s="1"/>
  <c r="V27" i="4"/>
  <c r="U27" i="4"/>
  <c r="T27" i="4"/>
  <c r="S27" i="4"/>
  <c r="R27" i="4"/>
  <c r="Q27" i="4"/>
  <c r="P27" i="4"/>
  <c r="O27" i="4"/>
  <c r="N27" i="4"/>
  <c r="AE27" i="4" s="1"/>
  <c r="M27" i="4"/>
  <c r="AD27" i="4" s="1"/>
  <c r="L27" i="4"/>
  <c r="K27" i="4"/>
  <c r="J27" i="4"/>
  <c r="AA27" i="4" s="1"/>
  <c r="I27" i="4"/>
  <c r="Z27" i="4" s="1"/>
  <c r="H27" i="4"/>
  <c r="AF26" i="4"/>
  <c r="AC26" i="4"/>
  <c r="AB26" i="4"/>
  <c r="Y26" i="4"/>
  <c r="AG26" i="4" s="1"/>
  <c r="V26" i="4"/>
  <c r="U26" i="4"/>
  <c r="T26" i="4"/>
  <c r="S26" i="4"/>
  <c r="R26" i="4"/>
  <c r="Q26" i="4"/>
  <c r="P26" i="4"/>
  <c r="O26" i="4"/>
  <c r="N26" i="4"/>
  <c r="AE26" i="4" s="1"/>
  <c r="M26" i="4"/>
  <c r="AD26" i="4" s="1"/>
  <c r="L26" i="4"/>
  <c r="K26" i="4"/>
  <c r="J26" i="4"/>
  <c r="AA26" i="4" s="1"/>
  <c r="I26" i="4"/>
  <c r="Z26" i="4" s="1"/>
  <c r="H26" i="4"/>
  <c r="AF25" i="4"/>
  <c r="AC25" i="4"/>
  <c r="AB25" i="4"/>
  <c r="Y25" i="4"/>
  <c r="AG25" i="4" s="1"/>
  <c r="V25" i="4"/>
  <c r="U25" i="4"/>
  <c r="T25" i="4"/>
  <c r="S25" i="4"/>
  <c r="R25" i="4"/>
  <c r="Q25" i="4"/>
  <c r="P25" i="4"/>
  <c r="O25" i="4"/>
  <c r="N25" i="4"/>
  <c r="AE25" i="4" s="1"/>
  <c r="M25" i="4"/>
  <c r="AD25" i="4" s="1"/>
  <c r="L25" i="4"/>
  <c r="K25" i="4"/>
  <c r="J25" i="4"/>
  <c r="AA25" i="4" s="1"/>
  <c r="I25" i="4"/>
  <c r="Z25" i="4" s="1"/>
  <c r="H25" i="4"/>
  <c r="AF24" i="4"/>
  <c r="AC24" i="4"/>
  <c r="AB24" i="4"/>
  <c r="Y24" i="4"/>
  <c r="AG24" i="4" s="1"/>
  <c r="V24" i="4"/>
  <c r="U24" i="4"/>
  <c r="T24" i="4"/>
  <c r="S24" i="4"/>
  <c r="R24" i="4"/>
  <c r="Q24" i="4"/>
  <c r="P24" i="4"/>
  <c r="O24" i="4"/>
  <c r="N24" i="4"/>
  <c r="AE24" i="4" s="1"/>
  <c r="M24" i="4"/>
  <c r="AD24" i="4" s="1"/>
  <c r="L24" i="4"/>
  <c r="K24" i="4"/>
  <c r="J24" i="4"/>
  <c r="AA24" i="4" s="1"/>
  <c r="I24" i="4"/>
  <c r="Z24" i="4" s="1"/>
  <c r="H24" i="4"/>
  <c r="AF23" i="4"/>
  <c r="AC23" i="4"/>
  <c r="AB23" i="4"/>
  <c r="Y23" i="4"/>
  <c r="AG23" i="4" s="1"/>
  <c r="V23" i="4"/>
  <c r="U23" i="4"/>
  <c r="T23" i="4"/>
  <c r="S23" i="4"/>
  <c r="R23" i="4"/>
  <c r="Q23" i="4"/>
  <c r="P23" i="4"/>
  <c r="O23" i="4"/>
  <c r="N23" i="4"/>
  <c r="AE23" i="4" s="1"/>
  <c r="M23" i="4"/>
  <c r="AD23" i="4" s="1"/>
  <c r="L23" i="4"/>
  <c r="K23" i="4"/>
  <c r="J23" i="4"/>
  <c r="AA23" i="4" s="1"/>
  <c r="I23" i="4"/>
  <c r="Z23" i="4" s="1"/>
  <c r="H23" i="4"/>
  <c r="AF22" i="4"/>
  <c r="AC22" i="4"/>
  <c r="AB22" i="4"/>
  <c r="Y22" i="4"/>
  <c r="AG22" i="4" s="1"/>
  <c r="V22" i="4"/>
  <c r="U22" i="4"/>
  <c r="T22" i="4"/>
  <c r="S22" i="4"/>
  <c r="R22" i="4"/>
  <c r="Q22" i="4"/>
  <c r="P22" i="4"/>
  <c r="O22" i="4"/>
  <c r="N22" i="4"/>
  <c r="AE22" i="4" s="1"/>
  <c r="M22" i="4"/>
  <c r="AD22" i="4" s="1"/>
  <c r="L22" i="4"/>
  <c r="K22" i="4"/>
  <c r="J22" i="4"/>
  <c r="AA22" i="4" s="1"/>
  <c r="I22" i="4"/>
  <c r="Z22" i="4" s="1"/>
  <c r="H22" i="4"/>
  <c r="AF21" i="4"/>
  <c r="AC21" i="4"/>
  <c r="AB21" i="4"/>
  <c r="Y21" i="4"/>
  <c r="AG21" i="4" s="1"/>
  <c r="V21" i="4"/>
  <c r="U21" i="4"/>
  <c r="T21" i="4"/>
  <c r="S21" i="4"/>
  <c r="R21" i="4"/>
  <c r="Q21" i="4"/>
  <c r="P21" i="4"/>
  <c r="O21" i="4"/>
  <c r="N21" i="4"/>
  <c r="AE21" i="4" s="1"/>
  <c r="M21" i="4"/>
  <c r="AD21" i="4" s="1"/>
  <c r="L21" i="4"/>
  <c r="K21" i="4"/>
  <c r="J21" i="4"/>
  <c r="AA21" i="4" s="1"/>
  <c r="I21" i="4"/>
  <c r="Z21" i="4" s="1"/>
  <c r="H21" i="4"/>
  <c r="AF20" i="4"/>
  <c r="AC20" i="4"/>
  <c r="AB20" i="4"/>
  <c r="Y20" i="4"/>
  <c r="AG20" i="4" s="1"/>
  <c r="V20" i="4"/>
  <c r="U20" i="4"/>
  <c r="T20" i="4"/>
  <c r="S20" i="4"/>
  <c r="R20" i="4"/>
  <c r="Q20" i="4"/>
  <c r="P20" i="4"/>
  <c r="O20" i="4"/>
  <c r="N20" i="4"/>
  <c r="AE20" i="4" s="1"/>
  <c r="M20" i="4"/>
  <c r="AD20" i="4" s="1"/>
  <c r="L20" i="4"/>
  <c r="K20" i="4"/>
  <c r="J20" i="4"/>
  <c r="AA20" i="4" s="1"/>
  <c r="I20" i="4"/>
  <c r="Z20" i="4" s="1"/>
  <c r="H20" i="4"/>
  <c r="AF19" i="4"/>
  <c r="AC19" i="4"/>
  <c r="AB19" i="4"/>
  <c r="Y19" i="4"/>
  <c r="AG19" i="4" s="1"/>
  <c r="V19" i="4"/>
  <c r="U19" i="4"/>
  <c r="T19" i="4"/>
  <c r="S19" i="4"/>
  <c r="R19" i="4"/>
  <c r="Q19" i="4"/>
  <c r="P19" i="4"/>
  <c r="O19" i="4"/>
  <c r="N19" i="4"/>
  <c r="AE19" i="4" s="1"/>
  <c r="M19" i="4"/>
  <c r="AD19" i="4" s="1"/>
  <c r="L19" i="4"/>
  <c r="K19" i="4"/>
  <c r="J19" i="4"/>
  <c r="AA19" i="4" s="1"/>
  <c r="I19" i="4"/>
  <c r="Z19" i="4" s="1"/>
  <c r="H19" i="4"/>
  <c r="AF18" i="4"/>
  <c r="AC18" i="4"/>
  <c r="AB18" i="4"/>
  <c r="Y18" i="4"/>
  <c r="AG18" i="4" s="1"/>
  <c r="V18" i="4"/>
  <c r="U18" i="4"/>
  <c r="T18" i="4"/>
  <c r="S18" i="4"/>
  <c r="R18" i="4"/>
  <c r="Q18" i="4"/>
  <c r="P18" i="4"/>
  <c r="O18" i="4"/>
  <c r="N18" i="4"/>
  <c r="AE18" i="4" s="1"/>
  <c r="M18" i="4"/>
  <c r="AD18" i="4" s="1"/>
  <c r="L18" i="4"/>
  <c r="K18" i="4"/>
  <c r="J18" i="4"/>
  <c r="AA18" i="4" s="1"/>
  <c r="I18" i="4"/>
  <c r="Z18" i="4" s="1"/>
  <c r="H18" i="4"/>
  <c r="AF17" i="4"/>
  <c r="AC17" i="4"/>
  <c r="AB17" i="4"/>
  <c r="Y17" i="4"/>
  <c r="AG17" i="4" s="1"/>
  <c r="V17" i="4"/>
  <c r="U17" i="4"/>
  <c r="T17" i="4"/>
  <c r="S17" i="4"/>
  <c r="R17" i="4"/>
  <c r="Q17" i="4"/>
  <c r="P17" i="4"/>
  <c r="O17" i="4"/>
  <c r="N17" i="4"/>
  <c r="AE17" i="4" s="1"/>
  <c r="M17" i="4"/>
  <c r="AD17" i="4" s="1"/>
  <c r="L17" i="4"/>
  <c r="K17" i="4"/>
  <c r="J17" i="4"/>
  <c r="AA17" i="4" s="1"/>
  <c r="I17" i="4"/>
  <c r="Z17" i="4" s="1"/>
  <c r="H17" i="4"/>
  <c r="AF16" i="4"/>
  <c r="AC16" i="4"/>
  <c r="AB16" i="4"/>
  <c r="Y16" i="4"/>
  <c r="AG16" i="4" s="1"/>
  <c r="V16" i="4"/>
  <c r="U16" i="4"/>
  <c r="T16" i="4"/>
  <c r="S16" i="4"/>
  <c r="R16" i="4"/>
  <c r="Q16" i="4"/>
  <c r="P16" i="4"/>
  <c r="O16" i="4"/>
  <c r="N16" i="4"/>
  <c r="AE16" i="4" s="1"/>
  <c r="M16" i="4"/>
  <c r="AD16" i="4" s="1"/>
  <c r="L16" i="4"/>
  <c r="K16" i="4"/>
  <c r="J16" i="4"/>
  <c r="AA16" i="4" s="1"/>
  <c r="I16" i="4"/>
  <c r="Z16" i="4" s="1"/>
  <c r="H16" i="4"/>
  <c r="AF15" i="4"/>
  <c r="AC15" i="4"/>
  <c r="AB15" i="4"/>
  <c r="Y15" i="4"/>
  <c r="AG15" i="4" s="1"/>
  <c r="V15" i="4"/>
  <c r="U15" i="4"/>
  <c r="T15" i="4"/>
  <c r="S15" i="4"/>
  <c r="R15" i="4"/>
  <c r="Q15" i="4"/>
  <c r="P15" i="4"/>
  <c r="O15" i="4"/>
  <c r="N15" i="4"/>
  <c r="AE15" i="4" s="1"/>
  <c r="M15" i="4"/>
  <c r="AD15" i="4" s="1"/>
  <c r="L15" i="4"/>
  <c r="K15" i="4"/>
  <c r="J15" i="4"/>
  <c r="AA15" i="4" s="1"/>
  <c r="I15" i="4"/>
  <c r="Z15" i="4" s="1"/>
  <c r="H15" i="4"/>
  <c r="AF14" i="4"/>
  <c r="AC14" i="4"/>
  <c r="AB14" i="4"/>
  <c r="Y14" i="4"/>
  <c r="AG14" i="4" s="1"/>
  <c r="V14" i="4"/>
  <c r="U14" i="4"/>
  <c r="T14" i="4"/>
  <c r="S14" i="4"/>
  <c r="R14" i="4"/>
  <c r="Q14" i="4"/>
  <c r="P14" i="4"/>
  <c r="O14" i="4"/>
  <c r="N14" i="4"/>
  <c r="AE14" i="4" s="1"/>
  <c r="M14" i="4"/>
  <c r="AD14" i="4" s="1"/>
  <c r="L14" i="4"/>
  <c r="K14" i="4"/>
  <c r="J14" i="4"/>
  <c r="AA14" i="4" s="1"/>
  <c r="I14" i="4"/>
  <c r="Z14" i="4" s="1"/>
  <c r="H14" i="4"/>
  <c r="AF13" i="4"/>
  <c r="AC13" i="4"/>
  <c r="AB13" i="4"/>
  <c r="Y13" i="4"/>
  <c r="AG13" i="4" s="1"/>
  <c r="V13" i="4"/>
  <c r="U13" i="4"/>
  <c r="T13" i="4"/>
  <c r="S13" i="4"/>
  <c r="R13" i="4"/>
  <c r="Q13" i="4"/>
  <c r="P13" i="4"/>
  <c r="O13" i="4"/>
  <c r="N13" i="4"/>
  <c r="AE13" i="4" s="1"/>
  <c r="M13" i="4"/>
  <c r="AD13" i="4" s="1"/>
  <c r="L13" i="4"/>
  <c r="K13" i="4"/>
  <c r="J13" i="4"/>
  <c r="AA13" i="4" s="1"/>
  <c r="I13" i="4"/>
  <c r="Z13" i="4" s="1"/>
  <c r="H13" i="4"/>
  <c r="AF12" i="4"/>
  <c r="AC12" i="4"/>
  <c r="AB12" i="4"/>
  <c r="Y12" i="4"/>
  <c r="AG12" i="4" s="1"/>
  <c r="V12" i="4"/>
  <c r="U12" i="4"/>
  <c r="T12" i="4"/>
  <c r="S12" i="4"/>
  <c r="R12" i="4"/>
  <c r="Q12" i="4"/>
  <c r="P12" i="4"/>
  <c r="O12" i="4"/>
  <c r="N12" i="4"/>
  <c r="AE12" i="4" s="1"/>
  <c r="M12" i="4"/>
  <c r="AD12" i="4" s="1"/>
  <c r="L12" i="4"/>
  <c r="K12" i="4"/>
  <c r="J12" i="4"/>
  <c r="AA12" i="4" s="1"/>
  <c r="I12" i="4"/>
  <c r="Z12" i="4" s="1"/>
  <c r="H12" i="4"/>
  <c r="AF11" i="4"/>
  <c r="AC11" i="4"/>
  <c r="AB11" i="4"/>
  <c r="Y11" i="4"/>
  <c r="AG11" i="4" s="1"/>
  <c r="V11" i="4"/>
  <c r="U11" i="4"/>
  <c r="T11" i="4"/>
  <c r="S11" i="4"/>
  <c r="R11" i="4"/>
  <c r="Q11" i="4"/>
  <c r="P11" i="4"/>
  <c r="O11" i="4"/>
  <c r="N11" i="4"/>
  <c r="AE11" i="4" s="1"/>
  <c r="M11" i="4"/>
  <c r="AD11" i="4" s="1"/>
  <c r="L11" i="4"/>
  <c r="K11" i="4"/>
  <c r="J11" i="4"/>
  <c r="AA11" i="4" s="1"/>
  <c r="I11" i="4"/>
  <c r="Z11" i="4" s="1"/>
  <c r="H11" i="4"/>
  <c r="AF10" i="4"/>
  <c r="AC10" i="4"/>
  <c r="AB10" i="4"/>
  <c r="Y10" i="4"/>
  <c r="AG10" i="4" s="1"/>
  <c r="V10" i="4"/>
  <c r="U10" i="4"/>
  <c r="T10" i="4"/>
  <c r="S10" i="4"/>
  <c r="R10" i="4"/>
  <c r="Q10" i="4"/>
  <c r="P10" i="4"/>
  <c r="O10" i="4"/>
  <c r="N10" i="4"/>
  <c r="AE10" i="4" s="1"/>
  <c r="M10" i="4"/>
  <c r="AD10" i="4" s="1"/>
  <c r="L10" i="4"/>
  <c r="K10" i="4"/>
  <c r="J10" i="4"/>
  <c r="AA10" i="4" s="1"/>
  <c r="I10" i="4"/>
  <c r="Z10" i="4" s="1"/>
  <c r="H10" i="4"/>
  <c r="AF9" i="4"/>
  <c r="AC9" i="4"/>
  <c r="AB9" i="4"/>
  <c r="Y9" i="4"/>
  <c r="AG9" i="4" s="1"/>
  <c r="V9" i="4"/>
  <c r="U9" i="4"/>
  <c r="T9" i="4"/>
  <c r="S9" i="4"/>
  <c r="R9" i="4"/>
  <c r="Q9" i="4"/>
  <c r="P9" i="4"/>
  <c r="O9" i="4"/>
  <c r="N9" i="4"/>
  <c r="AE9" i="4" s="1"/>
  <c r="M9" i="4"/>
  <c r="AD9" i="4" s="1"/>
  <c r="L9" i="4"/>
  <c r="K9" i="4"/>
  <c r="J9" i="4"/>
  <c r="AA9" i="4" s="1"/>
  <c r="I9" i="4"/>
  <c r="Z9" i="4" s="1"/>
  <c r="H9" i="4"/>
  <c r="AF8" i="4"/>
  <c r="AC8" i="4"/>
  <c r="AB8" i="4"/>
  <c r="Y8" i="4"/>
  <c r="AG8" i="4" s="1"/>
  <c r="V8" i="4"/>
  <c r="U8" i="4"/>
  <c r="T8" i="4"/>
  <c r="S8" i="4"/>
  <c r="R8" i="4"/>
  <c r="Q8" i="4"/>
  <c r="P8" i="4"/>
  <c r="O8" i="4"/>
  <c r="N8" i="4"/>
  <c r="AE8" i="4" s="1"/>
  <c r="M8" i="4"/>
  <c r="AD8" i="4" s="1"/>
  <c r="L8" i="4"/>
  <c r="K8" i="4"/>
  <c r="J8" i="4"/>
  <c r="AA8" i="4" s="1"/>
  <c r="I8" i="4"/>
  <c r="Z8" i="4" s="1"/>
  <c r="H8" i="4"/>
  <c r="AF7" i="4"/>
  <c r="AC7" i="4"/>
  <c r="AB7" i="4"/>
  <c r="Y7" i="4"/>
  <c r="AG7" i="4" s="1"/>
  <c r="V7" i="4"/>
  <c r="U7" i="4"/>
  <c r="T7" i="4"/>
  <c r="S7" i="4"/>
  <c r="R7" i="4"/>
  <c r="Q7" i="4"/>
  <c r="P7" i="4"/>
  <c r="O7" i="4"/>
  <c r="N7" i="4"/>
  <c r="AE7" i="4" s="1"/>
  <c r="M7" i="4"/>
  <c r="AD7" i="4" s="1"/>
  <c r="L7" i="4"/>
  <c r="K7" i="4"/>
  <c r="J7" i="4"/>
  <c r="AA7" i="4" s="1"/>
  <c r="I7" i="4"/>
  <c r="Z7" i="4" s="1"/>
  <c r="H7" i="4"/>
  <c r="AF6" i="4"/>
  <c r="AC6" i="4"/>
  <c r="AB6" i="4"/>
  <c r="Y6" i="4"/>
  <c r="AG6" i="4" s="1"/>
  <c r="V6" i="4"/>
  <c r="U6" i="4"/>
  <c r="T6" i="4"/>
  <c r="S6" i="4"/>
  <c r="R6" i="4"/>
  <c r="Q6" i="4"/>
  <c r="P6" i="4"/>
  <c r="O6" i="4"/>
  <c r="N6" i="4"/>
  <c r="AE6" i="4" s="1"/>
  <c r="M6" i="4"/>
  <c r="AD6" i="4" s="1"/>
  <c r="L6" i="4"/>
  <c r="K6" i="4"/>
  <c r="J6" i="4"/>
  <c r="AA6" i="4" s="1"/>
  <c r="I6" i="4"/>
  <c r="Z6" i="4" s="1"/>
  <c r="H6" i="4"/>
  <c r="AF5" i="4"/>
  <c r="AC5" i="4"/>
  <c r="AB5" i="4"/>
  <c r="Y5" i="4"/>
  <c r="AG5" i="4" s="1"/>
  <c r="V5" i="4"/>
  <c r="U5" i="4"/>
  <c r="T5" i="4"/>
  <c r="S5" i="4"/>
  <c r="R5" i="4"/>
  <c r="Q5" i="4"/>
  <c r="P5" i="4"/>
  <c r="O5" i="4"/>
  <c r="N5" i="4"/>
  <c r="AE5" i="4" s="1"/>
  <c r="M5" i="4"/>
  <c r="AD5" i="4" s="1"/>
  <c r="L5" i="4"/>
  <c r="K5" i="4"/>
  <c r="J5" i="4"/>
  <c r="AA5" i="4" s="1"/>
  <c r="I5" i="4"/>
  <c r="Z5" i="4" s="1"/>
  <c r="H5" i="4"/>
  <c r="AF4" i="4"/>
  <c r="AC4" i="4"/>
  <c r="AB4" i="4"/>
  <c r="Y4" i="4"/>
  <c r="AG4" i="4" s="1"/>
  <c r="V4" i="4"/>
  <c r="U4" i="4"/>
  <c r="T4" i="4"/>
  <c r="S4" i="4"/>
  <c r="R4" i="4"/>
  <c r="Q4" i="4"/>
  <c r="P4" i="4"/>
  <c r="O4" i="4"/>
  <c r="N4" i="4"/>
  <c r="AE4" i="4" s="1"/>
  <c r="M4" i="4"/>
  <c r="AD4" i="4" s="1"/>
  <c r="L4" i="4"/>
  <c r="K4" i="4"/>
  <c r="J4" i="4"/>
  <c r="AA4" i="4" s="1"/>
  <c r="I4" i="4"/>
  <c r="Z4" i="4" s="1"/>
  <c r="H4" i="4"/>
  <c r="AF3" i="4"/>
  <c r="AC3" i="4"/>
  <c r="AB3" i="4"/>
  <c r="Y3" i="4"/>
  <c r="AG3" i="4" s="1"/>
  <c r="V3" i="4"/>
  <c r="U3" i="4"/>
  <c r="T3" i="4"/>
  <c r="S3" i="4"/>
  <c r="R3" i="4"/>
  <c r="Q3" i="4"/>
  <c r="P3" i="4"/>
  <c r="O3" i="4"/>
  <c r="N3" i="4"/>
  <c r="AE3" i="4" s="1"/>
  <c r="M3" i="4"/>
  <c r="AD3" i="4" s="1"/>
  <c r="L3" i="4"/>
  <c r="K3" i="4"/>
  <c r="J3" i="4"/>
  <c r="AA3" i="4" s="1"/>
  <c r="I3" i="4"/>
  <c r="Z3" i="4" s="1"/>
  <c r="H3" i="4"/>
  <c r="AM122" i="3"/>
  <c r="AI122" i="3"/>
  <c r="Z122" i="3"/>
  <c r="V122" i="3"/>
  <c r="U122" i="3"/>
  <c r="T122" i="3"/>
  <c r="S122" i="3"/>
  <c r="R122" i="3"/>
  <c r="P122" i="3"/>
  <c r="AN122" i="3" s="1"/>
  <c r="M122" i="3"/>
  <c r="L122" i="3"/>
  <c r="K122" i="3"/>
  <c r="AL122" i="3" s="1"/>
  <c r="J122" i="3"/>
  <c r="AK122" i="3" s="1"/>
  <c r="I122" i="3"/>
  <c r="AJ122" i="3" s="1"/>
  <c r="H122" i="3"/>
  <c r="AK121" i="3"/>
  <c r="Z121" i="3"/>
  <c r="V121" i="3"/>
  <c r="U121" i="3"/>
  <c r="T121" i="3"/>
  <c r="S121" i="3"/>
  <c r="R121" i="3"/>
  <c r="P121" i="3"/>
  <c r="M121" i="3"/>
  <c r="L121" i="3"/>
  <c r="AM121" i="3" s="1"/>
  <c r="K121" i="3"/>
  <c r="AL121" i="3" s="1"/>
  <c r="J121" i="3"/>
  <c r="I121" i="3"/>
  <c r="H121" i="3"/>
  <c r="AI121" i="3" s="1"/>
  <c r="AM120" i="3"/>
  <c r="AI120" i="3"/>
  <c r="Z120" i="3"/>
  <c r="V120" i="3"/>
  <c r="U120" i="3"/>
  <c r="T120" i="3"/>
  <c r="AA120" i="3" s="1"/>
  <c r="S120" i="3"/>
  <c r="R120" i="3"/>
  <c r="P120" i="3"/>
  <c r="AN120" i="3" s="1"/>
  <c r="M120" i="3"/>
  <c r="L120" i="3"/>
  <c r="K120" i="3"/>
  <c r="AL120" i="3" s="1"/>
  <c r="J120" i="3"/>
  <c r="AK120" i="3" s="1"/>
  <c r="I120" i="3"/>
  <c r="AJ120" i="3" s="1"/>
  <c r="H120" i="3"/>
  <c r="AL119" i="3"/>
  <c r="AK119" i="3"/>
  <c r="Z119" i="3"/>
  <c r="V119" i="3"/>
  <c r="U119" i="3"/>
  <c r="T119" i="3"/>
  <c r="S119" i="3"/>
  <c r="R119" i="3"/>
  <c r="P119" i="3"/>
  <c r="M119" i="3"/>
  <c r="L119" i="3"/>
  <c r="AM119" i="3" s="1"/>
  <c r="K119" i="3"/>
  <c r="J119" i="3"/>
  <c r="I119" i="3"/>
  <c r="H119" i="3"/>
  <c r="AI119" i="3" s="1"/>
  <c r="AM118" i="3"/>
  <c r="AJ118" i="3"/>
  <c r="AI118" i="3"/>
  <c r="Z118" i="3"/>
  <c r="V118" i="3"/>
  <c r="U118" i="3"/>
  <c r="T118" i="3"/>
  <c r="AA118" i="3" s="1"/>
  <c r="S118" i="3"/>
  <c r="R118" i="3"/>
  <c r="P118" i="3"/>
  <c r="AN118" i="3" s="1"/>
  <c r="M118" i="3"/>
  <c r="L118" i="3"/>
  <c r="K118" i="3"/>
  <c r="AL118" i="3" s="1"/>
  <c r="J118" i="3"/>
  <c r="AK118" i="3" s="1"/>
  <c r="I118" i="3"/>
  <c r="H118" i="3"/>
  <c r="AL117" i="3"/>
  <c r="AK117" i="3"/>
  <c r="Z117" i="3"/>
  <c r="V117" i="3"/>
  <c r="U117" i="3"/>
  <c r="T117" i="3"/>
  <c r="S117" i="3"/>
  <c r="R117" i="3"/>
  <c r="P117" i="3"/>
  <c r="M117" i="3"/>
  <c r="L117" i="3"/>
  <c r="AM117" i="3" s="1"/>
  <c r="K117" i="3"/>
  <c r="J117" i="3"/>
  <c r="I117" i="3"/>
  <c r="AJ117" i="3" s="1"/>
  <c r="H117" i="3"/>
  <c r="AI117" i="3" s="1"/>
  <c r="AM116" i="3"/>
  <c r="AJ116" i="3"/>
  <c r="AI116" i="3"/>
  <c r="Z116" i="3"/>
  <c r="V116" i="3"/>
  <c r="U116" i="3"/>
  <c r="T116" i="3"/>
  <c r="AA116" i="3" s="1"/>
  <c r="S116" i="3"/>
  <c r="R116" i="3"/>
  <c r="P116" i="3"/>
  <c r="AN116" i="3" s="1"/>
  <c r="M116" i="3"/>
  <c r="L116" i="3"/>
  <c r="K116" i="3"/>
  <c r="AL116" i="3" s="1"/>
  <c r="J116" i="3"/>
  <c r="AK116" i="3" s="1"/>
  <c r="I116" i="3"/>
  <c r="H116" i="3"/>
  <c r="AL115" i="3"/>
  <c r="AK115" i="3"/>
  <c r="Z115" i="3"/>
  <c r="V115" i="3"/>
  <c r="U115" i="3"/>
  <c r="T115" i="3"/>
  <c r="S115" i="3"/>
  <c r="R115" i="3"/>
  <c r="P115" i="3"/>
  <c r="Q115" i="3" s="1"/>
  <c r="M115" i="3"/>
  <c r="L115" i="3"/>
  <c r="AM115" i="3" s="1"/>
  <c r="K115" i="3"/>
  <c r="J115" i="3"/>
  <c r="I115" i="3"/>
  <c r="AJ115" i="3" s="1"/>
  <c r="H115" i="3"/>
  <c r="AI115" i="3" s="1"/>
  <c r="AM114" i="3"/>
  <c r="AJ114" i="3"/>
  <c r="AI114" i="3"/>
  <c r="Z114" i="3"/>
  <c r="V114" i="3"/>
  <c r="U114" i="3"/>
  <c r="T114" i="3"/>
  <c r="S114" i="3"/>
  <c r="R114" i="3"/>
  <c r="P114" i="3"/>
  <c r="AN114" i="3" s="1"/>
  <c r="M114" i="3"/>
  <c r="L114" i="3"/>
  <c r="K114" i="3"/>
  <c r="AL114" i="3" s="1"/>
  <c r="J114" i="3"/>
  <c r="AK114" i="3" s="1"/>
  <c r="I114" i="3"/>
  <c r="H114" i="3"/>
  <c r="AL113" i="3"/>
  <c r="AK113" i="3"/>
  <c r="Z113" i="3"/>
  <c r="V113" i="3"/>
  <c r="U113" i="3"/>
  <c r="T113" i="3"/>
  <c r="S113" i="3"/>
  <c r="R113" i="3"/>
  <c r="P113" i="3"/>
  <c r="Q113" i="3" s="1"/>
  <c r="M113" i="3"/>
  <c r="L113" i="3"/>
  <c r="AM113" i="3" s="1"/>
  <c r="K113" i="3"/>
  <c r="J113" i="3"/>
  <c r="I113" i="3"/>
  <c r="H113" i="3"/>
  <c r="AI113" i="3" s="1"/>
  <c r="AM112" i="3"/>
  <c r="AJ112" i="3"/>
  <c r="AI112" i="3"/>
  <c r="Z112" i="3"/>
  <c r="V112" i="3"/>
  <c r="U112" i="3"/>
  <c r="T112" i="3"/>
  <c r="S112" i="3"/>
  <c r="R112" i="3"/>
  <c r="P112" i="3"/>
  <c r="AN112" i="3" s="1"/>
  <c r="M112" i="3"/>
  <c r="L112" i="3"/>
  <c r="K112" i="3"/>
  <c r="AL112" i="3" s="1"/>
  <c r="J112" i="3"/>
  <c r="AK112" i="3" s="1"/>
  <c r="I112" i="3"/>
  <c r="H112" i="3"/>
  <c r="AL111" i="3"/>
  <c r="AK111" i="3"/>
  <c r="Z111" i="3"/>
  <c r="V111" i="3"/>
  <c r="U111" i="3"/>
  <c r="T111" i="3"/>
  <c r="S111" i="3"/>
  <c r="R111" i="3"/>
  <c r="P111" i="3"/>
  <c r="M111" i="3"/>
  <c r="L111" i="3"/>
  <c r="AM111" i="3" s="1"/>
  <c r="K111" i="3"/>
  <c r="J111" i="3"/>
  <c r="I111" i="3"/>
  <c r="H111" i="3"/>
  <c r="AI111" i="3" s="1"/>
  <c r="AM110" i="3"/>
  <c r="AJ110" i="3"/>
  <c r="AI110" i="3"/>
  <c r="Z110" i="3"/>
  <c r="V110" i="3"/>
  <c r="U110" i="3"/>
  <c r="T110" i="3"/>
  <c r="AA110" i="3" s="1"/>
  <c r="S110" i="3"/>
  <c r="R110" i="3"/>
  <c r="P110" i="3"/>
  <c r="AN110" i="3" s="1"/>
  <c r="M110" i="3"/>
  <c r="L110" i="3"/>
  <c r="K110" i="3"/>
  <c r="AL110" i="3" s="1"/>
  <c r="J110" i="3"/>
  <c r="AK110" i="3" s="1"/>
  <c r="I110" i="3"/>
  <c r="H110" i="3"/>
  <c r="AL109" i="3"/>
  <c r="AK109" i="3"/>
  <c r="Z109" i="3"/>
  <c r="V109" i="3"/>
  <c r="U109" i="3"/>
  <c r="T109" i="3"/>
  <c r="S109" i="3"/>
  <c r="R109" i="3"/>
  <c r="P109" i="3"/>
  <c r="M109" i="3"/>
  <c r="L109" i="3"/>
  <c r="AM109" i="3" s="1"/>
  <c r="K109" i="3"/>
  <c r="J109" i="3"/>
  <c r="I109" i="3"/>
  <c r="AJ109" i="3" s="1"/>
  <c r="H109" i="3"/>
  <c r="AI109" i="3" s="1"/>
  <c r="AM108" i="3"/>
  <c r="AJ108" i="3"/>
  <c r="AI108" i="3"/>
  <c r="Z108" i="3"/>
  <c r="V108" i="3"/>
  <c r="U108" i="3"/>
  <c r="T108" i="3"/>
  <c r="AA108" i="3" s="1"/>
  <c r="S108" i="3"/>
  <c r="R108" i="3"/>
  <c r="P108" i="3"/>
  <c r="AN108" i="3" s="1"/>
  <c r="M108" i="3"/>
  <c r="L108" i="3"/>
  <c r="K108" i="3"/>
  <c r="AL108" i="3" s="1"/>
  <c r="J108" i="3"/>
  <c r="AK108" i="3" s="1"/>
  <c r="I108" i="3"/>
  <c r="H108" i="3"/>
  <c r="AL107" i="3"/>
  <c r="AK107" i="3"/>
  <c r="Z107" i="3"/>
  <c r="V107" i="3"/>
  <c r="U107" i="3"/>
  <c r="T107" i="3"/>
  <c r="S107" i="3"/>
  <c r="R107" i="3"/>
  <c r="P107" i="3"/>
  <c r="Q107" i="3" s="1"/>
  <c r="M107" i="3"/>
  <c r="L107" i="3"/>
  <c r="AM107" i="3" s="1"/>
  <c r="K107" i="3"/>
  <c r="J107" i="3"/>
  <c r="I107" i="3"/>
  <c r="AJ107" i="3" s="1"/>
  <c r="H107" i="3"/>
  <c r="AI107" i="3" s="1"/>
  <c r="AM106" i="3"/>
  <c r="AJ106" i="3"/>
  <c r="AI106" i="3"/>
  <c r="Z106" i="3"/>
  <c r="V106" i="3"/>
  <c r="U106" i="3"/>
  <c r="T106" i="3"/>
  <c r="S106" i="3"/>
  <c r="R106" i="3"/>
  <c r="P106" i="3"/>
  <c r="AN106" i="3" s="1"/>
  <c r="M106" i="3"/>
  <c r="L106" i="3"/>
  <c r="K106" i="3"/>
  <c r="AL106" i="3" s="1"/>
  <c r="J106" i="3"/>
  <c r="AK106" i="3" s="1"/>
  <c r="I106" i="3"/>
  <c r="H106" i="3"/>
  <c r="AL105" i="3"/>
  <c r="Z105" i="3"/>
  <c r="V105" i="3"/>
  <c r="U105" i="3"/>
  <c r="T105" i="3"/>
  <c r="S105" i="3"/>
  <c r="R105" i="3"/>
  <c r="P105" i="3"/>
  <c r="M105" i="3"/>
  <c r="L105" i="3"/>
  <c r="AM105" i="3" s="1"/>
  <c r="K105" i="3"/>
  <c r="J105" i="3"/>
  <c r="AK105" i="3" s="1"/>
  <c r="I105" i="3"/>
  <c r="AJ105" i="3" s="1"/>
  <c r="H105" i="3"/>
  <c r="AI105" i="3" s="1"/>
  <c r="AL104" i="3"/>
  <c r="AJ104" i="3"/>
  <c r="Z104" i="3"/>
  <c r="V104" i="3"/>
  <c r="U104" i="3"/>
  <c r="T104" i="3"/>
  <c r="S104" i="3"/>
  <c r="R104" i="3"/>
  <c r="AA104" i="3" s="1"/>
  <c r="P104" i="3"/>
  <c r="AN104" i="3" s="1"/>
  <c r="M104" i="3"/>
  <c r="L104" i="3"/>
  <c r="AM104" i="3" s="1"/>
  <c r="K104" i="3"/>
  <c r="J104" i="3"/>
  <c r="AK104" i="3" s="1"/>
  <c r="I104" i="3"/>
  <c r="H104" i="3"/>
  <c r="AI104" i="3" s="1"/>
  <c r="AL103" i="3"/>
  <c r="AK103" i="3"/>
  <c r="Z103" i="3"/>
  <c r="V103" i="3"/>
  <c r="U103" i="3"/>
  <c r="T103" i="3"/>
  <c r="S103" i="3"/>
  <c r="R103" i="3"/>
  <c r="P103" i="3"/>
  <c r="M103" i="3"/>
  <c r="L103" i="3"/>
  <c r="AM103" i="3" s="1"/>
  <c r="K103" i="3"/>
  <c r="J103" i="3"/>
  <c r="I103" i="3"/>
  <c r="AJ103" i="3" s="1"/>
  <c r="H103" i="3"/>
  <c r="AI103" i="3" s="1"/>
  <c r="AN102" i="3"/>
  <c r="AJ102" i="3"/>
  <c r="Z102" i="3"/>
  <c r="V102" i="3"/>
  <c r="U102" i="3"/>
  <c r="T102" i="3"/>
  <c r="S102" i="3"/>
  <c r="R102" i="3"/>
  <c r="AA102" i="3" s="1"/>
  <c r="P102" i="3"/>
  <c r="M102" i="3"/>
  <c r="L102" i="3"/>
  <c r="K102" i="3"/>
  <c r="AL102" i="3" s="1"/>
  <c r="J102" i="3"/>
  <c r="AK102" i="3" s="1"/>
  <c r="I102" i="3"/>
  <c r="H102" i="3"/>
  <c r="AL101" i="3"/>
  <c r="AK101" i="3"/>
  <c r="AJ101" i="3"/>
  <c r="Z101" i="3"/>
  <c r="V101" i="3"/>
  <c r="U101" i="3"/>
  <c r="T101" i="3"/>
  <c r="S101" i="3"/>
  <c r="R101" i="3"/>
  <c r="P101" i="3"/>
  <c r="M101" i="3"/>
  <c r="L101" i="3"/>
  <c r="K101" i="3"/>
  <c r="J101" i="3"/>
  <c r="I101" i="3"/>
  <c r="H101" i="3"/>
  <c r="AN100" i="3"/>
  <c r="AM100" i="3"/>
  <c r="AJ100" i="3"/>
  <c r="AI100" i="3"/>
  <c r="Z100" i="3"/>
  <c r="V100" i="3"/>
  <c r="U100" i="3"/>
  <c r="T100" i="3"/>
  <c r="AA100" i="3" s="1"/>
  <c r="S100" i="3"/>
  <c r="R100" i="3"/>
  <c r="P100" i="3"/>
  <c r="M100" i="3"/>
  <c r="L100" i="3"/>
  <c r="K100" i="3"/>
  <c r="AL100" i="3" s="1"/>
  <c r="J100" i="3"/>
  <c r="AK100" i="3" s="1"/>
  <c r="I100" i="3"/>
  <c r="H100" i="3"/>
  <c r="AL99" i="3"/>
  <c r="AJ99" i="3"/>
  <c r="Z99" i="3"/>
  <c r="V99" i="3"/>
  <c r="U99" i="3"/>
  <c r="T99" i="3"/>
  <c r="AA99" i="3" s="1"/>
  <c r="S99" i="3"/>
  <c r="R99" i="3"/>
  <c r="P99" i="3"/>
  <c r="M99" i="3"/>
  <c r="L99" i="3"/>
  <c r="K99" i="3"/>
  <c r="J99" i="3"/>
  <c r="AK99" i="3" s="1"/>
  <c r="I99" i="3"/>
  <c r="H99" i="3"/>
  <c r="AM98" i="3"/>
  <c r="AL98" i="3"/>
  <c r="AJ98" i="3"/>
  <c r="AI98" i="3"/>
  <c r="Z98" i="3"/>
  <c r="V98" i="3"/>
  <c r="U98" i="3"/>
  <c r="T98" i="3"/>
  <c r="AA98" i="3" s="1"/>
  <c r="S98" i="3"/>
  <c r="R98" i="3"/>
  <c r="P98" i="3"/>
  <c r="M98" i="3"/>
  <c r="L98" i="3"/>
  <c r="K98" i="3"/>
  <c r="J98" i="3"/>
  <c r="AK98" i="3" s="1"/>
  <c r="I98" i="3"/>
  <c r="H98" i="3"/>
  <c r="AN97" i="3"/>
  <c r="AL97" i="3"/>
  <c r="Z97" i="3"/>
  <c r="V97" i="3"/>
  <c r="U97" i="3"/>
  <c r="T97" i="3"/>
  <c r="AA97" i="3" s="1"/>
  <c r="S97" i="3"/>
  <c r="R97" i="3"/>
  <c r="P97" i="3"/>
  <c r="M97" i="3"/>
  <c r="L97" i="3"/>
  <c r="AM97" i="3" s="1"/>
  <c r="K97" i="3"/>
  <c r="J97" i="3"/>
  <c r="AK97" i="3" s="1"/>
  <c r="I97" i="3"/>
  <c r="AJ97" i="3" s="1"/>
  <c r="H97" i="3"/>
  <c r="AI97" i="3" s="1"/>
  <c r="AL96" i="3"/>
  <c r="AJ96" i="3"/>
  <c r="Z96" i="3"/>
  <c r="V96" i="3"/>
  <c r="U96" i="3"/>
  <c r="T96" i="3"/>
  <c r="S96" i="3"/>
  <c r="R96" i="3"/>
  <c r="AA96" i="3" s="1"/>
  <c r="P96" i="3"/>
  <c r="AN96" i="3" s="1"/>
  <c r="M96" i="3"/>
  <c r="L96" i="3"/>
  <c r="AM96" i="3" s="1"/>
  <c r="K96" i="3"/>
  <c r="J96" i="3"/>
  <c r="AK96" i="3" s="1"/>
  <c r="I96" i="3"/>
  <c r="H96" i="3"/>
  <c r="AI96" i="3" s="1"/>
  <c r="AL95" i="3"/>
  <c r="AK95" i="3"/>
  <c r="Z95" i="3"/>
  <c r="V95" i="3"/>
  <c r="U95" i="3"/>
  <c r="T95" i="3"/>
  <c r="S95" i="3"/>
  <c r="R95" i="3"/>
  <c r="P95" i="3"/>
  <c r="M95" i="3"/>
  <c r="L95" i="3"/>
  <c r="AM95" i="3" s="1"/>
  <c r="K95" i="3"/>
  <c r="J95" i="3"/>
  <c r="I95" i="3"/>
  <c r="H95" i="3"/>
  <c r="AI95" i="3" s="1"/>
  <c r="AN94" i="3"/>
  <c r="AJ94" i="3"/>
  <c r="Z94" i="3"/>
  <c r="V94" i="3"/>
  <c r="U94" i="3"/>
  <c r="T94" i="3"/>
  <c r="S94" i="3"/>
  <c r="R94" i="3"/>
  <c r="AA94" i="3" s="1"/>
  <c r="P94" i="3"/>
  <c r="M94" i="3"/>
  <c r="L94" i="3"/>
  <c r="K94" i="3"/>
  <c r="AL94" i="3" s="1"/>
  <c r="J94" i="3"/>
  <c r="AK94" i="3" s="1"/>
  <c r="I94" i="3"/>
  <c r="H94" i="3"/>
  <c r="AL93" i="3"/>
  <c r="AK93" i="3"/>
  <c r="AJ93" i="3"/>
  <c r="Z93" i="3"/>
  <c r="V93" i="3"/>
  <c r="U93" i="3"/>
  <c r="T93" i="3"/>
  <c r="S93" i="3"/>
  <c r="R93" i="3"/>
  <c r="P93" i="3"/>
  <c r="M93" i="3"/>
  <c r="L93" i="3"/>
  <c r="K93" i="3"/>
  <c r="J93" i="3"/>
  <c r="I93" i="3"/>
  <c r="H93" i="3"/>
  <c r="AN92" i="3"/>
  <c r="AM92" i="3"/>
  <c r="AJ92" i="3"/>
  <c r="AI92" i="3"/>
  <c r="Z92" i="3"/>
  <c r="V92" i="3"/>
  <c r="U92" i="3"/>
  <c r="T92" i="3"/>
  <c r="AA92" i="3" s="1"/>
  <c r="S92" i="3"/>
  <c r="R92" i="3"/>
  <c r="P92" i="3"/>
  <c r="M92" i="3"/>
  <c r="L92" i="3"/>
  <c r="K92" i="3"/>
  <c r="AL92" i="3" s="1"/>
  <c r="J92" i="3"/>
  <c r="AK92" i="3" s="1"/>
  <c r="I92" i="3"/>
  <c r="H92" i="3"/>
  <c r="B92" i="3"/>
  <c r="AM91" i="3"/>
  <c r="AK91" i="3"/>
  <c r="AI91" i="3"/>
  <c r="Z91" i="3"/>
  <c r="AA91" i="3" s="1"/>
  <c r="V91" i="3"/>
  <c r="U91" i="3"/>
  <c r="T91" i="3"/>
  <c r="S91" i="3"/>
  <c r="R91" i="3"/>
  <c r="P91" i="3"/>
  <c r="M91" i="3"/>
  <c r="L91" i="3"/>
  <c r="K91" i="3"/>
  <c r="AL91" i="3" s="1"/>
  <c r="J91" i="3"/>
  <c r="I91" i="3"/>
  <c r="AJ91" i="3" s="1"/>
  <c r="H91" i="3"/>
  <c r="B91" i="3"/>
  <c r="AL90" i="3"/>
  <c r="AK90" i="3"/>
  <c r="Z90" i="3"/>
  <c r="V90" i="3"/>
  <c r="U90" i="3"/>
  <c r="T90" i="3"/>
  <c r="S90" i="3"/>
  <c r="R90" i="3"/>
  <c r="P90" i="3"/>
  <c r="M90" i="3"/>
  <c r="L90" i="3"/>
  <c r="AM90" i="3" s="1"/>
  <c r="K90" i="3"/>
  <c r="J90" i="3"/>
  <c r="I90" i="3"/>
  <c r="H90" i="3"/>
  <c r="AI90" i="3" s="1"/>
  <c r="B90" i="3"/>
  <c r="AM89" i="3"/>
  <c r="AK89" i="3"/>
  <c r="Z89" i="3"/>
  <c r="V89" i="3"/>
  <c r="U89" i="3"/>
  <c r="T89" i="3"/>
  <c r="S89" i="3"/>
  <c r="R89" i="3"/>
  <c r="P89" i="3"/>
  <c r="M89" i="3"/>
  <c r="L89" i="3"/>
  <c r="K89" i="3"/>
  <c r="AL89" i="3" s="1"/>
  <c r="J89" i="3"/>
  <c r="I89" i="3"/>
  <c r="H89" i="3"/>
  <c r="Q89" i="3" s="1"/>
  <c r="B89" i="3"/>
  <c r="AM88" i="3"/>
  <c r="AJ88" i="3"/>
  <c r="AI88" i="3"/>
  <c r="Z88" i="3"/>
  <c r="V88" i="3"/>
  <c r="U88" i="3"/>
  <c r="T88" i="3"/>
  <c r="AA88" i="3" s="1"/>
  <c r="S88" i="3"/>
  <c r="R88" i="3"/>
  <c r="P88" i="3"/>
  <c r="AN88" i="3" s="1"/>
  <c r="M88" i="3"/>
  <c r="L88" i="3"/>
  <c r="K88" i="3"/>
  <c r="AL88" i="3" s="1"/>
  <c r="J88" i="3"/>
  <c r="AK88" i="3" s="1"/>
  <c r="I88" i="3"/>
  <c r="H88" i="3"/>
  <c r="B88" i="3"/>
  <c r="AM87" i="3"/>
  <c r="AL87" i="3"/>
  <c r="AI87" i="3"/>
  <c r="Z87" i="3"/>
  <c r="V87" i="3"/>
  <c r="U87" i="3"/>
  <c r="T87" i="3"/>
  <c r="AA87" i="3" s="1"/>
  <c r="S87" i="3"/>
  <c r="R87" i="3"/>
  <c r="P87" i="3"/>
  <c r="M87" i="3"/>
  <c r="L87" i="3"/>
  <c r="K87" i="3"/>
  <c r="J87" i="3"/>
  <c r="AK87" i="3" s="1"/>
  <c r="I87" i="3"/>
  <c r="AJ87" i="3" s="1"/>
  <c r="H87" i="3"/>
  <c r="B87" i="3"/>
  <c r="AL86" i="3"/>
  <c r="AK86" i="3"/>
  <c r="Z86" i="3"/>
  <c r="V86" i="3"/>
  <c r="U86" i="3"/>
  <c r="T86" i="3"/>
  <c r="S86" i="3"/>
  <c r="R86" i="3"/>
  <c r="P86" i="3"/>
  <c r="M86" i="3"/>
  <c r="L86" i="3"/>
  <c r="AM86" i="3" s="1"/>
  <c r="K86" i="3"/>
  <c r="J86" i="3"/>
  <c r="I86" i="3"/>
  <c r="AJ86" i="3" s="1"/>
  <c r="H86" i="3"/>
  <c r="AI86" i="3" s="1"/>
  <c r="B86" i="3"/>
  <c r="AN85" i="3"/>
  <c r="AK85" i="3"/>
  <c r="AJ85" i="3"/>
  <c r="Z85" i="3"/>
  <c r="AA85" i="3" s="1"/>
  <c r="V85" i="3"/>
  <c r="U85" i="3"/>
  <c r="T85" i="3"/>
  <c r="S85" i="3"/>
  <c r="R85" i="3"/>
  <c r="P85" i="3"/>
  <c r="M85" i="3"/>
  <c r="L85" i="3"/>
  <c r="AM85" i="3" s="1"/>
  <c r="K85" i="3"/>
  <c r="AL85" i="3" s="1"/>
  <c r="J85" i="3"/>
  <c r="I85" i="3"/>
  <c r="H85" i="3"/>
  <c r="B85" i="3"/>
  <c r="AM84" i="3"/>
  <c r="AJ84" i="3"/>
  <c r="AI84" i="3"/>
  <c r="Z84" i="3"/>
  <c r="V84" i="3"/>
  <c r="U84" i="3"/>
  <c r="T84" i="3"/>
  <c r="AA84" i="3" s="1"/>
  <c r="S84" i="3"/>
  <c r="R84" i="3"/>
  <c r="P84" i="3"/>
  <c r="AN84" i="3" s="1"/>
  <c r="M84" i="3"/>
  <c r="L84" i="3"/>
  <c r="K84" i="3"/>
  <c r="AL84" i="3" s="1"/>
  <c r="J84" i="3"/>
  <c r="AK84" i="3" s="1"/>
  <c r="I84" i="3"/>
  <c r="H84" i="3"/>
  <c r="B84" i="3"/>
  <c r="AM83" i="3"/>
  <c r="AL83" i="3"/>
  <c r="AI83" i="3"/>
  <c r="Z83" i="3"/>
  <c r="V83" i="3"/>
  <c r="U83" i="3"/>
  <c r="T83" i="3"/>
  <c r="AA83" i="3" s="1"/>
  <c r="S83" i="3"/>
  <c r="R83" i="3"/>
  <c r="P83" i="3"/>
  <c r="M83" i="3"/>
  <c r="L83" i="3"/>
  <c r="K83" i="3"/>
  <c r="J83" i="3"/>
  <c r="I83" i="3"/>
  <c r="AJ83" i="3" s="1"/>
  <c r="H83" i="3"/>
  <c r="B83" i="3"/>
  <c r="AL82" i="3"/>
  <c r="AK82" i="3"/>
  <c r="Z82" i="3"/>
  <c r="V82" i="3"/>
  <c r="U82" i="3"/>
  <c r="T82" i="3"/>
  <c r="S82" i="3"/>
  <c r="R82" i="3"/>
  <c r="P82" i="3"/>
  <c r="M82" i="3"/>
  <c r="L82" i="3"/>
  <c r="AM82" i="3" s="1"/>
  <c r="K82" i="3"/>
  <c r="J82" i="3"/>
  <c r="I82" i="3"/>
  <c r="AJ82" i="3" s="1"/>
  <c r="H82" i="3"/>
  <c r="AI82" i="3" s="1"/>
  <c r="B82" i="3"/>
  <c r="AN81" i="3"/>
  <c r="AK81" i="3"/>
  <c r="AJ81" i="3"/>
  <c r="Z81" i="3"/>
  <c r="V81" i="3"/>
  <c r="U81" i="3"/>
  <c r="T81" i="3"/>
  <c r="S81" i="3"/>
  <c r="R81" i="3"/>
  <c r="P81" i="3"/>
  <c r="M81" i="3"/>
  <c r="L81" i="3"/>
  <c r="K81" i="3"/>
  <c r="AL81" i="3" s="1"/>
  <c r="J81" i="3"/>
  <c r="I81" i="3"/>
  <c r="H81" i="3"/>
  <c r="B81" i="3"/>
  <c r="AM80" i="3"/>
  <c r="AJ80" i="3"/>
  <c r="AI80" i="3"/>
  <c r="Z80" i="3"/>
  <c r="V80" i="3"/>
  <c r="U80" i="3"/>
  <c r="T80" i="3"/>
  <c r="S80" i="3"/>
  <c r="R80" i="3"/>
  <c r="P80" i="3"/>
  <c r="AN80" i="3" s="1"/>
  <c r="M80" i="3"/>
  <c r="L80" i="3"/>
  <c r="K80" i="3"/>
  <c r="AL80" i="3" s="1"/>
  <c r="J80" i="3"/>
  <c r="AK80" i="3" s="1"/>
  <c r="I80" i="3"/>
  <c r="H80" i="3"/>
  <c r="B80" i="3"/>
  <c r="AM79" i="3"/>
  <c r="AL79" i="3"/>
  <c r="AI79" i="3"/>
  <c r="Z79" i="3"/>
  <c r="V79" i="3"/>
  <c r="U79" i="3"/>
  <c r="T79" i="3"/>
  <c r="AA79" i="3" s="1"/>
  <c r="S79" i="3"/>
  <c r="R79" i="3"/>
  <c r="P79" i="3"/>
  <c r="M79" i="3"/>
  <c r="L79" i="3"/>
  <c r="K79" i="3"/>
  <c r="J79" i="3"/>
  <c r="AK79" i="3" s="1"/>
  <c r="I79" i="3"/>
  <c r="AJ79" i="3" s="1"/>
  <c r="H79" i="3"/>
  <c r="B79" i="3"/>
  <c r="AL78" i="3"/>
  <c r="AK78" i="3"/>
  <c r="Z78" i="3"/>
  <c r="V78" i="3"/>
  <c r="U78" i="3"/>
  <c r="T78" i="3"/>
  <c r="S78" i="3"/>
  <c r="R78" i="3"/>
  <c r="P78" i="3"/>
  <c r="M78" i="3"/>
  <c r="L78" i="3"/>
  <c r="AM78" i="3" s="1"/>
  <c r="K78" i="3"/>
  <c r="J78" i="3"/>
  <c r="I78" i="3"/>
  <c r="H78" i="3"/>
  <c r="AI78" i="3" s="1"/>
  <c r="B78" i="3"/>
  <c r="AN77" i="3"/>
  <c r="AK77" i="3"/>
  <c r="AJ77" i="3"/>
  <c r="Z77" i="3"/>
  <c r="V77" i="3"/>
  <c r="U77" i="3"/>
  <c r="T77" i="3"/>
  <c r="S77" i="3"/>
  <c r="R77" i="3"/>
  <c r="P77" i="3"/>
  <c r="M77" i="3"/>
  <c r="L77" i="3"/>
  <c r="AM77" i="3" s="1"/>
  <c r="K77" i="3"/>
  <c r="AL77" i="3" s="1"/>
  <c r="J77" i="3"/>
  <c r="I77" i="3"/>
  <c r="H77" i="3"/>
  <c r="AI77" i="3" s="1"/>
  <c r="B77" i="3"/>
  <c r="AM76" i="3"/>
  <c r="AJ76" i="3"/>
  <c r="AI76" i="3"/>
  <c r="Z76" i="3"/>
  <c r="V76" i="3"/>
  <c r="U76" i="3"/>
  <c r="T76" i="3"/>
  <c r="S76" i="3"/>
  <c r="R76" i="3"/>
  <c r="P76" i="3"/>
  <c r="AN76" i="3" s="1"/>
  <c r="M76" i="3"/>
  <c r="L76" i="3"/>
  <c r="K76" i="3"/>
  <c r="AL76" i="3" s="1"/>
  <c r="J76" i="3"/>
  <c r="AK76" i="3" s="1"/>
  <c r="I76" i="3"/>
  <c r="H76" i="3"/>
  <c r="B76" i="3"/>
  <c r="AM75" i="3"/>
  <c r="AL75" i="3"/>
  <c r="AK75" i="3"/>
  <c r="AI75" i="3"/>
  <c r="Z75" i="3"/>
  <c r="AA75" i="3" s="1"/>
  <c r="V75" i="3"/>
  <c r="U75" i="3"/>
  <c r="T75" i="3"/>
  <c r="S75" i="3"/>
  <c r="R75" i="3"/>
  <c r="P75" i="3"/>
  <c r="M75" i="3"/>
  <c r="L75" i="3"/>
  <c r="K75" i="3"/>
  <c r="J75" i="3"/>
  <c r="I75" i="3"/>
  <c r="H75" i="3"/>
  <c r="B75" i="3"/>
  <c r="AL74" i="3"/>
  <c r="AK74" i="3"/>
  <c r="Z74" i="3"/>
  <c r="V74" i="3"/>
  <c r="U74" i="3"/>
  <c r="T74" i="3"/>
  <c r="S74" i="3"/>
  <c r="R74" i="3"/>
  <c r="P74" i="3"/>
  <c r="Q74" i="3" s="1"/>
  <c r="M74" i="3"/>
  <c r="L74" i="3"/>
  <c r="K74" i="3"/>
  <c r="J74" i="3"/>
  <c r="I74" i="3"/>
  <c r="AJ74" i="3" s="1"/>
  <c r="H74" i="3"/>
  <c r="B74" i="3"/>
  <c r="AN73" i="3"/>
  <c r="AM73" i="3"/>
  <c r="AK73" i="3"/>
  <c r="AJ73" i="3"/>
  <c r="AI73" i="3"/>
  <c r="Z73" i="3"/>
  <c r="V73" i="3"/>
  <c r="U73" i="3"/>
  <c r="T73" i="3"/>
  <c r="S73" i="3"/>
  <c r="R73" i="3"/>
  <c r="P73" i="3"/>
  <c r="M73" i="3"/>
  <c r="L73" i="3"/>
  <c r="K73" i="3"/>
  <c r="AL73" i="3" s="1"/>
  <c r="J73" i="3"/>
  <c r="I73" i="3"/>
  <c r="H73" i="3"/>
  <c r="B73" i="3"/>
  <c r="AM72" i="3"/>
  <c r="AJ72" i="3"/>
  <c r="AI72" i="3"/>
  <c r="Z72" i="3"/>
  <c r="V72" i="3"/>
  <c r="U72" i="3"/>
  <c r="T72" i="3"/>
  <c r="AA72" i="3" s="1"/>
  <c r="S72" i="3"/>
  <c r="R72" i="3"/>
  <c r="P72" i="3"/>
  <c r="M72" i="3"/>
  <c r="L72" i="3"/>
  <c r="K72" i="3"/>
  <c r="AL72" i="3" s="1"/>
  <c r="J72" i="3"/>
  <c r="AK72" i="3" s="1"/>
  <c r="I72" i="3"/>
  <c r="H72" i="3"/>
  <c r="B72" i="3"/>
  <c r="AM71" i="3"/>
  <c r="AL71" i="3"/>
  <c r="AI71" i="3"/>
  <c r="Z71" i="3"/>
  <c r="V71" i="3"/>
  <c r="U71" i="3"/>
  <c r="T71" i="3"/>
  <c r="AA71" i="3" s="1"/>
  <c r="S71" i="3"/>
  <c r="R71" i="3"/>
  <c r="P71" i="3"/>
  <c r="M71" i="3"/>
  <c r="L71" i="3"/>
  <c r="K71" i="3"/>
  <c r="J71" i="3"/>
  <c r="AK71" i="3" s="1"/>
  <c r="I71" i="3"/>
  <c r="AJ71" i="3" s="1"/>
  <c r="H71" i="3"/>
  <c r="B71" i="3"/>
  <c r="AL70" i="3"/>
  <c r="AK70" i="3"/>
  <c r="Z70" i="3"/>
  <c r="V70" i="3"/>
  <c r="U70" i="3"/>
  <c r="T70" i="3"/>
  <c r="S70" i="3"/>
  <c r="R70" i="3"/>
  <c r="P70" i="3"/>
  <c r="M70" i="3"/>
  <c r="L70" i="3"/>
  <c r="AM70" i="3" s="1"/>
  <c r="K70" i="3"/>
  <c r="J70" i="3"/>
  <c r="I70" i="3"/>
  <c r="AJ70" i="3" s="1"/>
  <c r="H70" i="3"/>
  <c r="AI70" i="3" s="1"/>
  <c r="B70" i="3"/>
  <c r="AN69" i="3"/>
  <c r="AM69" i="3"/>
  <c r="AK69" i="3"/>
  <c r="AJ69" i="3"/>
  <c r="AI69" i="3"/>
  <c r="Z69" i="3"/>
  <c r="AA69" i="3" s="1"/>
  <c r="V69" i="3"/>
  <c r="U69" i="3"/>
  <c r="T69" i="3"/>
  <c r="S69" i="3"/>
  <c r="R69" i="3"/>
  <c r="P69" i="3"/>
  <c r="M69" i="3"/>
  <c r="L69" i="3"/>
  <c r="K69" i="3"/>
  <c r="AL69" i="3" s="1"/>
  <c r="J69" i="3"/>
  <c r="I69" i="3"/>
  <c r="H69" i="3"/>
  <c r="Q69" i="3" s="1"/>
  <c r="B69" i="3"/>
  <c r="AM68" i="3"/>
  <c r="AL68" i="3"/>
  <c r="AJ68" i="3"/>
  <c r="AI68" i="3"/>
  <c r="Z68" i="3"/>
  <c r="V68" i="3"/>
  <c r="U68" i="3"/>
  <c r="T68" i="3"/>
  <c r="AA68" i="3" s="1"/>
  <c r="S68" i="3"/>
  <c r="R68" i="3"/>
  <c r="P68" i="3"/>
  <c r="AN68" i="3" s="1"/>
  <c r="M68" i="3"/>
  <c r="L68" i="3"/>
  <c r="K68" i="3"/>
  <c r="J68" i="3"/>
  <c r="AK68" i="3" s="1"/>
  <c r="I68" i="3"/>
  <c r="H68" i="3"/>
  <c r="B68" i="3"/>
  <c r="AM67" i="3"/>
  <c r="AL67" i="3"/>
  <c r="AI67" i="3"/>
  <c r="Z67" i="3"/>
  <c r="V67" i="3"/>
  <c r="U67" i="3"/>
  <c r="T67" i="3"/>
  <c r="AA67" i="3" s="1"/>
  <c r="S67" i="3"/>
  <c r="R67" i="3"/>
  <c r="P67" i="3"/>
  <c r="M67" i="3"/>
  <c r="L67" i="3"/>
  <c r="K67" i="3"/>
  <c r="J67" i="3"/>
  <c r="I67" i="3"/>
  <c r="AJ67" i="3" s="1"/>
  <c r="H67" i="3"/>
  <c r="B67" i="3"/>
  <c r="AL66" i="3"/>
  <c r="Z66" i="3"/>
  <c r="AN66" i="3" s="1"/>
  <c r="V66" i="3"/>
  <c r="U66" i="3"/>
  <c r="T66" i="3"/>
  <c r="S66" i="3"/>
  <c r="R66" i="3"/>
  <c r="P66" i="3"/>
  <c r="M66" i="3"/>
  <c r="L66" i="3"/>
  <c r="AM66" i="3" s="1"/>
  <c r="K66" i="3"/>
  <c r="J66" i="3"/>
  <c r="AK66" i="3" s="1"/>
  <c r="I66" i="3"/>
  <c r="AJ66" i="3" s="1"/>
  <c r="H66" i="3"/>
  <c r="AI66" i="3" s="1"/>
  <c r="B66" i="3"/>
  <c r="AM65" i="3"/>
  <c r="AK65" i="3"/>
  <c r="AI65" i="3"/>
  <c r="Z65" i="3"/>
  <c r="V65" i="3"/>
  <c r="U65" i="3"/>
  <c r="T65" i="3"/>
  <c r="S65" i="3"/>
  <c r="R65" i="3"/>
  <c r="P65" i="3"/>
  <c r="M65" i="3"/>
  <c r="L65" i="3"/>
  <c r="K65" i="3"/>
  <c r="AL65" i="3" s="1"/>
  <c r="J65" i="3"/>
  <c r="I65" i="3"/>
  <c r="H65" i="3"/>
  <c r="Q65" i="3" s="1"/>
  <c r="B65" i="3"/>
  <c r="AM64" i="3"/>
  <c r="AJ64" i="3"/>
  <c r="AI64" i="3"/>
  <c r="Z64" i="3"/>
  <c r="V64" i="3"/>
  <c r="U64" i="3"/>
  <c r="T64" i="3"/>
  <c r="AA64" i="3" s="1"/>
  <c r="S64" i="3"/>
  <c r="R64" i="3"/>
  <c r="P64" i="3"/>
  <c r="M64" i="3"/>
  <c r="L64" i="3"/>
  <c r="K64" i="3"/>
  <c r="AL64" i="3" s="1"/>
  <c r="J64" i="3"/>
  <c r="AK64" i="3" s="1"/>
  <c r="I64" i="3"/>
  <c r="H64" i="3"/>
  <c r="B64" i="3"/>
  <c r="AM63" i="3"/>
  <c r="AK63" i="3"/>
  <c r="AO63" i="3" s="1"/>
  <c r="AI63" i="3"/>
  <c r="Z63" i="3"/>
  <c r="V63" i="3"/>
  <c r="U63" i="3"/>
  <c r="T63" i="3"/>
  <c r="S63" i="3"/>
  <c r="R63" i="3"/>
  <c r="P63" i="3"/>
  <c r="AN63" i="3" s="1"/>
  <c r="M63" i="3"/>
  <c r="L63" i="3"/>
  <c r="K63" i="3"/>
  <c r="AL63" i="3" s="1"/>
  <c r="J63" i="3"/>
  <c r="I63" i="3"/>
  <c r="AJ63" i="3" s="1"/>
  <c r="H63" i="3"/>
  <c r="B63" i="3"/>
  <c r="AL62" i="3"/>
  <c r="AK62" i="3"/>
  <c r="Z62" i="3"/>
  <c r="V62" i="3"/>
  <c r="U62" i="3"/>
  <c r="T62" i="3"/>
  <c r="S62" i="3"/>
  <c r="AJ62" i="3" s="1"/>
  <c r="R62" i="3"/>
  <c r="P62" i="3"/>
  <c r="M62" i="3"/>
  <c r="L62" i="3"/>
  <c r="K62" i="3"/>
  <c r="J62" i="3"/>
  <c r="I62" i="3"/>
  <c r="H62" i="3"/>
  <c r="AN61" i="3"/>
  <c r="AJ61" i="3"/>
  <c r="AI61" i="3"/>
  <c r="Z61" i="3"/>
  <c r="V61" i="3"/>
  <c r="U61" i="3"/>
  <c r="T61" i="3"/>
  <c r="S61" i="3"/>
  <c r="R61" i="3"/>
  <c r="AA61" i="3" s="1"/>
  <c r="P61" i="3"/>
  <c r="M61" i="3"/>
  <c r="L61" i="3"/>
  <c r="AM61" i="3" s="1"/>
  <c r="K61" i="3"/>
  <c r="AL61" i="3" s="1"/>
  <c r="J61" i="3"/>
  <c r="AK61" i="3" s="1"/>
  <c r="I61" i="3"/>
  <c r="H61" i="3"/>
  <c r="AL60" i="3"/>
  <c r="AJ60" i="3"/>
  <c r="Z60" i="3"/>
  <c r="V60" i="3"/>
  <c r="U60" i="3"/>
  <c r="T60" i="3"/>
  <c r="S60" i="3"/>
  <c r="R60" i="3"/>
  <c r="AA60" i="3" s="1"/>
  <c r="P60" i="3"/>
  <c r="M60" i="3"/>
  <c r="L60" i="3"/>
  <c r="K60" i="3"/>
  <c r="J60" i="3"/>
  <c r="AK60" i="3" s="1"/>
  <c r="I60" i="3"/>
  <c r="H60" i="3"/>
  <c r="AM59" i="3"/>
  <c r="AJ59" i="3"/>
  <c r="AI59" i="3"/>
  <c r="Z59" i="3"/>
  <c r="V59" i="3"/>
  <c r="U59" i="3"/>
  <c r="T59" i="3"/>
  <c r="AA59" i="3" s="1"/>
  <c r="S59" i="3"/>
  <c r="R59" i="3"/>
  <c r="P59" i="3"/>
  <c r="M59" i="3"/>
  <c r="L59" i="3"/>
  <c r="K59" i="3"/>
  <c r="AL59" i="3" s="1"/>
  <c r="J59" i="3"/>
  <c r="I59" i="3"/>
  <c r="H59" i="3"/>
  <c r="AN58" i="3"/>
  <c r="AL58" i="3"/>
  <c r="Z58" i="3"/>
  <c r="V58" i="3"/>
  <c r="U58" i="3"/>
  <c r="T58" i="3"/>
  <c r="AA58" i="3" s="1"/>
  <c r="S58" i="3"/>
  <c r="R58" i="3"/>
  <c r="P58" i="3"/>
  <c r="M58" i="3"/>
  <c r="L58" i="3"/>
  <c r="AM58" i="3" s="1"/>
  <c r="K58" i="3"/>
  <c r="J58" i="3"/>
  <c r="I58" i="3"/>
  <c r="AJ58" i="3" s="1"/>
  <c r="H58" i="3"/>
  <c r="AI58" i="3" s="1"/>
  <c r="AM57" i="3"/>
  <c r="AL57" i="3"/>
  <c r="AJ57" i="3"/>
  <c r="Z57" i="3"/>
  <c r="V57" i="3"/>
  <c r="U57" i="3"/>
  <c r="T57" i="3"/>
  <c r="AA57" i="3" s="1"/>
  <c r="S57" i="3"/>
  <c r="R57" i="3"/>
  <c r="P57" i="3"/>
  <c r="AN57" i="3" s="1"/>
  <c r="M57" i="3"/>
  <c r="L57" i="3"/>
  <c r="K57" i="3"/>
  <c r="J57" i="3"/>
  <c r="AK57" i="3" s="1"/>
  <c r="I57" i="3"/>
  <c r="H57" i="3"/>
  <c r="AI57" i="3" s="1"/>
  <c r="AO57" i="3" s="1"/>
  <c r="AL56" i="3"/>
  <c r="Z56" i="3"/>
  <c r="V56" i="3"/>
  <c r="U56" i="3"/>
  <c r="T56" i="3"/>
  <c r="AK56" i="3" s="1"/>
  <c r="S56" i="3"/>
  <c r="R56" i="3"/>
  <c r="P56" i="3"/>
  <c r="M56" i="3"/>
  <c r="L56" i="3"/>
  <c r="AM56" i="3" s="1"/>
  <c r="K56" i="3"/>
  <c r="J56" i="3"/>
  <c r="I56" i="3"/>
  <c r="AJ56" i="3" s="1"/>
  <c r="H56" i="3"/>
  <c r="AI56" i="3" s="1"/>
  <c r="AN55" i="3"/>
  <c r="AL55" i="3"/>
  <c r="AJ55" i="3"/>
  <c r="Z55" i="3"/>
  <c r="V55" i="3"/>
  <c r="U55" i="3"/>
  <c r="T55" i="3"/>
  <c r="S55" i="3"/>
  <c r="R55" i="3"/>
  <c r="AA55" i="3" s="1"/>
  <c r="P55" i="3"/>
  <c r="M55" i="3"/>
  <c r="L55" i="3"/>
  <c r="K55" i="3"/>
  <c r="J55" i="3"/>
  <c r="AK55" i="3" s="1"/>
  <c r="I55" i="3"/>
  <c r="H55" i="3"/>
  <c r="AL54" i="3"/>
  <c r="AK54" i="3"/>
  <c r="Z54" i="3"/>
  <c r="AA54" i="3" s="1"/>
  <c r="V54" i="3"/>
  <c r="U54" i="3"/>
  <c r="T54" i="3"/>
  <c r="S54" i="3"/>
  <c r="AJ54" i="3" s="1"/>
  <c r="R54" i="3"/>
  <c r="P54" i="3"/>
  <c r="M54" i="3"/>
  <c r="L54" i="3"/>
  <c r="K54" i="3"/>
  <c r="J54" i="3"/>
  <c r="I54" i="3"/>
  <c r="H54" i="3"/>
  <c r="AN53" i="3"/>
  <c r="AJ53" i="3"/>
  <c r="AI53" i="3"/>
  <c r="Z53" i="3"/>
  <c r="V53" i="3"/>
  <c r="U53" i="3"/>
  <c r="T53" i="3"/>
  <c r="S53" i="3"/>
  <c r="R53" i="3"/>
  <c r="P53" i="3"/>
  <c r="M53" i="3"/>
  <c r="L53" i="3"/>
  <c r="AM53" i="3" s="1"/>
  <c r="K53" i="3"/>
  <c r="AL53" i="3" s="1"/>
  <c r="J53" i="3"/>
  <c r="AK53" i="3" s="1"/>
  <c r="I53" i="3"/>
  <c r="H53" i="3"/>
  <c r="AL52" i="3"/>
  <c r="AJ52" i="3"/>
  <c r="Z52" i="3"/>
  <c r="V52" i="3"/>
  <c r="U52" i="3"/>
  <c r="T52" i="3"/>
  <c r="S52" i="3"/>
  <c r="R52" i="3"/>
  <c r="AA52" i="3" s="1"/>
  <c r="P52" i="3"/>
  <c r="M52" i="3"/>
  <c r="L52" i="3"/>
  <c r="K52" i="3"/>
  <c r="J52" i="3"/>
  <c r="AK52" i="3" s="1"/>
  <c r="I52" i="3"/>
  <c r="H52" i="3"/>
  <c r="AM51" i="3"/>
  <c r="AJ51" i="3"/>
  <c r="AI51" i="3"/>
  <c r="Z51" i="3"/>
  <c r="V51" i="3"/>
  <c r="U51" i="3"/>
  <c r="T51" i="3"/>
  <c r="AA51" i="3" s="1"/>
  <c r="S51" i="3"/>
  <c r="R51" i="3"/>
  <c r="P51" i="3"/>
  <c r="M51" i="3"/>
  <c r="L51" i="3"/>
  <c r="K51" i="3"/>
  <c r="AL51" i="3" s="1"/>
  <c r="J51" i="3"/>
  <c r="AK51" i="3" s="1"/>
  <c r="I51" i="3"/>
  <c r="H51" i="3"/>
  <c r="AN50" i="3"/>
  <c r="AL50" i="3"/>
  <c r="Z50" i="3"/>
  <c r="V50" i="3"/>
  <c r="U50" i="3"/>
  <c r="T50" i="3"/>
  <c r="AA50" i="3" s="1"/>
  <c r="S50" i="3"/>
  <c r="R50" i="3"/>
  <c r="P50" i="3"/>
  <c r="M50" i="3"/>
  <c r="L50" i="3"/>
  <c r="AM50" i="3" s="1"/>
  <c r="K50" i="3"/>
  <c r="J50" i="3"/>
  <c r="AK50" i="3" s="1"/>
  <c r="I50" i="3"/>
  <c r="AJ50" i="3" s="1"/>
  <c r="H50" i="3"/>
  <c r="AI50" i="3" s="1"/>
  <c r="AM49" i="3"/>
  <c r="AL49" i="3"/>
  <c r="AJ49" i="3"/>
  <c r="Z49" i="3"/>
  <c r="V49" i="3"/>
  <c r="U49" i="3"/>
  <c r="T49" i="3"/>
  <c r="AA49" i="3" s="1"/>
  <c r="S49" i="3"/>
  <c r="R49" i="3"/>
  <c r="P49" i="3"/>
  <c r="AN49" i="3" s="1"/>
  <c r="M49" i="3"/>
  <c r="L49" i="3"/>
  <c r="K49" i="3"/>
  <c r="J49" i="3"/>
  <c r="AK49" i="3" s="1"/>
  <c r="I49" i="3"/>
  <c r="H49" i="3"/>
  <c r="AI49" i="3" s="1"/>
  <c r="AL48" i="3"/>
  <c r="Z48" i="3"/>
  <c r="V48" i="3"/>
  <c r="U48" i="3"/>
  <c r="T48" i="3"/>
  <c r="AK48" i="3" s="1"/>
  <c r="S48" i="3"/>
  <c r="R48" i="3"/>
  <c r="P48" i="3"/>
  <c r="M48" i="3"/>
  <c r="L48" i="3"/>
  <c r="AM48" i="3" s="1"/>
  <c r="K48" i="3"/>
  <c r="J48" i="3"/>
  <c r="I48" i="3"/>
  <c r="H48" i="3"/>
  <c r="AI48" i="3" s="1"/>
  <c r="AN47" i="3"/>
  <c r="AL47" i="3"/>
  <c r="AJ47" i="3"/>
  <c r="Z47" i="3"/>
  <c r="V47" i="3"/>
  <c r="U47" i="3"/>
  <c r="T47" i="3"/>
  <c r="S47" i="3"/>
  <c r="R47" i="3"/>
  <c r="AA47" i="3" s="1"/>
  <c r="P47" i="3"/>
  <c r="M47" i="3"/>
  <c r="L47" i="3"/>
  <c r="AM47" i="3" s="1"/>
  <c r="K47" i="3"/>
  <c r="J47" i="3"/>
  <c r="AK47" i="3" s="1"/>
  <c r="I47" i="3"/>
  <c r="H47" i="3"/>
  <c r="AL46" i="3"/>
  <c r="AK46" i="3"/>
  <c r="Z46" i="3"/>
  <c r="V46" i="3"/>
  <c r="U46" i="3"/>
  <c r="T46" i="3"/>
  <c r="S46" i="3"/>
  <c r="AJ46" i="3" s="1"/>
  <c r="R46" i="3"/>
  <c r="P46" i="3"/>
  <c r="M46" i="3"/>
  <c r="L46" i="3"/>
  <c r="K46" i="3"/>
  <c r="J46" i="3"/>
  <c r="I46" i="3"/>
  <c r="H46" i="3"/>
  <c r="AN45" i="3"/>
  <c r="AJ45" i="3"/>
  <c r="AI45" i="3"/>
  <c r="Z45" i="3"/>
  <c r="V45" i="3"/>
  <c r="U45" i="3"/>
  <c r="T45" i="3"/>
  <c r="S45" i="3"/>
  <c r="R45" i="3"/>
  <c r="AA45" i="3" s="1"/>
  <c r="P45" i="3"/>
  <c r="M45" i="3"/>
  <c r="L45" i="3"/>
  <c r="AM45" i="3" s="1"/>
  <c r="K45" i="3"/>
  <c r="AL45" i="3" s="1"/>
  <c r="J45" i="3"/>
  <c r="AK45" i="3" s="1"/>
  <c r="I45" i="3"/>
  <c r="H45" i="3"/>
  <c r="AL44" i="3"/>
  <c r="AJ44" i="3"/>
  <c r="Z44" i="3"/>
  <c r="V44" i="3"/>
  <c r="U44" i="3"/>
  <c r="T44" i="3"/>
  <c r="S44" i="3"/>
  <c r="R44" i="3"/>
  <c r="AA44" i="3" s="1"/>
  <c r="P44" i="3"/>
  <c r="M44" i="3"/>
  <c r="L44" i="3"/>
  <c r="K44" i="3"/>
  <c r="J44" i="3"/>
  <c r="AK44" i="3" s="1"/>
  <c r="I44" i="3"/>
  <c r="H44" i="3"/>
  <c r="AM43" i="3"/>
  <c r="AJ43" i="3"/>
  <c r="AI43" i="3"/>
  <c r="Z43" i="3"/>
  <c r="V43" i="3"/>
  <c r="U43" i="3"/>
  <c r="T43" i="3"/>
  <c r="AA43" i="3" s="1"/>
  <c r="S43" i="3"/>
  <c r="R43" i="3"/>
  <c r="P43" i="3"/>
  <c r="M43" i="3"/>
  <c r="L43" i="3"/>
  <c r="K43" i="3"/>
  <c r="AL43" i="3" s="1"/>
  <c r="J43" i="3"/>
  <c r="I43" i="3"/>
  <c r="H43" i="3"/>
  <c r="AN42" i="3"/>
  <c r="AL42" i="3"/>
  <c r="Z42" i="3"/>
  <c r="V42" i="3"/>
  <c r="U42" i="3"/>
  <c r="T42" i="3"/>
  <c r="AA42" i="3" s="1"/>
  <c r="S42" i="3"/>
  <c r="R42" i="3"/>
  <c r="P42" i="3"/>
  <c r="M42" i="3"/>
  <c r="L42" i="3"/>
  <c r="AM42" i="3" s="1"/>
  <c r="K42" i="3"/>
  <c r="J42" i="3"/>
  <c r="I42" i="3"/>
  <c r="AJ42" i="3" s="1"/>
  <c r="H42" i="3"/>
  <c r="AI42" i="3" s="1"/>
  <c r="AM41" i="3"/>
  <c r="AL41" i="3"/>
  <c r="AJ41" i="3"/>
  <c r="Z41" i="3"/>
  <c r="V41" i="3"/>
  <c r="U41" i="3"/>
  <c r="T41" i="3"/>
  <c r="AA41" i="3" s="1"/>
  <c r="S41" i="3"/>
  <c r="R41" i="3"/>
  <c r="P41" i="3"/>
  <c r="AN41" i="3" s="1"/>
  <c r="M41" i="3"/>
  <c r="L41" i="3"/>
  <c r="K41" i="3"/>
  <c r="J41" i="3"/>
  <c r="AK41" i="3" s="1"/>
  <c r="I41" i="3"/>
  <c r="H41" i="3"/>
  <c r="AI41" i="3" s="1"/>
  <c r="AL40" i="3"/>
  <c r="Z40" i="3"/>
  <c r="V40" i="3"/>
  <c r="U40" i="3"/>
  <c r="T40" i="3"/>
  <c r="AK40" i="3" s="1"/>
  <c r="S40" i="3"/>
  <c r="R40" i="3"/>
  <c r="P40" i="3"/>
  <c r="M40" i="3"/>
  <c r="L40" i="3"/>
  <c r="AM40" i="3" s="1"/>
  <c r="K40" i="3"/>
  <c r="J40" i="3"/>
  <c r="I40" i="3"/>
  <c r="AJ40" i="3" s="1"/>
  <c r="H40" i="3"/>
  <c r="AI40" i="3" s="1"/>
  <c r="AN39" i="3"/>
  <c r="AL39" i="3"/>
  <c r="AJ39" i="3"/>
  <c r="Z39" i="3"/>
  <c r="V39" i="3"/>
  <c r="U39" i="3"/>
  <c r="T39" i="3"/>
  <c r="S39" i="3"/>
  <c r="R39" i="3"/>
  <c r="AA39" i="3" s="1"/>
  <c r="P39" i="3"/>
  <c r="M39" i="3"/>
  <c r="L39" i="3"/>
  <c r="K39" i="3"/>
  <c r="J39" i="3"/>
  <c r="AK39" i="3" s="1"/>
  <c r="I39" i="3"/>
  <c r="H39" i="3"/>
  <c r="AL38" i="3"/>
  <c r="AK38" i="3"/>
  <c r="Z38" i="3"/>
  <c r="AA38" i="3" s="1"/>
  <c r="V38" i="3"/>
  <c r="U38" i="3"/>
  <c r="T38" i="3"/>
  <c r="S38" i="3"/>
  <c r="AJ38" i="3" s="1"/>
  <c r="R38" i="3"/>
  <c r="P38" i="3"/>
  <c r="M38" i="3"/>
  <c r="L38" i="3"/>
  <c r="K38" i="3"/>
  <c r="J38" i="3"/>
  <c r="I38" i="3"/>
  <c r="H38" i="3"/>
  <c r="AN37" i="3"/>
  <c r="AJ37" i="3"/>
  <c r="AI37" i="3"/>
  <c r="Z37" i="3"/>
  <c r="V37" i="3"/>
  <c r="U37" i="3"/>
  <c r="T37" i="3"/>
  <c r="S37" i="3"/>
  <c r="R37" i="3"/>
  <c r="P37" i="3"/>
  <c r="M37" i="3"/>
  <c r="L37" i="3"/>
  <c r="AM37" i="3" s="1"/>
  <c r="K37" i="3"/>
  <c r="AL37" i="3" s="1"/>
  <c r="J37" i="3"/>
  <c r="AK37" i="3" s="1"/>
  <c r="I37" i="3"/>
  <c r="H37" i="3"/>
  <c r="AK36" i="3"/>
  <c r="AJ36" i="3"/>
  <c r="Z36" i="3"/>
  <c r="V36" i="3"/>
  <c r="U36" i="3"/>
  <c r="T36" i="3"/>
  <c r="S36" i="3"/>
  <c r="R36" i="3"/>
  <c r="AA36" i="3" s="1"/>
  <c r="P36" i="3"/>
  <c r="AN36" i="3" s="1"/>
  <c r="M36" i="3"/>
  <c r="L36" i="3"/>
  <c r="AM36" i="3" s="1"/>
  <c r="K36" i="3"/>
  <c r="AL36" i="3" s="1"/>
  <c r="AO36" i="3" s="1"/>
  <c r="J36" i="3"/>
  <c r="I36" i="3"/>
  <c r="H36" i="3"/>
  <c r="AI36" i="3" s="1"/>
  <c r="AL35" i="3"/>
  <c r="AK35" i="3"/>
  <c r="Z35" i="3"/>
  <c r="AA35" i="3" s="1"/>
  <c r="V35" i="3"/>
  <c r="U35" i="3"/>
  <c r="T35" i="3"/>
  <c r="S35" i="3"/>
  <c r="R35" i="3"/>
  <c r="P35" i="3"/>
  <c r="Q35" i="3" s="1"/>
  <c r="M35" i="3"/>
  <c r="L35" i="3"/>
  <c r="AM35" i="3" s="1"/>
  <c r="K35" i="3"/>
  <c r="J35" i="3"/>
  <c r="I35" i="3"/>
  <c r="H35" i="3"/>
  <c r="AI35" i="3" s="1"/>
  <c r="AN34" i="3"/>
  <c r="AM34" i="3"/>
  <c r="AJ34" i="3"/>
  <c r="AI34" i="3"/>
  <c r="Z34" i="3"/>
  <c r="V34" i="3"/>
  <c r="U34" i="3"/>
  <c r="T34" i="3"/>
  <c r="S34" i="3"/>
  <c r="R34" i="3"/>
  <c r="AA34" i="3" s="1"/>
  <c r="P34" i="3"/>
  <c r="M34" i="3"/>
  <c r="L34" i="3"/>
  <c r="K34" i="3"/>
  <c r="AL34" i="3" s="1"/>
  <c r="J34" i="3"/>
  <c r="AK34" i="3" s="1"/>
  <c r="I34" i="3"/>
  <c r="H34" i="3"/>
  <c r="AL33" i="3"/>
  <c r="AK33" i="3"/>
  <c r="Z33" i="3"/>
  <c r="V33" i="3"/>
  <c r="U33" i="3"/>
  <c r="T33" i="3"/>
  <c r="S33" i="3"/>
  <c r="R33" i="3"/>
  <c r="P33" i="3"/>
  <c r="Q33" i="3" s="1"/>
  <c r="M33" i="3"/>
  <c r="L33" i="3"/>
  <c r="AM33" i="3" s="1"/>
  <c r="K33" i="3"/>
  <c r="J33" i="3"/>
  <c r="I33" i="3"/>
  <c r="H33" i="3"/>
  <c r="AI33" i="3" s="1"/>
  <c r="AN32" i="3"/>
  <c r="AM32" i="3"/>
  <c r="AJ32" i="3"/>
  <c r="AI32" i="3"/>
  <c r="Z32" i="3"/>
  <c r="V32" i="3"/>
  <c r="U32" i="3"/>
  <c r="T32" i="3"/>
  <c r="S32" i="3"/>
  <c r="R32" i="3"/>
  <c r="AA32" i="3" s="1"/>
  <c r="P32" i="3"/>
  <c r="M32" i="3"/>
  <c r="L32" i="3"/>
  <c r="K32" i="3"/>
  <c r="AL32" i="3" s="1"/>
  <c r="J32" i="3"/>
  <c r="AK32" i="3" s="1"/>
  <c r="I32" i="3"/>
  <c r="H32" i="3"/>
  <c r="AL31" i="3"/>
  <c r="AK31" i="3"/>
  <c r="Z31" i="3"/>
  <c r="V31" i="3"/>
  <c r="U31" i="3"/>
  <c r="T31" i="3"/>
  <c r="S31" i="3"/>
  <c r="R31" i="3"/>
  <c r="P31" i="3"/>
  <c r="Q31" i="3" s="1"/>
  <c r="M31" i="3"/>
  <c r="L31" i="3"/>
  <c r="AM31" i="3" s="1"/>
  <c r="K31" i="3"/>
  <c r="J31" i="3"/>
  <c r="I31" i="3"/>
  <c r="H31" i="3"/>
  <c r="AI31" i="3" s="1"/>
  <c r="AM30" i="3"/>
  <c r="AJ30" i="3"/>
  <c r="AI30" i="3"/>
  <c r="Z30" i="3"/>
  <c r="V30" i="3"/>
  <c r="U30" i="3"/>
  <c r="T30" i="3"/>
  <c r="S30" i="3"/>
  <c r="R30" i="3"/>
  <c r="P30" i="3"/>
  <c r="AN30" i="3" s="1"/>
  <c r="M30" i="3"/>
  <c r="L30" i="3"/>
  <c r="K30" i="3"/>
  <c r="AL30" i="3" s="1"/>
  <c r="J30" i="3"/>
  <c r="AK30" i="3" s="1"/>
  <c r="I30" i="3"/>
  <c r="H30" i="3"/>
  <c r="AL29" i="3"/>
  <c r="AK29" i="3"/>
  <c r="Z29" i="3"/>
  <c r="V29" i="3"/>
  <c r="U29" i="3"/>
  <c r="T29" i="3"/>
  <c r="S29" i="3"/>
  <c r="R29" i="3"/>
  <c r="P29" i="3"/>
  <c r="M29" i="3"/>
  <c r="L29" i="3"/>
  <c r="K29" i="3"/>
  <c r="J29" i="3"/>
  <c r="I29" i="3"/>
  <c r="AJ29" i="3" s="1"/>
  <c r="H29" i="3"/>
  <c r="AJ28" i="3"/>
  <c r="Z28" i="3"/>
  <c r="V28" i="3"/>
  <c r="U28" i="3"/>
  <c r="T28" i="3"/>
  <c r="S28" i="3"/>
  <c r="R28" i="3"/>
  <c r="AA28" i="3" s="1"/>
  <c r="P28" i="3"/>
  <c r="AN28" i="3" s="1"/>
  <c r="M28" i="3"/>
  <c r="L28" i="3"/>
  <c r="K28" i="3"/>
  <c r="AL28" i="3" s="1"/>
  <c r="J28" i="3"/>
  <c r="AK28" i="3" s="1"/>
  <c r="I28" i="3"/>
  <c r="H28" i="3"/>
  <c r="AN27" i="3"/>
  <c r="AL27" i="3"/>
  <c r="AK27" i="3"/>
  <c r="Z27" i="3"/>
  <c r="V27" i="3"/>
  <c r="U27" i="3"/>
  <c r="T27" i="3"/>
  <c r="S27" i="3"/>
  <c r="R27" i="3"/>
  <c r="AA27" i="3" s="1"/>
  <c r="P27" i="3"/>
  <c r="M27" i="3"/>
  <c r="L27" i="3"/>
  <c r="K27" i="3"/>
  <c r="J27" i="3"/>
  <c r="I27" i="3"/>
  <c r="AJ27" i="3" s="1"/>
  <c r="H27" i="3"/>
  <c r="AN26" i="3"/>
  <c r="AM26" i="3"/>
  <c r="AJ26" i="3"/>
  <c r="AI26" i="3"/>
  <c r="Z26" i="3"/>
  <c r="V26" i="3"/>
  <c r="U26" i="3"/>
  <c r="T26" i="3"/>
  <c r="S26" i="3"/>
  <c r="R26" i="3"/>
  <c r="P26" i="3"/>
  <c r="M26" i="3"/>
  <c r="L26" i="3"/>
  <c r="K26" i="3"/>
  <c r="Q26" i="3" s="1"/>
  <c r="J26" i="3"/>
  <c r="AK26" i="3" s="1"/>
  <c r="I26" i="3"/>
  <c r="H26" i="3"/>
  <c r="AL25" i="3"/>
  <c r="AJ25" i="3"/>
  <c r="Z25" i="3"/>
  <c r="AA25" i="3" s="1"/>
  <c r="V25" i="3"/>
  <c r="U25" i="3"/>
  <c r="T25" i="3"/>
  <c r="S25" i="3"/>
  <c r="R25" i="3"/>
  <c r="P25" i="3"/>
  <c r="M25" i="3"/>
  <c r="L25" i="3"/>
  <c r="AM25" i="3" s="1"/>
  <c r="K25" i="3"/>
  <c r="J25" i="3"/>
  <c r="AK25" i="3" s="1"/>
  <c r="I25" i="3"/>
  <c r="H25" i="3"/>
  <c r="AI25" i="3" s="1"/>
  <c r="AM24" i="3"/>
  <c r="AL24" i="3"/>
  <c r="AJ24" i="3"/>
  <c r="Z24" i="3"/>
  <c r="V24" i="3"/>
  <c r="U24" i="3"/>
  <c r="T24" i="3"/>
  <c r="AA24" i="3" s="1"/>
  <c r="S24" i="3"/>
  <c r="R24" i="3"/>
  <c r="P24" i="3"/>
  <c r="M24" i="3"/>
  <c r="L24" i="3"/>
  <c r="K24" i="3"/>
  <c r="J24" i="3"/>
  <c r="AK24" i="3" s="1"/>
  <c r="I24" i="3"/>
  <c r="H24" i="3"/>
  <c r="AI24" i="3" s="1"/>
  <c r="AN23" i="3"/>
  <c r="AL23" i="3"/>
  <c r="Z23" i="3"/>
  <c r="V23" i="3"/>
  <c r="U23" i="3"/>
  <c r="T23" i="3"/>
  <c r="AK23" i="3" s="1"/>
  <c r="S23" i="3"/>
  <c r="R23" i="3"/>
  <c r="P23" i="3"/>
  <c r="M23" i="3"/>
  <c r="L23" i="3"/>
  <c r="K23" i="3"/>
  <c r="J23" i="3"/>
  <c r="I23" i="3"/>
  <c r="AJ23" i="3" s="1"/>
  <c r="H23" i="3"/>
  <c r="AN22" i="3"/>
  <c r="AL22" i="3"/>
  <c r="AJ22" i="3"/>
  <c r="AI22" i="3"/>
  <c r="Z22" i="3"/>
  <c r="V22" i="3"/>
  <c r="U22" i="3"/>
  <c r="T22" i="3"/>
  <c r="S22" i="3"/>
  <c r="R22" i="3"/>
  <c r="AA22" i="3" s="1"/>
  <c r="P22" i="3"/>
  <c r="M22" i="3"/>
  <c r="L22" i="3"/>
  <c r="AM22" i="3" s="1"/>
  <c r="K22" i="3"/>
  <c r="Q22" i="3" s="1"/>
  <c r="J22" i="3"/>
  <c r="AK22" i="3" s="1"/>
  <c r="I22" i="3"/>
  <c r="H22" i="3"/>
  <c r="AL21" i="3"/>
  <c r="Z21" i="3"/>
  <c r="V21" i="3"/>
  <c r="U21" i="3"/>
  <c r="T21" i="3"/>
  <c r="S21" i="3"/>
  <c r="AJ21" i="3" s="1"/>
  <c r="R21" i="3"/>
  <c r="P21" i="3"/>
  <c r="AN21" i="3" s="1"/>
  <c r="M21" i="3"/>
  <c r="L21" i="3"/>
  <c r="AM21" i="3" s="1"/>
  <c r="K21" i="3"/>
  <c r="J21" i="3"/>
  <c r="AK21" i="3" s="1"/>
  <c r="I21" i="3"/>
  <c r="H21" i="3"/>
  <c r="AI21" i="3" s="1"/>
  <c r="AJ20" i="3"/>
  <c r="Z20" i="3"/>
  <c r="V20" i="3"/>
  <c r="U20" i="3"/>
  <c r="T20" i="3"/>
  <c r="S20" i="3"/>
  <c r="R20" i="3"/>
  <c r="AA20" i="3" s="1"/>
  <c r="P20" i="3"/>
  <c r="AN20" i="3" s="1"/>
  <c r="M20" i="3"/>
  <c r="L20" i="3"/>
  <c r="K20" i="3"/>
  <c r="AL20" i="3" s="1"/>
  <c r="J20" i="3"/>
  <c r="AK20" i="3" s="1"/>
  <c r="I20" i="3"/>
  <c r="H20" i="3"/>
  <c r="AN19" i="3"/>
  <c r="AL19" i="3"/>
  <c r="AK19" i="3"/>
  <c r="Z19" i="3"/>
  <c r="V19" i="3"/>
  <c r="U19" i="3"/>
  <c r="T19" i="3"/>
  <c r="S19" i="3"/>
  <c r="R19" i="3"/>
  <c r="AA19" i="3" s="1"/>
  <c r="P19" i="3"/>
  <c r="M19" i="3"/>
  <c r="L19" i="3"/>
  <c r="K19" i="3"/>
  <c r="J19" i="3"/>
  <c r="I19" i="3"/>
  <c r="AJ19" i="3" s="1"/>
  <c r="H19" i="3"/>
  <c r="AN18" i="3"/>
  <c r="AM18" i="3"/>
  <c r="AJ18" i="3"/>
  <c r="AI18" i="3"/>
  <c r="Z18" i="3"/>
  <c r="V18" i="3"/>
  <c r="U18" i="3"/>
  <c r="T18" i="3"/>
  <c r="S18" i="3"/>
  <c r="R18" i="3"/>
  <c r="P18" i="3"/>
  <c r="M18" i="3"/>
  <c r="L18" i="3"/>
  <c r="K18" i="3"/>
  <c r="AL18" i="3" s="1"/>
  <c r="J18" i="3"/>
  <c r="AK18" i="3" s="1"/>
  <c r="I18" i="3"/>
  <c r="H18" i="3"/>
  <c r="AL17" i="3"/>
  <c r="AJ17" i="3"/>
  <c r="Z17" i="3"/>
  <c r="AA17" i="3" s="1"/>
  <c r="V17" i="3"/>
  <c r="U17" i="3"/>
  <c r="T17" i="3"/>
  <c r="S17" i="3"/>
  <c r="R17" i="3"/>
  <c r="P17" i="3"/>
  <c r="M17" i="3"/>
  <c r="L17" i="3"/>
  <c r="AM17" i="3" s="1"/>
  <c r="K17" i="3"/>
  <c r="J17" i="3"/>
  <c r="AK17" i="3" s="1"/>
  <c r="I17" i="3"/>
  <c r="H17" i="3"/>
  <c r="AI17" i="3" s="1"/>
  <c r="AL16" i="3"/>
  <c r="AJ16" i="3"/>
  <c r="Z16" i="3"/>
  <c r="V16" i="3"/>
  <c r="U16" i="3"/>
  <c r="T16" i="3"/>
  <c r="AA16" i="3" s="1"/>
  <c r="S16" i="3"/>
  <c r="R16" i="3"/>
  <c r="P16" i="3"/>
  <c r="M16" i="3"/>
  <c r="L16" i="3"/>
  <c r="AM16" i="3" s="1"/>
  <c r="K16" i="3"/>
  <c r="J16" i="3"/>
  <c r="AK16" i="3" s="1"/>
  <c r="I16" i="3"/>
  <c r="H16" i="3"/>
  <c r="AI16" i="3" s="1"/>
  <c r="AN15" i="3"/>
  <c r="AL15" i="3"/>
  <c r="Z15" i="3"/>
  <c r="V15" i="3"/>
  <c r="U15" i="3"/>
  <c r="T15" i="3"/>
  <c r="AA15" i="3" s="1"/>
  <c r="S15" i="3"/>
  <c r="R15" i="3"/>
  <c r="P15" i="3"/>
  <c r="M15" i="3"/>
  <c r="L15" i="3"/>
  <c r="K15" i="3"/>
  <c r="J15" i="3"/>
  <c r="I15" i="3"/>
  <c r="AJ15" i="3" s="1"/>
  <c r="H15" i="3"/>
  <c r="AN14" i="3"/>
  <c r="AJ14" i="3"/>
  <c r="AI14" i="3"/>
  <c r="Z14" i="3"/>
  <c r="V14" i="3"/>
  <c r="U14" i="3"/>
  <c r="T14" i="3"/>
  <c r="S14" i="3"/>
  <c r="R14" i="3"/>
  <c r="P14" i="3"/>
  <c r="M14" i="3"/>
  <c r="L14" i="3"/>
  <c r="AM14" i="3" s="1"/>
  <c r="K14" i="3"/>
  <c r="AL14" i="3" s="1"/>
  <c r="J14" i="3"/>
  <c r="AK14" i="3" s="1"/>
  <c r="I14" i="3"/>
  <c r="H14" i="3"/>
  <c r="AL13" i="3"/>
  <c r="AJ13" i="3"/>
  <c r="Z13" i="3"/>
  <c r="V13" i="3"/>
  <c r="U13" i="3"/>
  <c r="T13" i="3"/>
  <c r="S13" i="3"/>
  <c r="R13" i="3"/>
  <c r="P13" i="3"/>
  <c r="M13" i="3"/>
  <c r="L13" i="3"/>
  <c r="AM13" i="3" s="1"/>
  <c r="K13" i="3"/>
  <c r="J13" i="3"/>
  <c r="AK13" i="3" s="1"/>
  <c r="I13" i="3"/>
  <c r="H13" i="3"/>
  <c r="AI13" i="3" s="1"/>
  <c r="AJ12" i="3"/>
  <c r="Z12" i="3"/>
  <c r="V12" i="3"/>
  <c r="AM12" i="3" s="1"/>
  <c r="U12" i="3"/>
  <c r="T12" i="3"/>
  <c r="S12" i="3"/>
  <c r="R12" i="3"/>
  <c r="AA12" i="3" s="1"/>
  <c r="P12" i="3"/>
  <c r="M12" i="3"/>
  <c r="L12" i="3"/>
  <c r="K12" i="3"/>
  <c r="AL12" i="3" s="1"/>
  <c r="J12" i="3"/>
  <c r="I12" i="3"/>
  <c r="H12" i="3"/>
  <c r="AN11" i="3"/>
  <c r="AL11" i="3"/>
  <c r="AK11" i="3"/>
  <c r="Z11" i="3"/>
  <c r="V11" i="3"/>
  <c r="U11" i="3"/>
  <c r="T11" i="3"/>
  <c r="AA11" i="3" s="1"/>
  <c r="S11" i="3"/>
  <c r="R11" i="3"/>
  <c r="P11" i="3"/>
  <c r="M11" i="3"/>
  <c r="L11" i="3"/>
  <c r="K11" i="3"/>
  <c r="J11" i="3"/>
  <c r="I11" i="3"/>
  <c r="AJ11" i="3" s="1"/>
  <c r="H11" i="3"/>
  <c r="AM10" i="3"/>
  <c r="AL10" i="3"/>
  <c r="AJ10" i="3"/>
  <c r="AI10" i="3"/>
  <c r="Z10" i="3"/>
  <c r="V10" i="3"/>
  <c r="U10" i="3"/>
  <c r="T10" i="3"/>
  <c r="AA10" i="3" s="1"/>
  <c r="S10" i="3"/>
  <c r="R10" i="3"/>
  <c r="P10" i="3"/>
  <c r="AN10" i="3" s="1"/>
  <c r="M10" i="3"/>
  <c r="L10" i="3"/>
  <c r="K10" i="3"/>
  <c r="J10" i="3"/>
  <c r="AK10" i="3" s="1"/>
  <c r="I10" i="3"/>
  <c r="H10" i="3"/>
  <c r="AL9" i="3"/>
  <c r="AJ9" i="3"/>
  <c r="Z9" i="3"/>
  <c r="AA9" i="3" s="1"/>
  <c r="V9" i="3"/>
  <c r="U9" i="3"/>
  <c r="T9" i="3"/>
  <c r="S9" i="3"/>
  <c r="R9" i="3"/>
  <c r="P9" i="3"/>
  <c r="M9" i="3"/>
  <c r="L9" i="3"/>
  <c r="AM9" i="3" s="1"/>
  <c r="K9" i="3"/>
  <c r="J9" i="3"/>
  <c r="AK9" i="3" s="1"/>
  <c r="I9" i="3"/>
  <c r="H9" i="3"/>
  <c r="AI9" i="3" s="1"/>
  <c r="AL8" i="3"/>
  <c r="AJ8" i="3"/>
  <c r="Z8" i="3"/>
  <c r="V8" i="3"/>
  <c r="U8" i="3"/>
  <c r="T8" i="3"/>
  <c r="S8" i="3"/>
  <c r="R8" i="3"/>
  <c r="AA8" i="3" s="1"/>
  <c r="P8" i="3"/>
  <c r="M8" i="3"/>
  <c r="L8" i="3"/>
  <c r="AM8" i="3" s="1"/>
  <c r="K8" i="3"/>
  <c r="J8" i="3"/>
  <c r="I8" i="3"/>
  <c r="H8" i="3"/>
  <c r="AL7" i="3"/>
  <c r="AK7" i="3"/>
  <c r="Z7" i="3"/>
  <c r="AA7" i="3" s="1"/>
  <c r="V7" i="3"/>
  <c r="U7" i="3"/>
  <c r="T7" i="3"/>
  <c r="S7" i="3"/>
  <c r="R7" i="3"/>
  <c r="P7" i="3"/>
  <c r="M7" i="3"/>
  <c r="L7" i="3"/>
  <c r="AM7" i="3" s="1"/>
  <c r="K7" i="3"/>
  <c r="J7" i="3"/>
  <c r="I7" i="3"/>
  <c r="H7" i="3"/>
  <c r="AI7" i="3" s="1"/>
  <c r="AN6" i="3"/>
  <c r="AJ6" i="3"/>
  <c r="AI6" i="3"/>
  <c r="Z6" i="3"/>
  <c r="V6" i="3"/>
  <c r="U6" i="3"/>
  <c r="T6" i="3"/>
  <c r="S6" i="3"/>
  <c r="R6" i="3"/>
  <c r="AA6" i="3" s="1"/>
  <c r="P6" i="3"/>
  <c r="M6" i="3"/>
  <c r="L6" i="3"/>
  <c r="AM6" i="3" s="1"/>
  <c r="K6" i="3"/>
  <c r="AL6" i="3" s="1"/>
  <c r="J6" i="3"/>
  <c r="AK6" i="3" s="1"/>
  <c r="I6" i="3"/>
  <c r="H6" i="3"/>
  <c r="Q6" i="3" s="1"/>
  <c r="AL5" i="3"/>
  <c r="Z5" i="3"/>
  <c r="V5" i="3"/>
  <c r="U5" i="3"/>
  <c r="T5" i="3"/>
  <c r="S5" i="3"/>
  <c r="AJ5" i="3" s="1"/>
  <c r="R5" i="3"/>
  <c r="P5" i="3"/>
  <c r="M5" i="3"/>
  <c r="L5" i="3"/>
  <c r="K5" i="3"/>
  <c r="J5" i="3"/>
  <c r="AK5" i="3" s="1"/>
  <c r="I5" i="3"/>
  <c r="H5" i="3"/>
  <c r="AJ4" i="3"/>
  <c r="AI4" i="3"/>
  <c r="Z4" i="3"/>
  <c r="V4" i="3"/>
  <c r="U4" i="3"/>
  <c r="T4" i="3"/>
  <c r="AA4" i="3" s="1"/>
  <c r="S4" i="3"/>
  <c r="R4" i="3"/>
  <c r="P4" i="3"/>
  <c r="AN4" i="3" s="1"/>
  <c r="M4" i="3"/>
  <c r="L4" i="3"/>
  <c r="AM4" i="3" s="1"/>
  <c r="K4" i="3"/>
  <c r="AL4" i="3" s="1"/>
  <c r="J4" i="3"/>
  <c r="AK4" i="3" s="1"/>
  <c r="I4" i="3"/>
  <c r="H4" i="3"/>
  <c r="AN3" i="3"/>
  <c r="AL3" i="3"/>
  <c r="Z3" i="3"/>
  <c r="V3" i="3"/>
  <c r="U3" i="3"/>
  <c r="T3" i="3"/>
  <c r="AA3" i="3" s="1"/>
  <c r="S3" i="3"/>
  <c r="R3" i="3"/>
  <c r="P3" i="3"/>
  <c r="M3" i="3"/>
  <c r="L3" i="3"/>
  <c r="K3" i="3"/>
  <c r="J3" i="3"/>
  <c r="AK3" i="3" s="1"/>
  <c r="I3" i="3"/>
  <c r="AJ3" i="3" s="1"/>
  <c r="H3" i="3"/>
  <c r="AG32" i="4" l="1"/>
  <c r="AO34" i="3"/>
  <c r="AO41" i="3"/>
  <c r="AO73" i="3"/>
  <c r="AO108" i="3"/>
  <c r="AO116" i="3"/>
  <c r="AO61" i="3"/>
  <c r="AO104" i="3"/>
  <c r="AO9" i="3"/>
  <c r="AN7" i="3"/>
  <c r="Q18" i="3"/>
  <c r="Q4" i="3"/>
  <c r="Q5" i="3"/>
  <c r="AN5" i="3"/>
  <c r="AK8" i="3"/>
  <c r="AN8" i="3"/>
  <c r="Q8" i="3"/>
  <c r="Q10" i="3"/>
  <c r="AO10" i="3"/>
  <c r="AK12" i="3"/>
  <c r="AN12" i="3"/>
  <c r="Q12" i="3"/>
  <c r="Q13" i="3"/>
  <c r="AN13" i="3"/>
  <c r="AO13" i="3" s="1"/>
  <c r="AO14" i="3"/>
  <c r="Q17" i="3"/>
  <c r="AN17" i="3"/>
  <c r="AO17" i="3" s="1"/>
  <c r="AA18" i="3"/>
  <c r="AO18" i="3"/>
  <c r="AI20" i="3"/>
  <c r="AM20" i="3"/>
  <c r="Q25" i="3"/>
  <c r="AN25" i="3"/>
  <c r="AO25" i="3" s="1"/>
  <c r="AA26" i="3"/>
  <c r="AI28" i="3"/>
  <c r="AM28" i="3"/>
  <c r="Q14" i="3"/>
  <c r="AI5" i="3"/>
  <c r="AO5" i="3" s="1"/>
  <c r="AM5" i="3"/>
  <c r="AA5" i="3"/>
  <c r="AJ7" i="3"/>
  <c r="AO7" i="3" s="1"/>
  <c r="AI8" i="3"/>
  <c r="AO8" i="3" s="1"/>
  <c r="AI12" i="3"/>
  <c r="AA13" i="3"/>
  <c r="AA14" i="3"/>
  <c r="AK15" i="3"/>
  <c r="AO21" i="3"/>
  <c r="AA21" i="3"/>
  <c r="AA23" i="3"/>
  <c r="AO6" i="3"/>
  <c r="Q9" i="3"/>
  <c r="AO24" i="3"/>
  <c r="AL26" i="3"/>
  <c r="AO26" i="3" s="1"/>
  <c r="AA31" i="3"/>
  <c r="Q3" i="3"/>
  <c r="AO4" i="3"/>
  <c r="AN9" i="3"/>
  <c r="AN16" i="3"/>
  <c r="AO16" i="3" s="1"/>
  <c r="Q16" i="3"/>
  <c r="AN24" i="3"/>
  <c r="Q24" i="3"/>
  <c r="Q37" i="3"/>
  <c r="AO42" i="3"/>
  <c r="Q11" i="3"/>
  <c r="AI15" i="3"/>
  <c r="AM15" i="3"/>
  <c r="Q19" i="3"/>
  <c r="Q20" i="3"/>
  <c r="AI23" i="3"/>
  <c r="AM23" i="3"/>
  <c r="Q27" i="3"/>
  <c r="Q28" i="3"/>
  <c r="AI29" i="3"/>
  <c r="AM29" i="3"/>
  <c r="AA29" i="3"/>
  <c r="AN29" i="3"/>
  <c r="AA30" i="3"/>
  <c r="Q32" i="3"/>
  <c r="AJ33" i="3"/>
  <c r="Q36" i="3"/>
  <c r="AO37" i="3"/>
  <c r="Q45" i="3"/>
  <c r="AO50" i="3"/>
  <c r="AA53" i="3"/>
  <c r="AI55" i="3"/>
  <c r="Q55" i="3"/>
  <c r="AM55" i="3"/>
  <c r="AN56" i="3"/>
  <c r="AO56" i="3" s="1"/>
  <c r="AA56" i="3"/>
  <c r="AK58" i="3"/>
  <c r="AO58" i="3" s="1"/>
  <c r="AK59" i="3"/>
  <c r="AN59" i="3"/>
  <c r="Q59" i="3"/>
  <c r="AA62" i="3"/>
  <c r="AK67" i="3"/>
  <c r="AI47" i="3"/>
  <c r="AO47" i="3" s="1"/>
  <c r="Q47" i="3"/>
  <c r="AN48" i="3"/>
  <c r="AA48" i="3"/>
  <c r="AN51" i="3"/>
  <c r="AO51" i="3" s="1"/>
  <c r="Q51" i="3"/>
  <c r="Q60" i="3"/>
  <c r="AN60" i="3"/>
  <c r="AN64" i="3"/>
  <c r="Q64" i="3"/>
  <c r="AA65" i="3"/>
  <c r="AN65" i="3"/>
  <c r="AN71" i="3"/>
  <c r="AO71" i="3" s="1"/>
  <c r="Q71" i="3"/>
  <c r="Q77" i="3"/>
  <c r="Q114" i="3"/>
  <c r="AA119" i="3"/>
  <c r="AN119" i="3"/>
  <c r="AI3" i="3"/>
  <c r="AO3" i="3" s="1"/>
  <c r="AM3" i="3"/>
  <c r="Q7" i="3"/>
  <c r="AI11" i="3"/>
  <c r="AM11" i="3"/>
  <c r="Q15" i="3"/>
  <c r="AI19" i="3"/>
  <c r="AO19" i="3" s="1"/>
  <c r="AM19" i="3"/>
  <c r="Q23" i="3"/>
  <c r="AI27" i="3"/>
  <c r="AM27" i="3"/>
  <c r="Q29" i="3"/>
  <c r="AO30" i="3"/>
  <c r="AJ31" i="3"/>
  <c r="AO31" i="3" s="1"/>
  <c r="Q34" i="3"/>
  <c r="AJ35" i="3"/>
  <c r="AO35" i="3" s="1"/>
  <c r="AA37" i="3"/>
  <c r="AI39" i="3"/>
  <c r="Q39" i="3"/>
  <c r="AM39" i="3"/>
  <c r="AO40" i="3"/>
  <c r="AN40" i="3"/>
  <c r="AA40" i="3"/>
  <c r="AK42" i="3"/>
  <c r="AK43" i="3"/>
  <c r="AO43" i="3" s="1"/>
  <c r="AN43" i="3"/>
  <c r="Q43" i="3"/>
  <c r="AA46" i="3"/>
  <c r="AJ48" i="3"/>
  <c r="AO48" i="3" s="1"/>
  <c r="Q52" i="3"/>
  <c r="AN52" i="3"/>
  <c r="AO53" i="3"/>
  <c r="Q61" i="3"/>
  <c r="AA63" i="3"/>
  <c r="AJ65" i="3"/>
  <c r="AO65" i="3" s="1"/>
  <c r="AO66" i="3"/>
  <c r="AA66" i="3"/>
  <c r="AA76" i="3"/>
  <c r="AO76" i="3"/>
  <c r="AO77" i="3"/>
  <c r="AO84" i="3"/>
  <c r="AI85" i="3"/>
  <c r="AO85" i="3" s="1"/>
  <c r="Q85" i="3"/>
  <c r="AN87" i="3"/>
  <c r="AO87" i="3" s="1"/>
  <c r="Q87" i="3"/>
  <c r="AN98" i="3"/>
  <c r="AO98" i="3" s="1"/>
  <c r="Q98" i="3"/>
  <c r="Q21" i="3"/>
  <c r="AO22" i="3"/>
  <c r="Q30" i="3"/>
  <c r="AO32" i="3"/>
  <c r="AA33" i="3"/>
  <c r="Q44" i="3"/>
  <c r="AN44" i="3"/>
  <c r="AO45" i="3"/>
  <c r="AO49" i="3"/>
  <c r="Q53" i="3"/>
  <c r="Q63" i="3"/>
  <c r="AO67" i="3"/>
  <c r="AN72" i="3"/>
  <c r="AO72" i="3" s="1"/>
  <c r="Q72" i="3"/>
  <c r="Q76" i="3"/>
  <c r="AN79" i="3"/>
  <c r="AO79" i="3" s="1"/>
  <c r="Q79" i="3"/>
  <c r="AN95" i="3"/>
  <c r="AA95" i="3"/>
  <c r="AN31" i="3"/>
  <c r="AN33" i="3"/>
  <c r="AN35" i="3"/>
  <c r="Q38" i="3"/>
  <c r="Q46" i="3"/>
  <c r="Q54" i="3"/>
  <c r="Q62" i="3"/>
  <c r="AA70" i="3"/>
  <c r="AN70" i="3"/>
  <c r="AO70" i="3" s="1"/>
  <c r="AA73" i="3"/>
  <c r="AN75" i="3"/>
  <c r="Q75" i="3"/>
  <c r="Q78" i="3"/>
  <c r="Q80" i="3"/>
  <c r="AA82" i="3"/>
  <c r="AN82" i="3"/>
  <c r="AO82" i="3" s="1"/>
  <c r="Q86" i="3"/>
  <c r="Q88" i="3"/>
  <c r="AJ89" i="3"/>
  <c r="AJ90" i="3"/>
  <c r="AO96" i="3"/>
  <c r="Q100" i="3"/>
  <c r="AI38" i="3"/>
  <c r="AM38" i="3"/>
  <c r="Q42" i="3"/>
  <c r="AI46" i="3"/>
  <c r="AO46" i="3" s="1"/>
  <c r="AM46" i="3"/>
  <c r="Q50" i="3"/>
  <c r="AI54" i="3"/>
  <c r="AM54" i="3"/>
  <c r="Q58" i="3"/>
  <c r="AI62" i="3"/>
  <c r="AM62" i="3"/>
  <c r="AO64" i="3"/>
  <c r="AN67" i="3"/>
  <c r="Q67" i="3"/>
  <c r="AO69" i="3"/>
  <c r="Q70" i="3"/>
  <c r="Q73" i="3"/>
  <c r="AA78" i="3"/>
  <c r="Q82" i="3"/>
  <c r="Q84" i="3"/>
  <c r="AA86" i="3"/>
  <c r="AN86" i="3"/>
  <c r="AO86" i="3" s="1"/>
  <c r="AO92" i="3"/>
  <c r="AA93" i="3"/>
  <c r="AI94" i="3"/>
  <c r="Q94" i="3"/>
  <c r="AM94" i="3"/>
  <c r="AJ95" i="3"/>
  <c r="AO95" i="3" s="1"/>
  <c r="AN103" i="3"/>
  <c r="AO103" i="3" s="1"/>
  <c r="AA103" i="3"/>
  <c r="AN38" i="3"/>
  <c r="Q40" i="3"/>
  <c r="Q41" i="3"/>
  <c r="AI44" i="3"/>
  <c r="AO44" i="3" s="1"/>
  <c r="AM44" i="3"/>
  <c r="AN46" i="3"/>
  <c r="Q48" i="3"/>
  <c r="Q49" i="3"/>
  <c r="AI52" i="3"/>
  <c r="AM52" i="3"/>
  <c r="AN54" i="3"/>
  <c r="Q56" i="3"/>
  <c r="Q57" i="3"/>
  <c r="AI60" i="3"/>
  <c r="AM60" i="3"/>
  <c r="AN62" i="3"/>
  <c r="Q66" i="3"/>
  <c r="Q68" i="3"/>
  <c r="AO68" i="3"/>
  <c r="AI74" i="3"/>
  <c r="AM74" i="3"/>
  <c r="AA74" i="3"/>
  <c r="AN74" i="3"/>
  <c r="AJ75" i="3"/>
  <c r="AO75" i="3" s="1"/>
  <c r="AA77" i="3"/>
  <c r="AJ78" i="3"/>
  <c r="AA80" i="3"/>
  <c r="AO80" i="3"/>
  <c r="AI81" i="3"/>
  <c r="Q81" i="3"/>
  <c r="AM81" i="3"/>
  <c r="AA81" i="3"/>
  <c r="AK83" i="3"/>
  <c r="AN83" i="3"/>
  <c r="Q83" i="3"/>
  <c r="AO88" i="3"/>
  <c r="AA89" i="3"/>
  <c r="AN89" i="3"/>
  <c r="AN90" i="3"/>
  <c r="AO90" i="3" s="1"/>
  <c r="AA90" i="3"/>
  <c r="Q92" i="3"/>
  <c r="AO97" i="3"/>
  <c r="Q99" i="3"/>
  <c r="AN99" i="3"/>
  <c r="AO100" i="3"/>
  <c r="AA101" i="3"/>
  <c r="AI102" i="3"/>
  <c r="AO102" i="3" s="1"/>
  <c r="Q102" i="3"/>
  <c r="AM102" i="3"/>
  <c r="Q106" i="3"/>
  <c r="AA111" i="3"/>
  <c r="AN111" i="3"/>
  <c r="AA121" i="3"/>
  <c r="AN121" i="3"/>
  <c r="AN78" i="3"/>
  <c r="Q91" i="3"/>
  <c r="Q93" i="3"/>
  <c r="Q101" i="3"/>
  <c r="AA105" i="3"/>
  <c r="AN105" i="3"/>
  <c r="AO105" i="3" s="1"/>
  <c r="AA106" i="3"/>
  <c r="AO106" i="3"/>
  <c r="AA109" i="3"/>
  <c r="AN109" i="3"/>
  <c r="AO109" i="3" s="1"/>
  <c r="Q112" i="3"/>
  <c r="AA114" i="3"/>
  <c r="AO114" i="3"/>
  <c r="AA117" i="3"/>
  <c r="AN117" i="3"/>
  <c r="AO117" i="3" s="1"/>
  <c r="Q120" i="3"/>
  <c r="AI89" i="3"/>
  <c r="AI93" i="3"/>
  <c r="AM93" i="3"/>
  <c r="Q97" i="3"/>
  <c r="AI101" i="3"/>
  <c r="AM101" i="3"/>
  <c r="Q105" i="3"/>
  <c r="Q108" i="3"/>
  <c r="Q109" i="3"/>
  <c r="AO110" i="3"/>
  <c r="AJ111" i="3"/>
  <c r="AO111" i="3" s="1"/>
  <c r="AA113" i="3"/>
  <c r="AN113" i="3"/>
  <c r="Q116" i="3"/>
  <c r="Q117" i="3"/>
  <c r="AO118" i="3"/>
  <c r="AJ119" i="3"/>
  <c r="AJ121" i="3"/>
  <c r="AO121" i="3" s="1"/>
  <c r="AA122" i="3"/>
  <c r="AO122" i="3"/>
  <c r="Q90" i="3"/>
  <c r="AN91" i="3"/>
  <c r="AO91" i="3" s="1"/>
  <c r="AN93" i="3"/>
  <c r="Q95" i="3"/>
  <c r="Q96" i="3"/>
  <c r="AI99" i="3"/>
  <c r="AM99" i="3"/>
  <c r="AN101" i="3"/>
  <c r="Q103" i="3"/>
  <c r="Q104" i="3"/>
  <c r="AA107" i="3"/>
  <c r="AN107" i="3"/>
  <c r="AO107" i="3" s="1"/>
  <c r="Q110" i="3"/>
  <c r="Q111" i="3"/>
  <c r="AA112" i="3"/>
  <c r="AO112" i="3"/>
  <c r="AJ113" i="3"/>
  <c r="AO113" i="3" s="1"/>
  <c r="AA115" i="3"/>
  <c r="AN115" i="3"/>
  <c r="AO115" i="3" s="1"/>
  <c r="Q118" i="3"/>
  <c r="Q119" i="3"/>
  <c r="AO120" i="3"/>
  <c r="Q121" i="3"/>
  <c r="Q122" i="3"/>
  <c r="AO33" i="3" l="1"/>
  <c r="AO99" i="3"/>
  <c r="AO93" i="3"/>
  <c r="AO62" i="3"/>
  <c r="AO119" i="3"/>
  <c r="AO101" i="3"/>
  <c r="AO83" i="3"/>
  <c r="AO52" i="3"/>
  <c r="AO94" i="3"/>
  <c r="AO38" i="3"/>
  <c r="AO39" i="3"/>
  <c r="AO59" i="3"/>
  <c r="AO74" i="3"/>
  <c r="AO27" i="3"/>
  <c r="AO12" i="3"/>
  <c r="AO20" i="3"/>
  <c r="AO54" i="3"/>
  <c r="AO89" i="3"/>
  <c r="AO78" i="3"/>
  <c r="AO60" i="3"/>
  <c r="AO11" i="3"/>
  <c r="AO55" i="3"/>
  <c r="AO29" i="3"/>
  <c r="AO23" i="3"/>
  <c r="AO15" i="3"/>
  <c r="AO28" i="3"/>
  <c r="AO81" i="3"/>
</calcChain>
</file>

<file path=xl/sharedStrings.xml><?xml version="1.0" encoding="utf-8"?>
<sst xmlns="http://schemas.openxmlformats.org/spreadsheetml/2006/main" count="673" uniqueCount="181">
  <si>
    <t>Life</t>
    <phoneticPr fontId="1" type="noConversion"/>
  </si>
  <si>
    <t>PhysicalAttack</t>
    <phoneticPr fontId="1" type="noConversion"/>
  </si>
  <si>
    <t>PhysicalDefense</t>
    <phoneticPr fontId="1" type="noConversion"/>
  </si>
  <si>
    <t>MagicalAttack</t>
    <phoneticPr fontId="1" type="noConversion"/>
  </si>
  <si>
    <t>MagicalDefense</t>
    <phoneticPr fontId="1" type="noConversion"/>
  </si>
  <si>
    <t>Critical</t>
    <phoneticPr fontId="1" type="noConversion"/>
  </si>
  <si>
    <t>Miss</t>
    <phoneticPr fontId="1" type="noConversion"/>
  </si>
  <si>
    <t>AttackSpeed</t>
    <phoneticPr fontId="1" type="noConversion"/>
  </si>
  <si>
    <t>Position</t>
    <phoneticPr fontId="1" type="noConversion"/>
  </si>
  <si>
    <t>ID</t>
    <phoneticPr fontId="1" type="noConversion"/>
  </si>
  <si>
    <t>IsPhysical</t>
    <phoneticPr fontId="1" type="noConversion"/>
  </si>
  <si>
    <t>IsPhysical</t>
    <phoneticPr fontId="1" type="noConversion"/>
  </si>
  <si>
    <t>序号</t>
  </si>
  <si>
    <t>姓名</t>
    <phoneticPr fontId="1" type="noConversion"/>
  </si>
  <si>
    <t>品质</t>
    <phoneticPr fontId="1" type="noConversion"/>
  </si>
  <si>
    <t>职业</t>
    <phoneticPr fontId="1" type="noConversion"/>
  </si>
  <si>
    <t>物/魔</t>
    <phoneticPr fontId="1" type="noConversion"/>
  </si>
  <si>
    <t>具体职业</t>
    <phoneticPr fontId="1" type="noConversion"/>
  </si>
  <si>
    <t>技能</t>
    <phoneticPr fontId="1" type="noConversion"/>
  </si>
  <si>
    <t>初始值</t>
  </si>
  <si>
    <t>成长值</t>
  </si>
  <si>
    <t>缘分加成</t>
  </si>
  <si>
    <t>等级属性值</t>
  </si>
  <si>
    <t>血</t>
  </si>
  <si>
    <t>物攻</t>
    <phoneticPr fontId="1" type="noConversion"/>
  </si>
  <si>
    <t>物防</t>
    <phoneticPr fontId="1" type="noConversion"/>
  </si>
  <si>
    <t>魔攻</t>
    <phoneticPr fontId="1" type="noConversion"/>
  </si>
  <si>
    <t>魔防</t>
    <phoneticPr fontId="1" type="noConversion"/>
  </si>
  <si>
    <t>攻速</t>
    <phoneticPr fontId="1" type="noConversion"/>
  </si>
  <si>
    <t>暴击</t>
    <phoneticPr fontId="1" type="noConversion"/>
  </si>
  <si>
    <t>闪避</t>
    <phoneticPr fontId="1" type="noConversion"/>
  </si>
  <si>
    <t>团队值</t>
    <phoneticPr fontId="1" type="noConversion"/>
  </si>
  <si>
    <t>合计</t>
  </si>
  <si>
    <t>物攻</t>
  </si>
  <si>
    <t>物防</t>
  </si>
  <si>
    <t>魔攻</t>
  </si>
  <si>
    <t>魔防</t>
  </si>
  <si>
    <t>团队值</t>
  </si>
  <si>
    <t>等级</t>
    <phoneticPr fontId="1" type="noConversion"/>
  </si>
  <si>
    <t>死亡骑士盖伦</t>
    <phoneticPr fontId="1" type="noConversion"/>
  </si>
  <si>
    <t>坦克</t>
  </si>
  <si>
    <t>单体坦克</t>
    <phoneticPr fontId="1" type="noConversion"/>
  </si>
  <si>
    <t>德玛西亚正义</t>
  </si>
  <si>
    <t>女皇冰弓</t>
    <phoneticPr fontId="1" type="noConversion"/>
  </si>
  <si>
    <t>射手</t>
  </si>
  <si>
    <t>单体射手</t>
    <phoneticPr fontId="1" type="noConversion"/>
  </si>
  <si>
    <t>魔法水晶箭</t>
  </si>
  <si>
    <t>地狱男爵瑞兹</t>
    <phoneticPr fontId="1" type="noConversion"/>
  </si>
  <si>
    <t>法师</t>
  </si>
  <si>
    <t>单体法师</t>
    <phoneticPr fontId="1" type="noConversion"/>
  </si>
  <si>
    <t>绝望之力</t>
  </si>
  <si>
    <t>未来战士伊泽瑞尔</t>
    <phoneticPr fontId="1" type="noConversion"/>
  </si>
  <si>
    <t>群伤射手</t>
    <phoneticPr fontId="1" type="noConversion"/>
  </si>
  <si>
    <t>精准弹幕</t>
  </si>
  <si>
    <t>屠龙勇士嘉文</t>
    <phoneticPr fontId="1" type="noConversion"/>
  </si>
  <si>
    <t>群控坦克</t>
    <phoneticPr fontId="1" type="noConversion"/>
  </si>
  <si>
    <t>天崩地裂</t>
  </si>
  <si>
    <t>奥术法师拉克丝</t>
    <phoneticPr fontId="1" type="noConversion"/>
  </si>
  <si>
    <t>群控法师</t>
  </si>
  <si>
    <t>终极闪光</t>
  </si>
  <si>
    <t>兔女郎瑞文</t>
    <phoneticPr fontId="1" type="noConversion"/>
  </si>
  <si>
    <t>刺客</t>
  </si>
  <si>
    <t>单体刺客</t>
    <phoneticPr fontId="1" type="noConversion"/>
  </si>
  <si>
    <t>折翼之舞</t>
  </si>
  <si>
    <t>侍魂易</t>
    <phoneticPr fontId="1" type="noConversion"/>
  </si>
  <si>
    <t>群伤刺客</t>
    <phoneticPr fontId="1" type="noConversion"/>
  </si>
  <si>
    <t>阿尔法突袭</t>
  </si>
  <si>
    <t>翼骑统领赵信</t>
    <phoneticPr fontId="1" type="noConversion"/>
  </si>
  <si>
    <t>新月横扫</t>
  </si>
  <si>
    <t>黑帮狂花金克斯</t>
    <phoneticPr fontId="1" type="noConversion"/>
  </si>
  <si>
    <t>超究极死神炮弹</t>
  </si>
  <si>
    <t>地底世界崔斯特</t>
    <phoneticPr fontId="1" type="noConversion"/>
  </si>
  <si>
    <t>万能牌</t>
  </si>
  <si>
    <t>海滩派对卡特琳</t>
    <phoneticPr fontId="1" type="noConversion"/>
  </si>
  <si>
    <t>让子弹飞</t>
  </si>
  <si>
    <t>冰霜烈焰安妮</t>
    <phoneticPr fontId="1" type="noConversion"/>
  </si>
  <si>
    <t>提波斯之怒</t>
  </si>
  <si>
    <t>战争血统梦多</t>
    <phoneticPr fontId="1" type="noConversion"/>
  </si>
  <si>
    <t>防御坦克</t>
    <phoneticPr fontId="1" type="noConversion"/>
  </si>
  <si>
    <t>背水一战</t>
  </si>
  <si>
    <t>海牛猎手菲兹</t>
    <phoneticPr fontId="1" type="noConversion"/>
  </si>
  <si>
    <t>巨鲨强袭</t>
  </si>
  <si>
    <t>暗影王子马尔扎哈</t>
    <phoneticPr fontId="1" type="noConversion"/>
  </si>
  <si>
    <t>冥府之握</t>
  </si>
  <si>
    <t>冲击之刃劫</t>
    <phoneticPr fontId="1" type="noConversion"/>
  </si>
  <si>
    <t>瞬狱影杀阵</t>
  </si>
  <si>
    <t>少林武僧贾克斯</t>
    <phoneticPr fontId="1" type="noConversion"/>
  </si>
  <si>
    <t>宗师之威</t>
  </si>
  <si>
    <t>银龙裁决泰隆</t>
    <phoneticPr fontId="1" type="noConversion"/>
  </si>
  <si>
    <t>暗影突袭</t>
  </si>
  <si>
    <t>泳池派对吉格斯</t>
    <phoneticPr fontId="1" type="noConversion"/>
  </si>
  <si>
    <t>科学地狱火炮</t>
  </si>
  <si>
    <t>女警官薇</t>
    <phoneticPr fontId="1" type="noConversion"/>
  </si>
  <si>
    <t>天霸横空裂空</t>
  </si>
  <si>
    <t>勇敢的心德莱厄斯</t>
    <phoneticPr fontId="1" type="noConversion"/>
  </si>
  <si>
    <t>诺克萨斯断头台</t>
  </si>
  <si>
    <t>美国队长提莫</t>
    <phoneticPr fontId="1" type="noConversion"/>
  </si>
  <si>
    <t>种蘑菇</t>
  </si>
  <si>
    <t>皇家守卫菲奥娜</t>
    <phoneticPr fontId="1" type="noConversion"/>
  </si>
  <si>
    <t>利刃华尔兹</t>
  </si>
  <si>
    <t>战国大名慎</t>
    <phoneticPr fontId="1" type="noConversion"/>
  </si>
  <si>
    <t>慈悲度魂落</t>
  </si>
  <si>
    <t>觅心猎手薇恩</t>
    <phoneticPr fontId="1" type="noConversion"/>
  </si>
  <si>
    <t>终极时刻</t>
  </si>
  <si>
    <t>黑帮教父格雷福斯</t>
    <phoneticPr fontId="1" type="noConversion"/>
  </si>
  <si>
    <t>终极爆弹</t>
  </si>
  <si>
    <t>法国女仆奈德里</t>
    <phoneticPr fontId="1" type="noConversion"/>
  </si>
  <si>
    <t>辅助</t>
    <phoneticPr fontId="1" type="noConversion"/>
  </si>
  <si>
    <t>野性奔腾</t>
  </si>
  <si>
    <t>恶魔之刃泰达米尔</t>
    <phoneticPr fontId="1" type="noConversion"/>
  </si>
  <si>
    <t>无尽怒火</t>
  </si>
  <si>
    <t>寒冰女皇迦纳</t>
    <phoneticPr fontId="1" type="noConversion"/>
  </si>
  <si>
    <t>复苏季风</t>
  </si>
  <si>
    <t>德玛西亚之力</t>
  </si>
  <si>
    <t>寒冰射手</t>
  </si>
  <si>
    <t>流浪法师</t>
  </si>
  <si>
    <t>探险家</t>
  </si>
  <si>
    <t>德玛西亚皇子</t>
  </si>
  <si>
    <t>光辉女郎</t>
  </si>
  <si>
    <t>放逐之刃</t>
  </si>
  <si>
    <t>无极剑圣</t>
  </si>
  <si>
    <t>邦德总管</t>
  </si>
  <si>
    <t>暴走萝莉</t>
  </si>
  <si>
    <t>卡牌大师</t>
  </si>
  <si>
    <t>皮成女警</t>
  </si>
  <si>
    <t>黑暗魔女</t>
  </si>
  <si>
    <t>祖安狂人</t>
  </si>
  <si>
    <t>潮汐海灵</t>
  </si>
  <si>
    <t>虚空先知-马尔扎哈</t>
  </si>
  <si>
    <t>影流之主</t>
  </si>
  <si>
    <t>武器大师</t>
  </si>
  <si>
    <t>刀锋之影</t>
  </si>
  <si>
    <t>吉格斯</t>
  </si>
  <si>
    <t>皮成执政官</t>
  </si>
  <si>
    <t>诺克萨斯之手</t>
  </si>
  <si>
    <t>迅捷斥候</t>
  </si>
  <si>
    <t>无双剑姬</t>
  </si>
  <si>
    <t>暮光之眼</t>
  </si>
  <si>
    <t>暗夜猎手</t>
  </si>
  <si>
    <t>法外狂徒</t>
  </si>
  <si>
    <t>狂野女猎手</t>
  </si>
  <si>
    <t>蛮族之王</t>
  </si>
  <si>
    <t>风暴之怒</t>
  </si>
  <si>
    <t>小德玛</t>
    <phoneticPr fontId="1" type="noConversion"/>
  </si>
  <si>
    <t>小冰弓</t>
    <phoneticPr fontId="1" type="noConversion"/>
  </si>
  <si>
    <t>小流浪</t>
    <phoneticPr fontId="1" type="noConversion"/>
  </si>
  <si>
    <t>小探险家</t>
    <phoneticPr fontId="1" type="noConversion"/>
  </si>
  <si>
    <t>小皇子</t>
    <phoneticPr fontId="1" type="noConversion"/>
  </si>
  <si>
    <t>小光辉女郎</t>
    <phoneticPr fontId="1" type="noConversion"/>
  </si>
  <si>
    <t>小放逐之刃</t>
    <phoneticPr fontId="1" type="noConversion"/>
  </si>
  <si>
    <t>小剑圣</t>
    <phoneticPr fontId="1" type="noConversion"/>
  </si>
  <si>
    <t>小邦德</t>
    <phoneticPr fontId="1" type="noConversion"/>
  </si>
  <si>
    <t>小萝莉</t>
    <phoneticPr fontId="1" type="noConversion"/>
  </si>
  <si>
    <t>小卡牌</t>
    <phoneticPr fontId="1" type="noConversion"/>
  </si>
  <si>
    <t>小女警</t>
    <phoneticPr fontId="1" type="noConversion"/>
  </si>
  <si>
    <t>小火女</t>
    <phoneticPr fontId="1" type="noConversion"/>
  </si>
  <si>
    <t>小梦多</t>
    <phoneticPr fontId="1" type="noConversion"/>
  </si>
  <si>
    <t>小潮汐</t>
    <phoneticPr fontId="1" type="noConversion"/>
  </si>
  <si>
    <t>小先知</t>
    <phoneticPr fontId="1" type="noConversion"/>
  </si>
  <si>
    <t>小影流</t>
    <phoneticPr fontId="1" type="noConversion"/>
  </si>
  <si>
    <t>小武器</t>
    <phoneticPr fontId="1" type="noConversion"/>
  </si>
  <si>
    <t>小刀锋</t>
    <phoneticPr fontId="1" type="noConversion"/>
  </si>
  <si>
    <t>小炸弹</t>
    <phoneticPr fontId="1" type="noConversion"/>
  </si>
  <si>
    <t>小拳击姐</t>
    <phoneticPr fontId="1" type="noConversion"/>
  </si>
  <si>
    <t>小学生之手</t>
    <phoneticPr fontId="1" type="noConversion"/>
  </si>
  <si>
    <t>小斥候</t>
    <phoneticPr fontId="1" type="noConversion"/>
  </si>
  <si>
    <t>小剑姬</t>
    <phoneticPr fontId="1" type="noConversion"/>
  </si>
  <si>
    <t>小暮光之眼</t>
    <phoneticPr fontId="1" type="noConversion"/>
  </si>
  <si>
    <t>小暗夜猎手</t>
    <phoneticPr fontId="1" type="noConversion"/>
  </si>
  <si>
    <t>小男枪</t>
    <phoneticPr fontId="1" type="noConversion"/>
  </si>
  <si>
    <t>小豹女</t>
    <phoneticPr fontId="1" type="noConversion"/>
  </si>
  <si>
    <t>小蛮王</t>
    <phoneticPr fontId="1" type="noConversion"/>
  </si>
  <si>
    <t>小风女</t>
    <phoneticPr fontId="1" type="noConversion"/>
  </si>
  <si>
    <t>血量类型</t>
    <phoneticPr fontId="1" type="noConversion"/>
  </si>
  <si>
    <t>攻击类型</t>
    <phoneticPr fontId="1" type="noConversion"/>
  </si>
  <si>
    <t>等级</t>
  </si>
  <si>
    <t>暴击值</t>
  </si>
  <si>
    <t>闪避值</t>
  </si>
  <si>
    <t>攻速</t>
  </si>
  <si>
    <t>小狗</t>
    <phoneticPr fontId="1" type="noConversion"/>
  </si>
  <si>
    <t>一般型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</si>
</sst>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9.75"/>
      <color indexed="8"/>
      <name val="宋体"/>
      <family val="3"/>
      <charset val="134"/>
    </font>
    <font>
      <sz val="10"/>
      <color rgb="FF7030A0"/>
      <name val="宋体"/>
      <family val="2"/>
      <scheme val="minor"/>
    </font>
    <font>
      <sz val="10"/>
      <name val="宋体"/>
      <family val="2"/>
      <scheme val="minor"/>
    </font>
    <font>
      <sz val="10"/>
      <color indexed="8"/>
      <name val="宋体"/>
      <family val="3"/>
      <charset val="134"/>
    </font>
    <font>
      <sz val="10"/>
      <color rgb="FF7030A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7030A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70C0"/>
      <name val="宋体"/>
      <family val="2"/>
      <scheme val="minor"/>
    </font>
    <font>
      <sz val="10"/>
      <color rgb="FF0070C0"/>
      <name val="宋体"/>
      <family val="3"/>
      <charset val="134"/>
      <scheme val="minor"/>
    </font>
    <font>
      <sz val="10"/>
      <color rgb="FF0070C0"/>
      <name val="宋体"/>
      <family val="3"/>
      <charset val="134"/>
    </font>
    <font>
      <sz val="10"/>
      <color rgb="FF00B050"/>
      <name val="宋体"/>
      <family val="2"/>
      <scheme val="minor"/>
    </font>
    <font>
      <sz val="10"/>
      <color theme="1" tint="0.499984740745262"/>
      <name val="宋体"/>
      <family val="2"/>
      <scheme val="minor"/>
    </font>
    <font>
      <sz val="10"/>
      <color theme="1" tint="0.499984740745262"/>
      <name val="宋体"/>
      <family val="3"/>
      <charset val="134"/>
      <scheme val="minor"/>
    </font>
    <font>
      <sz val="10"/>
      <color theme="1" tint="0.499984740745262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/>
    <xf numFmtId="0" fontId="3" fillId="2" borderId="1" xfId="1" applyFont="1" applyFill="1" applyBorder="1" applyAlignment="1">
      <alignment vertical="top" wrapText="1"/>
    </xf>
    <xf numFmtId="0" fontId="3" fillId="2" borderId="1" xfId="2" applyFont="1" applyFill="1" applyBorder="1" applyAlignment="1">
      <alignment vertical="top" wrapText="1"/>
    </xf>
    <xf numFmtId="0" fontId="3" fillId="2" borderId="2" xfId="2" applyFont="1" applyFill="1" applyBorder="1" applyAlignment="1">
      <alignment vertical="top" wrapText="1"/>
    </xf>
    <xf numFmtId="0" fontId="3" fillId="2" borderId="2" xfId="2" applyFont="1" applyFill="1" applyBorder="1" applyAlignment="1">
      <alignment horizontal="center" vertical="top" wrapText="1"/>
    </xf>
    <xf numFmtId="0" fontId="3" fillId="2" borderId="1" xfId="3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3" xfId="2" applyFont="1" applyFill="1" applyBorder="1" applyAlignment="1">
      <alignment vertical="top" wrapText="1"/>
    </xf>
    <xf numFmtId="0" fontId="3" fillId="2" borderId="3" xfId="2" applyFont="1" applyFill="1" applyBorder="1" applyAlignment="1">
      <alignment horizontal="center" vertical="top" wrapText="1"/>
    </xf>
    <xf numFmtId="0" fontId="3" fillId="2" borderId="1" xfId="4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5" fillId="3" borderId="3" xfId="5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3" borderId="3" xfId="6" applyFont="1" applyFill="1" applyBorder="1" applyAlignment="1">
      <alignment vertical="top" wrapText="1"/>
    </xf>
    <xf numFmtId="0" fontId="0" fillId="0" borderId="3" xfId="0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8" fillId="3" borderId="1" xfId="6" applyFont="1" applyFill="1" applyBorder="1" applyAlignment="1">
      <alignment vertical="top" wrapText="1"/>
    </xf>
    <xf numFmtId="9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9" fontId="0" fillId="0" borderId="5" xfId="0" applyNumberForma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3" fillId="2" borderId="1" xfId="2" applyFont="1" applyFill="1" applyBorder="1" applyAlignment="1">
      <alignment vertical="top" wrapText="1"/>
    </xf>
    <xf numFmtId="0" fontId="3" fillId="2" borderId="5" xfId="3" applyFont="1" applyFill="1" applyBorder="1" applyAlignment="1">
      <alignment horizontal="center" vertical="top" wrapText="1"/>
    </xf>
    <xf numFmtId="0" fontId="3" fillId="2" borderId="6" xfId="3" applyFont="1" applyFill="1" applyBorder="1" applyAlignment="1">
      <alignment horizontal="center" vertical="top" wrapText="1"/>
    </xf>
    <xf numFmtId="0" fontId="3" fillId="2" borderId="7" xfId="3" applyFont="1" applyFill="1" applyBorder="1" applyAlignment="1">
      <alignment horizontal="center" vertical="top" wrapText="1"/>
    </xf>
    <xf numFmtId="0" fontId="21" fillId="2" borderId="1" xfId="4" applyFont="1" applyFill="1" applyBorder="1" applyAlignment="1">
      <alignment vertical="top" wrapText="1"/>
    </xf>
    <xf numFmtId="0" fontId="5" fillId="5" borderId="3" xfId="5" applyFont="1" applyFill="1" applyBorder="1" applyAlignment="1">
      <alignment horizontal="center" vertical="center" wrapText="1"/>
    </xf>
    <xf numFmtId="0" fontId="5" fillId="3" borderId="1" xfId="5" applyFont="1" applyFill="1" applyBorder="1" applyAlignment="1">
      <alignment horizontal="center" vertical="center" wrapText="1"/>
    </xf>
  </cellXfs>
  <cellStyles count="7">
    <cellStyle name="常规" xfId="0" builtinId="0"/>
    <cellStyle name="常规_Sheet2_2" xfId="5"/>
    <cellStyle name="常规_Sheet3" xfId="4"/>
    <cellStyle name="常规_Sheet3_1" xfId="3"/>
    <cellStyle name="常规_Sheet3_2" xfId="1"/>
    <cellStyle name="常规_Sheet3_3" xfId="2"/>
    <cellStyle name="常规_Sheet3_4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Heros/Paper/Design/&#26080;&#33391;&#31574;&#21010;'Home/&#12304;&#26032;&#20462;&#25913;&#31995;&#32479;&#12305;/&#25968;&#2054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龙将经验"/>
      <sheetName val="我的玩家经验"/>
      <sheetName val="关卡等级"/>
      <sheetName val="龙将标准战斗力"/>
      <sheetName val="我的标准战斗力"/>
      <sheetName val="英雄联盟"/>
      <sheetName val="模拟计算"/>
      <sheetName val="怪物参数"/>
      <sheetName val="数值模型"/>
      <sheetName val="我方英雄"/>
      <sheetName val="小怪计算表"/>
      <sheetName val="装备百分比"/>
      <sheetName val="技能"/>
      <sheetName val="技能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A15" t="str">
            <v>贫血型</v>
          </cell>
          <cell r="B15">
            <v>0.8</v>
          </cell>
        </row>
        <row r="16">
          <cell r="A16" t="str">
            <v>一般型</v>
          </cell>
          <cell r="B16">
            <v>1</v>
          </cell>
        </row>
        <row r="17">
          <cell r="A17" t="str">
            <v>厚血型</v>
          </cell>
          <cell r="B17">
            <v>3</v>
          </cell>
        </row>
        <row r="18">
          <cell r="A18" t="str">
            <v>牛血型</v>
          </cell>
          <cell r="B18">
            <v>7</v>
          </cell>
        </row>
        <row r="19">
          <cell r="A19" t="str">
            <v>超级牛血</v>
          </cell>
          <cell r="B19">
            <v>15</v>
          </cell>
        </row>
        <row r="23">
          <cell r="A23" t="str">
            <v>低攻型</v>
          </cell>
          <cell r="B23">
            <v>0.7</v>
          </cell>
        </row>
        <row r="24">
          <cell r="A24" t="str">
            <v>一般型</v>
          </cell>
          <cell r="B24">
            <v>1</v>
          </cell>
        </row>
        <row r="25">
          <cell r="A25" t="str">
            <v>高攻型</v>
          </cell>
          <cell r="B25">
            <v>1.5</v>
          </cell>
        </row>
        <row r="26">
          <cell r="A26" t="str">
            <v>特高型</v>
          </cell>
          <cell r="B26">
            <v>2</v>
          </cell>
        </row>
        <row r="27">
          <cell r="A27" t="str">
            <v>秒人型</v>
          </cell>
          <cell r="B27">
            <v>2.5</v>
          </cell>
        </row>
      </sheetData>
      <sheetData sheetId="8">
        <row r="22">
          <cell r="D22" t="str">
            <v>坦克</v>
          </cell>
          <cell r="E22">
            <v>4</v>
          </cell>
          <cell r="F22">
            <v>551</v>
          </cell>
          <cell r="G22">
            <v>55.5</v>
          </cell>
          <cell r="H22">
            <v>21.7</v>
          </cell>
          <cell r="I22">
            <v>0</v>
          </cell>
          <cell r="J22">
            <v>21.7</v>
          </cell>
          <cell r="K22">
            <v>96</v>
          </cell>
          <cell r="L22">
            <v>667.11</v>
          </cell>
          <cell r="M22">
            <v>49.6</v>
          </cell>
          <cell r="N22">
            <v>8.1</v>
          </cell>
          <cell r="O22">
            <v>4.95</v>
          </cell>
          <cell r="P22">
            <v>0</v>
          </cell>
          <cell r="Q22">
            <v>4.95</v>
          </cell>
          <cell r="R22">
            <v>8</v>
          </cell>
          <cell r="S22">
            <v>16.046099999999999</v>
          </cell>
        </row>
        <row r="23">
          <cell r="D23" t="str">
            <v>刺客</v>
          </cell>
          <cell r="E23">
            <v>4</v>
          </cell>
          <cell r="F23">
            <v>532</v>
          </cell>
          <cell r="G23">
            <v>59.2</v>
          </cell>
          <cell r="H23">
            <v>18</v>
          </cell>
          <cell r="I23">
            <v>0</v>
          </cell>
          <cell r="J23">
            <v>18</v>
          </cell>
          <cell r="K23">
            <v>96</v>
          </cell>
          <cell r="L23">
            <v>634.62400000000002</v>
          </cell>
          <cell r="M23">
            <v>40.5</v>
          </cell>
          <cell r="N23">
            <v>9.1999999999999993</v>
          </cell>
          <cell r="O23">
            <v>4.3</v>
          </cell>
          <cell r="P23">
            <v>0</v>
          </cell>
          <cell r="Q23">
            <v>4.3</v>
          </cell>
          <cell r="R23">
            <v>8</v>
          </cell>
          <cell r="S23">
            <v>15.593999999999999</v>
          </cell>
        </row>
        <row r="24">
          <cell r="D24" t="str">
            <v>射手</v>
          </cell>
          <cell r="E24">
            <v>4</v>
          </cell>
          <cell r="F24">
            <v>474</v>
          </cell>
          <cell r="G24">
            <v>49.2</v>
          </cell>
          <cell r="H24">
            <v>14.9</v>
          </cell>
          <cell r="I24">
            <v>0</v>
          </cell>
          <cell r="J24">
            <v>14.9</v>
          </cell>
          <cell r="K24">
            <v>96</v>
          </cell>
          <cell r="L24">
            <v>453.13200000000006</v>
          </cell>
          <cell r="M24">
            <v>37.5</v>
          </cell>
          <cell r="N24">
            <v>9.4499999999999993</v>
          </cell>
          <cell r="O24">
            <v>3.2</v>
          </cell>
          <cell r="P24">
            <v>0</v>
          </cell>
          <cell r="Q24">
            <v>3.2</v>
          </cell>
          <cell r="R24">
            <v>8</v>
          </cell>
          <cell r="S24">
            <v>12.615749999999998</v>
          </cell>
        </row>
        <row r="25">
          <cell r="D25" t="str">
            <v>法师</v>
          </cell>
          <cell r="E25">
            <v>4</v>
          </cell>
          <cell r="F25">
            <v>424</v>
          </cell>
          <cell r="G25">
            <v>0</v>
          </cell>
          <cell r="H25">
            <v>12</v>
          </cell>
          <cell r="I25">
            <v>53.3</v>
          </cell>
          <cell r="J25">
            <v>12</v>
          </cell>
          <cell r="K25">
            <v>96</v>
          </cell>
          <cell r="L25">
            <v>417.87199999999996</v>
          </cell>
          <cell r="M25">
            <v>39.5</v>
          </cell>
          <cell r="N25">
            <v>0</v>
          </cell>
          <cell r="O25">
            <v>3.1</v>
          </cell>
          <cell r="P25">
            <v>8.4</v>
          </cell>
          <cell r="Q25">
            <v>3.1</v>
          </cell>
          <cell r="R25">
            <v>8</v>
          </cell>
          <cell r="S25">
            <v>11.13</v>
          </cell>
        </row>
        <row r="26">
          <cell r="D26" t="str">
            <v>辅助</v>
          </cell>
          <cell r="E26">
            <v>4</v>
          </cell>
          <cell r="F26">
            <v>434</v>
          </cell>
          <cell r="G26">
            <v>0</v>
          </cell>
          <cell r="H26">
            <v>12.8</v>
          </cell>
          <cell r="I26">
            <v>45.9</v>
          </cell>
          <cell r="J26">
            <v>12.8</v>
          </cell>
          <cell r="K26">
            <v>96</v>
          </cell>
          <cell r="L26">
            <v>375.46199999999999</v>
          </cell>
          <cell r="M26">
            <v>39</v>
          </cell>
          <cell r="N26">
            <v>0</v>
          </cell>
          <cell r="O26">
            <v>3.4</v>
          </cell>
          <cell r="P26">
            <v>7.6</v>
          </cell>
          <cell r="Q26">
            <v>3.4</v>
          </cell>
          <cell r="R26">
            <v>8</v>
          </cell>
          <cell r="S26">
            <v>10.715999999999999</v>
          </cell>
        </row>
        <row r="30">
          <cell r="C30" t="str">
            <v>坦克</v>
          </cell>
          <cell r="D30">
            <v>4</v>
          </cell>
          <cell r="E30">
            <v>1</v>
          </cell>
          <cell r="F30">
            <v>300</v>
          </cell>
          <cell r="G30">
            <v>30</v>
          </cell>
          <cell r="H30">
            <v>10</v>
          </cell>
          <cell r="I30">
            <v>0</v>
          </cell>
          <cell r="J30">
            <v>10</v>
          </cell>
          <cell r="K30">
            <v>36</v>
          </cell>
          <cell r="L30">
            <v>20</v>
          </cell>
          <cell r="M30">
            <v>5</v>
          </cell>
          <cell r="N30">
            <v>1.3</v>
          </cell>
          <cell r="O30">
            <v>85.6</v>
          </cell>
          <cell r="P30">
            <v>4.3899999999999997</v>
          </cell>
          <cell r="Q30">
            <v>1.9</v>
          </cell>
          <cell r="R30">
            <v>0</v>
          </cell>
          <cell r="S30">
            <v>1.8</v>
          </cell>
          <cell r="T30">
            <v>6</v>
          </cell>
        </row>
        <row r="31">
          <cell r="C31" t="str">
            <v>刺客</v>
          </cell>
          <cell r="D31">
            <v>4</v>
          </cell>
          <cell r="E31">
            <v>1</v>
          </cell>
          <cell r="F31">
            <v>240</v>
          </cell>
          <cell r="G31">
            <v>38</v>
          </cell>
          <cell r="H31">
            <v>8.5</v>
          </cell>
          <cell r="I31">
            <v>0</v>
          </cell>
          <cell r="J31">
            <v>8.5</v>
          </cell>
          <cell r="K31">
            <v>36</v>
          </cell>
          <cell r="L31">
            <v>20</v>
          </cell>
          <cell r="M31">
            <v>5</v>
          </cell>
          <cell r="N31">
            <v>1.5</v>
          </cell>
          <cell r="O31">
            <v>82</v>
          </cell>
          <cell r="P31">
            <v>4.8</v>
          </cell>
          <cell r="Q31">
            <v>1.7</v>
          </cell>
          <cell r="R31">
            <v>0</v>
          </cell>
          <cell r="S31">
            <v>1.1000000000000001</v>
          </cell>
          <cell r="T31">
            <v>6</v>
          </cell>
        </row>
        <row r="32">
          <cell r="C32" t="str">
            <v>射手</v>
          </cell>
          <cell r="D32">
            <v>4</v>
          </cell>
          <cell r="E32">
            <v>1</v>
          </cell>
          <cell r="F32">
            <v>180</v>
          </cell>
          <cell r="G32">
            <v>36</v>
          </cell>
          <cell r="H32">
            <v>8</v>
          </cell>
          <cell r="I32">
            <v>0</v>
          </cell>
          <cell r="J32">
            <v>8</v>
          </cell>
          <cell r="K32">
            <v>36</v>
          </cell>
          <cell r="L32">
            <v>20</v>
          </cell>
          <cell r="M32">
            <v>5</v>
          </cell>
          <cell r="N32">
            <v>1.5</v>
          </cell>
          <cell r="O32">
            <v>78</v>
          </cell>
          <cell r="P32">
            <v>4.5999999999999996</v>
          </cell>
          <cell r="Q32">
            <v>1.6</v>
          </cell>
          <cell r="R32">
            <v>0</v>
          </cell>
          <cell r="S32">
            <v>1.4</v>
          </cell>
          <cell r="T32">
            <v>6</v>
          </cell>
        </row>
        <row r="33">
          <cell r="C33" t="str">
            <v>法师</v>
          </cell>
          <cell r="D33">
            <v>4</v>
          </cell>
          <cell r="E33">
            <v>2</v>
          </cell>
          <cell r="F33">
            <v>150</v>
          </cell>
          <cell r="G33">
            <v>0</v>
          </cell>
          <cell r="H33">
            <v>7.5</v>
          </cell>
          <cell r="I33">
            <v>39</v>
          </cell>
          <cell r="J33">
            <v>7.5</v>
          </cell>
          <cell r="K33">
            <v>36</v>
          </cell>
          <cell r="L33">
            <v>20</v>
          </cell>
          <cell r="M33">
            <v>5</v>
          </cell>
          <cell r="N33">
            <v>1</v>
          </cell>
          <cell r="O33">
            <v>72</v>
          </cell>
          <cell r="P33">
            <v>0</v>
          </cell>
          <cell r="Q33">
            <v>1.5</v>
          </cell>
          <cell r="R33">
            <v>4.9000000000000004</v>
          </cell>
          <cell r="S33">
            <v>1.6</v>
          </cell>
          <cell r="T33">
            <v>6</v>
          </cell>
        </row>
        <row r="34">
          <cell r="C34" t="str">
            <v>辅助</v>
          </cell>
          <cell r="D34">
            <v>4</v>
          </cell>
          <cell r="E34">
            <v>2</v>
          </cell>
          <cell r="F34">
            <v>150</v>
          </cell>
          <cell r="G34">
            <v>0</v>
          </cell>
          <cell r="H34">
            <v>7.5</v>
          </cell>
          <cell r="I34">
            <v>32</v>
          </cell>
          <cell r="J34">
            <v>7.5</v>
          </cell>
          <cell r="K34">
            <v>36</v>
          </cell>
          <cell r="L34">
            <v>20</v>
          </cell>
          <cell r="M34">
            <v>5</v>
          </cell>
          <cell r="N34">
            <v>1</v>
          </cell>
          <cell r="O34">
            <v>72</v>
          </cell>
          <cell r="P34">
            <v>0</v>
          </cell>
          <cell r="Q34">
            <v>1.5</v>
          </cell>
          <cell r="R34">
            <v>4.2</v>
          </cell>
          <cell r="S34">
            <v>1.5</v>
          </cell>
          <cell r="T34">
            <v>6</v>
          </cell>
        </row>
        <row r="71">
          <cell r="B71" t="str">
            <v>单体坦克</v>
          </cell>
          <cell r="C71" t="str">
            <v>坦克</v>
          </cell>
          <cell r="D71">
            <v>4</v>
          </cell>
          <cell r="E71">
            <v>551</v>
          </cell>
          <cell r="F71">
            <v>55.5</v>
          </cell>
          <cell r="G71">
            <v>19.7</v>
          </cell>
          <cell r="H71">
            <v>0</v>
          </cell>
          <cell r="I71">
            <v>19.7</v>
          </cell>
          <cell r="J71">
            <v>40</v>
          </cell>
          <cell r="K71">
            <v>667.11</v>
          </cell>
          <cell r="L71">
            <v>45.6</v>
          </cell>
          <cell r="M71">
            <v>8.1</v>
          </cell>
          <cell r="N71">
            <v>4.6500000000000004</v>
          </cell>
          <cell r="O71">
            <v>0</v>
          </cell>
          <cell r="P71">
            <v>4.6500000000000004</v>
          </cell>
          <cell r="Q71">
            <v>4.8000000000000007</v>
          </cell>
          <cell r="R71">
            <v>16.046099999999999</v>
          </cell>
        </row>
        <row r="72">
          <cell r="B72" t="str">
            <v>群控坦克</v>
          </cell>
          <cell r="C72" t="str">
            <v>坦克</v>
          </cell>
          <cell r="D72">
            <v>4</v>
          </cell>
          <cell r="E72">
            <v>551</v>
          </cell>
          <cell r="F72">
            <v>55.5</v>
          </cell>
          <cell r="G72">
            <v>19.7</v>
          </cell>
          <cell r="H72">
            <v>0</v>
          </cell>
          <cell r="I72">
            <v>19.7</v>
          </cell>
          <cell r="J72">
            <v>48</v>
          </cell>
          <cell r="K72">
            <v>667.11</v>
          </cell>
          <cell r="L72">
            <v>45.6</v>
          </cell>
          <cell r="M72">
            <v>8.1</v>
          </cell>
          <cell r="N72">
            <v>4.6500000000000004</v>
          </cell>
          <cell r="O72">
            <v>0</v>
          </cell>
          <cell r="P72">
            <v>4.6500000000000004</v>
          </cell>
          <cell r="Q72">
            <v>5.6000000000000005</v>
          </cell>
          <cell r="R72">
            <v>16.046099999999999</v>
          </cell>
        </row>
        <row r="73">
          <cell r="B73" t="str">
            <v>防御坦克</v>
          </cell>
          <cell r="C73" t="str">
            <v>坦克</v>
          </cell>
          <cell r="D73">
            <v>4</v>
          </cell>
          <cell r="E73">
            <v>551</v>
          </cell>
          <cell r="F73">
            <v>52.5</v>
          </cell>
          <cell r="G73">
            <v>21.7</v>
          </cell>
          <cell r="H73">
            <v>0</v>
          </cell>
          <cell r="I73">
            <v>21.7</v>
          </cell>
          <cell r="J73">
            <v>24</v>
          </cell>
          <cell r="K73">
            <v>667.11</v>
          </cell>
          <cell r="L73">
            <v>49.6</v>
          </cell>
          <cell r="M73">
            <v>8.1</v>
          </cell>
          <cell r="N73">
            <v>4.95</v>
          </cell>
          <cell r="O73">
            <v>0</v>
          </cell>
          <cell r="P73">
            <v>4.95</v>
          </cell>
          <cell r="Q73">
            <v>1.6</v>
          </cell>
          <cell r="R73">
            <v>16.046099999999999</v>
          </cell>
        </row>
        <row r="74">
          <cell r="B74" t="str">
            <v>单体刺客</v>
          </cell>
          <cell r="C74" t="str">
            <v>刺客</v>
          </cell>
          <cell r="D74">
            <v>4</v>
          </cell>
          <cell r="E74">
            <v>532</v>
          </cell>
          <cell r="F74">
            <v>59.2</v>
          </cell>
          <cell r="G74">
            <v>17</v>
          </cell>
          <cell r="H74">
            <v>0</v>
          </cell>
          <cell r="I74">
            <v>18</v>
          </cell>
          <cell r="J74">
            <v>96</v>
          </cell>
          <cell r="K74">
            <v>634.62400000000002</v>
          </cell>
          <cell r="L74">
            <v>40.5</v>
          </cell>
          <cell r="M74">
            <v>8.9</v>
          </cell>
          <cell r="N74">
            <v>3.3</v>
          </cell>
          <cell r="O74">
            <v>0</v>
          </cell>
          <cell r="P74">
            <v>3.3</v>
          </cell>
          <cell r="Q74">
            <v>8</v>
          </cell>
          <cell r="R74">
            <v>15.593999999999999</v>
          </cell>
        </row>
        <row r="75">
          <cell r="B75" t="str">
            <v>群伤刺客</v>
          </cell>
          <cell r="C75" t="str">
            <v>刺客</v>
          </cell>
          <cell r="D75">
            <v>4</v>
          </cell>
          <cell r="E75">
            <v>532</v>
          </cell>
          <cell r="F75">
            <v>59.2</v>
          </cell>
          <cell r="G75">
            <v>17</v>
          </cell>
          <cell r="H75">
            <v>0</v>
          </cell>
          <cell r="I75">
            <v>18</v>
          </cell>
          <cell r="J75">
            <v>96</v>
          </cell>
          <cell r="K75">
            <v>634.62400000000002</v>
          </cell>
          <cell r="L75">
            <v>40.5</v>
          </cell>
          <cell r="M75">
            <v>9.1999999999999993</v>
          </cell>
          <cell r="N75">
            <v>3.3</v>
          </cell>
          <cell r="O75">
            <v>0</v>
          </cell>
          <cell r="P75">
            <v>3.3</v>
          </cell>
          <cell r="Q75">
            <v>8</v>
          </cell>
          <cell r="R75">
            <v>15.593999999999999</v>
          </cell>
        </row>
        <row r="76">
          <cell r="B76" t="str">
            <v>单体射手</v>
          </cell>
          <cell r="C76" t="str">
            <v>射手</v>
          </cell>
          <cell r="D76">
            <v>4</v>
          </cell>
          <cell r="E76">
            <v>474</v>
          </cell>
          <cell r="F76">
            <v>49.2</v>
          </cell>
          <cell r="G76">
            <v>14.9</v>
          </cell>
          <cell r="H76">
            <v>0</v>
          </cell>
          <cell r="I76">
            <v>14.9</v>
          </cell>
          <cell r="J76">
            <v>36</v>
          </cell>
          <cell r="K76">
            <v>453.13200000000006</v>
          </cell>
          <cell r="L76">
            <v>37.5</v>
          </cell>
          <cell r="M76">
            <v>9.4499999999999993</v>
          </cell>
          <cell r="N76">
            <v>3.2</v>
          </cell>
          <cell r="O76">
            <v>0</v>
          </cell>
          <cell r="P76">
            <v>3.2</v>
          </cell>
          <cell r="Q76">
            <v>1.6</v>
          </cell>
          <cell r="R76">
            <v>12.615749999999998</v>
          </cell>
        </row>
        <row r="77">
          <cell r="B77" t="str">
            <v>群伤射手</v>
          </cell>
          <cell r="C77" t="str">
            <v>射手</v>
          </cell>
          <cell r="D77">
            <v>4</v>
          </cell>
          <cell r="E77">
            <v>474</v>
          </cell>
          <cell r="F77">
            <v>49.2</v>
          </cell>
          <cell r="G77">
            <v>14.9</v>
          </cell>
          <cell r="H77">
            <v>0</v>
          </cell>
          <cell r="I77">
            <v>14.9</v>
          </cell>
          <cell r="J77">
            <v>24</v>
          </cell>
          <cell r="K77">
            <v>453.13200000000006</v>
          </cell>
          <cell r="L77">
            <v>37.5</v>
          </cell>
          <cell r="M77">
            <v>9.4499999999999993</v>
          </cell>
          <cell r="N77">
            <v>3.2</v>
          </cell>
          <cell r="O77">
            <v>0</v>
          </cell>
          <cell r="P77">
            <v>3.2</v>
          </cell>
          <cell r="Q77">
            <v>1.6</v>
          </cell>
          <cell r="R77">
            <v>12.615749999999998</v>
          </cell>
        </row>
        <row r="78">
          <cell r="B78" t="str">
            <v>单体法师</v>
          </cell>
          <cell r="C78" t="str">
            <v>法师</v>
          </cell>
          <cell r="D78">
            <v>4</v>
          </cell>
          <cell r="E78">
            <v>424</v>
          </cell>
          <cell r="F78">
            <v>0</v>
          </cell>
          <cell r="G78">
            <v>12</v>
          </cell>
          <cell r="H78">
            <v>53.3</v>
          </cell>
          <cell r="I78">
            <v>12</v>
          </cell>
          <cell r="J78">
            <v>80</v>
          </cell>
          <cell r="K78">
            <v>417.87199999999996</v>
          </cell>
          <cell r="L78">
            <v>39.5</v>
          </cell>
          <cell r="M78">
            <v>0</v>
          </cell>
          <cell r="N78">
            <v>3.1</v>
          </cell>
          <cell r="O78">
            <v>8.4</v>
          </cell>
          <cell r="P78">
            <v>3.1</v>
          </cell>
          <cell r="Q78">
            <v>7.2</v>
          </cell>
          <cell r="R78">
            <v>11.13</v>
          </cell>
        </row>
        <row r="79">
          <cell r="B79" t="str">
            <v>群控法师</v>
          </cell>
          <cell r="C79" t="str">
            <v>法师</v>
          </cell>
          <cell r="D79">
            <v>4</v>
          </cell>
          <cell r="E79">
            <v>424</v>
          </cell>
          <cell r="F79">
            <v>0</v>
          </cell>
          <cell r="G79">
            <v>12</v>
          </cell>
          <cell r="H79">
            <v>53.3</v>
          </cell>
          <cell r="I79">
            <v>12</v>
          </cell>
          <cell r="J79">
            <v>80</v>
          </cell>
          <cell r="K79">
            <v>417.87199999999996</v>
          </cell>
          <cell r="L79">
            <v>39.5</v>
          </cell>
          <cell r="M79">
            <v>0</v>
          </cell>
          <cell r="N79">
            <v>3.1</v>
          </cell>
          <cell r="O79">
            <v>8.4</v>
          </cell>
          <cell r="P79">
            <v>3.1</v>
          </cell>
          <cell r="Q79">
            <v>7.2</v>
          </cell>
          <cell r="R79">
            <v>11.13</v>
          </cell>
        </row>
        <row r="80">
          <cell r="B80" t="str">
            <v>辅助</v>
          </cell>
          <cell r="C80" t="str">
            <v>辅助</v>
          </cell>
          <cell r="D80">
            <v>4</v>
          </cell>
          <cell r="E80">
            <v>434</v>
          </cell>
          <cell r="F80">
            <v>0</v>
          </cell>
          <cell r="G80">
            <v>12.8</v>
          </cell>
          <cell r="H80">
            <v>48.9</v>
          </cell>
          <cell r="I80">
            <v>12.8</v>
          </cell>
          <cell r="J80">
            <v>24</v>
          </cell>
          <cell r="K80">
            <v>375.46199999999999</v>
          </cell>
          <cell r="L80">
            <v>40.5</v>
          </cell>
          <cell r="M80">
            <v>0</v>
          </cell>
          <cell r="N80">
            <v>3.4</v>
          </cell>
          <cell r="O80">
            <v>8.1</v>
          </cell>
          <cell r="P80">
            <v>3.4</v>
          </cell>
          <cell r="Q80">
            <v>1.6</v>
          </cell>
          <cell r="R80">
            <v>10.715999999999999</v>
          </cell>
        </row>
        <row r="86">
          <cell r="B86">
            <v>4</v>
          </cell>
          <cell r="C86">
            <v>1</v>
          </cell>
        </row>
        <row r="87">
          <cell r="B87">
            <v>3</v>
          </cell>
          <cell r="C87">
            <v>0.88495575221238942</v>
          </cell>
        </row>
        <row r="88">
          <cell r="B88">
            <v>2</v>
          </cell>
          <cell r="C88">
            <v>0.783146683373796</v>
          </cell>
        </row>
        <row r="89">
          <cell r="B89">
            <v>1</v>
          </cell>
          <cell r="C89">
            <v>0.69305016227769567</v>
          </cell>
        </row>
      </sheetData>
      <sheetData sheetId="9"/>
      <sheetData sheetId="10"/>
      <sheetData sheetId="11">
        <row r="7">
          <cell r="D7" t="str">
            <v>坦克</v>
          </cell>
          <cell r="E7">
            <v>551</v>
          </cell>
          <cell r="F7">
            <v>55.5</v>
          </cell>
          <cell r="G7">
            <v>21.7</v>
          </cell>
          <cell r="H7">
            <v>0</v>
          </cell>
          <cell r="I7">
            <v>21.7</v>
          </cell>
          <cell r="J7">
            <v>1.2</v>
          </cell>
        </row>
        <row r="8">
          <cell r="E8">
            <v>0.96727272727272728</v>
          </cell>
          <cell r="F8">
            <v>0.98666666666666669</v>
          </cell>
          <cell r="G8">
            <v>0.72</v>
          </cell>
          <cell r="H8">
            <v>0</v>
          </cell>
          <cell r="I8">
            <v>0.72</v>
          </cell>
        </row>
        <row r="9">
          <cell r="D9" t="str">
            <v>刺客</v>
          </cell>
          <cell r="E9">
            <v>532</v>
          </cell>
          <cell r="F9">
            <v>59.2</v>
          </cell>
          <cell r="G9">
            <v>18</v>
          </cell>
          <cell r="H9">
            <v>0</v>
          </cell>
          <cell r="I9">
            <v>18</v>
          </cell>
          <cell r="J9">
            <v>1.2</v>
          </cell>
        </row>
        <row r="10">
          <cell r="E10">
            <v>0.86181818181818182</v>
          </cell>
          <cell r="F10">
            <v>0.82000000000000006</v>
          </cell>
          <cell r="G10">
            <v>0.59599999999999997</v>
          </cell>
          <cell r="H10">
            <v>0</v>
          </cell>
          <cell r="I10">
            <v>0.59599999999999997</v>
          </cell>
        </row>
        <row r="11">
          <cell r="D11" t="str">
            <v>射手</v>
          </cell>
          <cell r="E11">
            <v>474</v>
          </cell>
          <cell r="F11">
            <v>49.2</v>
          </cell>
          <cell r="G11">
            <v>14.9</v>
          </cell>
          <cell r="H11">
            <v>0</v>
          </cell>
          <cell r="I11">
            <v>14.9</v>
          </cell>
          <cell r="J11">
            <v>1</v>
          </cell>
        </row>
        <row r="12">
          <cell r="E12">
            <v>0.77090909090909088</v>
          </cell>
          <cell r="F12">
            <v>0</v>
          </cell>
          <cell r="G12">
            <v>0.48</v>
          </cell>
          <cell r="H12">
            <v>0.88833333333333331</v>
          </cell>
          <cell r="I12">
            <v>0.48</v>
          </cell>
        </row>
        <row r="13">
          <cell r="D13" t="str">
            <v>法师</v>
          </cell>
          <cell r="E13">
            <v>424</v>
          </cell>
          <cell r="F13">
            <v>0</v>
          </cell>
          <cell r="G13">
            <v>12</v>
          </cell>
          <cell r="H13">
            <v>53.3</v>
          </cell>
          <cell r="I13">
            <v>12</v>
          </cell>
          <cell r="J13">
            <v>1.2</v>
          </cell>
        </row>
        <row r="14">
          <cell r="E14">
            <v>0.78909090909090907</v>
          </cell>
          <cell r="F14">
            <v>0</v>
          </cell>
          <cell r="G14">
            <v>0.51200000000000001</v>
          </cell>
          <cell r="H14">
            <v>0.76500000000000001</v>
          </cell>
          <cell r="I14">
            <v>0.51200000000000001</v>
          </cell>
        </row>
        <row r="15">
          <cell r="D15" t="str">
            <v>辅助</v>
          </cell>
          <cell r="E15">
            <v>434</v>
          </cell>
          <cell r="F15">
            <v>0</v>
          </cell>
          <cell r="G15">
            <v>12.8</v>
          </cell>
          <cell r="H15">
            <v>45.9</v>
          </cell>
          <cell r="I15">
            <v>12.8</v>
          </cell>
          <cell r="J15">
            <v>1.2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2" sqref="K2"/>
    </sheetView>
  </sheetViews>
  <sheetFormatPr defaultRowHeight="13.5" x14ac:dyDescent="0.15"/>
  <cols>
    <col min="2" max="2" width="11.625" customWidth="1"/>
    <col min="3" max="3" width="16.875" customWidth="1"/>
    <col min="4" max="4" width="18" customWidth="1"/>
    <col min="5" max="5" width="19.125" customWidth="1"/>
    <col min="6" max="6" width="20.75" customWidth="1"/>
  </cols>
  <sheetData>
    <row r="1" spans="1:11" x14ac:dyDescent="0.15">
      <c r="A1" t="s">
        <v>9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15">
      <c r="A2">
        <v>1001</v>
      </c>
      <c r="B2">
        <f>VLOOKUP($A2,我方英雄!$A:$AO,5,FALSE)</f>
        <v>1</v>
      </c>
      <c r="C2">
        <f>VLOOKUP($A2,我方英雄!$A:$AO,35,FALSE)</f>
        <v>5111</v>
      </c>
      <c r="D2">
        <f>VLOOKUP($A2,我方英雄!$A:$AO,36,FALSE)</f>
        <v>865.5</v>
      </c>
      <c r="E2">
        <f>VLOOKUP($A2,我方英雄!$A:$AO,37,FALSE)</f>
        <v>514.70000000000005</v>
      </c>
      <c r="F2">
        <f>VLOOKUP($A2,我方英雄!$A:$AO,38,FALSE)</f>
        <v>0</v>
      </c>
      <c r="G2">
        <f>VLOOKUP($A2,我方英雄!$A:$AO,39,FALSE)</f>
        <v>514.70000000000005</v>
      </c>
      <c r="H2">
        <f>VLOOKUP($A2,我方英雄!$A:$AO,14,FALSE)</f>
        <v>50</v>
      </c>
      <c r="I2">
        <f>VLOOKUP($A2,我方英雄!$A:$AO,15,FALSE)</f>
        <v>10</v>
      </c>
      <c r="J2">
        <f>VLOOKUP($A2,我方英雄!$A:$AO,13,FALSE)</f>
        <v>0.8</v>
      </c>
      <c r="K2">
        <v>0</v>
      </c>
    </row>
    <row r="3" spans="1:11" x14ac:dyDescent="0.15">
      <c r="A3">
        <v>1002</v>
      </c>
      <c r="B3">
        <f>VLOOKUP($A3,我方英雄!$A:$AO,5,FALSE)</f>
        <v>1</v>
      </c>
      <c r="C3">
        <f>VLOOKUP($A3,我方英雄!$A:$AO,35,FALSE)</f>
        <v>4224</v>
      </c>
      <c r="D3">
        <f>VLOOKUP($A3,我方英雄!$A:$AO,36,FALSE)</f>
        <v>994.19999999999993</v>
      </c>
      <c r="E3">
        <f>VLOOKUP($A3,我方英雄!$A:$AO,37,FALSE)</f>
        <v>334.9</v>
      </c>
      <c r="F3">
        <f>VLOOKUP($A3,我方英雄!$A:$AO,38,FALSE)</f>
        <v>0</v>
      </c>
      <c r="G3">
        <f>VLOOKUP($A3,我方英雄!$A:$AO,39,FALSE)</f>
        <v>334.9</v>
      </c>
      <c r="H3">
        <f>VLOOKUP($A3,我方英雄!$A:$AO,14,FALSE)</f>
        <v>50</v>
      </c>
      <c r="I3">
        <f>VLOOKUP($A3,我方英雄!$A:$AO,15,FALSE)</f>
        <v>10</v>
      </c>
      <c r="J3">
        <f>VLOOKUP($A3,我方英雄!$A:$AO,13,FALSE)</f>
        <v>1</v>
      </c>
      <c r="K3">
        <v>1</v>
      </c>
    </row>
    <row r="4" spans="1:11" x14ac:dyDescent="0.15">
      <c r="A4">
        <v>1003</v>
      </c>
      <c r="B4">
        <f>VLOOKUP($A4,我方英雄!$A:$AO,5,FALSE)</f>
        <v>2</v>
      </c>
      <c r="C4">
        <f>VLOOKUP($A4,我方英雄!$A:$AO,35,FALSE)</f>
        <v>4374</v>
      </c>
      <c r="D4">
        <f>VLOOKUP($A4,我方英雄!$A:$AO,36,FALSE)</f>
        <v>0</v>
      </c>
      <c r="E4">
        <f>VLOOKUP($A4,我方英雄!$A:$AO,37,FALSE)</f>
        <v>322</v>
      </c>
      <c r="F4">
        <f>VLOOKUP($A4,我方英雄!$A:$AO,38,FALSE)</f>
        <v>893.3</v>
      </c>
      <c r="G4">
        <f>VLOOKUP($A4,我方英雄!$A:$AO,39,FALSE)</f>
        <v>322</v>
      </c>
      <c r="H4">
        <f>VLOOKUP($A4,我方英雄!$A:$AO,14,FALSE)</f>
        <v>50</v>
      </c>
      <c r="I4">
        <f>VLOOKUP($A4,我方英雄!$A:$AO,15,FALSE)</f>
        <v>10</v>
      </c>
      <c r="J4">
        <f>VLOOKUP($A4,我方英雄!$A:$AO,13,FALSE)</f>
        <v>0.8</v>
      </c>
      <c r="K4">
        <v>2</v>
      </c>
    </row>
    <row r="5" spans="1:11" x14ac:dyDescent="0.15">
      <c r="A5">
        <v>1004</v>
      </c>
      <c r="B5">
        <f>VLOOKUP($A5,我方英雄!$A:$AO,5,FALSE)</f>
        <v>1</v>
      </c>
      <c r="C5">
        <f>VLOOKUP($A5,我方英雄!$A:$AO,35,FALSE)</f>
        <v>4224</v>
      </c>
      <c r="D5">
        <f>VLOOKUP($A5,我方英雄!$A:$AO,36,FALSE)</f>
        <v>994.19999999999993</v>
      </c>
      <c r="E5">
        <f>VLOOKUP($A5,我方英雄!$A:$AO,37,FALSE)</f>
        <v>334.9</v>
      </c>
      <c r="F5">
        <f>VLOOKUP($A5,我方英雄!$A:$AO,38,FALSE)</f>
        <v>0</v>
      </c>
      <c r="G5">
        <f>VLOOKUP($A5,我方英雄!$A:$AO,39,FALSE)</f>
        <v>334.9</v>
      </c>
      <c r="H5">
        <f>VLOOKUP($A5,我方英雄!$A:$AO,14,FALSE)</f>
        <v>50</v>
      </c>
      <c r="I5">
        <f>VLOOKUP($A5,我方英雄!$A:$AO,15,FALSE)</f>
        <v>10</v>
      </c>
      <c r="J5">
        <f>VLOOKUP($A5,我方英雄!$A:$AO,13,FALSE)</f>
        <v>1</v>
      </c>
      <c r="K5">
        <v>3</v>
      </c>
    </row>
    <row r="6" spans="1:11" x14ac:dyDescent="0.15">
      <c r="A6">
        <v>1005</v>
      </c>
      <c r="B6">
        <f>VLOOKUP($A6,我方英雄!$A:$AO,5,FALSE)</f>
        <v>1</v>
      </c>
      <c r="C6">
        <f>VLOOKUP($A6,我方英雄!$A:$AO,35,FALSE)</f>
        <v>5111</v>
      </c>
      <c r="D6">
        <f>VLOOKUP($A6,我方英雄!$A:$AO,36,FALSE)</f>
        <v>865.5</v>
      </c>
      <c r="E6">
        <f>VLOOKUP($A6,我方英雄!$A:$AO,37,FALSE)</f>
        <v>514.70000000000005</v>
      </c>
      <c r="F6">
        <f>VLOOKUP($A6,我方英雄!$A:$AO,38,FALSE)</f>
        <v>0</v>
      </c>
      <c r="G6">
        <f>VLOOKUP($A6,我方英雄!$A:$AO,39,FALSE)</f>
        <v>514.70000000000005</v>
      </c>
      <c r="H6">
        <f>VLOOKUP($A6,我方英雄!$A:$AO,14,FALSE)</f>
        <v>50</v>
      </c>
      <c r="I6">
        <f>VLOOKUP($A6,我方英雄!$A:$AO,15,FALSE)</f>
        <v>10</v>
      </c>
      <c r="J6">
        <f>VLOOKUP($A6,我方英雄!$A:$AO,13,FALSE)</f>
        <v>0.8</v>
      </c>
      <c r="K6">
        <v>4</v>
      </c>
    </row>
    <row r="7" spans="1:11" x14ac:dyDescent="0.15">
      <c r="A7">
        <v>1006</v>
      </c>
      <c r="B7">
        <f>VLOOKUP($A7,我方英雄!$A:$AO,5,FALSE)</f>
        <v>2</v>
      </c>
      <c r="C7">
        <f>VLOOKUP($A7,我方英雄!$A:$AO,35,FALSE)</f>
        <v>4374</v>
      </c>
      <c r="D7">
        <f>VLOOKUP($A7,我方英雄!$A:$AO,36,FALSE)</f>
        <v>0</v>
      </c>
      <c r="E7">
        <f>VLOOKUP($A7,我方英雄!$A:$AO,37,FALSE)</f>
        <v>322</v>
      </c>
      <c r="F7">
        <f>VLOOKUP($A7,我方英雄!$A:$AO,38,FALSE)</f>
        <v>893.3</v>
      </c>
      <c r="G7">
        <f>VLOOKUP($A7,我方英雄!$A:$AO,39,FALSE)</f>
        <v>322</v>
      </c>
      <c r="H7">
        <f>VLOOKUP($A7,我方英雄!$A:$AO,14,FALSE)</f>
        <v>50</v>
      </c>
      <c r="I7">
        <f>VLOOKUP($A7,我方英雄!$A:$AO,15,FALSE)</f>
        <v>10</v>
      </c>
      <c r="J7">
        <f>VLOOKUP($A7,我方英雄!$A:$AO,13,FALSE)</f>
        <v>0.8</v>
      </c>
      <c r="K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D33" sqref="D33"/>
    </sheetView>
  </sheetViews>
  <sheetFormatPr defaultRowHeight="13.5" x14ac:dyDescent="0.15"/>
  <cols>
    <col min="2" max="2" width="21.5" customWidth="1"/>
  </cols>
  <sheetData>
    <row r="1" spans="1:11" x14ac:dyDescent="0.1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15">
      <c r="A2">
        <v>1001</v>
      </c>
      <c r="B2">
        <v>1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0</v>
      </c>
    </row>
    <row r="3" spans="1:11" x14ac:dyDescent="0.15">
      <c r="A3">
        <v>1002</v>
      </c>
      <c r="B3">
        <v>1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</v>
      </c>
    </row>
    <row r="4" spans="1:11" x14ac:dyDescent="0.15">
      <c r="A4">
        <v>1003</v>
      </c>
      <c r="B4">
        <v>1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2</v>
      </c>
    </row>
    <row r="5" spans="1:11" x14ac:dyDescent="0.15">
      <c r="A5">
        <v>1004</v>
      </c>
      <c r="B5">
        <v>1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3</v>
      </c>
    </row>
    <row r="6" spans="1:11" x14ac:dyDescent="0.15">
      <c r="A6">
        <v>1005</v>
      </c>
      <c r="B6">
        <v>1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4</v>
      </c>
    </row>
    <row r="7" spans="1:11" x14ac:dyDescent="0.15">
      <c r="A7">
        <v>1006</v>
      </c>
      <c r="B7">
        <v>1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2"/>
  <sheetViews>
    <sheetView workbookViewId="0">
      <selection activeCell="M3" sqref="M3"/>
    </sheetView>
  </sheetViews>
  <sheetFormatPr defaultRowHeight="13.5" x14ac:dyDescent="0.15"/>
  <sheetData>
    <row r="1" spans="1:41" x14ac:dyDescent="0.15">
      <c r="A1" s="1" t="s">
        <v>12</v>
      </c>
      <c r="B1" s="2" t="s">
        <v>13</v>
      </c>
      <c r="C1" s="3" t="s">
        <v>14</v>
      </c>
      <c r="D1" s="4" t="s">
        <v>15</v>
      </c>
      <c r="E1" s="4" t="s">
        <v>16</v>
      </c>
      <c r="F1" s="4" t="s">
        <v>17</v>
      </c>
      <c r="G1" s="2" t="s">
        <v>18</v>
      </c>
      <c r="H1" s="5" t="s">
        <v>19</v>
      </c>
      <c r="I1" s="6"/>
      <c r="J1" s="6"/>
      <c r="K1" s="6"/>
      <c r="L1" s="6"/>
      <c r="M1" s="6"/>
      <c r="N1" s="6"/>
      <c r="O1" s="6"/>
      <c r="P1" s="6"/>
      <c r="Q1" s="6"/>
      <c r="R1" s="5" t="s">
        <v>20</v>
      </c>
      <c r="S1" s="6"/>
      <c r="T1" s="6"/>
      <c r="U1" s="6"/>
      <c r="V1" s="6"/>
      <c r="W1" s="6"/>
      <c r="X1" s="6"/>
      <c r="Y1" s="6"/>
      <c r="Z1" s="6"/>
      <c r="AA1" s="6"/>
      <c r="AB1" s="6" t="s">
        <v>21</v>
      </c>
      <c r="AC1" s="6"/>
      <c r="AD1" s="6"/>
      <c r="AE1" s="6"/>
      <c r="AF1" s="6"/>
      <c r="AG1" s="6"/>
      <c r="AH1" s="7"/>
      <c r="AI1" s="5" t="s">
        <v>22</v>
      </c>
      <c r="AJ1" s="6"/>
      <c r="AK1" s="6"/>
      <c r="AL1" s="6"/>
      <c r="AM1" s="6"/>
      <c r="AN1" s="6"/>
      <c r="AO1" s="6"/>
    </row>
    <row r="2" spans="1:41" x14ac:dyDescent="0.15">
      <c r="A2" s="6"/>
      <c r="B2" s="2"/>
      <c r="C2" s="8"/>
      <c r="D2" s="9"/>
      <c r="E2" s="9"/>
      <c r="F2" s="9"/>
      <c r="G2" s="2"/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10" t="s">
        <v>31</v>
      </c>
      <c r="Q2" s="10" t="s">
        <v>32</v>
      </c>
      <c r="R2" s="10" t="s">
        <v>23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28</v>
      </c>
      <c r="X2" s="10" t="s">
        <v>29</v>
      </c>
      <c r="Y2" s="10" t="s">
        <v>30</v>
      </c>
      <c r="Z2" s="10" t="s">
        <v>37</v>
      </c>
      <c r="AA2" s="10" t="s">
        <v>32</v>
      </c>
      <c r="AB2" s="11" t="s">
        <v>23</v>
      </c>
      <c r="AC2" s="11" t="s">
        <v>33</v>
      </c>
      <c r="AD2" s="11" t="s">
        <v>34</v>
      </c>
      <c r="AE2" s="11" t="s">
        <v>35</v>
      </c>
      <c r="AF2" s="11" t="s">
        <v>36</v>
      </c>
      <c r="AG2" s="11" t="s">
        <v>37</v>
      </c>
      <c r="AH2" s="11" t="s">
        <v>38</v>
      </c>
      <c r="AI2" s="10" t="s">
        <v>23</v>
      </c>
      <c r="AJ2" s="10" t="s">
        <v>33</v>
      </c>
      <c r="AK2" s="10" t="s">
        <v>34</v>
      </c>
      <c r="AL2" s="10" t="s">
        <v>35</v>
      </c>
      <c r="AM2" s="10" t="s">
        <v>36</v>
      </c>
      <c r="AN2" s="10" t="s">
        <v>37</v>
      </c>
      <c r="AO2" s="10" t="s">
        <v>32</v>
      </c>
    </row>
    <row r="3" spans="1:41" ht="24" x14ac:dyDescent="0.15">
      <c r="A3" s="12">
        <v>1001</v>
      </c>
      <c r="B3" s="13" t="s">
        <v>39</v>
      </c>
      <c r="C3" s="13">
        <v>4</v>
      </c>
      <c r="D3" s="14" t="s">
        <v>40</v>
      </c>
      <c r="E3" s="14">
        <v>1</v>
      </c>
      <c r="F3" s="14" t="s">
        <v>41</v>
      </c>
      <c r="G3" s="15" t="s">
        <v>42</v>
      </c>
      <c r="H3" s="12">
        <f>VLOOKUP($F3,[1]数值模型!$B$71:$R$80,4,FALSE)*VLOOKUP($C3,[1]数值模型!$B$86:$C$89,2,FALSE)</f>
        <v>551</v>
      </c>
      <c r="I3" s="12">
        <f>VLOOKUP($F3,[1]数值模型!$B$71:$R$80,5,FALSE)*VLOOKUP($C3,[1]数值模型!$B$86:$C$89,2,FALSE)</f>
        <v>55.5</v>
      </c>
      <c r="J3" s="12">
        <f>VLOOKUP($F3,[1]数值模型!$B$71:$R$80,6,FALSE)*VLOOKUP($C3,[1]数值模型!$B$86:$C$89,2,FALSE)</f>
        <v>19.7</v>
      </c>
      <c r="K3" s="12">
        <f>VLOOKUP($F3,[1]数值模型!$B$71:$R$80,7,FALSE)*VLOOKUP($C3,[1]数值模型!$B$86:$C$89,2,FALSE)</f>
        <v>0</v>
      </c>
      <c r="L3" s="12">
        <f>VLOOKUP($F3,[1]数值模型!$B$71:$R$80,8,FALSE)*VLOOKUP($C3,[1]数值模型!$B$86:$C$89,2,FALSE)</f>
        <v>19.7</v>
      </c>
      <c r="M3" s="12">
        <f>ROUND(1/VLOOKUP($D3,[1]装备百分比!$D$7:$J$15,7,FALSE),1)</f>
        <v>0.8</v>
      </c>
      <c r="N3" s="12">
        <v>50</v>
      </c>
      <c r="O3" s="12">
        <v>10</v>
      </c>
      <c r="P3" s="12">
        <f>VLOOKUP($F3,[1]数值模型!$B$71:$R$80,9,FALSE)</f>
        <v>40</v>
      </c>
      <c r="Q3" s="16">
        <f>SUM(H3:L3)+P3</f>
        <v>685.90000000000009</v>
      </c>
      <c r="R3" s="12">
        <f>VLOOKUP($F3,[1]数值模型!$B$71:$R$80,11,FALSE)*VLOOKUP($C3,[1]数值模型!$B$86:$C$89,2,FALSE)</f>
        <v>45.6</v>
      </c>
      <c r="S3" s="12">
        <f>VLOOKUP($D3,[1]数值模型!$D$22:$S$26,11,FALSE)*VLOOKUP($C3,[1]数值模型!$B$86:$C$89,2,FALSE)</f>
        <v>8.1</v>
      </c>
      <c r="T3" s="12">
        <f>VLOOKUP($D3,[1]数值模型!$D$22:$S$26,12,FALSE)*VLOOKUP($C3,[1]数值模型!$B$86:$C$89,2,FALSE)</f>
        <v>4.95</v>
      </c>
      <c r="U3" s="12">
        <f>VLOOKUP($D3,[1]数值模型!$D$22:$S$26,13,FALSE)*VLOOKUP($C3,[1]数值模型!$B$86:$C$89,2,FALSE)</f>
        <v>0</v>
      </c>
      <c r="V3" s="17">
        <f>VLOOKUP($D3,[1]数值模型!$D$22:$S$26,14,FALSE)*VLOOKUP($C3,[1]数值模型!$B$86:$C$89,2,FALSE)</f>
        <v>4.95</v>
      </c>
      <c r="W3" s="17">
        <v>0</v>
      </c>
      <c r="X3" s="17">
        <v>0</v>
      </c>
      <c r="Y3" s="17">
        <v>0</v>
      </c>
      <c r="Z3" s="17">
        <f>VLOOKUP($F3,[1]数值模型!$B$71:$R$80,15,FALSE)</f>
        <v>4.6500000000000004</v>
      </c>
      <c r="AA3" s="16">
        <f>SUM(R3:V3)+Z3</f>
        <v>68.250000000000014</v>
      </c>
      <c r="AB3" s="18"/>
      <c r="AC3" s="18"/>
      <c r="AD3" s="18"/>
      <c r="AE3" s="18"/>
      <c r="AF3" s="18"/>
      <c r="AG3" s="18"/>
      <c r="AH3" s="19">
        <v>100</v>
      </c>
      <c r="AI3" s="12">
        <f>(H3+$AH3*R3)*(1+AB3)</f>
        <v>5111</v>
      </c>
      <c r="AJ3" s="12">
        <f>(I3+$AH3*S3)*(1+AC3)</f>
        <v>865.5</v>
      </c>
      <c r="AK3" s="12">
        <f>(J3+$AH3*T3)*(1+AD3)</f>
        <v>514.70000000000005</v>
      </c>
      <c r="AL3" s="12">
        <f>(K3+$AH3*U3)*(1+AE3)</f>
        <v>0</v>
      </c>
      <c r="AM3" s="12">
        <f>(L3+$AH3*V3)*(1+AF3)</f>
        <v>514.70000000000005</v>
      </c>
      <c r="AN3" s="12">
        <f>(P3+$AH3*Z3)*(1+AG3)</f>
        <v>505.00000000000006</v>
      </c>
      <c r="AO3" s="16">
        <f>SUM(AI3:AN3)</f>
        <v>7510.9</v>
      </c>
    </row>
    <row r="4" spans="1:41" x14ac:dyDescent="0.15">
      <c r="A4" s="12">
        <v>1002</v>
      </c>
      <c r="B4" s="20" t="s">
        <v>43</v>
      </c>
      <c r="C4" s="13">
        <v>4</v>
      </c>
      <c r="D4" s="21" t="s">
        <v>44</v>
      </c>
      <c r="E4" s="21">
        <v>1</v>
      </c>
      <c r="F4" s="21" t="s">
        <v>45</v>
      </c>
      <c r="G4" s="22" t="s">
        <v>46</v>
      </c>
      <c r="H4" s="12">
        <f>VLOOKUP($F4,[1]数值模型!$B$71:$R$80,4,FALSE)*VLOOKUP($C4,[1]数值模型!$B$86:$C$89,2,FALSE)</f>
        <v>474</v>
      </c>
      <c r="I4" s="12">
        <f>VLOOKUP($F4,[1]数值模型!$B$71:$R$80,5,FALSE)</f>
        <v>49.2</v>
      </c>
      <c r="J4" s="12">
        <f>VLOOKUP($F4,[1]数值模型!$B$71:$R$80,6,FALSE)</f>
        <v>14.9</v>
      </c>
      <c r="K4" s="12">
        <f>VLOOKUP($F4,[1]数值模型!$B$71:$R$80,7,FALSE)</f>
        <v>0</v>
      </c>
      <c r="L4" s="12">
        <f>VLOOKUP($F4,[1]数值模型!$B$71:$R$80,8,FALSE)</f>
        <v>14.9</v>
      </c>
      <c r="M4" s="12">
        <f>ROUND(1/VLOOKUP($D4,[1]装备百分比!$D$7:$J$15,7,FALSE),1)</f>
        <v>1</v>
      </c>
      <c r="N4" s="12">
        <v>50</v>
      </c>
      <c r="O4" s="12">
        <v>10</v>
      </c>
      <c r="P4" s="12">
        <f>VLOOKUP($F4,[1]数值模型!$B$71:$R$80,9,FALSE)</f>
        <v>36</v>
      </c>
      <c r="Q4" s="16">
        <f t="shared" ref="Q4:Q67" si="0">SUM(H4:L4)+P4</f>
        <v>589</v>
      </c>
      <c r="R4" s="12">
        <f>VLOOKUP($F4,[1]数值模型!$B$71:$R$80,11,FALSE)*VLOOKUP($C4,[1]数值模型!$B$86:$C$89,2,FALSE)</f>
        <v>37.5</v>
      </c>
      <c r="S4" s="12">
        <f>VLOOKUP($D4,[1]数值模型!$D$22:$S$26,11,FALSE)*VLOOKUP($C4,[1]数值模型!$B$86:$C$89,2,FALSE)</f>
        <v>9.4499999999999993</v>
      </c>
      <c r="T4" s="12">
        <f>VLOOKUP($D4,[1]数值模型!$D$22:$S$26,12,FALSE)*VLOOKUP($C4,[1]数值模型!$B$86:$C$89,2,FALSE)</f>
        <v>3.2</v>
      </c>
      <c r="U4" s="12">
        <f>VLOOKUP($D4,[1]数值模型!$D$22:$S$26,13,FALSE)*VLOOKUP($C4,[1]数值模型!$B$86:$C$89,2,FALSE)</f>
        <v>0</v>
      </c>
      <c r="V4" s="17">
        <f>VLOOKUP($D4,[1]数值模型!$D$22:$S$26,14,FALSE)*VLOOKUP($C4,[1]数值模型!$B$86:$C$89,2,FALSE)</f>
        <v>3.2</v>
      </c>
      <c r="W4" s="17">
        <v>0</v>
      </c>
      <c r="X4" s="17">
        <v>0</v>
      </c>
      <c r="Y4" s="17">
        <v>0</v>
      </c>
      <c r="Z4" s="17">
        <f>VLOOKUP($F4,[1]数值模型!$B$71:$R$80,15,FALSE)</f>
        <v>3.2</v>
      </c>
      <c r="AA4" s="16">
        <f t="shared" ref="AA4:AA67" si="1">SUM(R4:V4)+Z4</f>
        <v>56.550000000000011</v>
      </c>
      <c r="AB4" s="23"/>
      <c r="AC4" s="23"/>
      <c r="AD4" s="23"/>
      <c r="AE4" s="23"/>
      <c r="AF4" s="23"/>
      <c r="AG4" s="23"/>
      <c r="AH4" s="19">
        <v>100</v>
      </c>
      <c r="AI4" s="12">
        <f t="shared" ref="AI4:AM67" si="2">(H4+$AH4*R4)*(1+AB4)</f>
        <v>4224</v>
      </c>
      <c r="AJ4" s="12">
        <f t="shared" si="2"/>
        <v>994.19999999999993</v>
      </c>
      <c r="AK4" s="12">
        <f t="shared" si="2"/>
        <v>334.9</v>
      </c>
      <c r="AL4" s="12">
        <f t="shared" si="2"/>
        <v>0</v>
      </c>
      <c r="AM4" s="12">
        <f t="shared" si="2"/>
        <v>334.9</v>
      </c>
      <c r="AN4" s="12">
        <f t="shared" ref="AN4:AN67" si="3">(P4+$AH4*Z4)*(1+AG4)</f>
        <v>356</v>
      </c>
      <c r="AO4" s="16">
        <f t="shared" ref="AO4:AO32" si="4">SUM(AI4:AN4)</f>
        <v>6243.9999999999991</v>
      </c>
    </row>
    <row r="5" spans="1:41" x14ac:dyDescent="0.15">
      <c r="A5" s="12">
        <v>1003</v>
      </c>
      <c r="B5" s="20" t="s">
        <v>47</v>
      </c>
      <c r="C5" s="13">
        <v>4</v>
      </c>
      <c r="D5" s="21" t="s">
        <v>48</v>
      </c>
      <c r="E5" s="21">
        <v>2</v>
      </c>
      <c r="F5" s="21" t="s">
        <v>49</v>
      </c>
      <c r="G5" s="22" t="s">
        <v>50</v>
      </c>
      <c r="H5" s="12">
        <f>VLOOKUP($F5,[1]数值模型!$B$71:$R$80,4,FALSE)*VLOOKUP($C5,[1]数值模型!$B$86:$C$89,2,FALSE)</f>
        <v>424</v>
      </c>
      <c r="I5" s="12">
        <f>VLOOKUP($F5,[1]数值模型!$B$71:$R$80,5,FALSE)</f>
        <v>0</v>
      </c>
      <c r="J5" s="12">
        <f>VLOOKUP($F5,[1]数值模型!$B$71:$R$80,6,FALSE)</f>
        <v>12</v>
      </c>
      <c r="K5" s="12">
        <f>VLOOKUP($F5,[1]数值模型!$B$71:$R$80,7,FALSE)</f>
        <v>53.3</v>
      </c>
      <c r="L5" s="12">
        <f>VLOOKUP($F5,[1]数值模型!$B$71:$R$80,8,FALSE)</f>
        <v>12</v>
      </c>
      <c r="M5" s="12">
        <f>ROUND(1/VLOOKUP($D5,[1]装备百分比!$D$7:$J$15,7,FALSE),1)</f>
        <v>0.8</v>
      </c>
      <c r="N5" s="12">
        <v>50</v>
      </c>
      <c r="O5" s="12">
        <v>10</v>
      </c>
      <c r="P5" s="12">
        <f>VLOOKUP($F5,[1]数值模型!$B$71:$R$80,9,FALSE)</f>
        <v>80</v>
      </c>
      <c r="Q5" s="16">
        <f t="shared" si="0"/>
        <v>581.29999999999995</v>
      </c>
      <c r="R5" s="12">
        <f>VLOOKUP($F5,[1]数值模型!$B$71:$R$80,11,FALSE)*VLOOKUP($C5,[1]数值模型!$B$86:$C$89,2,FALSE)</f>
        <v>39.5</v>
      </c>
      <c r="S5" s="12">
        <f>VLOOKUP($D5,[1]数值模型!$D$22:$S$26,11,FALSE)*VLOOKUP($C5,[1]数值模型!$B$86:$C$89,2,FALSE)</f>
        <v>0</v>
      </c>
      <c r="T5" s="12">
        <f>VLOOKUP($D5,[1]数值模型!$D$22:$S$26,12,FALSE)*VLOOKUP($C5,[1]数值模型!$B$86:$C$89,2,FALSE)</f>
        <v>3.1</v>
      </c>
      <c r="U5" s="12">
        <f>VLOOKUP($D5,[1]数值模型!$D$22:$S$26,13,FALSE)*VLOOKUP($C5,[1]数值模型!$B$86:$C$89,2,FALSE)</f>
        <v>8.4</v>
      </c>
      <c r="V5" s="17">
        <f>VLOOKUP($D5,[1]数值模型!$D$22:$S$26,14,FALSE)*VLOOKUP($C5,[1]数值模型!$B$86:$C$89,2,FALSE)</f>
        <v>3.1</v>
      </c>
      <c r="W5" s="17">
        <v>0</v>
      </c>
      <c r="X5" s="17">
        <v>0</v>
      </c>
      <c r="Y5" s="17">
        <v>0</v>
      </c>
      <c r="Z5" s="17">
        <f>VLOOKUP($F5,[1]数值模型!$B$71:$R$80,15,FALSE)</f>
        <v>3.1</v>
      </c>
      <c r="AA5" s="16">
        <f t="shared" si="1"/>
        <v>57.2</v>
      </c>
      <c r="AB5" s="23"/>
      <c r="AC5" s="23"/>
      <c r="AD5" s="23"/>
      <c r="AE5" s="23"/>
      <c r="AF5" s="23"/>
      <c r="AG5" s="23"/>
      <c r="AH5" s="19">
        <v>100</v>
      </c>
      <c r="AI5" s="12">
        <f t="shared" si="2"/>
        <v>4374</v>
      </c>
      <c r="AJ5" s="12">
        <f t="shared" si="2"/>
        <v>0</v>
      </c>
      <c r="AK5" s="12">
        <f t="shared" si="2"/>
        <v>322</v>
      </c>
      <c r="AL5" s="12">
        <f t="shared" si="2"/>
        <v>893.3</v>
      </c>
      <c r="AM5" s="12">
        <f t="shared" si="2"/>
        <v>322</v>
      </c>
      <c r="AN5" s="12">
        <f t="shared" si="3"/>
        <v>390</v>
      </c>
      <c r="AO5" s="16">
        <f t="shared" si="4"/>
        <v>6301.3</v>
      </c>
    </row>
    <row r="6" spans="1:41" x14ac:dyDescent="0.15">
      <c r="A6" s="12">
        <v>1004</v>
      </c>
      <c r="B6" s="20" t="s">
        <v>51</v>
      </c>
      <c r="C6" s="13">
        <v>4</v>
      </c>
      <c r="D6" s="21" t="s">
        <v>44</v>
      </c>
      <c r="E6" s="21">
        <v>1</v>
      </c>
      <c r="F6" s="21" t="s">
        <v>52</v>
      </c>
      <c r="G6" s="22" t="s">
        <v>53</v>
      </c>
      <c r="H6" s="12">
        <f>VLOOKUP($F6,[1]数值模型!$B$71:$R$80,4,FALSE)*VLOOKUP($C6,[1]数值模型!$B$86:$C$89,2,FALSE)</f>
        <v>474</v>
      </c>
      <c r="I6" s="12">
        <f>VLOOKUP($F6,[1]数值模型!$B$71:$R$80,5,FALSE)</f>
        <v>49.2</v>
      </c>
      <c r="J6" s="12">
        <f>VLOOKUP($F6,[1]数值模型!$B$71:$R$80,6,FALSE)</f>
        <v>14.9</v>
      </c>
      <c r="K6" s="12">
        <f>VLOOKUP($F6,[1]数值模型!$B$71:$R$80,7,FALSE)</f>
        <v>0</v>
      </c>
      <c r="L6" s="12">
        <f>VLOOKUP($F6,[1]数值模型!$B$71:$R$80,8,FALSE)</f>
        <v>14.9</v>
      </c>
      <c r="M6" s="12">
        <f>ROUND(1/VLOOKUP($D6,[1]装备百分比!$D$7:$J$15,7,FALSE),1)</f>
        <v>1</v>
      </c>
      <c r="N6" s="12">
        <v>50</v>
      </c>
      <c r="O6" s="12">
        <v>10</v>
      </c>
      <c r="P6" s="12">
        <f>VLOOKUP($F6,[1]数值模型!$B$71:$R$80,9,FALSE)</f>
        <v>24</v>
      </c>
      <c r="Q6" s="16">
        <f t="shared" si="0"/>
        <v>577</v>
      </c>
      <c r="R6" s="12">
        <f>VLOOKUP($F6,[1]数值模型!$B$71:$R$80,11,FALSE)*VLOOKUP($C6,[1]数值模型!$B$86:$C$89,2,FALSE)</f>
        <v>37.5</v>
      </c>
      <c r="S6" s="12">
        <f>VLOOKUP($D6,[1]数值模型!$D$22:$S$26,11,FALSE)*VLOOKUP($C6,[1]数值模型!$B$86:$C$89,2,FALSE)</f>
        <v>9.4499999999999993</v>
      </c>
      <c r="T6" s="12">
        <f>VLOOKUP($D6,[1]数值模型!$D$22:$S$26,12,FALSE)*VLOOKUP($C6,[1]数值模型!$B$86:$C$89,2,FALSE)</f>
        <v>3.2</v>
      </c>
      <c r="U6" s="12">
        <f>VLOOKUP($D6,[1]数值模型!$D$22:$S$26,13,FALSE)*VLOOKUP($C6,[1]数值模型!$B$86:$C$89,2,FALSE)</f>
        <v>0</v>
      </c>
      <c r="V6" s="17">
        <f>VLOOKUP($D6,[1]数值模型!$D$22:$S$26,14,FALSE)*VLOOKUP($C6,[1]数值模型!$B$86:$C$89,2,FALSE)</f>
        <v>3.2</v>
      </c>
      <c r="W6" s="17">
        <v>0</v>
      </c>
      <c r="X6" s="17">
        <v>0</v>
      </c>
      <c r="Y6" s="17">
        <v>0</v>
      </c>
      <c r="Z6" s="17">
        <f>VLOOKUP($F6,[1]数值模型!$B$71:$R$80,15,FALSE)</f>
        <v>3.2</v>
      </c>
      <c r="AA6" s="16">
        <f t="shared" si="1"/>
        <v>56.550000000000011</v>
      </c>
      <c r="AB6" s="23"/>
      <c r="AC6" s="23"/>
      <c r="AD6" s="23"/>
      <c r="AE6" s="23"/>
      <c r="AF6" s="23"/>
      <c r="AG6" s="23"/>
      <c r="AH6" s="19">
        <v>100</v>
      </c>
      <c r="AI6" s="12">
        <f t="shared" si="2"/>
        <v>4224</v>
      </c>
      <c r="AJ6" s="12">
        <f t="shared" si="2"/>
        <v>994.19999999999993</v>
      </c>
      <c r="AK6" s="12">
        <f t="shared" si="2"/>
        <v>334.9</v>
      </c>
      <c r="AL6" s="12">
        <f t="shared" si="2"/>
        <v>0</v>
      </c>
      <c r="AM6" s="12">
        <f t="shared" si="2"/>
        <v>334.9</v>
      </c>
      <c r="AN6" s="12">
        <f t="shared" si="3"/>
        <v>344</v>
      </c>
      <c r="AO6" s="16">
        <f t="shared" si="4"/>
        <v>6231.9999999999991</v>
      </c>
    </row>
    <row r="7" spans="1:41" x14ac:dyDescent="0.15">
      <c r="A7" s="12">
        <v>1005</v>
      </c>
      <c r="B7" s="20" t="s">
        <v>54</v>
      </c>
      <c r="C7" s="13">
        <v>4</v>
      </c>
      <c r="D7" s="21" t="s">
        <v>40</v>
      </c>
      <c r="E7" s="21">
        <v>1</v>
      </c>
      <c r="F7" s="21" t="s">
        <v>55</v>
      </c>
      <c r="G7" s="22" t="s">
        <v>56</v>
      </c>
      <c r="H7" s="12">
        <f>VLOOKUP($F7,[1]数值模型!$B$71:$R$80,4,FALSE)*VLOOKUP($C7,[1]数值模型!$B$86:$C$89,2,FALSE)</f>
        <v>551</v>
      </c>
      <c r="I7" s="12">
        <f>VLOOKUP($F7,[1]数值模型!$B$71:$R$80,5,FALSE)</f>
        <v>55.5</v>
      </c>
      <c r="J7" s="12">
        <f>VLOOKUP($F7,[1]数值模型!$B$71:$R$80,6,FALSE)</f>
        <v>19.7</v>
      </c>
      <c r="K7" s="12">
        <f>VLOOKUP($F7,[1]数值模型!$B$71:$R$80,7,FALSE)</f>
        <v>0</v>
      </c>
      <c r="L7" s="12">
        <f>VLOOKUP($F7,[1]数值模型!$B$71:$R$80,8,FALSE)</f>
        <v>19.7</v>
      </c>
      <c r="M7" s="12">
        <f>ROUND(1/VLOOKUP($D7,[1]装备百分比!$D$7:$J$15,7,FALSE),1)</f>
        <v>0.8</v>
      </c>
      <c r="N7" s="12">
        <v>50</v>
      </c>
      <c r="O7" s="12">
        <v>10</v>
      </c>
      <c r="P7" s="12">
        <f>VLOOKUP($F7,[1]数值模型!$B$71:$R$80,9,FALSE)</f>
        <v>48</v>
      </c>
      <c r="Q7" s="16">
        <f t="shared" si="0"/>
        <v>693.90000000000009</v>
      </c>
      <c r="R7" s="12">
        <f>VLOOKUP($F7,[1]数值模型!$B$71:$R$80,11,FALSE)*VLOOKUP($C7,[1]数值模型!$B$86:$C$89,2,FALSE)</f>
        <v>45.6</v>
      </c>
      <c r="S7" s="12">
        <f>VLOOKUP($D7,[1]数值模型!$D$22:$S$26,11,FALSE)*VLOOKUP($C7,[1]数值模型!$B$86:$C$89,2,FALSE)</f>
        <v>8.1</v>
      </c>
      <c r="T7" s="12">
        <f>VLOOKUP($D7,[1]数值模型!$D$22:$S$26,12,FALSE)*VLOOKUP($C7,[1]数值模型!$B$86:$C$89,2,FALSE)</f>
        <v>4.95</v>
      </c>
      <c r="U7" s="12">
        <f>VLOOKUP($D7,[1]数值模型!$D$22:$S$26,13,FALSE)*VLOOKUP($C7,[1]数值模型!$B$86:$C$89,2,FALSE)</f>
        <v>0</v>
      </c>
      <c r="V7" s="17">
        <f>VLOOKUP($D7,[1]数值模型!$D$22:$S$26,14,FALSE)*VLOOKUP($C7,[1]数值模型!$B$86:$C$89,2,FALSE)</f>
        <v>4.95</v>
      </c>
      <c r="W7" s="17">
        <v>0</v>
      </c>
      <c r="X7" s="17">
        <v>0</v>
      </c>
      <c r="Y7" s="17">
        <v>0</v>
      </c>
      <c r="Z7" s="17">
        <f>VLOOKUP($F7,[1]数值模型!$B$71:$R$80,15,FALSE)</f>
        <v>4.6500000000000004</v>
      </c>
      <c r="AA7" s="16">
        <f t="shared" si="1"/>
        <v>68.250000000000014</v>
      </c>
      <c r="AB7" s="23"/>
      <c r="AC7" s="23"/>
      <c r="AD7" s="23"/>
      <c r="AE7" s="23"/>
      <c r="AF7" s="23"/>
      <c r="AG7" s="23"/>
      <c r="AH7" s="19">
        <v>100</v>
      </c>
      <c r="AI7" s="12">
        <f t="shared" si="2"/>
        <v>5111</v>
      </c>
      <c r="AJ7" s="12">
        <f t="shared" si="2"/>
        <v>865.5</v>
      </c>
      <c r="AK7" s="12">
        <f t="shared" si="2"/>
        <v>514.70000000000005</v>
      </c>
      <c r="AL7" s="12">
        <f t="shared" si="2"/>
        <v>0</v>
      </c>
      <c r="AM7" s="12">
        <f t="shared" si="2"/>
        <v>514.70000000000005</v>
      </c>
      <c r="AN7" s="12">
        <f t="shared" si="3"/>
        <v>513</v>
      </c>
      <c r="AO7" s="16">
        <f t="shared" si="4"/>
        <v>7518.9</v>
      </c>
    </row>
    <row r="8" spans="1:41" x14ac:dyDescent="0.15">
      <c r="A8" s="12">
        <v>1006</v>
      </c>
      <c r="B8" s="20" t="s">
        <v>57</v>
      </c>
      <c r="C8" s="13">
        <v>4</v>
      </c>
      <c r="D8" s="21" t="s">
        <v>48</v>
      </c>
      <c r="E8" s="21">
        <v>2</v>
      </c>
      <c r="F8" s="21" t="s">
        <v>58</v>
      </c>
      <c r="G8" s="22" t="s">
        <v>59</v>
      </c>
      <c r="H8" s="12">
        <f>VLOOKUP($F8,[1]数值模型!$B$71:$R$80,4,FALSE)*VLOOKUP($C8,[1]数值模型!$B$86:$C$89,2,FALSE)</f>
        <v>424</v>
      </c>
      <c r="I8" s="12">
        <f>VLOOKUP($F8,[1]数值模型!$B$71:$R$80,5,FALSE)</f>
        <v>0</v>
      </c>
      <c r="J8" s="12">
        <f>VLOOKUP($F8,[1]数值模型!$B$71:$R$80,6,FALSE)</f>
        <v>12</v>
      </c>
      <c r="K8" s="12">
        <f>VLOOKUP($F8,[1]数值模型!$B$71:$R$80,7,FALSE)</f>
        <v>53.3</v>
      </c>
      <c r="L8" s="12">
        <f>VLOOKUP($F8,[1]数值模型!$B$71:$R$80,8,FALSE)</f>
        <v>12</v>
      </c>
      <c r="M8" s="12">
        <f>ROUND(1/VLOOKUP($D8,[1]装备百分比!$D$7:$J$15,7,FALSE),1)</f>
        <v>0.8</v>
      </c>
      <c r="N8" s="12">
        <v>50</v>
      </c>
      <c r="O8" s="12">
        <v>10</v>
      </c>
      <c r="P8" s="12">
        <f>VLOOKUP($F8,[1]数值模型!$B$71:$R$80,9,FALSE)</f>
        <v>80</v>
      </c>
      <c r="Q8" s="16">
        <f t="shared" si="0"/>
        <v>581.29999999999995</v>
      </c>
      <c r="R8" s="12">
        <f>VLOOKUP($F8,[1]数值模型!$B$71:$R$80,11,FALSE)*VLOOKUP($C8,[1]数值模型!$B$86:$C$89,2,FALSE)</f>
        <v>39.5</v>
      </c>
      <c r="S8" s="12">
        <f>VLOOKUP($D8,[1]数值模型!$D$22:$S$26,11,FALSE)*VLOOKUP($C8,[1]数值模型!$B$86:$C$89,2,FALSE)</f>
        <v>0</v>
      </c>
      <c r="T8" s="12">
        <f>VLOOKUP($D8,[1]数值模型!$D$22:$S$26,12,FALSE)*VLOOKUP($C8,[1]数值模型!$B$86:$C$89,2,FALSE)</f>
        <v>3.1</v>
      </c>
      <c r="U8" s="12">
        <f>VLOOKUP($D8,[1]数值模型!$D$22:$S$26,13,FALSE)*VLOOKUP($C8,[1]数值模型!$B$86:$C$89,2,FALSE)</f>
        <v>8.4</v>
      </c>
      <c r="V8" s="17">
        <f>VLOOKUP($D8,[1]数值模型!$D$22:$S$26,14,FALSE)*VLOOKUP($C8,[1]数值模型!$B$86:$C$89,2,FALSE)</f>
        <v>3.1</v>
      </c>
      <c r="W8" s="17">
        <v>0</v>
      </c>
      <c r="X8" s="17">
        <v>0</v>
      </c>
      <c r="Y8" s="17">
        <v>0</v>
      </c>
      <c r="Z8" s="17">
        <f>VLOOKUP($F8,[1]数值模型!$B$71:$R$80,15,FALSE)</f>
        <v>3.1</v>
      </c>
      <c r="AA8" s="16">
        <f t="shared" si="1"/>
        <v>57.2</v>
      </c>
      <c r="AB8" s="23"/>
      <c r="AC8" s="23"/>
      <c r="AD8" s="23"/>
      <c r="AE8" s="23"/>
      <c r="AF8" s="23"/>
      <c r="AG8" s="23"/>
      <c r="AH8" s="19">
        <v>100</v>
      </c>
      <c r="AI8" s="12">
        <f t="shared" si="2"/>
        <v>4374</v>
      </c>
      <c r="AJ8" s="12">
        <f t="shared" si="2"/>
        <v>0</v>
      </c>
      <c r="AK8" s="12">
        <f t="shared" si="2"/>
        <v>322</v>
      </c>
      <c r="AL8" s="12">
        <f t="shared" si="2"/>
        <v>893.3</v>
      </c>
      <c r="AM8" s="12">
        <f t="shared" si="2"/>
        <v>322</v>
      </c>
      <c r="AN8" s="12">
        <f t="shared" si="3"/>
        <v>390</v>
      </c>
      <c r="AO8" s="16">
        <f t="shared" si="4"/>
        <v>6301.3</v>
      </c>
    </row>
    <row r="9" spans="1:41" x14ac:dyDescent="0.15">
      <c r="A9" s="12">
        <v>1007</v>
      </c>
      <c r="B9" s="20" t="s">
        <v>60</v>
      </c>
      <c r="C9" s="13">
        <v>4</v>
      </c>
      <c r="D9" s="21" t="s">
        <v>61</v>
      </c>
      <c r="E9" s="21">
        <v>1</v>
      </c>
      <c r="F9" s="21" t="s">
        <v>62</v>
      </c>
      <c r="G9" s="22" t="s">
        <v>63</v>
      </c>
      <c r="H9" s="12">
        <f>VLOOKUP($F9,[1]数值模型!$B$71:$R$80,4,FALSE)*VLOOKUP($C9,[1]数值模型!$B$86:$C$89,2,FALSE)</f>
        <v>532</v>
      </c>
      <c r="I9" s="12">
        <f>VLOOKUP($F9,[1]数值模型!$B$71:$R$80,5,FALSE)</f>
        <v>59.2</v>
      </c>
      <c r="J9" s="12">
        <f>VLOOKUP($F9,[1]数值模型!$B$71:$R$80,6,FALSE)</f>
        <v>17</v>
      </c>
      <c r="K9" s="12">
        <f>VLOOKUP($F9,[1]数值模型!$B$71:$R$80,7,FALSE)</f>
        <v>0</v>
      </c>
      <c r="L9" s="12">
        <f>VLOOKUP($F9,[1]数值模型!$B$71:$R$80,8,FALSE)</f>
        <v>18</v>
      </c>
      <c r="M9" s="12">
        <f>ROUND(1/VLOOKUP($D9,[1]装备百分比!$D$7:$J$15,7,FALSE),1)</f>
        <v>0.8</v>
      </c>
      <c r="N9" s="12">
        <v>50</v>
      </c>
      <c r="O9" s="12">
        <v>10</v>
      </c>
      <c r="P9" s="12">
        <f>VLOOKUP($F9,[1]数值模型!$B$71:$R$80,9,FALSE)</f>
        <v>96</v>
      </c>
      <c r="Q9" s="16">
        <f t="shared" si="0"/>
        <v>722.2</v>
      </c>
      <c r="R9" s="12">
        <f>VLOOKUP($F9,[1]数值模型!$B$71:$R$80,11,FALSE)*VLOOKUP($C9,[1]数值模型!$B$86:$C$89,2,FALSE)</f>
        <v>40.5</v>
      </c>
      <c r="S9" s="12">
        <f>VLOOKUP($D9,[1]数值模型!$D$22:$S$26,11,FALSE)*VLOOKUP($C9,[1]数值模型!$B$86:$C$89,2,FALSE)</f>
        <v>9.1999999999999993</v>
      </c>
      <c r="T9" s="12">
        <f>VLOOKUP($D9,[1]数值模型!$D$22:$S$26,12,FALSE)*VLOOKUP($C9,[1]数值模型!$B$86:$C$89,2,FALSE)</f>
        <v>4.3</v>
      </c>
      <c r="U9" s="12">
        <f>VLOOKUP($D9,[1]数值模型!$D$22:$S$26,13,FALSE)*VLOOKUP($C9,[1]数值模型!$B$86:$C$89,2,FALSE)</f>
        <v>0</v>
      </c>
      <c r="V9" s="17">
        <f>VLOOKUP($D9,[1]数值模型!$D$22:$S$26,14,FALSE)*VLOOKUP($C9,[1]数值模型!$B$86:$C$89,2,FALSE)</f>
        <v>4.3</v>
      </c>
      <c r="W9" s="17">
        <v>0</v>
      </c>
      <c r="X9" s="17">
        <v>0</v>
      </c>
      <c r="Y9" s="17">
        <v>0</v>
      </c>
      <c r="Z9" s="17">
        <f>VLOOKUP($F9,[1]数值模型!$B$71:$R$80,15,FALSE)</f>
        <v>3.3</v>
      </c>
      <c r="AA9" s="16">
        <f t="shared" si="1"/>
        <v>61.599999999999994</v>
      </c>
      <c r="AB9" s="23"/>
      <c r="AC9" s="23"/>
      <c r="AD9" s="23"/>
      <c r="AE9" s="23"/>
      <c r="AF9" s="23"/>
      <c r="AG9" s="23"/>
      <c r="AH9" s="19">
        <v>100</v>
      </c>
      <c r="AI9" s="12">
        <f t="shared" si="2"/>
        <v>4582</v>
      </c>
      <c r="AJ9" s="12">
        <f t="shared" si="2"/>
        <v>979.19999999999993</v>
      </c>
      <c r="AK9" s="12">
        <f t="shared" si="2"/>
        <v>447</v>
      </c>
      <c r="AL9" s="12">
        <f t="shared" si="2"/>
        <v>0</v>
      </c>
      <c r="AM9" s="12">
        <f t="shared" si="2"/>
        <v>448</v>
      </c>
      <c r="AN9" s="12">
        <f t="shared" si="3"/>
        <v>426</v>
      </c>
      <c r="AO9" s="16">
        <f t="shared" si="4"/>
        <v>6882.2</v>
      </c>
    </row>
    <row r="10" spans="1:41" x14ac:dyDescent="0.15">
      <c r="A10" s="12">
        <v>1008</v>
      </c>
      <c r="B10" s="20" t="s">
        <v>64</v>
      </c>
      <c r="C10" s="13">
        <v>4</v>
      </c>
      <c r="D10" s="21" t="s">
        <v>61</v>
      </c>
      <c r="E10" s="21">
        <v>1</v>
      </c>
      <c r="F10" s="21" t="s">
        <v>65</v>
      </c>
      <c r="G10" s="22" t="s">
        <v>66</v>
      </c>
      <c r="H10" s="12">
        <f>VLOOKUP($F10,[1]数值模型!$B$71:$R$80,4,FALSE)*VLOOKUP($C10,[1]数值模型!$B$86:$C$89,2,FALSE)</f>
        <v>532</v>
      </c>
      <c r="I10" s="12">
        <f>VLOOKUP($F10,[1]数值模型!$B$71:$R$80,5,FALSE)</f>
        <v>59.2</v>
      </c>
      <c r="J10" s="12">
        <f>VLOOKUP($F10,[1]数值模型!$B$71:$R$80,6,FALSE)</f>
        <v>17</v>
      </c>
      <c r="K10" s="12">
        <f>VLOOKUP($F10,[1]数值模型!$B$71:$R$80,7,FALSE)</f>
        <v>0</v>
      </c>
      <c r="L10" s="12">
        <f>VLOOKUP($F10,[1]数值模型!$B$71:$R$80,8,FALSE)</f>
        <v>18</v>
      </c>
      <c r="M10" s="12">
        <f>ROUND(1/VLOOKUP($D10,[1]装备百分比!$D$7:$J$15,7,FALSE),1)</f>
        <v>0.8</v>
      </c>
      <c r="N10" s="12">
        <v>50</v>
      </c>
      <c r="O10" s="12">
        <v>10</v>
      </c>
      <c r="P10" s="12">
        <f>VLOOKUP($F10,[1]数值模型!$B$71:$R$80,9,FALSE)</f>
        <v>96</v>
      </c>
      <c r="Q10" s="16">
        <f t="shared" si="0"/>
        <v>722.2</v>
      </c>
      <c r="R10" s="12">
        <f>VLOOKUP($F10,[1]数值模型!$B$71:$R$80,11,FALSE)*VLOOKUP($C10,[1]数值模型!$B$86:$C$89,2,FALSE)</f>
        <v>40.5</v>
      </c>
      <c r="S10" s="12">
        <f>VLOOKUP($D10,[1]数值模型!$D$22:$S$26,11,FALSE)*VLOOKUP($C10,[1]数值模型!$B$86:$C$89,2,FALSE)</f>
        <v>9.1999999999999993</v>
      </c>
      <c r="T10" s="12">
        <f>VLOOKUP($D10,[1]数值模型!$D$22:$S$26,12,FALSE)*VLOOKUP($C10,[1]数值模型!$B$86:$C$89,2,FALSE)</f>
        <v>4.3</v>
      </c>
      <c r="U10" s="12">
        <f>VLOOKUP($D10,[1]数值模型!$D$22:$S$26,13,FALSE)*VLOOKUP($C10,[1]数值模型!$B$86:$C$89,2,FALSE)</f>
        <v>0</v>
      </c>
      <c r="V10" s="17">
        <f>VLOOKUP($D10,[1]数值模型!$D$22:$S$26,14,FALSE)*VLOOKUP($C10,[1]数值模型!$B$86:$C$89,2,FALSE)</f>
        <v>4.3</v>
      </c>
      <c r="W10" s="17">
        <v>0</v>
      </c>
      <c r="X10" s="17">
        <v>0</v>
      </c>
      <c r="Y10" s="17">
        <v>0</v>
      </c>
      <c r="Z10" s="17">
        <f>VLOOKUP($F10,[1]数值模型!$B$71:$R$80,15,FALSE)</f>
        <v>3.3</v>
      </c>
      <c r="AA10" s="16">
        <f t="shared" si="1"/>
        <v>61.599999999999994</v>
      </c>
      <c r="AB10" s="23"/>
      <c r="AC10" s="23"/>
      <c r="AD10" s="23"/>
      <c r="AE10" s="23"/>
      <c r="AF10" s="23"/>
      <c r="AG10" s="23"/>
      <c r="AH10" s="19">
        <v>100</v>
      </c>
      <c r="AI10" s="12">
        <f t="shared" si="2"/>
        <v>4582</v>
      </c>
      <c r="AJ10" s="12">
        <f t="shared" si="2"/>
        <v>979.19999999999993</v>
      </c>
      <c r="AK10" s="12">
        <f t="shared" si="2"/>
        <v>447</v>
      </c>
      <c r="AL10" s="12">
        <f t="shared" si="2"/>
        <v>0</v>
      </c>
      <c r="AM10" s="12">
        <f t="shared" si="2"/>
        <v>448</v>
      </c>
      <c r="AN10" s="12">
        <f t="shared" si="3"/>
        <v>426</v>
      </c>
      <c r="AO10" s="16">
        <f t="shared" si="4"/>
        <v>6882.2</v>
      </c>
    </row>
    <row r="11" spans="1:41" x14ac:dyDescent="0.15">
      <c r="A11" s="12">
        <v>1009</v>
      </c>
      <c r="B11" s="20" t="s">
        <v>67</v>
      </c>
      <c r="C11" s="13">
        <v>4</v>
      </c>
      <c r="D11" s="21" t="s">
        <v>40</v>
      </c>
      <c r="E11" s="21">
        <v>1</v>
      </c>
      <c r="F11" s="21" t="s">
        <v>55</v>
      </c>
      <c r="G11" s="22" t="s">
        <v>68</v>
      </c>
      <c r="H11" s="12">
        <f>VLOOKUP($F11,[1]数值模型!$B$71:$R$80,4,FALSE)*VLOOKUP($C11,[1]数值模型!$B$86:$C$89,2,FALSE)</f>
        <v>551</v>
      </c>
      <c r="I11" s="12">
        <f>VLOOKUP($F11,[1]数值模型!$B$71:$R$80,5,FALSE)</f>
        <v>55.5</v>
      </c>
      <c r="J11" s="12">
        <f>VLOOKUP($F11,[1]数值模型!$B$71:$R$80,6,FALSE)</f>
        <v>19.7</v>
      </c>
      <c r="K11" s="12">
        <f>VLOOKUP($F11,[1]数值模型!$B$71:$R$80,7,FALSE)</f>
        <v>0</v>
      </c>
      <c r="L11" s="12">
        <f>VLOOKUP($F11,[1]数值模型!$B$71:$R$80,8,FALSE)</f>
        <v>19.7</v>
      </c>
      <c r="M11" s="12">
        <f>ROUND(1/VLOOKUP($D11,[1]装备百分比!$D$7:$J$15,7,FALSE),1)</f>
        <v>0.8</v>
      </c>
      <c r="N11" s="12">
        <v>50</v>
      </c>
      <c r="O11" s="12">
        <v>10</v>
      </c>
      <c r="P11" s="12">
        <f>VLOOKUP($F11,[1]数值模型!$B$71:$R$80,9,FALSE)</f>
        <v>48</v>
      </c>
      <c r="Q11" s="16">
        <f t="shared" si="0"/>
        <v>693.90000000000009</v>
      </c>
      <c r="R11" s="12">
        <f>VLOOKUP($F11,[1]数值模型!$B$71:$R$80,11,FALSE)*VLOOKUP($C11,[1]数值模型!$B$86:$C$89,2,FALSE)</f>
        <v>45.6</v>
      </c>
      <c r="S11" s="12">
        <f>VLOOKUP($D11,[1]数值模型!$D$22:$S$26,11,FALSE)*VLOOKUP($C11,[1]数值模型!$B$86:$C$89,2,FALSE)</f>
        <v>8.1</v>
      </c>
      <c r="T11" s="12">
        <f>VLOOKUP($D11,[1]数值模型!$D$22:$S$26,12,FALSE)*VLOOKUP($C11,[1]数值模型!$B$86:$C$89,2,FALSE)</f>
        <v>4.95</v>
      </c>
      <c r="U11" s="12">
        <f>VLOOKUP($D11,[1]数值模型!$D$22:$S$26,13,FALSE)*VLOOKUP($C11,[1]数值模型!$B$86:$C$89,2,FALSE)</f>
        <v>0</v>
      </c>
      <c r="V11" s="17">
        <f>VLOOKUP($D11,[1]数值模型!$D$22:$S$26,14,FALSE)*VLOOKUP($C11,[1]数值模型!$B$86:$C$89,2,FALSE)</f>
        <v>4.95</v>
      </c>
      <c r="W11" s="17">
        <v>0</v>
      </c>
      <c r="X11" s="17">
        <v>0</v>
      </c>
      <c r="Y11" s="17">
        <v>0</v>
      </c>
      <c r="Z11" s="17">
        <f>VLOOKUP($F11,[1]数值模型!$B$71:$R$80,15,FALSE)</f>
        <v>4.6500000000000004</v>
      </c>
      <c r="AA11" s="16">
        <f t="shared" si="1"/>
        <v>68.250000000000014</v>
      </c>
      <c r="AB11" s="23"/>
      <c r="AC11" s="23"/>
      <c r="AD11" s="23"/>
      <c r="AE11" s="23"/>
      <c r="AF11" s="23"/>
      <c r="AG11" s="23"/>
      <c r="AH11" s="19">
        <v>100</v>
      </c>
      <c r="AI11" s="12">
        <f t="shared" si="2"/>
        <v>5111</v>
      </c>
      <c r="AJ11" s="12">
        <f t="shared" si="2"/>
        <v>865.5</v>
      </c>
      <c r="AK11" s="12">
        <f t="shared" si="2"/>
        <v>514.70000000000005</v>
      </c>
      <c r="AL11" s="12">
        <f t="shared" si="2"/>
        <v>0</v>
      </c>
      <c r="AM11" s="12">
        <f t="shared" si="2"/>
        <v>514.70000000000005</v>
      </c>
      <c r="AN11" s="12">
        <f t="shared" si="3"/>
        <v>513</v>
      </c>
      <c r="AO11" s="16">
        <f t="shared" si="4"/>
        <v>7518.9</v>
      </c>
    </row>
    <row r="12" spans="1:41" ht="24" x14ac:dyDescent="0.15">
      <c r="A12" s="12">
        <v>1010</v>
      </c>
      <c r="B12" s="20" t="s">
        <v>69</v>
      </c>
      <c r="C12" s="13">
        <v>4</v>
      </c>
      <c r="D12" s="21" t="s">
        <v>44</v>
      </c>
      <c r="E12" s="21">
        <v>1</v>
      </c>
      <c r="F12" s="21" t="s">
        <v>52</v>
      </c>
      <c r="G12" s="22" t="s">
        <v>70</v>
      </c>
      <c r="H12" s="12">
        <f>VLOOKUP($F12,[1]数值模型!$B$71:$R$80,4,FALSE)*VLOOKUP($C12,[1]数值模型!$B$86:$C$89,2,FALSE)</f>
        <v>474</v>
      </c>
      <c r="I12" s="12">
        <f>VLOOKUP($F12,[1]数值模型!$B$71:$R$80,5,FALSE)</f>
        <v>49.2</v>
      </c>
      <c r="J12" s="12">
        <f>VLOOKUP($F12,[1]数值模型!$B$71:$R$80,6,FALSE)</f>
        <v>14.9</v>
      </c>
      <c r="K12" s="12">
        <f>VLOOKUP($F12,[1]数值模型!$B$71:$R$80,7,FALSE)</f>
        <v>0</v>
      </c>
      <c r="L12" s="12">
        <f>VLOOKUP($F12,[1]数值模型!$B$71:$R$80,8,FALSE)</f>
        <v>14.9</v>
      </c>
      <c r="M12" s="12">
        <f>ROUND(1/VLOOKUP($D12,[1]装备百分比!$D$7:$J$15,7,FALSE),1)</f>
        <v>1</v>
      </c>
      <c r="N12" s="12">
        <v>50</v>
      </c>
      <c r="O12" s="12">
        <v>10</v>
      </c>
      <c r="P12" s="12">
        <f>VLOOKUP($F12,[1]数值模型!$B$71:$R$80,9,FALSE)</f>
        <v>24</v>
      </c>
      <c r="Q12" s="16">
        <f t="shared" si="0"/>
        <v>577</v>
      </c>
      <c r="R12" s="12">
        <f>VLOOKUP($F12,[1]数值模型!$B$71:$R$80,11,FALSE)*VLOOKUP($C12,[1]数值模型!$B$86:$C$89,2,FALSE)</f>
        <v>37.5</v>
      </c>
      <c r="S12" s="12">
        <f>VLOOKUP($D12,[1]数值模型!$D$22:$S$26,11,FALSE)*VLOOKUP($C12,[1]数值模型!$B$86:$C$89,2,FALSE)</f>
        <v>9.4499999999999993</v>
      </c>
      <c r="T12" s="12">
        <f>VLOOKUP($D12,[1]数值模型!$D$22:$S$26,12,FALSE)*VLOOKUP($C12,[1]数值模型!$B$86:$C$89,2,FALSE)</f>
        <v>3.2</v>
      </c>
      <c r="U12" s="12">
        <f>VLOOKUP($D12,[1]数值模型!$D$22:$S$26,13,FALSE)*VLOOKUP($C12,[1]数值模型!$B$86:$C$89,2,FALSE)</f>
        <v>0</v>
      </c>
      <c r="V12" s="17">
        <f>VLOOKUP($D12,[1]数值模型!$D$22:$S$26,14,FALSE)*VLOOKUP($C12,[1]数值模型!$B$86:$C$89,2,FALSE)</f>
        <v>3.2</v>
      </c>
      <c r="W12" s="17">
        <v>0</v>
      </c>
      <c r="X12" s="17">
        <v>0</v>
      </c>
      <c r="Y12" s="17">
        <v>0</v>
      </c>
      <c r="Z12" s="17">
        <f>VLOOKUP($F12,[1]数值模型!$B$71:$R$80,15,FALSE)</f>
        <v>3.2</v>
      </c>
      <c r="AA12" s="16">
        <f t="shared" si="1"/>
        <v>56.550000000000011</v>
      </c>
      <c r="AB12" s="23"/>
      <c r="AC12" s="23"/>
      <c r="AD12" s="23"/>
      <c r="AE12" s="23"/>
      <c r="AF12" s="23"/>
      <c r="AG12" s="23"/>
      <c r="AH12" s="19">
        <v>100</v>
      </c>
      <c r="AI12" s="12">
        <f t="shared" si="2"/>
        <v>4224</v>
      </c>
      <c r="AJ12" s="12">
        <f t="shared" si="2"/>
        <v>994.19999999999993</v>
      </c>
      <c r="AK12" s="12">
        <f t="shared" si="2"/>
        <v>334.9</v>
      </c>
      <c r="AL12" s="12">
        <f t="shared" si="2"/>
        <v>0</v>
      </c>
      <c r="AM12" s="12">
        <f t="shared" si="2"/>
        <v>334.9</v>
      </c>
      <c r="AN12" s="12">
        <f t="shared" si="3"/>
        <v>344</v>
      </c>
      <c r="AO12" s="16">
        <f t="shared" si="4"/>
        <v>6231.9999999999991</v>
      </c>
    </row>
    <row r="13" spans="1:41" x14ac:dyDescent="0.15">
      <c r="A13" s="12">
        <v>1011</v>
      </c>
      <c r="B13" s="20" t="s">
        <v>71</v>
      </c>
      <c r="C13" s="13">
        <v>4</v>
      </c>
      <c r="D13" s="21" t="s">
        <v>48</v>
      </c>
      <c r="E13" s="21">
        <v>2</v>
      </c>
      <c r="F13" s="21" t="s">
        <v>49</v>
      </c>
      <c r="G13" s="22" t="s">
        <v>72</v>
      </c>
      <c r="H13" s="12">
        <f>VLOOKUP($F13,[1]数值模型!$B$71:$R$80,4,FALSE)*VLOOKUP($C13,[1]数值模型!$B$86:$C$89,2,FALSE)</f>
        <v>424</v>
      </c>
      <c r="I13" s="12">
        <f>VLOOKUP($F13,[1]数值模型!$B$71:$R$80,5,FALSE)</f>
        <v>0</v>
      </c>
      <c r="J13" s="12">
        <f>VLOOKUP($F13,[1]数值模型!$B$71:$R$80,6,FALSE)</f>
        <v>12</v>
      </c>
      <c r="K13" s="12">
        <f>VLOOKUP($F13,[1]数值模型!$B$71:$R$80,7,FALSE)</f>
        <v>53.3</v>
      </c>
      <c r="L13" s="12">
        <f>VLOOKUP($F13,[1]数值模型!$B$71:$R$80,8,FALSE)</f>
        <v>12</v>
      </c>
      <c r="M13" s="12">
        <f>ROUND(1/VLOOKUP($D13,[1]装备百分比!$D$7:$J$15,7,FALSE),1)</f>
        <v>0.8</v>
      </c>
      <c r="N13" s="12">
        <v>50</v>
      </c>
      <c r="O13" s="12">
        <v>10</v>
      </c>
      <c r="P13" s="12">
        <f>VLOOKUP($F13,[1]数值模型!$B$71:$R$80,9,FALSE)</f>
        <v>80</v>
      </c>
      <c r="Q13" s="16">
        <f t="shared" si="0"/>
        <v>581.29999999999995</v>
      </c>
      <c r="R13" s="12">
        <f>VLOOKUP($F13,[1]数值模型!$B$71:$R$80,11,FALSE)*VLOOKUP($C13,[1]数值模型!$B$86:$C$89,2,FALSE)</f>
        <v>39.5</v>
      </c>
      <c r="S13" s="12">
        <f>VLOOKUP($D13,[1]数值模型!$D$22:$S$26,11,FALSE)*VLOOKUP($C13,[1]数值模型!$B$86:$C$89,2,FALSE)</f>
        <v>0</v>
      </c>
      <c r="T13" s="12">
        <f>VLOOKUP($D13,[1]数值模型!$D$22:$S$26,12,FALSE)*VLOOKUP($C13,[1]数值模型!$B$86:$C$89,2,FALSE)</f>
        <v>3.1</v>
      </c>
      <c r="U13" s="12">
        <f>VLOOKUP($D13,[1]数值模型!$D$22:$S$26,13,FALSE)*VLOOKUP($C13,[1]数值模型!$B$86:$C$89,2,FALSE)</f>
        <v>8.4</v>
      </c>
      <c r="V13" s="17">
        <f>VLOOKUP($D13,[1]数值模型!$D$22:$S$26,14,FALSE)*VLOOKUP($C13,[1]数值模型!$B$86:$C$89,2,FALSE)</f>
        <v>3.1</v>
      </c>
      <c r="W13" s="17">
        <v>0</v>
      </c>
      <c r="X13" s="17">
        <v>0</v>
      </c>
      <c r="Y13" s="17">
        <v>0</v>
      </c>
      <c r="Z13" s="17">
        <f>VLOOKUP($F13,[1]数值模型!$B$71:$R$80,15,FALSE)</f>
        <v>3.1</v>
      </c>
      <c r="AA13" s="16">
        <f t="shared" si="1"/>
        <v>57.2</v>
      </c>
      <c r="AB13" s="23"/>
      <c r="AC13" s="23"/>
      <c r="AD13" s="23"/>
      <c r="AE13" s="23"/>
      <c r="AF13" s="23"/>
      <c r="AG13" s="23"/>
      <c r="AH13" s="19">
        <v>100</v>
      </c>
      <c r="AI13" s="12">
        <f t="shared" si="2"/>
        <v>4374</v>
      </c>
      <c r="AJ13" s="12">
        <f t="shared" si="2"/>
        <v>0</v>
      </c>
      <c r="AK13" s="12">
        <f t="shared" si="2"/>
        <v>322</v>
      </c>
      <c r="AL13" s="12">
        <f t="shared" si="2"/>
        <v>893.3</v>
      </c>
      <c r="AM13" s="12">
        <f t="shared" si="2"/>
        <v>322</v>
      </c>
      <c r="AN13" s="12">
        <f t="shared" si="3"/>
        <v>390</v>
      </c>
      <c r="AO13" s="16">
        <f t="shared" si="4"/>
        <v>6301.3</v>
      </c>
    </row>
    <row r="14" spans="1:41" x14ac:dyDescent="0.15">
      <c r="A14" s="12">
        <v>1012</v>
      </c>
      <c r="B14" s="20" t="s">
        <v>73</v>
      </c>
      <c r="C14" s="13">
        <v>4</v>
      </c>
      <c r="D14" s="21" t="s">
        <v>44</v>
      </c>
      <c r="E14" s="21">
        <v>1</v>
      </c>
      <c r="F14" s="21" t="s">
        <v>45</v>
      </c>
      <c r="G14" s="22" t="s">
        <v>74</v>
      </c>
      <c r="H14" s="12">
        <f>VLOOKUP($F14,[1]数值模型!$B$71:$R$80,4,FALSE)*VLOOKUP($C14,[1]数值模型!$B$86:$C$89,2,FALSE)</f>
        <v>474</v>
      </c>
      <c r="I14" s="12">
        <f>VLOOKUP($F14,[1]数值模型!$B$71:$R$80,5,FALSE)</f>
        <v>49.2</v>
      </c>
      <c r="J14" s="12">
        <f>VLOOKUP($F14,[1]数值模型!$B$71:$R$80,6,FALSE)</f>
        <v>14.9</v>
      </c>
      <c r="K14" s="12">
        <f>VLOOKUP($F14,[1]数值模型!$B$71:$R$80,7,FALSE)</f>
        <v>0</v>
      </c>
      <c r="L14" s="12">
        <f>VLOOKUP($F14,[1]数值模型!$B$71:$R$80,8,FALSE)</f>
        <v>14.9</v>
      </c>
      <c r="M14" s="12">
        <f>ROUND(1/VLOOKUP($D14,[1]装备百分比!$D$7:$J$15,7,FALSE),1)</f>
        <v>1</v>
      </c>
      <c r="N14" s="12">
        <v>50</v>
      </c>
      <c r="O14" s="12">
        <v>10</v>
      </c>
      <c r="P14" s="12">
        <f>VLOOKUP($F14,[1]数值模型!$B$71:$R$80,9,FALSE)</f>
        <v>36</v>
      </c>
      <c r="Q14" s="16">
        <f t="shared" si="0"/>
        <v>589</v>
      </c>
      <c r="R14" s="12">
        <f>VLOOKUP($F14,[1]数值模型!$B$71:$R$80,11,FALSE)*VLOOKUP($C14,[1]数值模型!$B$86:$C$89,2,FALSE)</f>
        <v>37.5</v>
      </c>
      <c r="S14" s="12">
        <f>VLOOKUP($D14,[1]数值模型!$D$22:$S$26,11,FALSE)*VLOOKUP($C14,[1]数值模型!$B$86:$C$89,2,FALSE)</f>
        <v>9.4499999999999993</v>
      </c>
      <c r="T14" s="12">
        <f>VLOOKUP($D14,[1]数值模型!$D$22:$S$26,12,FALSE)*VLOOKUP($C14,[1]数值模型!$B$86:$C$89,2,FALSE)</f>
        <v>3.2</v>
      </c>
      <c r="U14" s="12">
        <f>VLOOKUP($D14,[1]数值模型!$D$22:$S$26,13,FALSE)*VLOOKUP($C14,[1]数值模型!$B$86:$C$89,2,FALSE)</f>
        <v>0</v>
      </c>
      <c r="V14" s="17">
        <f>VLOOKUP($D14,[1]数值模型!$D$22:$S$26,14,FALSE)*VLOOKUP($C14,[1]数值模型!$B$86:$C$89,2,FALSE)</f>
        <v>3.2</v>
      </c>
      <c r="W14" s="17">
        <v>0</v>
      </c>
      <c r="X14" s="17">
        <v>0</v>
      </c>
      <c r="Y14" s="17">
        <v>0</v>
      </c>
      <c r="Z14" s="17">
        <f>VLOOKUP($F14,[1]数值模型!$B$71:$R$80,15,FALSE)</f>
        <v>3.2</v>
      </c>
      <c r="AA14" s="16">
        <f t="shared" si="1"/>
        <v>56.550000000000011</v>
      </c>
      <c r="AB14" s="23"/>
      <c r="AC14" s="23"/>
      <c r="AD14" s="23"/>
      <c r="AE14" s="23"/>
      <c r="AF14" s="23"/>
      <c r="AG14" s="23"/>
      <c r="AH14" s="19">
        <v>100</v>
      </c>
      <c r="AI14" s="12">
        <f t="shared" si="2"/>
        <v>4224</v>
      </c>
      <c r="AJ14" s="12">
        <f t="shared" si="2"/>
        <v>994.19999999999993</v>
      </c>
      <c r="AK14" s="12">
        <f t="shared" si="2"/>
        <v>334.9</v>
      </c>
      <c r="AL14" s="12">
        <f t="shared" si="2"/>
        <v>0</v>
      </c>
      <c r="AM14" s="12">
        <f t="shared" si="2"/>
        <v>334.9</v>
      </c>
      <c r="AN14" s="12">
        <f t="shared" si="3"/>
        <v>356</v>
      </c>
      <c r="AO14" s="16">
        <f t="shared" si="4"/>
        <v>6243.9999999999991</v>
      </c>
    </row>
    <row r="15" spans="1:41" x14ac:dyDescent="0.15">
      <c r="A15" s="12">
        <v>1013</v>
      </c>
      <c r="B15" s="20" t="s">
        <v>75</v>
      </c>
      <c r="C15" s="13">
        <v>4</v>
      </c>
      <c r="D15" s="21" t="s">
        <v>48</v>
      </c>
      <c r="E15" s="21">
        <v>2</v>
      </c>
      <c r="F15" s="21" t="s">
        <v>58</v>
      </c>
      <c r="G15" s="22" t="s">
        <v>76</v>
      </c>
      <c r="H15" s="12">
        <f>VLOOKUP($F15,[1]数值模型!$B$71:$R$80,4,FALSE)*VLOOKUP($C15,[1]数值模型!$B$86:$C$89,2,FALSE)</f>
        <v>424</v>
      </c>
      <c r="I15" s="12">
        <f>VLOOKUP($F15,[1]数值模型!$B$71:$R$80,5,FALSE)</f>
        <v>0</v>
      </c>
      <c r="J15" s="12">
        <f>VLOOKUP($F15,[1]数值模型!$B$71:$R$80,6,FALSE)</f>
        <v>12</v>
      </c>
      <c r="K15" s="12">
        <f>VLOOKUP($F15,[1]数值模型!$B$71:$R$80,7,FALSE)</f>
        <v>53.3</v>
      </c>
      <c r="L15" s="12">
        <f>VLOOKUP($F15,[1]数值模型!$B$71:$R$80,8,FALSE)</f>
        <v>12</v>
      </c>
      <c r="M15" s="12">
        <f>ROUND(1/VLOOKUP($D15,[1]装备百分比!$D$7:$J$15,7,FALSE),1)</f>
        <v>0.8</v>
      </c>
      <c r="N15" s="12">
        <v>50</v>
      </c>
      <c r="O15" s="12">
        <v>10</v>
      </c>
      <c r="P15" s="12">
        <f>VLOOKUP($F15,[1]数值模型!$B$71:$R$80,9,FALSE)</f>
        <v>80</v>
      </c>
      <c r="Q15" s="16">
        <f t="shared" si="0"/>
        <v>581.29999999999995</v>
      </c>
      <c r="R15" s="12">
        <f>VLOOKUP($F15,[1]数值模型!$B$71:$R$80,11,FALSE)*VLOOKUP($C15,[1]数值模型!$B$86:$C$89,2,FALSE)</f>
        <v>39.5</v>
      </c>
      <c r="S15" s="12">
        <f>VLOOKUP($D15,[1]数值模型!$D$22:$S$26,11,FALSE)*VLOOKUP($C15,[1]数值模型!$B$86:$C$89,2,FALSE)</f>
        <v>0</v>
      </c>
      <c r="T15" s="12">
        <f>VLOOKUP($D15,[1]数值模型!$D$22:$S$26,12,FALSE)*VLOOKUP($C15,[1]数值模型!$B$86:$C$89,2,FALSE)</f>
        <v>3.1</v>
      </c>
      <c r="U15" s="12">
        <f>VLOOKUP($D15,[1]数值模型!$D$22:$S$26,13,FALSE)*VLOOKUP($C15,[1]数值模型!$B$86:$C$89,2,FALSE)</f>
        <v>8.4</v>
      </c>
      <c r="V15" s="17">
        <f>VLOOKUP($D15,[1]数值模型!$D$22:$S$26,14,FALSE)*VLOOKUP($C15,[1]数值模型!$B$86:$C$89,2,FALSE)</f>
        <v>3.1</v>
      </c>
      <c r="W15" s="17">
        <v>0</v>
      </c>
      <c r="X15" s="17">
        <v>0</v>
      </c>
      <c r="Y15" s="17">
        <v>0</v>
      </c>
      <c r="Z15" s="17">
        <f>VLOOKUP($F15,[1]数值模型!$B$71:$R$80,15,FALSE)</f>
        <v>3.1</v>
      </c>
      <c r="AA15" s="16">
        <f t="shared" si="1"/>
        <v>57.2</v>
      </c>
      <c r="AB15" s="23"/>
      <c r="AC15" s="23"/>
      <c r="AD15" s="23"/>
      <c r="AE15" s="23"/>
      <c r="AF15" s="23"/>
      <c r="AG15" s="23"/>
      <c r="AH15" s="19">
        <v>100</v>
      </c>
      <c r="AI15" s="12">
        <f t="shared" si="2"/>
        <v>4374</v>
      </c>
      <c r="AJ15" s="12">
        <f t="shared" si="2"/>
        <v>0</v>
      </c>
      <c r="AK15" s="12">
        <f t="shared" si="2"/>
        <v>322</v>
      </c>
      <c r="AL15" s="12">
        <f t="shared" si="2"/>
        <v>893.3</v>
      </c>
      <c r="AM15" s="12">
        <f t="shared" si="2"/>
        <v>322</v>
      </c>
      <c r="AN15" s="12">
        <f t="shared" si="3"/>
        <v>390</v>
      </c>
      <c r="AO15" s="16">
        <f t="shared" si="4"/>
        <v>6301.3</v>
      </c>
    </row>
    <row r="16" spans="1:41" x14ac:dyDescent="0.15">
      <c r="A16" s="12">
        <v>1014</v>
      </c>
      <c r="B16" s="20" t="s">
        <v>77</v>
      </c>
      <c r="C16" s="13">
        <v>4</v>
      </c>
      <c r="D16" s="21" t="s">
        <v>40</v>
      </c>
      <c r="E16" s="21">
        <v>1</v>
      </c>
      <c r="F16" s="21" t="s">
        <v>78</v>
      </c>
      <c r="G16" s="22" t="s">
        <v>79</v>
      </c>
      <c r="H16" s="12">
        <f>VLOOKUP($F16,[1]数值模型!$B$71:$R$80,4,FALSE)*VLOOKUP($C16,[1]数值模型!$B$86:$C$89,2,FALSE)</f>
        <v>551</v>
      </c>
      <c r="I16" s="12">
        <f>VLOOKUP($F16,[1]数值模型!$B$71:$R$80,5,FALSE)</f>
        <v>52.5</v>
      </c>
      <c r="J16" s="12">
        <f>VLOOKUP($F16,[1]数值模型!$B$71:$R$80,6,FALSE)</f>
        <v>21.7</v>
      </c>
      <c r="K16" s="12">
        <f>VLOOKUP($F16,[1]数值模型!$B$71:$R$80,7,FALSE)</f>
        <v>0</v>
      </c>
      <c r="L16" s="12">
        <f>VLOOKUP($F16,[1]数值模型!$B$71:$R$80,8,FALSE)</f>
        <v>21.7</v>
      </c>
      <c r="M16" s="12">
        <f>ROUND(1/VLOOKUP($D16,[1]装备百分比!$D$7:$J$15,7,FALSE),1)</f>
        <v>0.8</v>
      </c>
      <c r="N16" s="12">
        <v>50</v>
      </c>
      <c r="O16" s="12">
        <v>10</v>
      </c>
      <c r="P16" s="12">
        <f>VLOOKUP($F16,[1]数值模型!$B$71:$R$80,9,FALSE)</f>
        <v>24</v>
      </c>
      <c r="Q16" s="16">
        <f t="shared" si="0"/>
        <v>670.90000000000009</v>
      </c>
      <c r="R16" s="12">
        <f>VLOOKUP($F16,[1]数值模型!$B$71:$R$80,11,FALSE)*VLOOKUP($C16,[1]数值模型!$B$86:$C$89,2,FALSE)</f>
        <v>49.6</v>
      </c>
      <c r="S16" s="12">
        <f>VLOOKUP($D16,[1]数值模型!$D$22:$S$26,11,FALSE)*VLOOKUP($C16,[1]数值模型!$B$86:$C$89,2,FALSE)</f>
        <v>8.1</v>
      </c>
      <c r="T16" s="12">
        <f>VLOOKUP($D16,[1]数值模型!$D$22:$S$26,12,FALSE)*VLOOKUP($C16,[1]数值模型!$B$86:$C$89,2,FALSE)</f>
        <v>4.95</v>
      </c>
      <c r="U16" s="12">
        <f>VLOOKUP($D16,[1]数值模型!$D$22:$S$26,13,FALSE)*VLOOKUP($C16,[1]数值模型!$B$86:$C$89,2,FALSE)</f>
        <v>0</v>
      </c>
      <c r="V16" s="17">
        <f>VLOOKUP($D16,[1]数值模型!$D$22:$S$26,14,FALSE)*VLOOKUP($C16,[1]数值模型!$B$86:$C$89,2,FALSE)</f>
        <v>4.95</v>
      </c>
      <c r="W16" s="17">
        <v>0</v>
      </c>
      <c r="X16" s="17">
        <v>0</v>
      </c>
      <c r="Y16" s="17">
        <v>0</v>
      </c>
      <c r="Z16" s="17">
        <f>VLOOKUP($F16,[1]数值模型!$B$71:$R$80,15,FALSE)</f>
        <v>4.95</v>
      </c>
      <c r="AA16" s="16">
        <f t="shared" si="1"/>
        <v>72.550000000000011</v>
      </c>
      <c r="AB16" s="23"/>
      <c r="AC16" s="23"/>
      <c r="AD16" s="23"/>
      <c r="AE16" s="23"/>
      <c r="AF16" s="23"/>
      <c r="AG16" s="23"/>
      <c r="AH16" s="19">
        <v>100</v>
      </c>
      <c r="AI16" s="12">
        <f t="shared" si="2"/>
        <v>5511</v>
      </c>
      <c r="AJ16" s="12">
        <f t="shared" si="2"/>
        <v>862.5</v>
      </c>
      <c r="AK16" s="12">
        <f t="shared" si="2"/>
        <v>516.70000000000005</v>
      </c>
      <c r="AL16" s="12">
        <f t="shared" si="2"/>
        <v>0</v>
      </c>
      <c r="AM16" s="12">
        <f t="shared" si="2"/>
        <v>516.70000000000005</v>
      </c>
      <c r="AN16" s="12">
        <f t="shared" si="3"/>
        <v>519</v>
      </c>
      <c r="AO16" s="16">
        <f t="shared" si="4"/>
        <v>7925.9</v>
      </c>
    </row>
    <row r="17" spans="1:41" x14ac:dyDescent="0.15">
      <c r="A17" s="12">
        <v>1015</v>
      </c>
      <c r="B17" s="20" t="s">
        <v>80</v>
      </c>
      <c r="C17" s="13">
        <v>4</v>
      </c>
      <c r="D17" s="21" t="s">
        <v>61</v>
      </c>
      <c r="E17" s="21">
        <v>2</v>
      </c>
      <c r="F17" s="21" t="s">
        <v>62</v>
      </c>
      <c r="G17" s="22" t="s">
        <v>81</v>
      </c>
      <c r="H17" s="12">
        <f>VLOOKUP($F17,[1]数值模型!$B$71:$R$80,4,FALSE)*VLOOKUP($C17,[1]数值模型!$B$86:$C$89,2,FALSE)</f>
        <v>532</v>
      </c>
      <c r="I17" s="12">
        <f>VLOOKUP($F17,[1]数值模型!$B$71:$R$80,5,FALSE)</f>
        <v>59.2</v>
      </c>
      <c r="J17" s="12">
        <f>VLOOKUP($F17,[1]数值模型!$B$71:$R$80,6,FALSE)</f>
        <v>17</v>
      </c>
      <c r="K17" s="12">
        <f>VLOOKUP($F17,[1]数值模型!$B$71:$R$80,7,FALSE)</f>
        <v>0</v>
      </c>
      <c r="L17" s="12">
        <f>VLOOKUP($F17,[1]数值模型!$B$71:$R$80,8,FALSE)</f>
        <v>18</v>
      </c>
      <c r="M17" s="12">
        <f>ROUND(1/VLOOKUP($D17,[1]装备百分比!$D$7:$J$15,7,FALSE),1)</f>
        <v>0.8</v>
      </c>
      <c r="N17" s="12">
        <v>50</v>
      </c>
      <c r="O17" s="12">
        <v>10</v>
      </c>
      <c r="P17" s="12">
        <f>VLOOKUP($F17,[1]数值模型!$B$71:$R$80,9,FALSE)</f>
        <v>96</v>
      </c>
      <c r="Q17" s="16">
        <f t="shared" si="0"/>
        <v>722.2</v>
      </c>
      <c r="R17" s="12">
        <f>VLOOKUP($F17,[1]数值模型!$B$71:$R$80,11,FALSE)*VLOOKUP($C17,[1]数值模型!$B$86:$C$89,2,FALSE)</f>
        <v>40.5</v>
      </c>
      <c r="S17" s="12">
        <f>VLOOKUP($D17,[1]数值模型!$D$22:$S$26,11,FALSE)*VLOOKUP($C17,[1]数值模型!$B$86:$C$89,2,FALSE)</f>
        <v>9.1999999999999993</v>
      </c>
      <c r="T17" s="12">
        <f>VLOOKUP($D17,[1]数值模型!$D$22:$S$26,12,FALSE)*VLOOKUP($C17,[1]数值模型!$B$86:$C$89,2,FALSE)</f>
        <v>4.3</v>
      </c>
      <c r="U17" s="12">
        <f>VLOOKUP($D17,[1]数值模型!$D$22:$S$26,13,FALSE)*VLOOKUP($C17,[1]数值模型!$B$86:$C$89,2,FALSE)</f>
        <v>0</v>
      </c>
      <c r="V17" s="17">
        <f>VLOOKUP($D17,[1]数值模型!$D$22:$S$26,14,FALSE)*VLOOKUP($C17,[1]数值模型!$B$86:$C$89,2,FALSE)</f>
        <v>4.3</v>
      </c>
      <c r="W17" s="17">
        <v>0</v>
      </c>
      <c r="X17" s="17">
        <v>0</v>
      </c>
      <c r="Y17" s="17">
        <v>0</v>
      </c>
      <c r="Z17" s="17">
        <f>VLOOKUP($F17,[1]数值模型!$B$71:$R$80,15,FALSE)</f>
        <v>3.3</v>
      </c>
      <c r="AA17" s="16">
        <f t="shared" si="1"/>
        <v>61.599999999999994</v>
      </c>
      <c r="AB17" s="23"/>
      <c r="AC17" s="23"/>
      <c r="AD17" s="23"/>
      <c r="AE17" s="23"/>
      <c r="AF17" s="23"/>
      <c r="AG17" s="23"/>
      <c r="AH17" s="19">
        <v>100</v>
      </c>
      <c r="AI17" s="12">
        <f t="shared" si="2"/>
        <v>4582</v>
      </c>
      <c r="AJ17" s="12">
        <f t="shared" si="2"/>
        <v>979.19999999999993</v>
      </c>
      <c r="AK17" s="12">
        <f t="shared" si="2"/>
        <v>447</v>
      </c>
      <c r="AL17" s="12">
        <f t="shared" si="2"/>
        <v>0</v>
      </c>
      <c r="AM17" s="12">
        <f t="shared" si="2"/>
        <v>448</v>
      </c>
      <c r="AN17" s="12">
        <f t="shared" si="3"/>
        <v>426</v>
      </c>
      <c r="AO17" s="16">
        <f t="shared" si="4"/>
        <v>6882.2</v>
      </c>
    </row>
    <row r="18" spans="1:41" x14ac:dyDescent="0.15">
      <c r="A18" s="12">
        <v>1016</v>
      </c>
      <c r="B18" s="20" t="s">
        <v>82</v>
      </c>
      <c r="C18" s="13">
        <v>4</v>
      </c>
      <c r="D18" s="21" t="s">
        <v>48</v>
      </c>
      <c r="E18" s="21">
        <v>2</v>
      </c>
      <c r="F18" s="21" t="s">
        <v>49</v>
      </c>
      <c r="G18" s="22" t="s">
        <v>83</v>
      </c>
      <c r="H18" s="12">
        <f>VLOOKUP($F18,[1]数值模型!$B$71:$R$80,4,FALSE)*VLOOKUP($C18,[1]数值模型!$B$86:$C$89,2,FALSE)</f>
        <v>424</v>
      </c>
      <c r="I18" s="12">
        <f>VLOOKUP($F18,[1]数值模型!$B$71:$R$80,5,FALSE)</f>
        <v>0</v>
      </c>
      <c r="J18" s="12">
        <f>VLOOKUP($F18,[1]数值模型!$B$71:$R$80,6,FALSE)</f>
        <v>12</v>
      </c>
      <c r="K18" s="12">
        <f>VLOOKUP($F18,[1]数值模型!$B$71:$R$80,7,FALSE)</f>
        <v>53.3</v>
      </c>
      <c r="L18" s="12">
        <f>VLOOKUP($F18,[1]数值模型!$B$71:$R$80,8,FALSE)</f>
        <v>12</v>
      </c>
      <c r="M18" s="12">
        <f>ROUND(1/VLOOKUP($D18,[1]装备百分比!$D$7:$J$15,7,FALSE),1)</f>
        <v>0.8</v>
      </c>
      <c r="N18" s="12">
        <v>50</v>
      </c>
      <c r="O18" s="12">
        <v>10</v>
      </c>
      <c r="P18" s="12">
        <f>VLOOKUP($F18,[1]数值模型!$B$71:$R$80,9,FALSE)</f>
        <v>80</v>
      </c>
      <c r="Q18" s="16">
        <f t="shared" si="0"/>
        <v>581.29999999999995</v>
      </c>
      <c r="R18" s="12">
        <f>VLOOKUP($F18,[1]数值模型!$B$71:$R$80,11,FALSE)*VLOOKUP($C18,[1]数值模型!$B$86:$C$89,2,FALSE)</f>
        <v>39.5</v>
      </c>
      <c r="S18" s="12">
        <f>VLOOKUP($D18,[1]数值模型!$D$22:$S$26,11,FALSE)*VLOOKUP($C18,[1]数值模型!$B$86:$C$89,2,FALSE)</f>
        <v>0</v>
      </c>
      <c r="T18" s="12">
        <f>VLOOKUP($D18,[1]数值模型!$D$22:$S$26,12,FALSE)*VLOOKUP($C18,[1]数值模型!$B$86:$C$89,2,FALSE)</f>
        <v>3.1</v>
      </c>
      <c r="U18" s="12">
        <f>VLOOKUP($D18,[1]数值模型!$D$22:$S$26,13,FALSE)*VLOOKUP($C18,[1]数值模型!$B$86:$C$89,2,FALSE)</f>
        <v>8.4</v>
      </c>
      <c r="V18" s="17">
        <f>VLOOKUP($D18,[1]数值模型!$D$22:$S$26,14,FALSE)*VLOOKUP($C18,[1]数值模型!$B$86:$C$89,2,FALSE)</f>
        <v>3.1</v>
      </c>
      <c r="W18" s="17">
        <v>0</v>
      </c>
      <c r="X18" s="17">
        <v>0</v>
      </c>
      <c r="Y18" s="17">
        <v>0</v>
      </c>
      <c r="Z18" s="17">
        <f>VLOOKUP($F18,[1]数值模型!$B$71:$R$80,15,FALSE)</f>
        <v>3.1</v>
      </c>
      <c r="AA18" s="16">
        <f t="shared" si="1"/>
        <v>57.2</v>
      </c>
      <c r="AB18" s="23"/>
      <c r="AC18" s="23"/>
      <c r="AD18" s="23"/>
      <c r="AE18" s="23"/>
      <c r="AF18" s="23"/>
      <c r="AG18" s="23"/>
      <c r="AH18" s="19">
        <v>100</v>
      </c>
      <c r="AI18" s="12">
        <f t="shared" si="2"/>
        <v>4374</v>
      </c>
      <c r="AJ18" s="12">
        <f t="shared" si="2"/>
        <v>0</v>
      </c>
      <c r="AK18" s="12">
        <f t="shared" si="2"/>
        <v>322</v>
      </c>
      <c r="AL18" s="12">
        <f t="shared" si="2"/>
        <v>893.3</v>
      </c>
      <c r="AM18" s="12">
        <f t="shared" si="2"/>
        <v>322</v>
      </c>
      <c r="AN18" s="12">
        <f t="shared" si="3"/>
        <v>390</v>
      </c>
      <c r="AO18" s="16">
        <f t="shared" si="4"/>
        <v>6301.3</v>
      </c>
    </row>
    <row r="19" spans="1:41" x14ac:dyDescent="0.15">
      <c r="A19" s="12">
        <v>1017</v>
      </c>
      <c r="B19" s="20" t="s">
        <v>84</v>
      </c>
      <c r="C19" s="13">
        <v>4</v>
      </c>
      <c r="D19" s="21" t="s">
        <v>61</v>
      </c>
      <c r="E19" s="21">
        <v>1</v>
      </c>
      <c r="F19" s="21" t="s">
        <v>62</v>
      </c>
      <c r="G19" s="22" t="s">
        <v>85</v>
      </c>
      <c r="H19" s="12">
        <f>VLOOKUP($F19,[1]数值模型!$B$71:$R$80,4,FALSE)*VLOOKUP($C19,[1]数值模型!$B$86:$C$89,2,FALSE)</f>
        <v>532</v>
      </c>
      <c r="I19" s="12">
        <f>VLOOKUP($F19,[1]数值模型!$B$71:$R$80,5,FALSE)</f>
        <v>59.2</v>
      </c>
      <c r="J19" s="12">
        <f>VLOOKUP($F19,[1]数值模型!$B$71:$R$80,6,FALSE)</f>
        <v>17</v>
      </c>
      <c r="K19" s="12">
        <f>VLOOKUP($F19,[1]数值模型!$B$71:$R$80,7,FALSE)</f>
        <v>0</v>
      </c>
      <c r="L19" s="12">
        <f>VLOOKUP($F19,[1]数值模型!$B$71:$R$80,8,FALSE)</f>
        <v>18</v>
      </c>
      <c r="M19" s="12">
        <f>ROUND(1/VLOOKUP($D19,[1]装备百分比!$D$7:$J$15,7,FALSE),1)</f>
        <v>0.8</v>
      </c>
      <c r="N19" s="12">
        <v>50</v>
      </c>
      <c r="O19" s="12">
        <v>10</v>
      </c>
      <c r="P19" s="12">
        <f>VLOOKUP($F19,[1]数值模型!$B$71:$R$80,9,FALSE)</f>
        <v>96</v>
      </c>
      <c r="Q19" s="16">
        <f t="shared" si="0"/>
        <v>722.2</v>
      </c>
      <c r="R19" s="12">
        <f>VLOOKUP($F19,[1]数值模型!$B$71:$R$80,11,FALSE)*VLOOKUP($C19,[1]数值模型!$B$86:$C$89,2,FALSE)</f>
        <v>40.5</v>
      </c>
      <c r="S19" s="12">
        <f>VLOOKUP($D19,[1]数值模型!$D$22:$S$26,11,FALSE)*VLOOKUP($C19,[1]数值模型!$B$86:$C$89,2,FALSE)</f>
        <v>9.1999999999999993</v>
      </c>
      <c r="T19" s="12">
        <f>VLOOKUP($D19,[1]数值模型!$D$22:$S$26,12,FALSE)*VLOOKUP($C19,[1]数值模型!$B$86:$C$89,2,FALSE)</f>
        <v>4.3</v>
      </c>
      <c r="U19" s="12">
        <f>VLOOKUP($D19,[1]数值模型!$D$22:$S$26,13,FALSE)*VLOOKUP($C19,[1]数值模型!$B$86:$C$89,2,FALSE)</f>
        <v>0</v>
      </c>
      <c r="V19" s="17">
        <f>VLOOKUP($D19,[1]数值模型!$D$22:$S$26,14,FALSE)*VLOOKUP($C19,[1]数值模型!$B$86:$C$89,2,FALSE)</f>
        <v>4.3</v>
      </c>
      <c r="W19" s="17">
        <v>0</v>
      </c>
      <c r="X19" s="17">
        <v>0</v>
      </c>
      <c r="Y19" s="17">
        <v>0</v>
      </c>
      <c r="Z19" s="17">
        <f>VLOOKUP($F19,[1]数值模型!$B$71:$R$80,15,FALSE)</f>
        <v>3.3</v>
      </c>
      <c r="AA19" s="16">
        <f t="shared" si="1"/>
        <v>61.599999999999994</v>
      </c>
      <c r="AB19" s="23"/>
      <c r="AC19" s="23"/>
      <c r="AD19" s="23"/>
      <c r="AE19" s="23"/>
      <c r="AF19" s="23"/>
      <c r="AG19" s="23"/>
      <c r="AH19" s="19">
        <v>100</v>
      </c>
      <c r="AI19" s="12">
        <f t="shared" si="2"/>
        <v>4582</v>
      </c>
      <c r="AJ19" s="12">
        <f t="shared" si="2"/>
        <v>979.19999999999993</v>
      </c>
      <c r="AK19" s="12">
        <f t="shared" si="2"/>
        <v>447</v>
      </c>
      <c r="AL19" s="12">
        <f t="shared" si="2"/>
        <v>0</v>
      </c>
      <c r="AM19" s="12">
        <f t="shared" si="2"/>
        <v>448</v>
      </c>
      <c r="AN19" s="12">
        <f t="shared" si="3"/>
        <v>426</v>
      </c>
      <c r="AO19" s="16">
        <f t="shared" si="4"/>
        <v>6882.2</v>
      </c>
    </row>
    <row r="20" spans="1:41" x14ac:dyDescent="0.15">
      <c r="A20" s="12">
        <v>1018</v>
      </c>
      <c r="B20" s="20" t="s">
        <v>86</v>
      </c>
      <c r="C20" s="13">
        <v>4</v>
      </c>
      <c r="D20" s="21" t="s">
        <v>40</v>
      </c>
      <c r="E20" s="21">
        <v>1</v>
      </c>
      <c r="F20" s="21" t="s">
        <v>78</v>
      </c>
      <c r="G20" s="22" t="s">
        <v>87</v>
      </c>
      <c r="H20" s="12">
        <f>VLOOKUP($F20,[1]数值模型!$B$71:$R$80,4,FALSE)*VLOOKUP($C20,[1]数值模型!$B$86:$C$89,2,FALSE)</f>
        <v>551</v>
      </c>
      <c r="I20" s="12">
        <f>VLOOKUP($F20,[1]数值模型!$B$71:$R$80,5,FALSE)</f>
        <v>52.5</v>
      </c>
      <c r="J20" s="12">
        <f>VLOOKUP($F20,[1]数值模型!$B$71:$R$80,6,FALSE)</f>
        <v>21.7</v>
      </c>
      <c r="K20" s="12">
        <f>VLOOKUP($F20,[1]数值模型!$B$71:$R$80,7,FALSE)</f>
        <v>0</v>
      </c>
      <c r="L20" s="12">
        <f>VLOOKUP($F20,[1]数值模型!$B$71:$R$80,8,FALSE)</f>
        <v>21.7</v>
      </c>
      <c r="M20" s="12">
        <f>ROUND(1/VLOOKUP($D20,[1]装备百分比!$D$7:$J$15,7,FALSE),1)</f>
        <v>0.8</v>
      </c>
      <c r="N20" s="12">
        <v>50</v>
      </c>
      <c r="O20" s="12">
        <v>10</v>
      </c>
      <c r="P20" s="12">
        <f>VLOOKUP($F20,[1]数值模型!$B$71:$R$80,9,FALSE)</f>
        <v>24</v>
      </c>
      <c r="Q20" s="16">
        <f t="shared" si="0"/>
        <v>670.90000000000009</v>
      </c>
      <c r="R20" s="12">
        <f>VLOOKUP($F20,[1]数值模型!$B$71:$R$80,11,FALSE)*VLOOKUP($C20,[1]数值模型!$B$86:$C$89,2,FALSE)</f>
        <v>49.6</v>
      </c>
      <c r="S20" s="12">
        <f>VLOOKUP($D20,[1]数值模型!$D$22:$S$26,11,FALSE)*VLOOKUP($C20,[1]数值模型!$B$86:$C$89,2,FALSE)</f>
        <v>8.1</v>
      </c>
      <c r="T20" s="12">
        <f>VLOOKUP($D20,[1]数值模型!$D$22:$S$26,12,FALSE)*VLOOKUP($C20,[1]数值模型!$B$86:$C$89,2,FALSE)</f>
        <v>4.95</v>
      </c>
      <c r="U20" s="12">
        <f>VLOOKUP($D20,[1]数值模型!$D$22:$S$26,13,FALSE)*VLOOKUP($C20,[1]数值模型!$B$86:$C$89,2,FALSE)</f>
        <v>0</v>
      </c>
      <c r="V20" s="17">
        <f>VLOOKUP($D20,[1]数值模型!$D$22:$S$26,14,FALSE)*VLOOKUP($C20,[1]数值模型!$B$86:$C$89,2,FALSE)</f>
        <v>4.95</v>
      </c>
      <c r="W20" s="17">
        <v>0</v>
      </c>
      <c r="X20" s="17">
        <v>0</v>
      </c>
      <c r="Y20" s="17">
        <v>0</v>
      </c>
      <c r="Z20" s="17">
        <f>VLOOKUP($F20,[1]数值模型!$B$71:$R$80,15,FALSE)</f>
        <v>4.95</v>
      </c>
      <c r="AA20" s="16">
        <f t="shared" si="1"/>
        <v>72.550000000000011</v>
      </c>
      <c r="AB20" s="23"/>
      <c r="AC20" s="23"/>
      <c r="AD20" s="23"/>
      <c r="AE20" s="23"/>
      <c r="AF20" s="23"/>
      <c r="AG20" s="23"/>
      <c r="AH20" s="19">
        <v>100</v>
      </c>
      <c r="AI20" s="12">
        <f t="shared" si="2"/>
        <v>5511</v>
      </c>
      <c r="AJ20" s="12">
        <f t="shared" si="2"/>
        <v>862.5</v>
      </c>
      <c r="AK20" s="12">
        <f t="shared" si="2"/>
        <v>516.70000000000005</v>
      </c>
      <c r="AL20" s="12">
        <f t="shared" si="2"/>
        <v>0</v>
      </c>
      <c r="AM20" s="12">
        <f t="shared" si="2"/>
        <v>516.70000000000005</v>
      </c>
      <c r="AN20" s="12">
        <f t="shared" si="3"/>
        <v>519</v>
      </c>
      <c r="AO20" s="16">
        <f t="shared" si="4"/>
        <v>7925.9</v>
      </c>
    </row>
    <row r="21" spans="1:41" x14ac:dyDescent="0.15">
      <c r="A21" s="12">
        <v>1019</v>
      </c>
      <c r="B21" s="20" t="s">
        <v>88</v>
      </c>
      <c r="C21" s="13">
        <v>4</v>
      </c>
      <c r="D21" s="21" t="s">
        <v>61</v>
      </c>
      <c r="E21" s="21">
        <v>1</v>
      </c>
      <c r="F21" s="21" t="s">
        <v>65</v>
      </c>
      <c r="G21" s="22" t="s">
        <v>89</v>
      </c>
      <c r="H21" s="12">
        <f>VLOOKUP($F21,[1]数值模型!$B$71:$R$80,4,FALSE)*VLOOKUP($C21,[1]数值模型!$B$86:$C$89,2,FALSE)</f>
        <v>532</v>
      </c>
      <c r="I21" s="12">
        <f>VLOOKUP($F21,[1]数值模型!$B$71:$R$80,5,FALSE)</f>
        <v>59.2</v>
      </c>
      <c r="J21" s="12">
        <f>VLOOKUP($F21,[1]数值模型!$B$71:$R$80,6,FALSE)</f>
        <v>17</v>
      </c>
      <c r="K21" s="12">
        <f>VLOOKUP($F21,[1]数值模型!$B$71:$R$80,7,FALSE)</f>
        <v>0</v>
      </c>
      <c r="L21" s="12">
        <f>VLOOKUP($F21,[1]数值模型!$B$71:$R$80,8,FALSE)</f>
        <v>18</v>
      </c>
      <c r="M21" s="12">
        <f>ROUND(1/VLOOKUP($D21,[1]装备百分比!$D$7:$J$15,7,FALSE),1)</f>
        <v>0.8</v>
      </c>
      <c r="N21" s="12">
        <v>50</v>
      </c>
      <c r="O21" s="12">
        <v>10</v>
      </c>
      <c r="P21" s="12">
        <f>VLOOKUP($F21,[1]数值模型!$B$71:$R$80,9,FALSE)</f>
        <v>96</v>
      </c>
      <c r="Q21" s="16">
        <f t="shared" si="0"/>
        <v>722.2</v>
      </c>
      <c r="R21" s="12">
        <f>VLOOKUP($F21,[1]数值模型!$B$71:$R$80,11,FALSE)*VLOOKUP($C21,[1]数值模型!$B$86:$C$89,2,FALSE)</f>
        <v>40.5</v>
      </c>
      <c r="S21" s="12">
        <f>VLOOKUP($D21,[1]数值模型!$D$22:$S$26,11,FALSE)*VLOOKUP($C21,[1]数值模型!$B$86:$C$89,2,FALSE)</f>
        <v>9.1999999999999993</v>
      </c>
      <c r="T21" s="12">
        <f>VLOOKUP($D21,[1]数值模型!$D$22:$S$26,12,FALSE)*VLOOKUP($C21,[1]数值模型!$B$86:$C$89,2,FALSE)</f>
        <v>4.3</v>
      </c>
      <c r="U21" s="12">
        <f>VLOOKUP($D21,[1]数值模型!$D$22:$S$26,13,FALSE)*VLOOKUP($C21,[1]数值模型!$B$86:$C$89,2,FALSE)</f>
        <v>0</v>
      </c>
      <c r="V21" s="17">
        <f>VLOOKUP($D21,[1]数值模型!$D$22:$S$26,14,FALSE)*VLOOKUP($C21,[1]数值模型!$B$86:$C$89,2,FALSE)</f>
        <v>4.3</v>
      </c>
      <c r="W21" s="17">
        <v>0</v>
      </c>
      <c r="X21" s="17">
        <v>0</v>
      </c>
      <c r="Y21" s="17">
        <v>0</v>
      </c>
      <c r="Z21" s="17">
        <f>VLOOKUP($F21,[1]数值模型!$B$71:$R$80,15,FALSE)</f>
        <v>3.3</v>
      </c>
      <c r="AA21" s="16">
        <f t="shared" si="1"/>
        <v>61.599999999999994</v>
      </c>
      <c r="AB21" s="23"/>
      <c r="AC21" s="23"/>
      <c r="AD21" s="23"/>
      <c r="AE21" s="23"/>
      <c r="AF21" s="23"/>
      <c r="AG21" s="23"/>
      <c r="AH21" s="19">
        <v>100</v>
      </c>
      <c r="AI21" s="12">
        <f t="shared" si="2"/>
        <v>4582</v>
      </c>
      <c r="AJ21" s="12">
        <f t="shared" si="2"/>
        <v>979.19999999999993</v>
      </c>
      <c r="AK21" s="12">
        <f t="shared" si="2"/>
        <v>447</v>
      </c>
      <c r="AL21" s="12">
        <f t="shared" si="2"/>
        <v>0</v>
      </c>
      <c r="AM21" s="12">
        <f t="shared" si="2"/>
        <v>448</v>
      </c>
      <c r="AN21" s="12">
        <f t="shared" si="3"/>
        <v>426</v>
      </c>
      <c r="AO21" s="16">
        <f t="shared" si="4"/>
        <v>6882.2</v>
      </c>
    </row>
    <row r="22" spans="1:41" ht="24" x14ac:dyDescent="0.15">
      <c r="A22" s="12">
        <v>1020</v>
      </c>
      <c r="B22" s="20" t="s">
        <v>90</v>
      </c>
      <c r="C22" s="13">
        <v>4</v>
      </c>
      <c r="D22" s="21" t="s">
        <v>48</v>
      </c>
      <c r="E22" s="21">
        <v>2</v>
      </c>
      <c r="F22" s="21" t="s">
        <v>58</v>
      </c>
      <c r="G22" s="22" t="s">
        <v>91</v>
      </c>
      <c r="H22" s="12">
        <f>VLOOKUP($F22,[1]数值模型!$B$71:$R$80,4,FALSE)*VLOOKUP($C22,[1]数值模型!$B$86:$C$89,2,FALSE)</f>
        <v>424</v>
      </c>
      <c r="I22" s="12">
        <f>VLOOKUP($F22,[1]数值模型!$B$71:$R$80,5,FALSE)</f>
        <v>0</v>
      </c>
      <c r="J22" s="12">
        <f>VLOOKUP($F22,[1]数值模型!$B$71:$R$80,6,FALSE)</f>
        <v>12</v>
      </c>
      <c r="K22" s="12">
        <f>VLOOKUP($F22,[1]数值模型!$B$71:$R$80,7,FALSE)</f>
        <v>53.3</v>
      </c>
      <c r="L22" s="12">
        <f>VLOOKUP($F22,[1]数值模型!$B$71:$R$80,8,FALSE)</f>
        <v>12</v>
      </c>
      <c r="M22" s="12">
        <f>ROUND(1/VLOOKUP($D22,[1]装备百分比!$D$7:$J$15,7,FALSE),1)</f>
        <v>0.8</v>
      </c>
      <c r="N22" s="12">
        <v>50</v>
      </c>
      <c r="O22" s="12">
        <v>10</v>
      </c>
      <c r="P22" s="12">
        <f>VLOOKUP($F22,[1]数值模型!$B$71:$R$80,9,FALSE)</f>
        <v>80</v>
      </c>
      <c r="Q22" s="16">
        <f t="shared" si="0"/>
        <v>581.29999999999995</v>
      </c>
      <c r="R22" s="12">
        <f>VLOOKUP($F22,[1]数值模型!$B$71:$R$80,11,FALSE)*VLOOKUP($C22,[1]数值模型!$B$86:$C$89,2,FALSE)</f>
        <v>39.5</v>
      </c>
      <c r="S22" s="12">
        <f>VLOOKUP($D22,[1]数值模型!$D$22:$S$26,11,FALSE)*VLOOKUP($C22,[1]数值模型!$B$86:$C$89,2,FALSE)</f>
        <v>0</v>
      </c>
      <c r="T22" s="12">
        <f>VLOOKUP($D22,[1]数值模型!$D$22:$S$26,12,FALSE)*VLOOKUP($C22,[1]数值模型!$B$86:$C$89,2,FALSE)</f>
        <v>3.1</v>
      </c>
      <c r="U22" s="12">
        <f>VLOOKUP($D22,[1]数值模型!$D$22:$S$26,13,FALSE)*VLOOKUP($C22,[1]数值模型!$B$86:$C$89,2,FALSE)</f>
        <v>8.4</v>
      </c>
      <c r="V22" s="17">
        <f>VLOOKUP($D22,[1]数值模型!$D$22:$S$26,14,FALSE)*VLOOKUP($C22,[1]数值模型!$B$86:$C$89,2,FALSE)</f>
        <v>3.1</v>
      </c>
      <c r="W22" s="17">
        <v>0</v>
      </c>
      <c r="X22" s="17">
        <v>0</v>
      </c>
      <c r="Y22" s="17">
        <v>0</v>
      </c>
      <c r="Z22" s="17">
        <f>VLOOKUP($F22,[1]数值模型!$B$71:$R$80,15,FALSE)</f>
        <v>3.1</v>
      </c>
      <c r="AA22" s="16">
        <f t="shared" si="1"/>
        <v>57.2</v>
      </c>
      <c r="AB22" s="23"/>
      <c r="AC22" s="23"/>
      <c r="AD22" s="23"/>
      <c r="AE22" s="23"/>
      <c r="AF22" s="23"/>
      <c r="AG22" s="23"/>
      <c r="AH22" s="19">
        <v>100</v>
      </c>
      <c r="AI22" s="12">
        <f t="shared" si="2"/>
        <v>4374</v>
      </c>
      <c r="AJ22" s="12">
        <f t="shared" si="2"/>
        <v>0</v>
      </c>
      <c r="AK22" s="12">
        <f t="shared" si="2"/>
        <v>322</v>
      </c>
      <c r="AL22" s="12">
        <f t="shared" si="2"/>
        <v>893.3</v>
      </c>
      <c r="AM22" s="12">
        <f t="shared" si="2"/>
        <v>322</v>
      </c>
      <c r="AN22" s="12">
        <f t="shared" si="3"/>
        <v>390</v>
      </c>
      <c r="AO22" s="16">
        <f t="shared" si="4"/>
        <v>6301.3</v>
      </c>
    </row>
    <row r="23" spans="1:41" ht="24" x14ac:dyDescent="0.15">
      <c r="A23" s="12">
        <v>1021</v>
      </c>
      <c r="B23" s="20" t="s">
        <v>92</v>
      </c>
      <c r="C23" s="13">
        <v>4</v>
      </c>
      <c r="D23" s="21" t="s">
        <v>40</v>
      </c>
      <c r="E23" s="21">
        <v>1</v>
      </c>
      <c r="F23" s="21" t="s">
        <v>41</v>
      </c>
      <c r="G23" s="22" t="s">
        <v>93</v>
      </c>
      <c r="H23" s="12">
        <f>VLOOKUP($F23,[1]数值模型!$B$71:$R$80,4,FALSE)*VLOOKUP($C23,[1]数值模型!$B$86:$C$89,2,FALSE)</f>
        <v>551</v>
      </c>
      <c r="I23" s="12">
        <f>VLOOKUP($F23,[1]数值模型!$B$71:$R$80,5,FALSE)</f>
        <v>55.5</v>
      </c>
      <c r="J23" s="12">
        <f>VLOOKUP($F23,[1]数值模型!$B$71:$R$80,6,FALSE)</f>
        <v>19.7</v>
      </c>
      <c r="K23" s="12">
        <f>VLOOKUP($F23,[1]数值模型!$B$71:$R$80,7,FALSE)</f>
        <v>0</v>
      </c>
      <c r="L23" s="12">
        <f>VLOOKUP($F23,[1]数值模型!$B$71:$R$80,8,FALSE)</f>
        <v>19.7</v>
      </c>
      <c r="M23" s="12">
        <f>ROUND(1/VLOOKUP($D23,[1]装备百分比!$D$7:$J$15,7,FALSE),1)</f>
        <v>0.8</v>
      </c>
      <c r="N23" s="12">
        <v>50</v>
      </c>
      <c r="O23" s="12">
        <v>10</v>
      </c>
      <c r="P23" s="12">
        <f>VLOOKUP($F23,[1]数值模型!$B$71:$R$80,9,FALSE)</f>
        <v>40</v>
      </c>
      <c r="Q23" s="16">
        <f t="shared" si="0"/>
        <v>685.90000000000009</v>
      </c>
      <c r="R23" s="12">
        <f>VLOOKUP($F23,[1]数值模型!$B$71:$R$80,11,FALSE)*VLOOKUP($C23,[1]数值模型!$B$86:$C$89,2,FALSE)</f>
        <v>45.6</v>
      </c>
      <c r="S23" s="12">
        <f>VLOOKUP($D23,[1]数值模型!$D$22:$S$26,11,FALSE)*VLOOKUP($C23,[1]数值模型!$B$86:$C$89,2,FALSE)</f>
        <v>8.1</v>
      </c>
      <c r="T23" s="12">
        <f>VLOOKUP($D23,[1]数值模型!$D$22:$S$26,12,FALSE)*VLOOKUP($C23,[1]数值模型!$B$86:$C$89,2,FALSE)</f>
        <v>4.95</v>
      </c>
      <c r="U23" s="12">
        <f>VLOOKUP($D23,[1]数值模型!$D$22:$S$26,13,FALSE)*VLOOKUP($C23,[1]数值模型!$B$86:$C$89,2,FALSE)</f>
        <v>0</v>
      </c>
      <c r="V23" s="17">
        <f>VLOOKUP($D23,[1]数值模型!$D$22:$S$26,14,FALSE)*VLOOKUP($C23,[1]数值模型!$B$86:$C$89,2,FALSE)</f>
        <v>4.95</v>
      </c>
      <c r="W23" s="17">
        <v>0</v>
      </c>
      <c r="X23" s="17">
        <v>0</v>
      </c>
      <c r="Y23" s="17">
        <v>0</v>
      </c>
      <c r="Z23" s="17">
        <f>VLOOKUP($F23,[1]数值模型!$B$71:$R$80,15,FALSE)</f>
        <v>4.6500000000000004</v>
      </c>
      <c r="AA23" s="16">
        <f t="shared" si="1"/>
        <v>68.250000000000014</v>
      </c>
      <c r="AB23" s="23"/>
      <c r="AC23" s="23"/>
      <c r="AD23" s="23"/>
      <c r="AE23" s="23"/>
      <c r="AF23" s="23"/>
      <c r="AG23" s="23"/>
      <c r="AH23" s="19">
        <v>100</v>
      </c>
      <c r="AI23" s="12">
        <f t="shared" si="2"/>
        <v>5111</v>
      </c>
      <c r="AJ23" s="12">
        <f t="shared" si="2"/>
        <v>865.5</v>
      </c>
      <c r="AK23" s="12">
        <f t="shared" si="2"/>
        <v>514.70000000000005</v>
      </c>
      <c r="AL23" s="12">
        <f t="shared" si="2"/>
        <v>0</v>
      </c>
      <c r="AM23" s="12">
        <f t="shared" si="2"/>
        <v>514.70000000000005</v>
      </c>
      <c r="AN23" s="12">
        <f t="shared" si="3"/>
        <v>505.00000000000006</v>
      </c>
      <c r="AO23" s="16">
        <f t="shared" si="4"/>
        <v>7510.9</v>
      </c>
    </row>
    <row r="24" spans="1:41" ht="24" x14ac:dyDescent="0.15">
      <c r="A24" s="12">
        <v>1022</v>
      </c>
      <c r="B24" s="20" t="s">
        <v>94</v>
      </c>
      <c r="C24" s="13">
        <v>4</v>
      </c>
      <c r="D24" s="21" t="s">
        <v>40</v>
      </c>
      <c r="E24" s="21">
        <v>1</v>
      </c>
      <c r="F24" s="21" t="s">
        <v>41</v>
      </c>
      <c r="G24" s="22" t="s">
        <v>95</v>
      </c>
      <c r="H24" s="12">
        <f>VLOOKUP($F24,[1]数值模型!$B$71:$R$80,4,FALSE)*VLOOKUP($C24,[1]数值模型!$B$86:$C$89,2,FALSE)</f>
        <v>551</v>
      </c>
      <c r="I24" s="12">
        <f>VLOOKUP($F24,[1]数值模型!$B$71:$R$80,5,FALSE)</f>
        <v>55.5</v>
      </c>
      <c r="J24" s="12">
        <f>VLOOKUP($F24,[1]数值模型!$B$71:$R$80,6,FALSE)</f>
        <v>19.7</v>
      </c>
      <c r="K24" s="12">
        <f>VLOOKUP($F24,[1]数值模型!$B$71:$R$80,7,FALSE)</f>
        <v>0</v>
      </c>
      <c r="L24" s="12">
        <f>VLOOKUP($F24,[1]数值模型!$B$71:$R$80,8,FALSE)</f>
        <v>19.7</v>
      </c>
      <c r="M24" s="12">
        <f>ROUND(1/VLOOKUP($D24,[1]装备百分比!$D$7:$J$15,7,FALSE),1)</f>
        <v>0.8</v>
      </c>
      <c r="N24" s="12">
        <v>50</v>
      </c>
      <c r="O24" s="12">
        <v>10</v>
      </c>
      <c r="P24" s="12">
        <f>VLOOKUP($F24,[1]数值模型!$B$71:$R$80,9,FALSE)</f>
        <v>40</v>
      </c>
      <c r="Q24" s="16">
        <f t="shared" si="0"/>
        <v>685.90000000000009</v>
      </c>
      <c r="R24" s="12">
        <f>VLOOKUP($F24,[1]数值模型!$B$71:$R$80,11,FALSE)*VLOOKUP($C24,[1]数值模型!$B$86:$C$89,2,FALSE)</f>
        <v>45.6</v>
      </c>
      <c r="S24" s="12">
        <f>VLOOKUP($D24,[1]数值模型!$D$22:$S$26,11,FALSE)*VLOOKUP($C24,[1]数值模型!$B$86:$C$89,2,FALSE)</f>
        <v>8.1</v>
      </c>
      <c r="T24" s="12">
        <f>VLOOKUP($D24,[1]数值模型!$D$22:$S$26,12,FALSE)*VLOOKUP($C24,[1]数值模型!$B$86:$C$89,2,FALSE)</f>
        <v>4.95</v>
      </c>
      <c r="U24" s="12">
        <f>VLOOKUP($D24,[1]数值模型!$D$22:$S$26,13,FALSE)*VLOOKUP($C24,[1]数值模型!$B$86:$C$89,2,FALSE)</f>
        <v>0</v>
      </c>
      <c r="V24" s="17">
        <f>VLOOKUP($D24,[1]数值模型!$D$22:$S$26,14,FALSE)*VLOOKUP($C24,[1]数值模型!$B$86:$C$89,2,FALSE)</f>
        <v>4.95</v>
      </c>
      <c r="W24" s="17">
        <v>0</v>
      </c>
      <c r="X24" s="17">
        <v>0</v>
      </c>
      <c r="Y24" s="17">
        <v>0</v>
      </c>
      <c r="Z24" s="17">
        <f>VLOOKUP($F24,[1]数值模型!$B$71:$R$80,15,FALSE)</f>
        <v>4.6500000000000004</v>
      </c>
      <c r="AA24" s="16">
        <f t="shared" si="1"/>
        <v>68.250000000000014</v>
      </c>
      <c r="AB24" s="23"/>
      <c r="AC24" s="23"/>
      <c r="AD24" s="23"/>
      <c r="AE24" s="23"/>
      <c r="AF24" s="23"/>
      <c r="AG24" s="23"/>
      <c r="AH24" s="19">
        <v>100</v>
      </c>
      <c r="AI24" s="12">
        <f t="shared" si="2"/>
        <v>5111</v>
      </c>
      <c r="AJ24" s="12">
        <f t="shared" si="2"/>
        <v>865.5</v>
      </c>
      <c r="AK24" s="12">
        <f t="shared" si="2"/>
        <v>514.70000000000005</v>
      </c>
      <c r="AL24" s="12">
        <f t="shared" si="2"/>
        <v>0</v>
      </c>
      <c r="AM24" s="12">
        <f t="shared" si="2"/>
        <v>514.70000000000005</v>
      </c>
      <c r="AN24" s="12">
        <f t="shared" si="3"/>
        <v>505.00000000000006</v>
      </c>
      <c r="AO24" s="16">
        <f t="shared" si="4"/>
        <v>7510.9</v>
      </c>
    </row>
    <row r="25" spans="1:41" x14ac:dyDescent="0.15">
      <c r="A25" s="12">
        <v>1023</v>
      </c>
      <c r="B25" s="20" t="s">
        <v>96</v>
      </c>
      <c r="C25" s="13">
        <v>4</v>
      </c>
      <c r="D25" s="21" t="s">
        <v>48</v>
      </c>
      <c r="E25" s="21">
        <v>2</v>
      </c>
      <c r="F25" s="21" t="s">
        <v>58</v>
      </c>
      <c r="G25" s="22" t="s">
        <v>97</v>
      </c>
      <c r="H25" s="12">
        <f>VLOOKUP($F25,[1]数值模型!$B$71:$R$80,4,FALSE)*VLOOKUP($C25,[1]数值模型!$B$86:$C$89,2,FALSE)</f>
        <v>424</v>
      </c>
      <c r="I25" s="12">
        <f>VLOOKUP($F25,[1]数值模型!$B$71:$R$80,5,FALSE)</f>
        <v>0</v>
      </c>
      <c r="J25" s="12">
        <f>VLOOKUP($F25,[1]数值模型!$B$71:$R$80,6,FALSE)</f>
        <v>12</v>
      </c>
      <c r="K25" s="12">
        <f>VLOOKUP($F25,[1]数值模型!$B$71:$R$80,7,FALSE)</f>
        <v>53.3</v>
      </c>
      <c r="L25" s="12">
        <f>VLOOKUP($F25,[1]数值模型!$B$71:$R$80,8,FALSE)</f>
        <v>12</v>
      </c>
      <c r="M25" s="12">
        <f>ROUND(1/VLOOKUP($D25,[1]装备百分比!$D$7:$J$15,7,FALSE),1)</f>
        <v>0.8</v>
      </c>
      <c r="N25" s="12">
        <v>50</v>
      </c>
      <c r="O25" s="12">
        <v>10</v>
      </c>
      <c r="P25" s="12">
        <f>VLOOKUP($F25,[1]数值模型!$B$71:$R$80,9,FALSE)</f>
        <v>80</v>
      </c>
      <c r="Q25" s="16">
        <f t="shared" si="0"/>
        <v>581.29999999999995</v>
      </c>
      <c r="R25" s="12">
        <f>VLOOKUP($F25,[1]数值模型!$B$71:$R$80,11,FALSE)*VLOOKUP($C25,[1]数值模型!$B$86:$C$89,2,FALSE)</f>
        <v>39.5</v>
      </c>
      <c r="S25" s="12">
        <f>VLOOKUP($D25,[1]数值模型!$D$22:$S$26,11,FALSE)*VLOOKUP($C25,[1]数值模型!$B$86:$C$89,2,FALSE)</f>
        <v>0</v>
      </c>
      <c r="T25" s="12">
        <f>VLOOKUP($D25,[1]数值模型!$D$22:$S$26,12,FALSE)*VLOOKUP($C25,[1]数值模型!$B$86:$C$89,2,FALSE)</f>
        <v>3.1</v>
      </c>
      <c r="U25" s="12">
        <f>VLOOKUP($D25,[1]数值模型!$D$22:$S$26,13,FALSE)*VLOOKUP($C25,[1]数值模型!$B$86:$C$89,2,FALSE)</f>
        <v>8.4</v>
      </c>
      <c r="V25" s="17">
        <f>VLOOKUP($D25,[1]数值模型!$D$22:$S$26,14,FALSE)*VLOOKUP($C25,[1]数值模型!$B$86:$C$89,2,FALSE)</f>
        <v>3.1</v>
      </c>
      <c r="W25" s="17">
        <v>0</v>
      </c>
      <c r="X25" s="17">
        <v>0</v>
      </c>
      <c r="Y25" s="17">
        <v>0</v>
      </c>
      <c r="Z25" s="17">
        <f>VLOOKUP($F25,[1]数值模型!$B$71:$R$80,15,FALSE)</f>
        <v>3.1</v>
      </c>
      <c r="AA25" s="16">
        <f t="shared" si="1"/>
        <v>57.2</v>
      </c>
      <c r="AB25" s="23"/>
      <c r="AC25" s="23"/>
      <c r="AD25" s="23"/>
      <c r="AE25" s="23"/>
      <c r="AF25" s="23"/>
      <c r="AG25" s="23"/>
      <c r="AH25" s="19">
        <v>100</v>
      </c>
      <c r="AI25" s="12">
        <f t="shared" si="2"/>
        <v>4374</v>
      </c>
      <c r="AJ25" s="12">
        <f t="shared" si="2"/>
        <v>0</v>
      </c>
      <c r="AK25" s="12">
        <f t="shared" si="2"/>
        <v>322</v>
      </c>
      <c r="AL25" s="12">
        <f t="shared" si="2"/>
        <v>893.3</v>
      </c>
      <c r="AM25" s="12">
        <f t="shared" si="2"/>
        <v>322</v>
      </c>
      <c r="AN25" s="12">
        <f t="shared" si="3"/>
        <v>390</v>
      </c>
      <c r="AO25" s="16">
        <f t="shared" si="4"/>
        <v>6301.3</v>
      </c>
    </row>
    <row r="26" spans="1:41" x14ac:dyDescent="0.15">
      <c r="A26" s="12">
        <v>1024</v>
      </c>
      <c r="B26" s="20" t="s">
        <v>98</v>
      </c>
      <c r="C26" s="13">
        <v>4</v>
      </c>
      <c r="D26" s="21" t="s">
        <v>61</v>
      </c>
      <c r="E26" s="21">
        <v>1</v>
      </c>
      <c r="F26" s="21" t="s">
        <v>62</v>
      </c>
      <c r="G26" s="22" t="s">
        <v>99</v>
      </c>
      <c r="H26" s="12">
        <f>VLOOKUP($F26,[1]数值模型!$B$71:$R$80,4,FALSE)*VLOOKUP($C26,[1]数值模型!$B$86:$C$89,2,FALSE)</f>
        <v>532</v>
      </c>
      <c r="I26" s="12">
        <f>VLOOKUP($F26,[1]数值模型!$B$71:$R$80,5,FALSE)</f>
        <v>59.2</v>
      </c>
      <c r="J26" s="12">
        <f>VLOOKUP($F26,[1]数值模型!$B$71:$R$80,6,FALSE)</f>
        <v>17</v>
      </c>
      <c r="K26" s="12">
        <f>VLOOKUP($F26,[1]数值模型!$B$71:$R$80,7,FALSE)</f>
        <v>0</v>
      </c>
      <c r="L26" s="12">
        <f>VLOOKUP($F26,[1]数值模型!$B$71:$R$80,8,FALSE)</f>
        <v>18</v>
      </c>
      <c r="M26" s="12">
        <f>ROUND(1/VLOOKUP($D26,[1]装备百分比!$D$7:$J$15,7,FALSE),1)</f>
        <v>0.8</v>
      </c>
      <c r="N26" s="12">
        <v>50</v>
      </c>
      <c r="O26" s="12">
        <v>10</v>
      </c>
      <c r="P26" s="12">
        <f>VLOOKUP($F26,[1]数值模型!$B$71:$R$80,9,FALSE)</f>
        <v>96</v>
      </c>
      <c r="Q26" s="16">
        <f t="shared" si="0"/>
        <v>722.2</v>
      </c>
      <c r="R26" s="12">
        <f>VLOOKUP($F26,[1]数值模型!$B$71:$R$80,11,FALSE)*VLOOKUP($C26,[1]数值模型!$B$86:$C$89,2,FALSE)</f>
        <v>40.5</v>
      </c>
      <c r="S26" s="12">
        <f>VLOOKUP($D26,[1]数值模型!$D$22:$S$26,11,FALSE)*VLOOKUP($C26,[1]数值模型!$B$86:$C$89,2,FALSE)</f>
        <v>9.1999999999999993</v>
      </c>
      <c r="T26" s="12">
        <f>VLOOKUP($D26,[1]数值模型!$D$22:$S$26,12,FALSE)*VLOOKUP($C26,[1]数值模型!$B$86:$C$89,2,FALSE)</f>
        <v>4.3</v>
      </c>
      <c r="U26" s="12">
        <f>VLOOKUP($D26,[1]数值模型!$D$22:$S$26,13,FALSE)*VLOOKUP($C26,[1]数值模型!$B$86:$C$89,2,FALSE)</f>
        <v>0</v>
      </c>
      <c r="V26" s="17">
        <f>VLOOKUP($D26,[1]数值模型!$D$22:$S$26,14,FALSE)*VLOOKUP($C26,[1]数值模型!$B$86:$C$89,2,FALSE)</f>
        <v>4.3</v>
      </c>
      <c r="W26" s="17">
        <v>0</v>
      </c>
      <c r="X26" s="17">
        <v>0</v>
      </c>
      <c r="Y26" s="17">
        <v>0</v>
      </c>
      <c r="Z26" s="17">
        <f>VLOOKUP($F26,[1]数值模型!$B$71:$R$80,15,FALSE)</f>
        <v>3.3</v>
      </c>
      <c r="AA26" s="16">
        <f t="shared" si="1"/>
        <v>61.599999999999994</v>
      </c>
      <c r="AB26" s="23"/>
      <c r="AC26" s="23"/>
      <c r="AD26" s="23"/>
      <c r="AE26" s="23"/>
      <c r="AF26" s="23"/>
      <c r="AG26" s="23"/>
      <c r="AH26" s="19">
        <v>100</v>
      </c>
      <c r="AI26" s="12">
        <f t="shared" si="2"/>
        <v>4582</v>
      </c>
      <c r="AJ26" s="12">
        <f t="shared" si="2"/>
        <v>979.19999999999993</v>
      </c>
      <c r="AK26" s="12">
        <f t="shared" si="2"/>
        <v>447</v>
      </c>
      <c r="AL26" s="12">
        <f t="shared" si="2"/>
        <v>0</v>
      </c>
      <c r="AM26" s="12">
        <f t="shared" si="2"/>
        <v>448</v>
      </c>
      <c r="AN26" s="12">
        <f t="shared" si="3"/>
        <v>426</v>
      </c>
      <c r="AO26" s="16">
        <f t="shared" si="4"/>
        <v>6882.2</v>
      </c>
    </row>
    <row r="27" spans="1:41" x14ac:dyDescent="0.15">
      <c r="A27" s="12">
        <v>1025</v>
      </c>
      <c r="B27" s="24" t="s">
        <v>100</v>
      </c>
      <c r="C27" s="13">
        <v>4</v>
      </c>
      <c r="D27" s="25" t="s">
        <v>40</v>
      </c>
      <c r="E27" s="25">
        <v>1</v>
      </c>
      <c r="F27" s="25" t="s">
        <v>78</v>
      </c>
      <c r="G27" s="22" t="s">
        <v>101</v>
      </c>
      <c r="H27" s="12">
        <f>VLOOKUP($F27,[1]数值模型!$B$71:$R$80,4,FALSE)*VLOOKUP($C27,[1]数值模型!$B$86:$C$89,2,FALSE)</f>
        <v>551</v>
      </c>
      <c r="I27" s="12">
        <f>VLOOKUP($F27,[1]数值模型!$B$71:$R$80,5,FALSE)</f>
        <v>52.5</v>
      </c>
      <c r="J27" s="12">
        <f>VLOOKUP($F27,[1]数值模型!$B$71:$R$80,6,FALSE)</f>
        <v>21.7</v>
      </c>
      <c r="K27" s="12">
        <f>VLOOKUP($F27,[1]数值模型!$B$71:$R$80,7,FALSE)</f>
        <v>0</v>
      </c>
      <c r="L27" s="12">
        <f>VLOOKUP($F27,[1]数值模型!$B$71:$R$80,8,FALSE)</f>
        <v>21.7</v>
      </c>
      <c r="M27" s="12">
        <f>ROUND(1/VLOOKUP($D27,[1]装备百分比!$D$7:$J$15,7,FALSE),1)</f>
        <v>0.8</v>
      </c>
      <c r="N27" s="12">
        <v>50</v>
      </c>
      <c r="O27" s="12">
        <v>10</v>
      </c>
      <c r="P27" s="12">
        <f>VLOOKUP($F27,[1]数值模型!$B$71:$R$80,9,FALSE)</f>
        <v>24</v>
      </c>
      <c r="Q27" s="16">
        <f t="shared" si="0"/>
        <v>670.90000000000009</v>
      </c>
      <c r="R27" s="12">
        <f>VLOOKUP($F27,[1]数值模型!$B$71:$R$80,11,FALSE)*VLOOKUP($C27,[1]数值模型!$B$86:$C$89,2,FALSE)</f>
        <v>49.6</v>
      </c>
      <c r="S27" s="12">
        <f>VLOOKUP($D27,[1]数值模型!$D$22:$S$26,11,FALSE)*VLOOKUP($C27,[1]数值模型!$B$86:$C$89,2,FALSE)</f>
        <v>8.1</v>
      </c>
      <c r="T27" s="12">
        <f>VLOOKUP($D27,[1]数值模型!$D$22:$S$26,12,FALSE)*VLOOKUP($C27,[1]数值模型!$B$86:$C$89,2,FALSE)</f>
        <v>4.95</v>
      </c>
      <c r="U27" s="12">
        <f>VLOOKUP($D27,[1]数值模型!$D$22:$S$26,13,FALSE)*VLOOKUP($C27,[1]数值模型!$B$86:$C$89,2,FALSE)</f>
        <v>0</v>
      </c>
      <c r="V27" s="17">
        <f>VLOOKUP($D27,[1]数值模型!$D$22:$S$26,14,FALSE)*VLOOKUP($C27,[1]数值模型!$B$86:$C$89,2,FALSE)</f>
        <v>4.95</v>
      </c>
      <c r="W27" s="17">
        <v>0</v>
      </c>
      <c r="X27" s="17">
        <v>0</v>
      </c>
      <c r="Y27" s="17">
        <v>0</v>
      </c>
      <c r="Z27" s="17">
        <f>VLOOKUP($F27,[1]数值模型!$B$71:$R$80,15,FALSE)</f>
        <v>4.95</v>
      </c>
      <c r="AA27" s="16">
        <f t="shared" si="1"/>
        <v>72.550000000000011</v>
      </c>
      <c r="AB27" s="23"/>
      <c r="AC27" s="23"/>
      <c r="AD27" s="23"/>
      <c r="AE27" s="23"/>
      <c r="AF27" s="23"/>
      <c r="AG27" s="23"/>
      <c r="AH27" s="19">
        <v>100</v>
      </c>
      <c r="AI27" s="12">
        <f t="shared" si="2"/>
        <v>5511</v>
      </c>
      <c r="AJ27" s="12">
        <f t="shared" si="2"/>
        <v>862.5</v>
      </c>
      <c r="AK27" s="12">
        <f t="shared" si="2"/>
        <v>516.70000000000005</v>
      </c>
      <c r="AL27" s="12">
        <f t="shared" si="2"/>
        <v>0</v>
      </c>
      <c r="AM27" s="12">
        <f t="shared" si="2"/>
        <v>516.70000000000005</v>
      </c>
      <c r="AN27" s="12">
        <f t="shared" si="3"/>
        <v>519</v>
      </c>
      <c r="AO27" s="16">
        <f t="shared" si="4"/>
        <v>7925.9</v>
      </c>
    </row>
    <row r="28" spans="1:41" x14ac:dyDescent="0.15">
      <c r="A28" s="12">
        <v>1026</v>
      </c>
      <c r="B28" s="24" t="s">
        <v>102</v>
      </c>
      <c r="C28" s="13">
        <v>4</v>
      </c>
      <c r="D28" s="25" t="s">
        <v>44</v>
      </c>
      <c r="E28" s="25">
        <v>1</v>
      </c>
      <c r="F28" s="25" t="s">
        <v>45</v>
      </c>
      <c r="G28" s="22" t="s">
        <v>103</v>
      </c>
      <c r="H28" s="12">
        <f>VLOOKUP($F28,[1]数值模型!$B$71:$R$80,4,FALSE)*VLOOKUP($C28,[1]数值模型!$B$86:$C$89,2,FALSE)</f>
        <v>474</v>
      </c>
      <c r="I28" s="12">
        <f>VLOOKUP($F28,[1]数值模型!$B$71:$R$80,5,FALSE)</f>
        <v>49.2</v>
      </c>
      <c r="J28" s="12">
        <f>VLOOKUP($F28,[1]数值模型!$B$71:$R$80,6,FALSE)</f>
        <v>14.9</v>
      </c>
      <c r="K28" s="12">
        <f>VLOOKUP($F28,[1]数值模型!$B$71:$R$80,7,FALSE)</f>
        <v>0</v>
      </c>
      <c r="L28" s="12">
        <f>VLOOKUP($F28,[1]数值模型!$B$71:$R$80,8,FALSE)</f>
        <v>14.9</v>
      </c>
      <c r="M28" s="12">
        <f>ROUND(1/VLOOKUP($D28,[1]装备百分比!$D$7:$J$15,7,FALSE),1)</f>
        <v>1</v>
      </c>
      <c r="N28" s="12">
        <v>50</v>
      </c>
      <c r="O28" s="12">
        <v>10</v>
      </c>
      <c r="P28" s="12">
        <f>VLOOKUP($F28,[1]数值模型!$B$71:$R$80,9,FALSE)</f>
        <v>36</v>
      </c>
      <c r="Q28" s="16">
        <f t="shared" si="0"/>
        <v>589</v>
      </c>
      <c r="R28" s="12">
        <f>VLOOKUP($F28,[1]数值模型!$B$71:$R$80,11,FALSE)*VLOOKUP($C28,[1]数值模型!$B$86:$C$89,2,FALSE)</f>
        <v>37.5</v>
      </c>
      <c r="S28" s="12">
        <f>VLOOKUP($D28,[1]数值模型!$D$22:$S$26,11,FALSE)*VLOOKUP($C28,[1]数值模型!$B$86:$C$89,2,FALSE)</f>
        <v>9.4499999999999993</v>
      </c>
      <c r="T28" s="12">
        <f>VLOOKUP($D28,[1]数值模型!$D$22:$S$26,12,FALSE)*VLOOKUP($C28,[1]数值模型!$B$86:$C$89,2,FALSE)</f>
        <v>3.2</v>
      </c>
      <c r="U28" s="12">
        <f>VLOOKUP($D28,[1]数值模型!$D$22:$S$26,13,FALSE)*VLOOKUP($C28,[1]数值模型!$B$86:$C$89,2,FALSE)</f>
        <v>0</v>
      </c>
      <c r="V28" s="17">
        <f>VLOOKUP($D28,[1]数值模型!$D$22:$S$26,14,FALSE)*VLOOKUP($C28,[1]数值模型!$B$86:$C$89,2,FALSE)</f>
        <v>3.2</v>
      </c>
      <c r="W28" s="17">
        <v>0</v>
      </c>
      <c r="X28" s="17">
        <v>0</v>
      </c>
      <c r="Y28" s="17">
        <v>0</v>
      </c>
      <c r="Z28" s="17">
        <f>VLOOKUP($F28,[1]数值模型!$B$71:$R$80,15,FALSE)</f>
        <v>3.2</v>
      </c>
      <c r="AA28" s="16">
        <f t="shared" si="1"/>
        <v>56.550000000000011</v>
      </c>
      <c r="AB28" s="23"/>
      <c r="AC28" s="23"/>
      <c r="AD28" s="23"/>
      <c r="AE28" s="23"/>
      <c r="AF28" s="23"/>
      <c r="AG28" s="23"/>
      <c r="AH28" s="19">
        <v>100</v>
      </c>
      <c r="AI28" s="12">
        <f t="shared" si="2"/>
        <v>4224</v>
      </c>
      <c r="AJ28" s="12">
        <f t="shared" si="2"/>
        <v>994.19999999999993</v>
      </c>
      <c r="AK28" s="12">
        <f t="shared" si="2"/>
        <v>334.9</v>
      </c>
      <c r="AL28" s="12">
        <f t="shared" si="2"/>
        <v>0</v>
      </c>
      <c r="AM28" s="12">
        <f t="shared" si="2"/>
        <v>334.9</v>
      </c>
      <c r="AN28" s="12">
        <f t="shared" si="3"/>
        <v>356</v>
      </c>
      <c r="AO28" s="16">
        <f t="shared" si="4"/>
        <v>6243.9999999999991</v>
      </c>
    </row>
    <row r="29" spans="1:41" x14ac:dyDescent="0.15">
      <c r="A29" s="12">
        <v>1027</v>
      </c>
      <c r="B29" s="24" t="s">
        <v>104</v>
      </c>
      <c r="C29" s="13">
        <v>4</v>
      </c>
      <c r="D29" s="25" t="s">
        <v>44</v>
      </c>
      <c r="E29" s="25">
        <v>1</v>
      </c>
      <c r="F29" s="25" t="s">
        <v>52</v>
      </c>
      <c r="G29" s="22" t="s">
        <v>105</v>
      </c>
      <c r="H29" s="12">
        <f>VLOOKUP($F29,[1]数值模型!$B$71:$R$80,4,FALSE)*VLOOKUP($C29,[1]数值模型!$B$86:$C$89,2,FALSE)</f>
        <v>474</v>
      </c>
      <c r="I29" s="12">
        <f>VLOOKUP($F29,[1]数值模型!$B$71:$R$80,5,FALSE)</f>
        <v>49.2</v>
      </c>
      <c r="J29" s="12">
        <f>VLOOKUP($F29,[1]数值模型!$B$71:$R$80,6,FALSE)</f>
        <v>14.9</v>
      </c>
      <c r="K29" s="12">
        <f>VLOOKUP($F29,[1]数值模型!$B$71:$R$80,7,FALSE)</f>
        <v>0</v>
      </c>
      <c r="L29" s="12">
        <f>VLOOKUP($F29,[1]数值模型!$B$71:$R$80,8,FALSE)</f>
        <v>14.9</v>
      </c>
      <c r="M29" s="12">
        <f>ROUND(1/VLOOKUP($D29,[1]装备百分比!$D$7:$J$15,7,FALSE),1)</f>
        <v>1</v>
      </c>
      <c r="N29" s="12">
        <v>50</v>
      </c>
      <c r="O29" s="12">
        <v>10</v>
      </c>
      <c r="P29" s="12">
        <f>VLOOKUP($F29,[1]数值模型!$B$71:$R$80,9,FALSE)</f>
        <v>24</v>
      </c>
      <c r="Q29" s="16">
        <f t="shared" si="0"/>
        <v>577</v>
      </c>
      <c r="R29" s="12">
        <f>VLOOKUP($F29,[1]数值模型!$B$71:$R$80,11,FALSE)*VLOOKUP($C29,[1]数值模型!$B$86:$C$89,2,FALSE)</f>
        <v>37.5</v>
      </c>
      <c r="S29" s="12">
        <f>VLOOKUP($D29,[1]数值模型!$D$22:$S$26,11,FALSE)*VLOOKUP($C29,[1]数值模型!$B$86:$C$89,2,FALSE)</f>
        <v>9.4499999999999993</v>
      </c>
      <c r="T29" s="12">
        <f>VLOOKUP($D29,[1]数值模型!$D$22:$S$26,12,FALSE)*VLOOKUP($C29,[1]数值模型!$B$86:$C$89,2,FALSE)</f>
        <v>3.2</v>
      </c>
      <c r="U29" s="12">
        <f>VLOOKUP($D29,[1]数值模型!$D$22:$S$26,13,FALSE)*VLOOKUP($C29,[1]数值模型!$B$86:$C$89,2,FALSE)</f>
        <v>0</v>
      </c>
      <c r="V29" s="17">
        <f>VLOOKUP($D29,[1]数值模型!$D$22:$S$26,14,FALSE)*VLOOKUP($C29,[1]数值模型!$B$86:$C$89,2,FALSE)</f>
        <v>3.2</v>
      </c>
      <c r="W29" s="17">
        <v>0</v>
      </c>
      <c r="X29" s="17">
        <v>0</v>
      </c>
      <c r="Y29" s="17">
        <v>0</v>
      </c>
      <c r="Z29" s="17">
        <f>VLOOKUP($F29,[1]数值模型!$B$71:$R$80,15,FALSE)</f>
        <v>3.2</v>
      </c>
      <c r="AA29" s="16">
        <f t="shared" si="1"/>
        <v>56.550000000000011</v>
      </c>
      <c r="AB29" s="23"/>
      <c r="AC29" s="23"/>
      <c r="AD29" s="23"/>
      <c r="AE29" s="26"/>
      <c r="AF29" s="26"/>
      <c r="AG29" s="26"/>
      <c r="AH29" s="19">
        <v>100</v>
      </c>
      <c r="AI29" s="12">
        <f t="shared" si="2"/>
        <v>4224</v>
      </c>
      <c r="AJ29" s="12">
        <f t="shared" si="2"/>
        <v>994.19999999999993</v>
      </c>
      <c r="AK29" s="12">
        <f t="shared" si="2"/>
        <v>334.9</v>
      </c>
      <c r="AL29" s="12">
        <f t="shared" si="2"/>
        <v>0</v>
      </c>
      <c r="AM29" s="12">
        <f t="shared" si="2"/>
        <v>334.9</v>
      </c>
      <c r="AN29" s="12">
        <f t="shared" si="3"/>
        <v>344</v>
      </c>
      <c r="AO29" s="16">
        <f t="shared" si="4"/>
        <v>6231.9999999999991</v>
      </c>
    </row>
    <row r="30" spans="1:41" x14ac:dyDescent="0.15">
      <c r="A30" s="12">
        <v>1028</v>
      </c>
      <c r="B30" s="20" t="s">
        <v>106</v>
      </c>
      <c r="C30" s="13">
        <v>4</v>
      </c>
      <c r="D30" s="21" t="s">
        <v>107</v>
      </c>
      <c r="E30" s="21">
        <v>2</v>
      </c>
      <c r="F30" s="21" t="s">
        <v>107</v>
      </c>
      <c r="G30" s="27" t="s">
        <v>108</v>
      </c>
      <c r="H30" s="12">
        <f>VLOOKUP($F30,[1]数值模型!$B$71:$R$80,4,FALSE)*VLOOKUP($C30,[1]数值模型!$B$86:$C$89,2,FALSE)</f>
        <v>434</v>
      </c>
      <c r="I30" s="12">
        <f>VLOOKUP($F30,[1]数值模型!$B$71:$R$80,5,FALSE)</f>
        <v>0</v>
      </c>
      <c r="J30" s="12">
        <f>VLOOKUP($F30,[1]数值模型!$B$71:$R$80,6,FALSE)</f>
        <v>12.8</v>
      </c>
      <c r="K30" s="12">
        <f>VLOOKUP($F30,[1]数值模型!$B$71:$R$80,7,FALSE)</f>
        <v>48.9</v>
      </c>
      <c r="L30" s="12">
        <f>VLOOKUP($F30,[1]数值模型!$B$71:$R$80,8,FALSE)</f>
        <v>12.8</v>
      </c>
      <c r="M30" s="12">
        <f>ROUND(1/VLOOKUP($D30,[1]装备百分比!$D$7:$J$15,7,FALSE),1)</f>
        <v>0.8</v>
      </c>
      <c r="N30" s="12">
        <v>50</v>
      </c>
      <c r="O30" s="12">
        <v>10</v>
      </c>
      <c r="P30" s="12">
        <f>VLOOKUP($F30,[1]数值模型!$B$71:$R$80,9,FALSE)</f>
        <v>24</v>
      </c>
      <c r="Q30" s="16">
        <f t="shared" si="0"/>
        <v>532.5</v>
      </c>
      <c r="R30" s="12">
        <f>VLOOKUP($F30,[1]数值模型!$B$71:$R$80,11,FALSE)*VLOOKUP($C30,[1]数值模型!$B$86:$C$89,2,FALSE)</f>
        <v>40.5</v>
      </c>
      <c r="S30" s="12">
        <f>VLOOKUP($D30,[1]数值模型!$D$22:$S$26,11,FALSE)*VLOOKUP($C30,[1]数值模型!$B$86:$C$89,2,FALSE)</f>
        <v>0</v>
      </c>
      <c r="T30" s="12">
        <f>VLOOKUP($D30,[1]数值模型!$D$22:$S$26,12,FALSE)*VLOOKUP($C30,[1]数值模型!$B$86:$C$89,2,FALSE)</f>
        <v>3.4</v>
      </c>
      <c r="U30" s="12">
        <f>VLOOKUP($D30,[1]数值模型!$D$22:$S$26,13,FALSE)*VLOOKUP($C30,[1]数值模型!$B$86:$C$89,2,FALSE)</f>
        <v>7.6</v>
      </c>
      <c r="V30" s="17">
        <f>VLOOKUP($D30,[1]数值模型!$D$22:$S$26,14,FALSE)*VLOOKUP($C30,[1]数值模型!$B$86:$C$89,2,FALSE)</f>
        <v>3.4</v>
      </c>
      <c r="W30" s="17">
        <v>0</v>
      </c>
      <c r="X30" s="17">
        <v>0</v>
      </c>
      <c r="Y30" s="17">
        <v>0</v>
      </c>
      <c r="Z30" s="17">
        <f>VLOOKUP($F30,[1]数值模型!$B$71:$R$80,15,FALSE)</f>
        <v>3.4</v>
      </c>
      <c r="AA30" s="16">
        <f t="shared" si="1"/>
        <v>58.3</v>
      </c>
      <c r="AB30" s="23"/>
      <c r="AC30" s="23"/>
      <c r="AD30" s="23"/>
      <c r="AE30" s="23"/>
      <c r="AF30" s="23"/>
      <c r="AG30" s="23"/>
      <c r="AH30" s="19">
        <v>100</v>
      </c>
      <c r="AI30" s="12">
        <f t="shared" si="2"/>
        <v>4484</v>
      </c>
      <c r="AJ30" s="12">
        <f t="shared" si="2"/>
        <v>0</v>
      </c>
      <c r="AK30" s="12">
        <f t="shared" si="2"/>
        <v>352.8</v>
      </c>
      <c r="AL30" s="12">
        <f t="shared" si="2"/>
        <v>808.9</v>
      </c>
      <c r="AM30" s="12">
        <f t="shared" si="2"/>
        <v>352.8</v>
      </c>
      <c r="AN30" s="12">
        <f t="shared" si="3"/>
        <v>364</v>
      </c>
      <c r="AO30" s="16">
        <f t="shared" si="4"/>
        <v>6362.5</v>
      </c>
    </row>
    <row r="31" spans="1:41" x14ac:dyDescent="0.15">
      <c r="A31" s="12">
        <v>1029</v>
      </c>
      <c r="B31" s="20" t="s">
        <v>109</v>
      </c>
      <c r="C31" s="13">
        <v>4</v>
      </c>
      <c r="D31" s="21" t="s">
        <v>61</v>
      </c>
      <c r="E31" s="21">
        <v>1</v>
      </c>
      <c r="F31" s="21" t="s">
        <v>62</v>
      </c>
      <c r="G31" s="27" t="s">
        <v>110</v>
      </c>
      <c r="H31" s="12">
        <f>VLOOKUP($F31,[1]数值模型!$B$71:$R$80,4,FALSE)*VLOOKUP($C31,[1]数值模型!$B$86:$C$89,2,FALSE)</f>
        <v>532</v>
      </c>
      <c r="I31" s="12">
        <f>VLOOKUP($F31,[1]数值模型!$B$71:$R$80,5,FALSE)</f>
        <v>59.2</v>
      </c>
      <c r="J31" s="12">
        <f>VLOOKUP($F31,[1]数值模型!$B$71:$R$80,6,FALSE)</f>
        <v>17</v>
      </c>
      <c r="K31" s="12">
        <f>VLOOKUP($F31,[1]数值模型!$B$71:$R$80,7,FALSE)</f>
        <v>0</v>
      </c>
      <c r="L31" s="12">
        <f>VLOOKUP($F31,[1]数值模型!$B$71:$R$80,8,FALSE)</f>
        <v>18</v>
      </c>
      <c r="M31" s="12">
        <f>ROUND(1/VLOOKUP($D31,[1]装备百分比!$D$7:$J$15,7,FALSE),1)</f>
        <v>0.8</v>
      </c>
      <c r="N31" s="12">
        <v>50</v>
      </c>
      <c r="O31" s="12">
        <v>10</v>
      </c>
      <c r="P31" s="12">
        <f>VLOOKUP($F31,[1]数值模型!$B$71:$R$80,9,FALSE)</f>
        <v>96</v>
      </c>
      <c r="Q31" s="16">
        <f t="shared" si="0"/>
        <v>722.2</v>
      </c>
      <c r="R31" s="12">
        <f>VLOOKUP($F31,[1]数值模型!$B$71:$R$80,11,FALSE)*VLOOKUP($C31,[1]数值模型!$B$86:$C$89,2,FALSE)</f>
        <v>40.5</v>
      </c>
      <c r="S31" s="12">
        <f>VLOOKUP($D31,[1]数值模型!$D$22:$S$26,11,FALSE)*VLOOKUP($C31,[1]数值模型!$B$86:$C$89,2,FALSE)</f>
        <v>9.1999999999999993</v>
      </c>
      <c r="T31" s="12">
        <f>VLOOKUP($D31,[1]数值模型!$D$22:$S$26,12,FALSE)*VLOOKUP($C31,[1]数值模型!$B$86:$C$89,2,FALSE)</f>
        <v>4.3</v>
      </c>
      <c r="U31" s="12">
        <f>VLOOKUP($D31,[1]数值模型!$D$22:$S$26,13,FALSE)*VLOOKUP($C31,[1]数值模型!$B$86:$C$89,2,FALSE)</f>
        <v>0</v>
      </c>
      <c r="V31" s="17">
        <f>VLOOKUP($D31,[1]数值模型!$D$22:$S$26,14,FALSE)*VLOOKUP($C31,[1]数值模型!$B$86:$C$89,2,FALSE)</f>
        <v>4.3</v>
      </c>
      <c r="W31" s="17">
        <v>0</v>
      </c>
      <c r="X31" s="17">
        <v>0</v>
      </c>
      <c r="Y31" s="17">
        <v>0</v>
      </c>
      <c r="Z31" s="17">
        <f>VLOOKUP($F31,[1]数值模型!$B$71:$R$80,15,FALSE)</f>
        <v>3.3</v>
      </c>
      <c r="AA31" s="16">
        <f t="shared" si="1"/>
        <v>61.599999999999994</v>
      </c>
      <c r="AB31" s="23"/>
      <c r="AC31" s="23"/>
      <c r="AD31" s="23"/>
      <c r="AE31" s="23"/>
      <c r="AF31" s="23"/>
      <c r="AG31" s="23"/>
      <c r="AH31" s="19">
        <v>100</v>
      </c>
      <c r="AI31" s="12">
        <f t="shared" si="2"/>
        <v>4582</v>
      </c>
      <c r="AJ31" s="12">
        <f t="shared" si="2"/>
        <v>979.19999999999993</v>
      </c>
      <c r="AK31" s="12">
        <f t="shared" si="2"/>
        <v>447</v>
      </c>
      <c r="AL31" s="12">
        <f t="shared" si="2"/>
        <v>0</v>
      </c>
      <c r="AM31" s="12">
        <f t="shared" si="2"/>
        <v>448</v>
      </c>
      <c r="AN31" s="12">
        <f t="shared" si="3"/>
        <v>426</v>
      </c>
      <c r="AO31" s="16">
        <f t="shared" si="4"/>
        <v>6882.2</v>
      </c>
    </row>
    <row r="32" spans="1:41" x14ac:dyDescent="0.15">
      <c r="A32" s="12">
        <v>1030</v>
      </c>
      <c r="B32" s="20" t="s">
        <v>111</v>
      </c>
      <c r="C32" s="13">
        <v>4</v>
      </c>
      <c r="D32" s="21" t="s">
        <v>107</v>
      </c>
      <c r="E32" s="21">
        <v>2</v>
      </c>
      <c r="F32" s="21" t="s">
        <v>107</v>
      </c>
      <c r="G32" s="27" t="s">
        <v>112</v>
      </c>
      <c r="H32" s="12">
        <f>VLOOKUP($F32,[1]数值模型!$B$71:$R$80,4,FALSE)*VLOOKUP($C32,[1]数值模型!$B$86:$C$89,2,FALSE)</f>
        <v>434</v>
      </c>
      <c r="I32" s="12">
        <f>VLOOKUP($F32,[1]数值模型!$B$71:$R$80,5,FALSE)</f>
        <v>0</v>
      </c>
      <c r="J32" s="12">
        <f>VLOOKUP($F32,[1]数值模型!$B$71:$R$80,6,FALSE)</f>
        <v>12.8</v>
      </c>
      <c r="K32" s="12">
        <f>VLOOKUP($F32,[1]数值模型!$B$71:$R$80,7,FALSE)</f>
        <v>48.9</v>
      </c>
      <c r="L32" s="12">
        <f>VLOOKUP($F32,[1]数值模型!$B$71:$R$80,8,FALSE)</f>
        <v>12.8</v>
      </c>
      <c r="M32" s="12">
        <f>ROUND(1/VLOOKUP($D32,[1]装备百分比!$D$7:$J$15,7,FALSE),1)</f>
        <v>0.8</v>
      </c>
      <c r="N32" s="12">
        <v>50</v>
      </c>
      <c r="O32" s="12">
        <v>10</v>
      </c>
      <c r="P32" s="12">
        <f>VLOOKUP($F32,[1]数值模型!$B$71:$R$80,9,FALSE)</f>
        <v>24</v>
      </c>
      <c r="Q32" s="16">
        <f t="shared" si="0"/>
        <v>532.5</v>
      </c>
      <c r="R32" s="12">
        <f>VLOOKUP($F32,[1]数值模型!$B$71:$R$80,11,FALSE)*VLOOKUP($C32,[1]数值模型!$B$86:$C$89,2,FALSE)</f>
        <v>40.5</v>
      </c>
      <c r="S32" s="12">
        <f>VLOOKUP($D32,[1]数值模型!$D$22:$S$26,11,FALSE)*VLOOKUP($C32,[1]数值模型!$B$86:$C$89,2,FALSE)</f>
        <v>0</v>
      </c>
      <c r="T32" s="12">
        <f>VLOOKUP($D32,[1]数值模型!$D$22:$S$26,12,FALSE)*VLOOKUP($C32,[1]数值模型!$B$86:$C$89,2,FALSE)</f>
        <v>3.4</v>
      </c>
      <c r="U32" s="12">
        <f>VLOOKUP($D32,[1]数值模型!$D$22:$S$26,13,FALSE)*VLOOKUP($C32,[1]数值模型!$B$86:$C$89,2,FALSE)</f>
        <v>7.6</v>
      </c>
      <c r="V32" s="17">
        <f>VLOOKUP($D32,[1]数值模型!$D$22:$S$26,14,FALSE)*VLOOKUP($C32,[1]数值模型!$B$86:$C$89,2,FALSE)</f>
        <v>3.4</v>
      </c>
      <c r="W32" s="17">
        <v>0</v>
      </c>
      <c r="X32" s="17">
        <v>0</v>
      </c>
      <c r="Y32" s="17">
        <v>0</v>
      </c>
      <c r="Z32" s="17">
        <f>VLOOKUP($F32,[1]数值模型!$B$71:$R$80,15,FALSE)</f>
        <v>3.4</v>
      </c>
      <c r="AA32" s="16">
        <f t="shared" si="1"/>
        <v>58.3</v>
      </c>
      <c r="AB32" s="23"/>
      <c r="AC32" s="23"/>
      <c r="AD32" s="23"/>
      <c r="AE32" s="23"/>
      <c r="AF32" s="23"/>
      <c r="AG32" s="23"/>
      <c r="AH32" s="19">
        <v>100</v>
      </c>
      <c r="AI32" s="12">
        <f t="shared" si="2"/>
        <v>4484</v>
      </c>
      <c r="AJ32" s="12">
        <f t="shared" si="2"/>
        <v>0</v>
      </c>
      <c r="AK32" s="12">
        <f t="shared" si="2"/>
        <v>352.8</v>
      </c>
      <c r="AL32" s="12">
        <f t="shared" si="2"/>
        <v>808.9</v>
      </c>
      <c r="AM32" s="12">
        <f t="shared" si="2"/>
        <v>352.8</v>
      </c>
      <c r="AN32" s="12">
        <f t="shared" si="3"/>
        <v>364</v>
      </c>
      <c r="AO32" s="16">
        <f t="shared" si="4"/>
        <v>6362.5</v>
      </c>
    </row>
    <row r="33" spans="1:41" ht="24" x14ac:dyDescent="0.15">
      <c r="A33" s="12">
        <v>1031</v>
      </c>
      <c r="B33" s="28" t="s">
        <v>113</v>
      </c>
      <c r="C33" s="28">
        <v>3</v>
      </c>
      <c r="D33" s="14" t="s">
        <v>40</v>
      </c>
      <c r="E33" s="14">
        <v>1</v>
      </c>
      <c r="F33" s="14" t="s">
        <v>41</v>
      </c>
      <c r="G33" s="15" t="s">
        <v>42</v>
      </c>
      <c r="H33" s="12">
        <f>VLOOKUP($F33,[1]数值模型!$B$71:$R$80,4,FALSE)*VLOOKUP($C33,[1]数值模型!$B$86:$C$89,2,FALSE)</f>
        <v>487.61061946902657</v>
      </c>
      <c r="I33" s="12">
        <f>VLOOKUP($F33,[1]数值模型!$B$71:$R$80,5,FALSE)</f>
        <v>55.5</v>
      </c>
      <c r="J33" s="12">
        <f>VLOOKUP($F33,[1]数值模型!$B$71:$R$80,6,FALSE)</f>
        <v>19.7</v>
      </c>
      <c r="K33" s="12">
        <f>VLOOKUP($F33,[1]数值模型!$B$71:$R$80,7,FALSE)</f>
        <v>0</v>
      </c>
      <c r="L33" s="12">
        <f>VLOOKUP($F33,[1]数值模型!$B$71:$R$80,8,FALSE)</f>
        <v>19.7</v>
      </c>
      <c r="M33" s="12">
        <f>ROUND(1/VLOOKUP($D33,[1]装备百分比!$D$7:$J$15,7,FALSE),1)</f>
        <v>0.8</v>
      </c>
      <c r="N33" s="12">
        <v>50</v>
      </c>
      <c r="O33" s="12">
        <v>10</v>
      </c>
      <c r="P33" s="12">
        <f>VLOOKUP($F33,[1]数值模型!$B$71:$R$80,9,FALSE)</f>
        <v>40</v>
      </c>
      <c r="Q33" s="16">
        <f t="shared" si="0"/>
        <v>622.51061946902666</v>
      </c>
      <c r="R33" s="12">
        <f>VLOOKUP($F33,[1]数值模型!$B$71:$R$80,11,FALSE)*VLOOKUP($C33,[1]数值模型!$B$86:$C$89,2,FALSE)</f>
        <v>40.353982300884958</v>
      </c>
      <c r="S33" s="12">
        <f>VLOOKUP($D33,[1]数值模型!$D$22:$S$26,11,FALSE)*VLOOKUP($C33,[1]数值模型!$B$86:$C$89,2,FALSE)</f>
        <v>7.168141592920354</v>
      </c>
      <c r="T33" s="12">
        <f>VLOOKUP($D33,[1]数值模型!$D$22:$S$26,12,FALSE)*VLOOKUP($C33,[1]数值模型!$B$86:$C$89,2,FALSE)</f>
        <v>4.3805309734513278</v>
      </c>
      <c r="U33" s="12">
        <f>VLOOKUP($D33,[1]数值模型!$D$22:$S$26,13,FALSE)*VLOOKUP($C33,[1]数值模型!$B$86:$C$89,2,FALSE)</f>
        <v>0</v>
      </c>
      <c r="V33" s="17">
        <f>VLOOKUP($D33,[1]数值模型!$D$22:$S$26,14,FALSE)*VLOOKUP($C33,[1]数值模型!$B$86:$C$89,2,FALSE)</f>
        <v>4.3805309734513278</v>
      </c>
      <c r="W33" s="17">
        <v>0</v>
      </c>
      <c r="X33" s="17">
        <v>0</v>
      </c>
      <c r="Y33" s="17">
        <v>0</v>
      </c>
      <c r="Z33" s="17">
        <f>VLOOKUP($F33,[1]数值模型!$B$71:$R$80,15,FALSE)</f>
        <v>4.6500000000000004</v>
      </c>
      <c r="AA33" s="16">
        <f t="shared" si="1"/>
        <v>60.933185840707971</v>
      </c>
      <c r="AB33" s="18"/>
      <c r="AC33" s="18"/>
      <c r="AD33" s="18"/>
      <c r="AE33" s="18"/>
      <c r="AF33" s="18"/>
      <c r="AG33" s="18"/>
      <c r="AH33" s="19">
        <v>100</v>
      </c>
      <c r="AI33" s="12">
        <f t="shared" si="2"/>
        <v>4523.0088495575228</v>
      </c>
      <c r="AJ33" s="12">
        <f t="shared" si="2"/>
        <v>772.31415929203536</v>
      </c>
      <c r="AK33" s="12">
        <f t="shared" si="2"/>
        <v>457.75309734513274</v>
      </c>
      <c r="AL33" s="12">
        <f t="shared" si="2"/>
        <v>0</v>
      </c>
      <c r="AM33" s="12">
        <f t="shared" si="2"/>
        <v>457.75309734513274</v>
      </c>
      <c r="AN33" s="12">
        <f t="shared" si="3"/>
        <v>505.00000000000006</v>
      </c>
      <c r="AO33" s="16">
        <f>SUM(AI33:AN33)</f>
        <v>6715.8292035398244</v>
      </c>
    </row>
    <row r="34" spans="1:41" x14ac:dyDescent="0.15">
      <c r="A34" s="12">
        <v>1032</v>
      </c>
      <c r="B34" s="29" t="s">
        <v>114</v>
      </c>
      <c r="C34" s="28">
        <v>3</v>
      </c>
      <c r="D34" s="21" t="s">
        <v>44</v>
      </c>
      <c r="E34" s="21">
        <v>1</v>
      </c>
      <c r="F34" s="21" t="s">
        <v>45</v>
      </c>
      <c r="G34" s="22" t="s">
        <v>46</v>
      </c>
      <c r="H34" s="12">
        <f>VLOOKUP($F34,[1]数值模型!$B$71:$R$80,4,FALSE)*VLOOKUP($C34,[1]数值模型!$B$86:$C$89,2,FALSE)</f>
        <v>419.46902654867256</v>
      </c>
      <c r="I34" s="12">
        <f>VLOOKUP($F34,[1]数值模型!$B$71:$R$80,5,FALSE)</f>
        <v>49.2</v>
      </c>
      <c r="J34" s="12">
        <f>VLOOKUP($F34,[1]数值模型!$B$71:$R$80,6,FALSE)</f>
        <v>14.9</v>
      </c>
      <c r="K34" s="12">
        <f>VLOOKUP($F34,[1]数值模型!$B$71:$R$80,7,FALSE)</f>
        <v>0</v>
      </c>
      <c r="L34" s="12">
        <f>VLOOKUP($F34,[1]数值模型!$B$71:$R$80,8,FALSE)</f>
        <v>14.9</v>
      </c>
      <c r="M34" s="12">
        <f>ROUND(1/VLOOKUP($D34,[1]装备百分比!$D$7:$J$15,7,FALSE),1)</f>
        <v>1</v>
      </c>
      <c r="N34" s="12">
        <v>50</v>
      </c>
      <c r="O34" s="12">
        <v>10</v>
      </c>
      <c r="P34" s="12">
        <f>VLOOKUP($F34,[1]数值模型!$B$71:$R$80,9,FALSE)</f>
        <v>36</v>
      </c>
      <c r="Q34" s="16">
        <f t="shared" si="0"/>
        <v>534.46902654867245</v>
      </c>
      <c r="R34" s="12">
        <f>VLOOKUP($F34,[1]数值模型!$B$71:$R$80,11,FALSE)*VLOOKUP($C34,[1]数值模型!$B$86:$C$89,2,FALSE)</f>
        <v>33.185840707964601</v>
      </c>
      <c r="S34" s="12">
        <f>VLOOKUP($D34,[1]数值模型!$D$22:$S$26,11,FALSE)*VLOOKUP($C34,[1]数值模型!$B$86:$C$89,2,FALSE)</f>
        <v>8.3628318584070787</v>
      </c>
      <c r="T34" s="12">
        <f>VLOOKUP($D34,[1]数值模型!$D$22:$S$26,12,FALSE)*VLOOKUP($C34,[1]数值模型!$B$86:$C$89,2,FALSE)</f>
        <v>2.8318584070796464</v>
      </c>
      <c r="U34" s="12">
        <f>VLOOKUP($D34,[1]数值模型!$D$22:$S$26,13,FALSE)*VLOOKUP($C34,[1]数值模型!$B$86:$C$89,2,FALSE)</f>
        <v>0</v>
      </c>
      <c r="V34" s="17">
        <f>VLOOKUP($D34,[1]数值模型!$D$22:$S$26,14,FALSE)*VLOOKUP($C34,[1]数值模型!$B$86:$C$89,2,FALSE)</f>
        <v>2.8318584070796464</v>
      </c>
      <c r="W34" s="17">
        <v>0</v>
      </c>
      <c r="X34" s="17">
        <v>0</v>
      </c>
      <c r="Y34" s="17">
        <v>0</v>
      </c>
      <c r="Z34" s="17">
        <f>VLOOKUP($F34,[1]数值模型!$B$71:$R$80,15,FALSE)</f>
        <v>3.2</v>
      </c>
      <c r="AA34" s="16">
        <f t="shared" si="1"/>
        <v>50.412389380530968</v>
      </c>
      <c r="AB34" s="23"/>
      <c r="AC34" s="23"/>
      <c r="AD34" s="23"/>
      <c r="AE34" s="23"/>
      <c r="AF34" s="23"/>
      <c r="AG34" s="23"/>
      <c r="AH34" s="19">
        <v>100</v>
      </c>
      <c r="AI34" s="12">
        <f t="shared" si="2"/>
        <v>3738.0530973451328</v>
      </c>
      <c r="AJ34" s="12">
        <f t="shared" si="2"/>
        <v>885.48318584070796</v>
      </c>
      <c r="AK34" s="12">
        <f t="shared" si="2"/>
        <v>298.08584070796462</v>
      </c>
      <c r="AL34" s="12">
        <f t="shared" si="2"/>
        <v>0</v>
      </c>
      <c r="AM34" s="12">
        <f t="shared" si="2"/>
        <v>298.08584070796462</v>
      </c>
      <c r="AN34" s="12">
        <f t="shared" si="3"/>
        <v>356</v>
      </c>
      <c r="AO34" s="16">
        <f t="shared" ref="AO34:AO62" si="5">SUM(AI34:AN34)</f>
        <v>5575.707964601771</v>
      </c>
    </row>
    <row r="35" spans="1:41" x14ac:dyDescent="0.15">
      <c r="A35" s="12">
        <v>1033</v>
      </c>
      <c r="B35" s="29" t="s">
        <v>115</v>
      </c>
      <c r="C35" s="28">
        <v>3</v>
      </c>
      <c r="D35" s="21" t="s">
        <v>48</v>
      </c>
      <c r="E35" s="21">
        <v>2</v>
      </c>
      <c r="F35" s="21" t="s">
        <v>49</v>
      </c>
      <c r="G35" s="22" t="s">
        <v>50</v>
      </c>
      <c r="H35" s="12">
        <f>VLOOKUP($F35,[1]数值模型!$B$71:$R$80,4,FALSE)*VLOOKUP($C35,[1]数值模型!$B$86:$C$89,2,FALSE)</f>
        <v>375.22123893805309</v>
      </c>
      <c r="I35" s="12">
        <f>VLOOKUP($F35,[1]数值模型!$B$71:$R$80,5,FALSE)</f>
        <v>0</v>
      </c>
      <c r="J35" s="12">
        <f>VLOOKUP($F35,[1]数值模型!$B$71:$R$80,6,FALSE)</f>
        <v>12</v>
      </c>
      <c r="K35" s="12">
        <f>VLOOKUP($F35,[1]数值模型!$B$71:$R$80,7,FALSE)</f>
        <v>53.3</v>
      </c>
      <c r="L35" s="12">
        <f>VLOOKUP($F35,[1]数值模型!$B$71:$R$80,8,FALSE)</f>
        <v>12</v>
      </c>
      <c r="M35" s="12">
        <f>ROUND(1/VLOOKUP($D35,[1]装备百分比!$D$7:$J$15,7,FALSE),1)</f>
        <v>0.8</v>
      </c>
      <c r="N35" s="12">
        <v>50</v>
      </c>
      <c r="O35" s="12">
        <v>10</v>
      </c>
      <c r="P35" s="12">
        <f>VLOOKUP($F35,[1]数值模型!$B$71:$R$80,9,FALSE)</f>
        <v>80</v>
      </c>
      <c r="Q35" s="16">
        <f t="shared" si="0"/>
        <v>532.5212389380531</v>
      </c>
      <c r="R35" s="12">
        <f>VLOOKUP($F35,[1]数值模型!$B$71:$R$80,11,FALSE)*VLOOKUP($C35,[1]数值模型!$B$86:$C$89,2,FALSE)</f>
        <v>34.955752212389385</v>
      </c>
      <c r="S35" s="12">
        <f>VLOOKUP($D35,[1]数值模型!$D$22:$S$26,11,FALSE)*VLOOKUP($C35,[1]数值模型!$B$86:$C$89,2,FALSE)</f>
        <v>0</v>
      </c>
      <c r="T35" s="12">
        <f>VLOOKUP($D35,[1]数值模型!$D$22:$S$26,12,FALSE)*VLOOKUP($C35,[1]数值模型!$B$86:$C$89,2,FALSE)</f>
        <v>2.7433628318584073</v>
      </c>
      <c r="U35" s="12">
        <f>VLOOKUP($D35,[1]数值模型!$D$22:$S$26,13,FALSE)*VLOOKUP($C35,[1]数值模型!$B$86:$C$89,2,FALSE)</f>
        <v>7.4336283185840717</v>
      </c>
      <c r="V35" s="17">
        <f>VLOOKUP($D35,[1]数值模型!$D$22:$S$26,14,FALSE)*VLOOKUP($C35,[1]数值模型!$B$86:$C$89,2,FALSE)</f>
        <v>2.7433628318584073</v>
      </c>
      <c r="W35" s="17">
        <v>0</v>
      </c>
      <c r="X35" s="17">
        <v>0</v>
      </c>
      <c r="Y35" s="17">
        <v>0</v>
      </c>
      <c r="Z35" s="17">
        <f>VLOOKUP($F35,[1]数值模型!$B$71:$R$80,15,FALSE)</f>
        <v>3.1</v>
      </c>
      <c r="AA35" s="16">
        <f t="shared" si="1"/>
        <v>50.976106194690267</v>
      </c>
      <c r="AB35" s="23"/>
      <c r="AC35" s="23"/>
      <c r="AD35" s="23"/>
      <c r="AE35" s="23"/>
      <c r="AF35" s="23"/>
      <c r="AG35" s="23"/>
      <c r="AH35" s="19">
        <v>100</v>
      </c>
      <c r="AI35" s="12">
        <f t="shared" si="2"/>
        <v>3870.7964601769913</v>
      </c>
      <c r="AJ35" s="12">
        <f t="shared" si="2"/>
        <v>0</v>
      </c>
      <c r="AK35" s="12">
        <f t="shared" si="2"/>
        <v>286.33628318584073</v>
      </c>
      <c r="AL35" s="12">
        <f t="shared" si="2"/>
        <v>796.66283185840712</v>
      </c>
      <c r="AM35" s="12">
        <f t="shared" si="2"/>
        <v>286.33628318584073</v>
      </c>
      <c r="AN35" s="12">
        <f t="shared" si="3"/>
        <v>390</v>
      </c>
      <c r="AO35" s="16">
        <f t="shared" si="5"/>
        <v>5630.1318584070796</v>
      </c>
    </row>
    <row r="36" spans="1:41" x14ac:dyDescent="0.15">
      <c r="A36" s="12">
        <v>1034</v>
      </c>
      <c r="B36" s="29" t="s">
        <v>116</v>
      </c>
      <c r="C36" s="28">
        <v>3</v>
      </c>
      <c r="D36" s="21" t="s">
        <v>44</v>
      </c>
      <c r="E36" s="21">
        <v>1</v>
      </c>
      <c r="F36" s="21" t="s">
        <v>52</v>
      </c>
      <c r="G36" s="22" t="s">
        <v>53</v>
      </c>
      <c r="H36" s="12">
        <f>VLOOKUP($F36,[1]数值模型!$B$71:$R$80,4,FALSE)*VLOOKUP($C36,[1]数值模型!$B$86:$C$89,2,FALSE)</f>
        <v>419.46902654867256</v>
      </c>
      <c r="I36" s="12">
        <f>VLOOKUP($F36,[1]数值模型!$B$71:$R$80,5,FALSE)</f>
        <v>49.2</v>
      </c>
      <c r="J36" s="12">
        <f>VLOOKUP($F36,[1]数值模型!$B$71:$R$80,6,FALSE)</f>
        <v>14.9</v>
      </c>
      <c r="K36" s="12">
        <f>VLOOKUP($F36,[1]数值模型!$B$71:$R$80,7,FALSE)</f>
        <v>0</v>
      </c>
      <c r="L36" s="12">
        <f>VLOOKUP($F36,[1]数值模型!$B$71:$R$80,8,FALSE)</f>
        <v>14.9</v>
      </c>
      <c r="M36" s="12">
        <f>ROUND(1/VLOOKUP($D36,[1]装备百分比!$D$7:$J$15,7,FALSE),1)</f>
        <v>1</v>
      </c>
      <c r="N36" s="12">
        <v>50</v>
      </c>
      <c r="O36" s="12">
        <v>10</v>
      </c>
      <c r="P36" s="12">
        <f>VLOOKUP($F36,[1]数值模型!$B$71:$R$80,9,FALSE)</f>
        <v>24</v>
      </c>
      <c r="Q36" s="16">
        <f t="shared" si="0"/>
        <v>522.46902654867245</v>
      </c>
      <c r="R36" s="12">
        <f>VLOOKUP($F36,[1]数值模型!$B$71:$R$80,11,FALSE)*VLOOKUP($C36,[1]数值模型!$B$86:$C$89,2,FALSE)</f>
        <v>33.185840707964601</v>
      </c>
      <c r="S36" s="12">
        <f>VLOOKUP($D36,[1]数值模型!$D$22:$S$26,11,FALSE)*VLOOKUP($C36,[1]数值模型!$B$86:$C$89,2,FALSE)</f>
        <v>8.3628318584070787</v>
      </c>
      <c r="T36" s="12">
        <f>VLOOKUP($D36,[1]数值模型!$D$22:$S$26,12,FALSE)*VLOOKUP($C36,[1]数值模型!$B$86:$C$89,2,FALSE)</f>
        <v>2.8318584070796464</v>
      </c>
      <c r="U36" s="12">
        <f>VLOOKUP($D36,[1]数值模型!$D$22:$S$26,13,FALSE)*VLOOKUP($C36,[1]数值模型!$B$86:$C$89,2,FALSE)</f>
        <v>0</v>
      </c>
      <c r="V36" s="17">
        <f>VLOOKUP($D36,[1]数值模型!$D$22:$S$26,14,FALSE)*VLOOKUP($C36,[1]数值模型!$B$86:$C$89,2,FALSE)</f>
        <v>2.8318584070796464</v>
      </c>
      <c r="W36" s="17">
        <v>0</v>
      </c>
      <c r="X36" s="17">
        <v>0</v>
      </c>
      <c r="Y36" s="17">
        <v>0</v>
      </c>
      <c r="Z36" s="17">
        <f>VLOOKUP($F36,[1]数值模型!$B$71:$R$80,15,FALSE)</f>
        <v>3.2</v>
      </c>
      <c r="AA36" s="16">
        <f t="shared" si="1"/>
        <v>50.412389380530968</v>
      </c>
      <c r="AB36" s="23"/>
      <c r="AC36" s="23"/>
      <c r="AD36" s="23"/>
      <c r="AE36" s="23"/>
      <c r="AF36" s="23"/>
      <c r="AG36" s="23"/>
      <c r="AH36" s="19">
        <v>100</v>
      </c>
      <c r="AI36" s="12">
        <f t="shared" si="2"/>
        <v>3738.0530973451328</v>
      </c>
      <c r="AJ36" s="12">
        <f t="shared" si="2"/>
        <v>885.48318584070796</v>
      </c>
      <c r="AK36" s="12">
        <f t="shared" si="2"/>
        <v>298.08584070796462</v>
      </c>
      <c r="AL36" s="12">
        <f t="shared" si="2"/>
        <v>0</v>
      </c>
      <c r="AM36" s="12">
        <f t="shared" si="2"/>
        <v>298.08584070796462</v>
      </c>
      <c r="AN36" s="12">
        <f t="shared" si="3"/>
        <v>344</v>
      </c>
      <c r="AO36" s="16">
        <f t="shared" si="5"/>
        <v>5563.707964601771</v>
      </c>
    </row>
    <row r="37" spans="1:41" x14ac:dyDescent="0.15">
      <c r="A37" s="12">
        <v>1035</v>
      </c>
      <c r="B37" s="29" t="s">
        <v>117</v>
      </c>
      <c r="C37" s="28">
        <v>3</v>
      </c>
      <c r="D37" s="21" t="s">
        <v>40</v>
      </c>
      <c r="E37" s="21">
        <v>1</v>
      </c>
      <c r="F37" s="21" t="s">
        <v>55</v>
      </c>
      <c r="G37" s="22" t="s">
        <v>56</v>
      </c>
      <c r="H37" s="12">
        <f>VLOOKUP($F37,[1]数值模型!$B$71:$R$80,4,FALSE)*VLOOKUP($C37,[1]数值模型!$B$86:$C$89,2,FALSE)</f>
        <v>487.61061946902657</v>
      </c>
      <c r="I37" s="12">
        <f>VLOOKUP($F37,[1]数值模型!$B$71:$R$80,5,FALSE)</f>
        <v>55.5</v>
      </c>
      <c r="J37" s="12">
        <f>VLOOKUP($F37,[1]数值模型!$B$71:$R$80,6,FALSE)</f>
        <v>19.7</v>
      </c>
      <c r="K37" s="12">
        <f>VLOOKUP($F37,[1]数值模型!$B$71:$R$80,7,FALSE)</f>
        <v>0</v>
      </c>
      <c r="L37" s="12">
        <f>VLOOKUP($F37,[1]数值模型!$B$71:$R$80,8,FALSE)</f>
        <v>19.7</v>
      </c>
      <c r="M37" s="12">
        <f>ROUND(1/VLOOKUP($D37,[1]装备百分比!$D$7:$J$15,7,FALSE),1)</f>
        <v>0.8</v>
      </c>
      <c r="N37" s="12">
        <v>50</v>
      </c>
      <c r="O37" s="12">
        <v>10</v>
      </c>
      <c r="P37" s="12">
        <f>VLOOKUP($F37,[1]数值模型!$B$71:$R$80,9,FALSE)</f>
        <v>48</v>
      </c>
      <c r="Q37" s="16">
        <f t="shared" si="0"/>
        <v>630.51061946902666</v>
      </c>
      <c r="R37" s="12">
        <f>VLOOKUP($F37,[1]数值模型!$B$71:$R$80,11,FALSE)*VLOOKUP($C37,[1]数值模型!$B$86:$C$89,2,FALSE)</f>
        <v>40.353982300884958</v>
      </c>
      <c r="S37" s="12">
        <f>VLOOKUP($D37,[1]数值模型!$D$22:$S$26,11,FALSE)*VLOOKUP($C37,[1]数值模型!$B$86:$C$89,2,FALSE)</f>
        <v>7.168141592920354</v>
      </c>
      <c r="T37" s="12">
        <f>VLOOKUP($D37,[1]数值模型!$D$22:$S$26,12,FALSE)*VLOOKUP($C37,[1]数值模型!$B$86:$C$89,2,FALSE)</f>
        <v>4.3805309734513278</v>
      </c>
      <c r="U37" s="12">
        <f>VLOOKUP($D37,[1]数值模型!$D$22:$S$26,13,FALSE)*VLOOKUP($C37,[1]数值模型!$B$86:$C$89,2,FALSE)</f>
        <v>0</v>
      </c>
      <c r="V37" s="17">
        <f>VLOOKUP($D37,[1]数值模型!$D$22:$S$26,14,FALSE)*VLOOKUP($C37,[1]数值模型!$B$86:$C$89,2,FALSE)</f>
        <v>4.3805309734513278</v>
      </c>
      <c r="W37" s="17">
        <v>0</v>
      </c>
      <c r="X37" s="17">
        <v>0</v>
      </c>
      <c r="Y37" s="17">
        <v>0</v>
      </c>
      <c r="Z37" s="17">
        <f>VLOOKUP($F37,[1]数值模型!$B$71:$R$80,15,FALSE)</f>
        <v>4.6500000000000004</v>
      </c>
      <c r="AA37" s="16">
        <f t="shared" si="1"/>
        <v>60.933185840707971</v>
      </c>
      <c r="AB37" s="23"/>
      <c r="AC37" s="23"/>
      <c r="AD37" s="23"/>
      <c r="AE37" s="23"/>
      <c r="AF37" s="23"/>
      <c r="AG37" s="23"/>
      <c r="AH37" s="19">
        <v>100</v>
      </c>
      <c r="AI37" s="12">
        <f t="shared" si="2"/>
        <v>4523.0088495575228</v>
      </c>
      <c r="AJ37" s="12">
        <f t="shared" si="2"/>
        <v>772.31415929203536</v>
      </c>
      <c r="AK37" s="12">
        <f t="shared" si="2"/>
        <v>457.75309734513274</v>
      </c>
      <c r="AL37" s="12">
        <f t="shared" si="2"/>
        <v>0</v>
      </c>
      <c r="AM37" s="12">
        <f t="shared" si="2"/>
        <v>457.75309734513274</v>
      </c>
      <c r="AN37" s="12">
        <f t="shared" si="3"/>
        <v>513</v>
      </c>
      <c r="AO37" s="16">
        <f t="shared" si="5"/>
        <v>6723.8292035398244</v>
      </c>
    </row>
    <row r="38" spans="1:41" x14ac:dyDescent="0.15">
      <c r="A38" s="12">
        <v>1036</v>
      </c>
      <c r="B38" s="29" t="s">
        <v>118</v>
      </c>
      <c r="C38" s="28">
        <v>3</v>
      </c>
      <c r="D38" s="21" t="s">
        <v>48</v>
      </c>
      <c r="E38" s="21">
        <v>2</v>
      </c>
      <c r="F38" s="21" t="s">
        <v>58</v>
      </c>
      <c r="G38" s="22" t="s">
        <v>59</v>
      </c>
      <c r="H38" s="12">
        <f>VLOOKUP($F38,[1]数值模型!$B$71:$R$80,4,FALSE)*VLOOKUP($C38,[1]数值模型!$B$86:$C$89,2,FALSE)</f>
        <v>375.22123893805309</v>
      </c>
      <c r="I38" s="12">
        <f>VLOOKUP($F38,[1]数值模型!$B$71:$R$80,5,FALSE)</f>
        <v>0</v>
      </c>
      <c r="J38" s="12">
        <f>VLOOKUP($F38,[1]数值模型!$B$71:$R$80,6,FALSE)</f>
        <v>12</v>
      </c>
      <c r="K38" s="12">
        <f>VLOOKUP($F38,[1]数值模型!$B$71:$R$80,7,FALSE)</f>
        <v>53.3</v>
      </c>
      <c r="L38" s="12">
        <f>VLOOKUP($F38,[1]数值模型!$B$71:$R$80,8,FALSE)</f>
        <v>12</v>
      </c>
      <c r="M38" s="12">
        <f>ROUND(1/VLOOKUP($D38,[1]装备百分比!$D$7:$J$15,7,FALSE),1)</f>
        <v>0.8</v>
      </c>
      <c r="N38" s="12">
        <v>50</v>
      </c>
      <c r="O38" s="12">
        <v>10</v>
      </c>
      <c r="P38" s="12">
        <f>VLOOKUP($F38,[1]数值模型!$B$71:$R$80,9,FALSE)</f>
        <v>80</v>
      </c>
      <c r="Q38" s="16">
        <f t="shared" si="0"/>
        <v>532.5212389380531</v>
      </c>
      <c r="R38" s="12">
        <f>VLOOKUP($F38,[1]数值模型!$B$71:$R$80,11,FALSE)*VLOOKUP($C38,[1]数值模型!$B$86:$C$89,2,FALSE)</f>
        <v>34.955752212389385</v>
      </c>
      <c r="S38" s="12">
        <f>VLOOKUP($D38,[1]数值模型!$D$22:$S$26,11,FALSE)*VLOOKUP($C38,[1]数值模型!$B$86:$C$89,2,FALSE)</f>
        <v>0</v>
      </c>
      <c r="T38" s="12">
        <f>VLOOKUP($D38,[1]数值模型!$D$22:$S$26,12,FALSE)*VLOOKUP($C38,[1]数值模型!$B$86:$C$89,2,FALSE)</f>
        <v>2.7433628318584073</v>
      </c>
      <c r="U38" s="12">
        <f>VLOOKUP($D38,[1]数值模型!$D$22:$S$26,13,FALSE)*VLOOKUP($C38,[1]数值模型!$B$86:$C$89,2,FALSE)</f>
        <v>7.4336283185840717</v>
      </c>
      <c r="V38" s="17">
        <f>VLOOKUP($D38,[1]数值模型!$D$22:$S$26,14,FALSE)*VLOOKUP($C38,[1]数值模型!$B$86:$C$89,2,FALSE)</f>
        <v>2.7433628318584073</v>
      </c>
      <c r="W38" s="17">
        <v>0</v>
      </c>
      <c r="X38" s="17">
        <v>0</v>
      </c>
      <c r="Y38" s="17">
        <v>0</v>
      </c>
      <c r="Z38" s="17">
        <f>VLOOKUP($F38,[1]数值模型!$B$71:$R$80,15,FALSE)</f>
        <v>3.1</v>
      </c>
      <c r="AA38" s="16">
        <f t="shared" si="1"/>
        <v>50.976106194690267</v>
      </c>
      <c r="AB38" s="23"/>
      <c r="AC38" s="23"/>
      <c r="AD38" s="23"/>
      <c r="AE38" s="23"/>
      <c r="AF38" s="23"/>
      <c r="AG38" s="23"/>
      <c r="AH38" s="19">
        <v>100</v>
      </c>
      <c r="AI38" s="12">
        <f t="shared" si="2"/>
        <v>3870.7964601769913</v>
      </c>
      <c r="AJ38" s="12">
        <f t="shared" si="2"/>
        <v>0</v>
      </c>
      <c r="AK38" s="12">
        <f t="shared" si="2"/>
        <v>286.33628318584073</v>
      </c>
      <c r="AL38" s="12">
        <f t="shared" si="2"/>
        <v>796.66283185840712</v>
      </c>
      <c r="AM38" s="12">
        <f t="shared" si="2"/>
        <v>286.33628318584073</v>
      </c>
      <c r="AN38" s="12">
        <f t="shared" si="3"/>
        <v>390</v>
      </c>
      <c r="AO38" s="16">
        <f t="shared" si="5"/>
        <v>5630.1318584070796</v>
      </c>
    </row>
    <row r="39" spans="1:41" x14ac:dyDescent="0.15">
      <c r="A39" s="12">
        <v>1037</v>
      </c>
      <c r="B39" s="29" t="s">
        <v>119</v>
      </c>
      <c r="C39" s="28">
        <v>3</v>
      </c>
      <c r="D39" s="21" t="s">
        <v>61</v>
      </c>
      <c r="E39" s="21">
        <v>1</v>
      </c>
      <c r="F39" s="21" t="s">
        <v>62</v>
      </c>
      <c r="G39" s="22" t="s">
        <v>63</v>
      </c>
      <c r="H39" s="12">
        <f>VLOOKUP($F39,[1]数值模型!$B$71:$R$80,4,FALSE)*VLOOKUP($C39,[1]数值模型!$B$86:$C$89,2,FALSE)</f>
        <v>470.79646017699116</v>
      </c>
      <c r="I39" s="12">
        <f>VLOOKUP($F39,[1]数值模型!$B$71:$R$80,5,FALSE)</f>
        <v>59.2</v>
      </c>
      <c r="J39" s="12">
        <f>VLOOKUP($F39,[1]数值模型!$B$71:$R$80,6,FALSE)</f>
        <v>17</v>
      </c>
      <c r="K39" s="12">
        <f>VLOOKUP($F39,[1]数值模型!$B$71:$R$80,7,FALSE)</f>
        <v>0</v>
      </c>
      <c r="L39" s="12">
        <f>VLOOKUP($F39,[1]数值模型!$B$71:$R$80,8,FALSE)</f>
        <v>18</v>
      </c>
      <c r="M39" s="12">
        <f>ROUND(1/VLOOKUP($D39,[1]装备百分比!$D$7:$J$15,7,FALSE),1)</f>
        <v>0.8</v>
      </c>
      <c r="N39" s="12">
        <v>50</v>
      </c>
      <c r="O39" s="12">
        <v>10</v>
      </c>
      <c r="P39" s="12">
        <f>VLOOKUP($F39,[1]数值模型!$B$71:$R$80,9,FALSE)</f>
        <v>96</v>
      </c>
      <c r="Q39" s="16">
        <f t="shared" si="0"/>
        <v>660.99646017699115</v>
      </c>
      <c r="R39" s="12">
        <f>VLOOKUP($F39,[1]数值模型!$B$71:$R$80,11,FALSE)*VLOOKUP($C39,[1]数值模型!$B$86:$C$89,2,FALSE)</f>
        <v>35.840707964601769</v>
      </c>
      <c r="S39" s="12">
        <f>VLOOKUP($D39,[1]数值模型!$D$22:$S$26,11,FALSE)*VLOOKUP($C39,[1]数值模型!$B$86:$C$89,2,FALSE)</f>
        <v>8.1415929203539825</v>
      </c>
      <c r="T39" s="12">
        <f>VLOOKUP($D39,[1]数值模型!$D$22:$S$26,12,FALSE)*VLOOKUP($C39,[1]数值模型!$B$86:$C$89,2,FALSE)</f>
        <v>3.8053097345132745</v>
      </c>
      <c r="U39" s="12">
        <f>VLOOKUP($D39,[1]数值模型!$D$22:$S$26,13,FALSE)*VLOOKUP($C39,[1]数值模型!$B$86:$C$89,2,FALSE)</f>
        <v>0</v>
      </c>
      <c r="V39" s="17">
        <f>VLOOKUP($D39,[1]数值模型!$D$22:$S$26,14,FALSE)*VLOOKUP($C39,[1]数值模型!$B$86:$C$89,2,FALSE)</f>
        <v>3.8053097345132745</v>
      </c>
      <c r="W39" s="17">
        <v>0</v>
      </c>
      <c r="X39" s="17">
        <v>0</v>
      </c>
      <c r="Y39" s="17">
        <v>0</v>
      </c>
      <c r="Z39" s="17">
        <f>VLOOKUP($F39,[1]数值模型!$B$71:$R$80,15,FALSE)</f>
        <v>3.3</v>
      </c>
      <c r="AA39" s="16">
        <f t="shared" si="1"/>
        <v>54.892920353982291</v>
      </c>
      <c r="AB39" s="23"/>
      <c r="AC39" s="23"/>
      <c r="AD39" s="23"/>
      <c r="AE39" s="23"/>
      <c r="AF39" s="23"/>
      <c r="AG39" s="23"/>
      <c r="AH39" s="19">
        <v>100</v>
      </c>
      <c r="AI39" s="12">
        <f t="shared" si="2"/>
        <v>4054.8672566371683</v>
      </c>
      <c r="AJ39" s="12">
        <f t="shared" si="2"/>
        <v>873.35929203539831</v>
      </c>
      <c r="AK39" s="12">
        <f t="shared" si="2"/>
        <v>397.53097345132744</v>
      </c>
      <c r="AL39" s="12">
        <f t="shared" si="2"/>
        <v>0</v>
      </c>
      <c r="AM39" s="12">
        <f t="shared" si="2"/>
        <v>398.53097345132744</v>
      </c>
      <c r="AN39" s="12">
        <f t="shared" si="3"/>
        <v>426</v>
      </c>
      <c r="AO39" s="16">
        <f t="shared" si="5"/>
        <v>6150.2884955752215</v>
      </c>
    </row>
    <row r="40" spans="1:41" x14ac:dyDescent="0.15">
      <c r="A40" s="12">
        <v>1038</v>
      </c>
      <c r="B40" s="29" t="s">
        <v>120</v>
      </c>
      <c r="C40" s="28">
        <v>3</v>
      </c>
      <c r="D40" s="21" t="s">
        <v>61</v>
      </c>
      <c r="E40" s="21">
        <v>1</v>
      </c>
      <c r="F40" s="21" t="s">
        <v>65</v>
      </c>
      <c r="G40" s="22" t="s">
        <v>66</v>
      </c>
      <c r="H40" s="12">
        <f>VLOOKUP($F40,[1]数值模型!$B$71:$R$80,4,FALSE)*VLOOKUP($C40,[1]数值模型!$B$86:$C$89,2,FALSE)</f>
        <v>470.79646017699116</v>
      </c>
      <c r="I40" s="12">
        <f>VLOOKUP($F40,[1]数值模型!$B$71:$R$80,5,FALSE)</f>
        <v>59.2</v>
      </c>
      <c r="J40" s="12">
        <f>VLOOKUP($F40,[1]数值模型!$B$71:$R$80,6,FALSE)</f>
        <v>17</v>
      </c>
      <c r="K40" s="12">
        <f>VLOOKUP($F40,[1]数值模型!$B$71:$R$80,7,FALSE)</f>
        <v>0</v>
      </c>
      <c r="L40" s="12">
        <f>VLOOKUP($F40,[1]数值模型!$B$71:$R$80,8,FALSE)</f>
        <v>18</v>
      </c>
      <c r="M40" s="12">
        <f>ROUND(1/VLOOKUP($D40,[1]装备百分比!$D$7:$J$15,7,FALSE),1)</f>
        <v>0.8</v>
      </c>
      <c r="N40" s="12">
        <v>50</v>
      </c>
      <c r="O40" s="12">
        <v>10</v>
      </c>
      <c r="P40" s="12">
        <f>VLOOKUP($F40,[1]数值模型!$B$71:$R$80,9,FALSE)</f>
        <v>96</v>
      </c>
      <c r="Q40" s="16">
        <f t="shared" si="0"/>
        <v>660.99646017699115</v>
      </c>
      <c r="R40" s="12">
        <f>VLOOKUP($F40,[1]数值模型!$B$71:$R$80,11,FALSE)*VLOOKUP($C40,[1]数值模型!$B$86:$C$89,2,FALSE)</f>
        <v>35.840707964601769</v>
      </c>
      <c r="S40" s="12">
        <f>VLOOKUP($D40,[1]数值模型!$D$22:$S$26,11,FALSE)*VLOOKUP($C40,[1]数值模型!$B$86:$C$89,2,FALSE)</f>
        <v>8.1415929203539825</v>
      </c>
      <c r="T40" s="12">
        <f>VLOOKUP($D40,[1]数值模型!$D$22:$S$26,12,FALSE)*VLOOKUP($C40,[1]数值模型!$B$86:$C$89,2,FALSE)</f>
        <v>3.8053097345132745</v>
      </c>
      <c r="U40" s="12">
        <f>VLOOKUP($D40,[1]数值模型!$D$22:$S$26,13,FALSE)*VLOOKUP($C40,[1]数值模型!$B$86:$C$89,2,FALSE)</f>
        <v>0</v>
      </c>
      <c r="V40" s="17">
        <f>VLOOKUP($D40,[1]数值模型!$D$22:$S$26,14,FALSE)*VLOOKUP($C40,[1]数值模型!$B$86:$C$89,2,FALSE)</f>
        <v>3.8053097345132745</v>
      </c>
      <c r="W40" s="17">
        <v>0</v>
      </c>
      <c r="X40" s="17">
        <v>0</v>
      </c>
      <c r="Y40" s="17">
        <v>0</v>
      </c>
      <c r="Z40" s="17">
        <f>VLOOKUP($F40,[1]数值模型!$B$71:$R$80,15,FALSE)</f>
        <v>3.3</v>
      </c>
      <c r="AA40" s="16">
        <f t="shared" si="1"/>
        <v>54.892920353982291</v>
      </c>
      <c r="AB40" s="23"/>
      <c r="AC40" s="23"/>
      <c r="AD40" s="23"/>
      <c r="AE40" s="23"/>
      <c r="AF40" s="23"/>
      <c r="AG40" s="23"/>
      <c r="AH40" s="19">
        <v>100</v>
      </c>
      <c r="AI40" s="12">
        <f t="shared" si="2"/>
        <v>4054.8672566371683</v>
      </c>
      <c r="AJ40" s="12">
        <f t="shared" si="2"/>
        <v>873.35929203539831</v>
      </c>
      <c r="AK40" s="12">
        <f t="shared" si="2"/>
        <v>397.53097345132744</v>
      </c>
      <c r="AL40" s="12">
        <f t="shared" si="2"/>
        <v>0</v>
      </c>
      <c r="AM40" s="12">
        <f t="shared" si="2"/>
        <v>398.53097345132744</v>
      </c>
      <c r="AN40" s="12">
        <f t="shared" si="3"/>
        <v>426</v>
      </c>
      <c r="AO40" s="16">
        <f t="shared" si="5"/>
        <v>6150.2884955752215</v>
      </c>
    </row>
    <row r="41" spans="1:41" x14ac:dyDescent="0.15">
      <c r="A41" s="12">
        <v>1039</v>
      </c>
      <c r="B41" s="29" t="s">
        <v>121</v>
      </c>
      <c r="C41" s="28">
        <v>3</v>
      </c>
      <c r="D41" s="21" t="s">
        <v>40</v>
      </c>
      <c r="E41" s="21">
        <v>1</v>
      </c>
      <c r="F41" s="21" t="s">
        <v>55</v>
      </c>
      <c r="G41" s="22" t="s">
        <v>68</v>
      </c>
      <c r="H41" s="12">
        <f>VLOOKUP($F41,[1]数值模型!$B$71:$R$80,4,FALSE)*VLOOKUP($C41,[1]数值模型!$B$86:$C$89,2,FALSE)</f>
        <v>487.61061946902657</v>
      </c>
      <c r="I41" s="12">
        <f>VLOOKUP($F41,[1]数值模型!$B$71:$R$80,5,FALSE)</f>
        <v>55.5</v>
      </c>
      <c r="J41" s="12">
        <f>VLOOKUP($F41,[1]数值模型!$B$71:$R$80,6,FALSE)</f>
        <v>19.7</v>
      </c>
      <c r="K41" s="12">
        <f>VLOOKUP($F41,[1]数值模型!$B$71:$R$80,7,FALSE)</f>
        <v>0</v>
      </c>
      <c r="L41" s="12">
        <f>VLOOKUP($F41,[1]数值模型!$B$71:$R$80,8,FALSE)</f>
        <v>19.7</v>
      </c>
      <c r="M41" s="12">
        <f>ROUND(1/VLOOKUP($D41,[1]装备百分比!$D$7:$J$15,7,FALSE),1)</f>
        <v>0.8</v>
      </c>
      <c r="N41" s="12">
        <v>50</v>
      </c>
      <c r="O41" s="12">
        <v>10</v>
      </c>
      <c r="P41" s="12">
        <f>VLOOKUP($F41,[1]数值模型!$B$71:$R$80,9,FALSE)</f>
        <v>48</v>
      </c>
      <c r="Q41" s="16">
        <f t="shared" si="0"/>
        <v>630.51061946902666</v>
      </c>
      <c r="R41" s="12">
        <f>VLOOKUP($F41,[1]数值模型!$B$71:$R$80,11,FALSE)*VLOOKUP($C41,[1]数值模型!$B$86:$C$89,2,FALSE)</f>
        <v>40.353982300884958</v>
      </c>
      <c r="S41" s="12">
        <f>VLOOKUP($D41,[1]数值模型!$D$22:$S$26,11,FALSE)*VLOOKUP($C41,[1]数值模型!$B$86:$C$89,2,FALSE)</f>
        <v>7.168141592920354</v>
      </c>
      <c r="T41" s="12">
        <f>VLOOKUP($D41,[1]数值模型!$D$22:$S$26,12,FALSE)*VLOOKUP($C41,[1]数值模型!$B$86:$C$89,2,FALSE)</f>
        <v>4.3805309734513278</v>
      </c>
      <c r="U41" s="12">
        <f>VLOOKUP($D41,[1]数值模型!$D$22:$S$26,13,FALSE)*VLOOKUP($C41,[1]数值模型!$B$86:$C$89,2,FALSE)</f>
        <v>0</v>
      </c>
      <c r="V41" s="17">
        <f>VLOOKUP($D41,[1]数值模型!$D$22:$S$26,14,FALSE)*VLOOKUP($C41,[1]数值模型!$B$86:$C$89,2,FALSE)</f>
        <v>4.3805309734513278</v>
      </c>
      <c r="W41" s="17">
        <v>0</v>
      </c>
      <c r="X41" s="17">
        <v>0</v>
      </c>
      <c r="Y41" s="17">
        <v>0</v>
      </c>
      <c r="Z41" s="17">
        <f>VLOOKUP($F41,[1]数值模型!$B$71:$R$80,15,FALSE)</f>
        <v>4.6500000000000004</v>
      </c>
      <c r="AA41" s="16">
        <f t="shared" si="1"/>
        <v>60.933185840707971</v>
      </c>
      <c r="AB41" s="23"/>
      <c r="AC41" s="23"/>
      <c r="AD41" s="23"/>
      <c r="AE41" s="23"/>
      <c r="AF41" s="23"/>
      <c r="AG41" s="23"/>
      <c r="AH41" s="19">
        <v>100</v>
      </c>
      <c r="AI41" s="12">
        <f t="shared" si="2"/>
        <v>4523.0088495575228</v>
      </c>
      <c r="AJ41" s="12">
        <f t="shared" si="2"/>
        <v>772.31415929203536</v>
      </c>
      <c r="AK41" s="12">
        <f t="shared" si="2"/>
        <v>457.75309734513274</v>
      </c>
      <c r="AL41" s="12">
        <f t="shared" si="2"/>
        <v>0</v>
      </c>
      <c r="AM41" s="12">
        <f t="shared" si="2"/>
        <v>457.75309734513274</v>
      </c>
      <c r="AN41" s="12">
        <f t="shared" si="3"/>
        <v>513</v>
      </c>
      <c r="AO41" s="16">
        <f t="shared" si="5"/>
        <v>6723.8292035398244</v>
      </c>
    </row>
    <row r="42" spans="1:41" ht="24" x14ac:dyDescent="0.15">
      <c r="A42" s="12">
        <v>1040</v>
      </c>
      <c r="B42" s="29" t="s">
        <v>122</v>
      </c>
      <c r="C42" s="28">
        <v>3</v>
      </c>
      <c r="D42" s="21" t="s">
        <v>44</v>
      </c>
      <c r="E42" s="21">
        <v>1</v>
      </c>
      <c r="F42" s="21" t="s">
        <v>52</v>
      </c>
      <c r="G42" s="22" t="s">
        <v>70</v>
      </c>
      <c r="H42" s="12">
        <f>VLOOKUP($F42,[1]数值模型!$B$71:$R$80,4,FALSE)*VLOOKUP($C42,[1]数值模型!$B$86:$C$89,2,FALSE)</f>
        <v>419.46902654867256</v>
      </c>
      <c r="I42" s="12">
        <f>VLOOKUP($F42,[1]数值模型!$B$71:$R$80,5,FALSE)</f>
        <v>49.2</v>
      </c>
      <c r="J42" s="12">
        <f>VLOOKUP($F42,[1]数值模型!$B$71:$R$80,6,FALSE)</f>
        <v>14.9</v>
      </c>
      <c r="K42" s="12">
        <f>VLOOKUP($F42,[1]数值模型!$B$71:$R$80,7,FALSE)</f>
        <v>0</v>
      </c>
      <c r="L42" s="12">
        <f>VLOOKUP($F42,[1]数值模型!$B$71:$R$80,8,FALSE)</f>
        <v>14.9</v>
      </c>
      <c r="M42" s="12">
        <f>ROUND(1/VLOOKUP($D42,[1]装备百分比!$D$7:$J$15,7,FALSE),1)</f>
        <v>1</v>
      </c>
      <c r="N42" s="12">
        <v>50</v>
      </c>
      <c r="O42" s="12">
        <v>10</v>
      </c>
      <c r="P42" s="12">
        <f>VLOOKUP($F42,[1]数值模型!$B$71:$R$80,9,FALSE)</f>
        <v>24</v>
      </c>
      <c r="Q42" s="16">
        <f t="shared" si="0"/>
        <v>522.46902654867245</v>
      </c>
      <c r="R42" s="12">
        <f>VLOOKUP($F42,[1]数值模型!$B$71:$R$80,11,FALSE)*VLOOKUP($C42,[1]数值模型!$B$86:$C$89,2,FALSE)</f>
        <v>33.185840707964601</v>
      </c>
      <c r="S42" s="12">
        <f>VLOOKUP($D42,[1]数值模型!$D$22:$S$26,11,FALSE)*VLOOKUP($C42,[1]数值模型!$B$86:$C$89,2,FALSE)</f>
        <v>8.3628318584070787</v>
      </c>
      <c r="T42" s="12">
        <f>VLOOKUP($D42,[1]数值模型!$D$22:$S$26,12,FALSE)*VLOOKUP($C42,[1]数值模型!$B$86:$C$89,2,FALSE)</f>
        <v>2.8318584070796464</v>
      </c>
      <c r="U42" s="12">
        <f>VLOOKUP($D42,[1]数值模型!$D$22:$S$26,13,FALSE)*VLOOKUP($C42,[1]数值模型!$B$86:$C$89,2,FALSE)</f>
        <v>0</v>
      </c>
      <c r="V42" s="17">
        <f>VLOOKUP($D42,[1]数值模型!$D$22:$S$26,14,FALSE)*VLOOKUP($C42,[1]数值模型!$B$86:$C$89,2,FALSE)</f>
        <v>2.8318584070796464</v>
      </c>
      <c r="W42" s="17">
        <v>0</v>
      </c>
      <c r="X42" s="17">
        <v>0</v>
      </c>
      <c r="Y42" s="17">
        <v>0</v>
      </c>
      <c r="Z42" s="17">
        <f>VLOOKUP($F42,[1]数值模型!$B$71:$R$80,15,FALSE)</f>
        <v>3.2</v>
      </c>
      <c r="AA42" s="16">
        <f t="shared" si="1"/>
        <v>50.412389380530968</v>
      </c>
      <c r="AB42" s="23"/>
      <c r="AC42" s="23"/>
      <c r="AD42" s="23"/>
      <c r="AE42" s="23"/>
      <c r="AF42" s="23"/>
      <c r="AG42" s="23"/>
      <c r="AH42" s="19">
        <v>100</v>
      </c>
      <c r="AI42" s="12">
        <f t="shared" si="2"/>
        <v>3738.0530973451328</v>
      </c>
      <c r="AJ42" s="12">
        <f t="shared" si="2"/>
        <v>885.48318584070796</v>
      </c>
      <c r="AK42" s="12">
        <f t="shared" si="2"/>
        <v>298.08584070796462</v>
      </c>
      <c r="AL42" s="12">
        <f t="shared" si="2"/>
        <v>0</v>
      </c>
      <c r="AM42" s="12">
        <f t="shared" si="2"/>
        <v>298.08584070796462</v>
      </c>
      <c r="AN42" s="12">
        <f t="shared" si="3"/>
        <v>344</v>
      </c>
      <c r="AO42" s="16">
        <f t="shared" si="5"/>
        <v>5563.707964601771</v>
      </c>
    </row>
    <row r="43" spans="1:41" x14ac:dyDescent="0.15">
      <c r="A43" s="12">
        <v>1041</v>
      </c>
      <c r="B43" s="29" t="s">
        <v>123</v>
      </c>
      <c r="C43" s="28">
        <v>3</v>
      </c>
      <c r="D43" s="21" t="s">
        <v>48</v>
      </c>
      <c r="E43" s="21">
        <v>2</v>
      </c>
      <c r="F43" s="21" t="s">
        <v>49</v>
      </c>
      <c r="G43" s="22" t="s">
        <v>72</v>
      </c>
      <c r="H43" s="12">
        <f>VLOOKUP($F43,[1]数值模型!$B$71:$R$80,4,FALSE)*VLOOKUP($C43,[1]数值模型!$B$86:$C$89,2,FALSE)</f>
        <v>375.22123893805309</v>
      </c>
      <c r="I43" s="12">
        <f>VLOOKUP($F43,[1]数值模型!$B$71:$R$80,5,FALSE)</f>
        <v>0</v>
      </c>
      <c r="J43" s="12">
        <f>VLOOKUP($F43,[1]数值模型!$B$71:$R$80,6,FALSE)</f>
        <v>12</v>
      </c>
      <c r="K43" s="12">
        <f>VLOOKUP($F43,[1]数值模型!$B$71:$R$80,7,FALSE)</f>
        <v>53.3</v>
      </c>
      <c r="L43" s="12">
        <f>VLOOKUP($F43,[1]数值模型!$B$71:$R$80,8,FALSE)</f>
        <v>12</v>
      </c>
      <c r="M43" s="12">
        <f>ROUND(1/VLOOKUP($D43,[1]装备百分比!$D$7:$J$15,7,FALSE),1)</f>
        <v>0.8</v>
      </c>
      <c r="N43" s="12">
        <v>50</v>
      </c>
      <c r="O43" s="12">
        <v>10</v>
      </c>
      <c r="P43" s="12">
        <f>VLOOKUP($F43,[1]数值模型!$B$71:$R$80,9,FALSE)</f>
        <v>80</v>
      </c>
      <c r="Q43" s="16">
        <f t="shared" si="0"/>
        <v>532.5212389380531</v>
      </c>
      <c r="R43" s="12">
        <f>VLOOKUP($F43,[1]数值模型!$B$71:$R$80,11,FALSE)*VLOOKUP($C43,[1]数值模型!$B$86:$C$89,2,FALSE)</f>
        <v>34.955752212389385</v>
      </c>
      <c r="S43" s="12">
        <f>VLOOKUP($D43,[1]数值模型!$D$22:$S$26,11,FALSE)*VLOOKUP($C43,[1]数值模型!$B$86:$C$89,2,FALSE)</f>
        <v>0</v>
      </c>
      <c r="T43" s="12">
        <f>VLOOKUP($D43,[1]数值模型!$D$22:$S$26,12,FALSE)*VLOOKUP($C43,[1]数值模型!$B$86:$C$89,2,FALSE)</f>
        <v>2.7433628318584073</v>
      </c>
      <c r="U43" s="12">
        <f>VLOOKUP($D43,[1]数值模型!$D$22:$S$26,13,FALSE)*VLOOKUP($C43,[1]数值模型!$B$86:$C$89,2,FALSE)</f>
        <v>7.4336283185840717</v>
      </c>
      <c r="V43" s="17">
        <f>VLOOKUP($D43,[1]数值模型!$D$22:$S$26,14,FALSE)*VLOOKUP($C43,[1]数值模型!$B$86:$C$89,2,FALSE)</f>
        <v>2.7433628318584073</v>
      </c>
      <c r="W43" s="17">
        <v>0</v>
      </c>
      <c r="X43" s="17">
        <v>0</v>
      </c>
      <c r="Y43" s="17">
        <v>0</v>
      </c>
      <c r="Z43" s="17">
        <f>VLOOKUP($F43,[1]数值模型!$B$71:$R$80,15,FALSE)</f>
        <v>3.1</v>
      </c>
      <c r="AA43" s="16">
        <f t="shared" si="1"/>
        <v>50.976106194690267</v>
      </c>
      <c r="AB43" s="23"/>
      <c r="AC43" s="23"/>
      <c r="AD43" s="23"/>
      <c r="AE43" s="23"/>
      <c r="AF43" s="23"/>
      <c r="AG43" s="23"/>
      <c r="AH43" s="19">
        <v>100</v>
      </c>
      <c r="AI43" s="12">
        <f t="shared" si="2"/>
        <v>3870.7964601769913</v>
      </c>
      <c r="AJ43" s="12">
        <f t="shared" si="2"/>
        <v>0</v>
      </c>
      <c r="AK43" s="12">
        <f t="shared" si="2"/>
        <v>286.33628318584073</v>
      </c>
      <c r="AL43" s="12">
        <f t="shared" si="2"/>
        <v>796.66283185840712</v>
      </c>
      <c r="AM43" s="12">
        <f t="shared" si="2"/>
        <v>286.33628318584073</v>
      </c>
      <c r="AN43" s="12">
        <f t="shared" si="3"/>
        <v>390</v>
      </c>
      <c r="AO43" s="16">
        <f t="shared" si="5"/>
        <v>5630.1318584070796</v>
      </c>
    </row>
    <row r="44" spans="1:41" x14ac:dyDescent="0.15">
      <c r="A44" s="12">
        <v>1042</v>
      </c>
      <c r="B44" s="29" t="s">
        <v>124</v>
      </c>
      <c r="C44" s="28">
        <v>3</v>
      </c>
      <c r="D44" s="21" t="s">
        <v>44</v>
      </c>
      <c r="E44" s="21">
        <v>1</v>
      </c>
      <c r="F44" s="21" t="s">
        <v>45</v>
      </c>
      <c r="G44" s="22" t="s">
        <v>74</v>
      </c>
      <c r="H44" s="12">
        <f>VLOOKUP($F44,[1]数值模型!$B$71:$R$80,4,FALSE)*VLOOKUP($C44,[1]数值模型!$B$86:$C$89,2,FALSE)</f>
        <v>419.46902654867256</v>
      </c>
      <c r="I44" s="12">
        <f>VLOOKUP($F44,[1]数值模型!$B$71:$R$80,5,FALSE)</f>
        <v>49.2</v>
      </c>
      <c r="J44" s="12">
        <f>VLOOKUP($F44,[1]数值模型!$B$71:$R$80,6,FALSE)</f>
        <v>14.9</v>
      </c>
      <c r="K44" s="12">
        <f>VLOOKUP($F44,[1]数值模型!$B$71:$R$80,7,FALSE)</f>
        <v>0</v>
      </c>
      <c r="L44" s="12">
        <f>VLOOKUP($F44,[1]数值模型!$B$71:$R$80,8,FALSE)</f>
        <v>14.9</v>
      </c>
      <c r="M44" s="12">
        <f>ROUND(1/VLOOKUP($D44,[1]装备百分比!$D$7:$J$15,7,FALSE),1)</f>
        <v>1</v>
      </c>
      <c r="N44" s="12">
        <v>50</v>
      </c>
      <c r="O44" s="12">
        <v>10</v>
      </c>
      <c r="P44" s="12">
        <f>VLOOKUP($F44,[1]数值模型!$B$71:$R$80,9,FALSE)</f>
        <v>36</v>
      </c>
      <c r="Q44" s="16">
        <f t="shared" si="0"/>
        <v>534.46902654867245</v>
      </c>
      <c r="R44" s="12">
        <f>VLOOKUP($F44,[1]数值模型!$B$71:$R$80,11,FALSE)*VLOOKUP($C44,[1]数值模型!$B$86:$C$89,2,FALSE)</f>
        <v>33.185840707964601</v>
      </c>
      <c r="S44" s="12">
        <f>VLOOKUP($D44,[1]数值模型!$D$22:$S$26,11,FALSE)*VLOOKUP($C44,[1]数值模型!$B$86:$C$89,2,FALSE)</f>
        <v>8.3628318584070787</v>
      </c>
      <c r="T44" s="12">
        <f>VLOOKUP($D44,[1]数值模型!$D$22:$S$26,12,FALSE)*VLOOKUP($C44,[1]数值模型!$B$86:$C$89,2,FALSE)</f>
        <v>2.8318584070796464</v>
      </c>
      <c r="U44" s="12">
        <f>VLOOKUP($D44,[1]数值模型!$D$22:$S$26,13,FALSE)*VLOOKUP($C44,[1]数值模型!$B$86:$C$89,2,FALSE)</f>
        <v>0</v>
      </c>
      <c r="V44" s="17">
        <f>VLOOKUP($D44,[1]数值模型!$D$22:$S$26,14,FALSE)*VLOOKUP($C44,[1]数值模型!$B$86:$C$89,2,FALSE)</f>
        <v>2.8318584070796464</v>
      </c>
      <c r="W44" s="17">
        <v>0</v>
      </c>
      <c r="X44" s="17">
        <v>0</v>
      </c>
      <c r="Y44" s="17">
        <v>0</v>
      </c>
      <c r="Z44" s="17">
        <f>VLOOKUP($F44,[1]数值模型!$B$71:$R$80,15,FALSE)</f>
        <v>3.2</v>
      </c>
      <c r="AA44" s="16">
        <f t="shared" si="1"/>
        <v>50.412389380530968</v>
      </c>
      <c r="AB44" s="23"/>
      <c r="AC44" s="23"/>
      <c r="AD44" s="23"/>
      <c r="AE44" s="23"/>
      <c r="AF44" s="23"/>
      <c r="AG44" s="23"/>
      <c r="AH44" s="19">
        <v>100</v>
      </c>
      <c r="AI44" s="12">
        <f t="shared" si="2"/>
        <v>3738.0530973451328</v>
      </c>
      <c r="AJ44" s="12">
        <f t="shared" si="2"/>
        <v>885.48318584070796</v>
      </c>
      <c r="AK44" s="12">
        <f t="shared" si="2"/>
        <v>298.08584070796462</v>
      </c>
      <c r="AL44" s="12">
        <f t="shared" si="2"/>
        <v>0</v>
      </c>
      <c r="AM44" s="12">
        <f t="shared" si="2"/>
        <v>298.08584070796462</v>
      </c>
      <c r="AN44" s="12">
        <f t="shared" si="3"/>
        <v>356</v>
      </c>
      <c r="AO44" s="16">
        <f t="shared" si="5"/>
        <v>5575.707964601771</v>
      </c>
    </row>
    <row r="45" spans="1:41" x14ac:dyDescent="0.15">
      <c r="A45" s="12">
        <v>1043</v>
      </c>
      <c r="B45" s="29" t="s">
        <v>125</v>
      </c>
      <c r="C45" s="28">
        <v>3</v>
      </c>
      <c r="D45" s="21" t="s">
        <v>48</v>
      </c>
      <c r="E45" s="21">
        <v>2</v>
      </c>
      <c r="F45" s="21" t="s">
        <v>58</v>
      </c>
      <c r="G45" s="22" t="s">
        <v>76</v>
      </c>
      <c r="H45" s="12">
        <f>VLOOKUP($F45,[1]数值模型!$B$71:$R$80,4,FALSE)*VLOOKUP($C45,[1]数值模型!$B$86:$C$89,2,FALSE)</f>
        <v>375.22123893805309</v>
      </c>
      <c r="I45" s="12">
        <f>VLOOKUP($F45,[1]数值模型!$B$71:$R$80,5,FALSE)</f>
        <v>0</v>
      </c>
      <c r="J45" s="12">
        <f>VLOOKUP($F45,[1]数值模型!$B$71:$R$80,6,FALSE)</f>
        <v>12</v>
      </c>
      <c r="K45" s="12">
        <f>VLOOKUP($F45,[1]数值模型!$B$71:$R$80,7,FALSE)</f>
        <v>53.3</v>
      </c>
      <c r="L45" s="12">
        <f>VLOOKUP($F45,[1]数值模型!$B$71:$R$80,8,FALSE)</f>
        <v>12</v>
      </c>
      <c r="M45" s="12">
        <f>ROUND(1/VLOOKUP($D45,[1]装备百分比!$D$7:$J$15,7,FALSE),1)</f>
        <v>0.8</v>
      </c>
      <c r="N45" s="12">
        <v>50</v>
      </c>
      <c r="O45" s="12">
        <v>10</v>
      </c>
      <c r="P45" s="12">
        <f>VLOOKUP($F45,[1]数值模型!$B$71:$R$80,9,FALSE)</f>
        <v>80</v>
      </c>
      <c r="Q45" s="16">
        <f t="shared" si="0"/>
        <v>532.5212389380531</v>
      </c>
      <c r="R45" s="12">
        <f>VLOOKUP($F45,[1]数值模型!$B$71:$R$80,11,FALSE)*VLOOKUP($C45,[1]数值模型!$B$86:$C$89,2,FALSE)</f>
        <v>34.955752212389385</v>
      </c>
      <c r="S45" s="12">
        <f>VLOOKUP($D45,[1]数值模型!$D$22:$S$26,11,FALSE)*VLOOKUP($C45,[1]数值模型!$B$86:$C$89,2,FALSE)</f>
        <v>0</v>
      </c>
      <c r="T45" s="12">
        <f>VLOOKUP($D45,[1]数值模型!$D$22:$S$26,12,FALSE)*VLOOKUP($C45,[1]数值模型!$B$86:$C$89,2,FALSE)</f>
        <v>2.7433628318584073</v>
      </c>
      <c r="U45" s="12">
        <f>VLOOKUP($D45,[1]数值模型!$D$22:$S$26,13,FALSE)*VLOOKUP($C45,[1]数值模型!$B$86:$C$89,2,FALSE)</f>
        <v>7.4336283185840717</v>
      </c>
      <c r="V45" s="17">
        <f>VLOOKUP($D45,[1]数值模型!$D$22:$S$26,14,FALSE)*VLOOKUP($C45,[1]数值模型!$B$86:$C$89,2,FALSE)</f>
        <v>2.7433628318584073</v>
      </c>
      <c r="W45" s="17">
        <v>0</v>
      </c>
      <c r="X45" s="17">
        <v>0</v>
      </c>
      <c r="Y45" s="17">
        <v>0</v>
      </c>
      <c r="Z45" s="17">
        <f>VLOOKUP($F45,[1]数值模型!$B$71:$R$80,15,FALSE)</f>
        <v>3.1</v>
      </c>
      <c r="AA45" s="16">
        <f t="shared" si="1"/>
        <v>50.976106194690267</v>
      </c>
      <c r="AB45" s="23"/>
      <c r="AC45" s="23"/>
      <c r="AD45" s="23"/>
      <c r="AE45" s="23"/>
      <c r="AF45" s="23"/>
      <c r="AG45" s="23"/>
      <c r="AH45" s="19">
        <v>100</v>
      </c>
      <c r="AI45" s="12">
        <f t="shared" si="2"/>
        <v>3870.7964601769913</v>
      </c>
      <c r="AJ45" s="12">
        <f t="shared" si="2"/>
        <v>0</v>
      </c>
      <c r="AK45" s="12">
        <f t="shared" si="2"/>
        <v>286.33628318584073</v>
      </c>
      <c r="AL45" s="12">
        <f t="shared" si="2"/>
        <v>796.66283185840712</v>
      </c>
      <c r="AM45" s="12">
        <f t="shared" si="2"/>
        <v>286.33628318584073</v>
      </c>
      <c r="AN45" s="12">
        <f t="shared" si="3"/>
        <v>390</v>
      </c>
      <c r="AO45" s="16">
        <f t="shared" si="5"/>
        <v>5630.1318584070796</v>
      </c>
    </row>
    <row r="46" spans="1:41" x14ac:dyDescent="0.15">
      <c r="A46" s="12">
        <v>1044</v>
      </c>
      <c r="B46" s="29" t="s">
        <v>126</v>
      </c>
      <c r="C46" s="28">
        <v>3</v>
      </c>
      <c r="D46" s="21" t="s">
        <v>40</v>
      </c>
      <c r="E46" s="21">
        <v>1</v>
      </c>
      <c r="F46" s="21" t="s">
        <v>78</v>
      </c>
      <c r="G46" s="22" t="s">
        <v>79</v>
      </c>
      <c r="H46" s="12">
        <f>VLOOKUP($F46,[1]数值模型!$B$71:$R$80,4,FALSE)*VLOOKUP($C46,[1]数值模型!$B$86:$C$89,2,FALSE)</f>
        <v>487.61061946902657</v>
      </c>
      <c r="I46" s="12">
        <f>VLOOKUP($F46,[1]数值模型!$B$71:$R$80,5,FALSE)</f>
        <v>52.5</v>
      </c>
      <c r="J46" s="12">
        <f>VLOOKUP($F46,[1]数值模型!$B$71:$R$80,6,FALSE)</f>
        <v>21.7</v>
      </c>
      <c r="K46" s="12">
        <f>VLOOKUP($F46,[1]数值模型!$B$71:$R$80,7,FALSE)</f>
        <v>0</v>
      </c>
      <c r="L46" s="12">
        <f>VLOOKUP($F46,[1]数值模型!$B$71:$R$80,8,FALSE)</f>
        <v>21.7</v>
      </c>
      <c r="M46" s="12">
        <f>ROUND(1/VLOOKUP($D46,[1]装备百分比!$D$7:$J$15,7,FALSE),1)</f>
        <v>0.8</v>
      </c>
      <c r="N46" s="12">
        <v>50</v>
      </c>
      <c r="O46" s="12">
        <v>10</v>
      </c>
      <c r="P46" s="12">
        <f>VLOOKUP($F46,[1]数值模型!$B$71:$R$80,9,FALSE)</f>
        <v>24</v>
      </c>
      <c r="Q46" s="16">
        <f t="shared" si="0"/>
        <v>607.51061946902666</v>
      </c>
      <c r="R46" s="12">
        <f>VLOOKUP($F46,[1]数值模型!$B$71:$R$80,11,FALSE)*VLOOKUP($C46,[1]数值模型!$B$86:$C$89,2,FALSE)</f>
        <v>43.893805309734518</v>
      </c>
      <c r="S46" s="12">
        <f>VLOOKUP($D46,[1]数值模型!$D$22:$S$26,11,FALSE)*VLOOKUP($C46,[1]数值模型!$B$86:$C$89,2,FALSE)</f>
        <v>7.168141592920354</v>
      </c>
      <c r="T46" s="12">
        <f>VLOOKUP($D46,[1]数值模型!$D$22:$S$26,12,FALSE)*VLOOKUP($C46,[1]数值模型!$B$86:$C$89,2,FALSE)</f>
        <v>4.3805309734513278</v>
      </c>
      <c r="U46" s="12">
        <f>VLOOKUP($D46,[1]数值模型!$D$22:$S$26,13,FALSE)*VLOOKUP($C46,[1]数值模型!$B$86:$C$89,2,FALSE)</f>
        <v>0</v>
      </c>
      <c r="V46" s="17">
        <f>VLOOKUP($D46,[1]数值模型!$D$22:$S$26,14,FALSE)*VLOOKUP($C46,[1]数值模型!$B$86:$C$89,2,FALSE)</f>
        <v>4.3805309734513278</v>
      </c>
      <c r="W46" s="17">
        <v>0</v>
      </c>
      <c r="X46" s="17">
        <v>0</v>
      </c>
      <c r="Y46" s="17">
        <v>0</v>
      </c>
      <c r="Z46" s="17">
        <f>VLOOKUP($F46,[1]数值模型!$B$71:$R$80,15,FALSE)</f>
        <v>4.95</v>
      </c>
      <c r="AA46" s="16">
        <f t="shared" si="1"/>
        <v>64.773008849557527</v>
      </c>
      <c r="AB46" s="23"/>
      <c r="AC46" s="23"/>
      <c r="AD46" s="23"/>
      <c r="AE46" s="23"/>
      <c r="AF46" s="23"/>
      <c r="AG46" s="23"/>
      <c r="AH46" s="19">
        <v>100</v>
      </c>
      <c r="AI46" s="12">
        <f t="shared" si="2"/>
        <v>4876.9911504424781</v>
      </c>
      <c r="AJ46" s="12">
        <f t="shared" si="2"/>
        <v>769.31415929203536</v>
      </c>
      <c r="AK46" s="12">
        <f t="shared" si="2"/>
        <v>459.75309734513274</v>
      </c>
      <c r="AL46" s="12">
        <f t="shared" si="2"/>
        <v>0</v>
      </c>
      <c r="AM46" s="12">
        <f t="shared" si="2"/>
        <v>459.75309734513274</v>
      </c>
      <c r="AN46" s="12">
        <f t="shared" si="3"/>
        <v>519</v>
      </c>
      <c r="AO46" s="16">
        <f t="shared" si="5"/>
        <v>7084.8115044247797</v>
      </c>
    </row>
    <row r="47" spans="1:41" x14ac:dyDescent="0.15">
      <c r="A47" s="12">
        <v>1045</v>
      </c>
      <c r="B47" s="29" t="s">
        <v>127</v>
      </c>
      <c r="C47" s="28">
        <v>3</v>
      </c>
      <c r="D47" s="21" t="s">
        <v>61</v>
      </c>
      <c r="E47" s="21">
        <v>2</v>
      </c>
      <c r="F47" s="21" t="s">
        <v>62</v>
      </c>
      <c r="G47" s="22" t="s">
        <v>81</v>
      </c>
      <c r="H47" s="12">
        <f>VLOOKUP($F47,[1]数值模型!$B$71:$R$80,4,FALSE)*VLOOKUP($C47,[1]数值模型!$B$86:$C$89,2,FALSE)</f>
        <v>470.79646017699116</v>
      </c>
      <c r="I47" s="12">
        <f>VLOOKUP($F47,[1]数值模型!$B$71:$R$80,5,FALSE)</f>
        <v>59.2</v>
      </c>
      <c r="J47" s="12">
        <f>VLOOKUP($F47,[1]数值模型!$B$71:$R$80,6,FALSE)</f>
        <v>17</v>
      </c>
      <c r="K47" s="12">
        <f>VLOOKUP($F47,[1]数值模型!$B$71:$R$80,7,FALSE)</f>
        <v>0</v>
      </c>
      <c r="L47" s="12">
        <f>VLOOKUP($F47,[1]数值模型!$B$71:$R$80,8,FALSE)</f>
        <v>18</v>
      </c>
      <c r="M47" s="12">
        <f>ROUND(1/VLOOKUP($D47,[1]装备百分比!$D$7:$J$15,7,FALSE),1)</f>
        <v>0.8</v>
      </c>
      <c r="N47" s="12">
        <v>50</v>
      </c>
      <c r="O47" s="12">
        <v>10</v>
      </c>
      <c r="P47" s="12">
        <f>VLOOKUP($F47,[1]数值模型!$B$71:$R$80,9,FALSE)</f>
        <v>96</v>
      </c>
      <c r="Q47" s="16">
        <f t="shared" si="0"/>
        <v>660.99646017699115</v>
      </c>
      <c r="R47" s="12">
        <f>VLOOKUP($F47,[1]数值模型!$B$71:$R$80,11,FALSE)*VLOOKUP($C47,[1]数值模型!$B$86:$C$89,2,FALSE)</f>
        <v>35.840707964601769</v>
      </c>
      <c r="S47" s="12">
        <f>VLOOKUP($D47,[1]数值模型!$D$22:$S$26,11,FALSE)*VLOOKUP($C47,[1]数值模型!$B$86:$C$89,2,FALSE)</f>
        <v>8.1415929203539825</v>
      </c>
      <c r="T47" s="12">
        <f>VLOOKUP($D47,[1]数值模型!$D$22:$S$26,12,FALSE)*VLOOKUP($C47,[1]数值模型!$B$86:$C$89,2,FALSE)</f>
        <v>3.8053097345132745</v>
      </c>
      <c r="U47" s="12">
        <f>VLOOKUP($D47,[1]数值模型!$D$22:$S$26,13,FALSE)*VLOOKUP($C47,[1]数值模型!$B$86:$C$89,2,FALSE)</f>
        <v>0</v>
      </c>
      <c r="V47" s="17">
        <f>VLOOKUP($D47,[1]数值模型!$D$22:$S$26,14,FALSE)*VLOOKUP($C47,[1]数值模型!$B$86:$C$89,2,FALSE)</f>
        <v>3.8053097345132745</v>
      </c>
      <c r="W47" s="17">
        <v>0</v>
      </c>
      <c r="X47" s="17">
        <v>0</v>
      </c>
      <c r="Y47" s="17">
        <v>0</v>
      </c>
      <c r="Z47" s="17">
        <f>VLOOKUP($F47,[1]数值模型!$B$71:$R$80,15,FALSE)</f>
        <v>3.3</v>
      </c>
      <c r="AA47" s="16">
        <f t="shared" si="1"/>
        <v>54.892920353982291</v>
      </c>
      <c r="AB47" s="23"/>
      <c r="AC47" s="23"/>
      <c r="AD47" s="23"/>
      <c r="AE47" s="23"/>
      <c r="AF47" s="23"/>
      <c r="AG47" s="23"/>
      <c r="AH47" s="19">
        <v>100</v>
      </c>
      <c r="AI47" s="12">
        <f t="shared" si="2"/>
        <v>4054.8672566371683</v>
      </c>
      <c r="AJ47" s="12">
        <f t="shared" si="2"/>
        <v>873.35929203539831</v>
      </c>
      <c r="AK47" s="12">
        <f t="shared" si="2"/>
        <v>397.53097345132744</v>
      </c>
      <c r="AL47" s="12">
        <f t="shared" si="2"/>
        <v>0</v>
      </c>
      <c r="AM47" s="12">
        <f t="shared" si="2"/>
        <v>398.53097345132744</v>
      </c>
      <c r="AN47" s="12">
        <f t="shared" si="3"/>
        <v>426</v>
      </c>
      <c r="AO47" s="16">
        <f t="shared" si="5"/>
        <v>6150.2884955752215</v>
      </c>
    </row>
    <row r="48" spans="1:41" x14ac:dyDescent="0.15">
      <c r="A48" s="12">
        <v>1046</v>
      </c>
      <c r="B48" s="29" t="s">
        <v>128</v>
      </c>
      <c r="C48" s="28">
        <v>3</v>
      </c>
      <c r="D48" s="21" t="s">
        <v>48</v>
      </c>
      <c r="E48" s="21">
        <v>2</v>
      </c>
      <c r="F48" s="21" t="s">
        <v>49</v>
      </c>
      <c r="G48" s="22" t="s">
        <v>83</v>
      </c>
      <c r="H48" s="12">
        <f>VLOOKUP($F48,[1]数值模型!$B$71:$R$80,4,FALSE)*VLOOKUP($C48,[1]数值模型!$B$86:$C$89,2,FALSE)</f>
        <v>375.22123893805309</v>
      </c>
      <c r="I48" s="12">
        <f>VLOOKUP($F48,[1]数值模型!$B$71:$R$80,5,FALSE)</f>
        <v>0</v>
      </c>
      <c r="J48" s="12">
        <f>VLOOKUP($F48,[1]数值模型!$B$71:$R$80,6,FALSE)</f>
        <v>12</v>
      </c>
      <c r="K48" s="12">
        <f>VLOOKUP($F48,[1]数值模型!$B$71:$R$80,7,FALSE)</f>
        <v>53.3</v>
      </c>
      <c r="L48" s="12">
        <f>VLOOKUP($F48,[1]数值模型!$B$71:$R$80,8,FALSE)</f>
        <v>12</v>
      </c>
      <c r="M48" s="12">
        <f>ROUND(1/VLOOKUP($D48,[1]装备百分比!$D$7:$J$15,7,FALSE),1)</f>
        <v>0.8</v>
      </c>
      <c r="N48" s="12">
        <v>50</v>
      </c>
      <c r="O48" s="12">
        <v>10</v>
      </c>
      <c r="P48" s="12">
        <f>VLOOKUP($F48,[1]数值模型!$B$71:$R$80,9,FALSE)</f>
        <v>80</v>
      </c>
      <c r="Q48" s="16">
        <f t="shared" si="0"/>
        <v>532.5212389380531</v>
      </c>
      <c r="R48" s="12">
        <f>VLOOKUP($F48,[1]数值模型!$B$71:$R$80,11,FALSE)*VLOOKUP($C48,[1]数值模型!$B$86:$C$89,2,FALSE)</f>
        <v>34.955752212389385</v>
      </c>
      <c r="S48" s="12">
        <f>VLOOKUP($D48,[1]数值模型!$D$22:$S$26,11,FALSE)*VLOOKUP($C48,[1]数值模型!$B$86:$C$89,2,FALSE)</f>
        <v>0</v>
      </c>
      <c r="T48" s="12">
        <f>VLOOKUP($D48,[1]数值模型!$D$22:$S$26,12,FALSE)*VLOOKUP($C48,[1]数值模型!$B$86:$C$89,2,FALSE)</f>
        <v>2.7433628318584073</v>
      </c>
      <c r="U48" s="12">
        <f>VLOOKUP($D48,[1]数值模型!$D$22:$S$26,13,FALSE)*VLOOKUP($C48,[1]数值模型!$B$86:$C$89,2,FALSE)</f>
        <v>7.4336283185840717</v>
      </c>
      <c r="V48" s="17">
        <f>VLOOKUP($D48,[1]数值模型!$D$22:$S$26,14,FALSE)*VLOOKUP($C48,[1]数值模型!$B$86:$C$89,2,FALSE)</f>
        <v>2.7433628318584073</v>
      </c>
      <c r="W48" s="17">
        <v>0</v>
      </c>
      <c r="X48" s="17">
        <v>0</v>
      </c>
      <c r="Y48" s="17">
        <v>0</v>
      </c>
      <c r="Z48" s="17">
        <f>VLOOKUP($F48,[1]数值模型!$B$71:$R$80,15,FALSE)</f>
        <v>3.1</v>
      </c>
      <c r="AA48" s="16">
        <f t="shared" si="1"/>
        <v>50.976106194690267</v>
      </c>
      <c r="AB48" s="23"/>
      <c r="AC48" s="23"/>
      <c r="AD48" s="23"/>
      <c r="AE48" s="23"/>
      <c r="AF48" s="23"/>
      <c r="AG48" s="23"/>
      <c r="AH48" s="19">
        <v>100</v>
      </c>
      <c r="AI48" s="12">
        <f t="shared" si="2"/>
        <v>3870.7964601769913</v>
      </c>
      <c r="AJ48" s="12">
        <f t="shared" si="2"/>
        <v>0</v>
      </c>
      <c r="AK48" s="12">
        <f t="shared" si="2"/>
        <v>286.33628318584073</v>
      </c>
      <c r="AL48" s="12">
        <f t="shared" si="2"/>
        <v>796.66283185840712</v>
      </c>
      <c r="AM48" s="12">
        <f t="shared" si="2"/>
        <v>286.33628318584073</v>
      </c>
      <c r="AN48" s="12">
        <f t="shared" si="3"/>
        <v>390</v>
      </c>
      <c r="AO48" s="16">
        <f t="shared" si="5"/>
        <v>5630.1318584070796</v>
      </c>
    </row>
    <row r="49" spans="1:41" x14ac:dyDescent="0.15">
      <c r="A49" s="12">
        <v>1047</v>
      </c>
      <c r="B49" s="29" t="s">
        <v>129</v>
      </c>
      <c r="C49" s="28">
        <v>3</v>
      </c>
      <c r="D49" s="21" t="s">
        <v>61</v>
      </c>
      <c r="E49" s="21">
        <v>1</v>
      </c>
      <c r="F49" s="21" t="s">
        <v>62</v>
      </c>
      <c r="G49" s="22" t="s">
        <v>85</v>
      </c>
      <c r="H49" s="12">
        <f>VLOOKUP($F49,[1]数值模型!$B$71:$R$80,4,FALSE)*VLOOKUP($C49,[1]数值模型!$B$86:$C$89,2,FALSE)</f>
        <v>470.79646017699116</v>
      </c>
      <c r="I49" s="12">
        <f>VLOOKUP($F49,[1]数值模型!$B$71:$R$80,5,FALSE)</f>
        <v>59.2</v>
      </c>
      <c r="J49" s="12">
        <f>VLOOKUP($F49,[1]数值模型!$B$71:$R$80,6,FALSE)</f>
        <v>17</v>
      </c>
      <c r="K49" s="12">
        <f>VLOOKUP($F49,[1]数值模型!$B$71:$R$80,7,FALSE)</f>
        <v>0</v>
      </c>
      <c r="L49" s="12">
        <f>VLOOKUP($F49,[1]数值模型!$B$71:$R$80,8,FALSE)</f>
        <v>18</v>
      </c>
      <c r="M49" s="12">
        <f>ROUND(1/VLOOKUP($D49,[1]装备百分比!$D$7:$J$15,7,FALSE),1)</f>
        <v>0.8</v>
      </c>
      <c r="N49" s="12">
        <v>50</v>
      </c>
      <c r="O49" s="12">
        <v>10</v>
      </c>
      <c r="P49" s="12">
        <f>VLOOKUP($F49,[1]数值模型!$B$71:$R$80,9,FALSE)</f>
        <v>96</v>
      </c>
      <c r="Q49" s="16">
        <f t="shared" si="0"/>
        <v>660.99646017699115</v>
      </c>
      <c r="R49" s="12">
        <f>VLOOKUP($F49,[1]数值模型!$B$71:$R$80,11,FALSE)*VLOOKUP($C49,[1]数值模型!$B$86:$C$89,2,FALSE)</f>
        <v>35.840707964601769</v>
      </c>
      <c r="S49" s="12">
        <f>VLOOKUP($D49,[1]数值模型!$D$22:$S$26,11,FALSE)*VLOOKUP($C49,[1]数值模型!$B$86:$C$89,2,FALSE)</f>
        <v>8.1415929203539825</v>
      </c>
      <c r="T49" s="12">
        <f>VLOOKUP($D49,[1]数值模型!$D$22:$S$26,12,FALSE)*VLOOKUP($C49,[1]数值模型!$B$86:$C$89,2,FALSE)</f>
        <v>3.8053097345132745</v>
      </c>
      <c r="U49" s="12">
        <f>VLOOKUP($D49,[1]数值模型!$D$22:$S$26,13,FALSE)*VLOOKUP($C49,[1]数值模型!$B$86:$C$89,2,FALSE)</f>
        <v>0</v>
      </c>
      <c r="V49" s="17">
        <f>VLOOKUP($D49,[1]数值模型!$D$22:$S$26,14,FALSE)*VLOOKUP($C49,[1]数值模型!$B$86:$C$89,2,FALSE)</f>
        <v>3.8053097345132745</v>
      </c>
      <c r="W49" s="17">
        <v>0</v>
      </c>
      <c r="X49" s="17">
        <v>0</v>
      </c>
      <c r="Y49" s="17">
        <v>0</v>
      </c>
      <c r="Z49" s="17">
        <f>VLOOKUP($F49,[1]数值模型!$B$71:$R$80,15,FALSE)</f>
        <v>3.3</v>
      </c>
      <c r="AA49" s="16">
        <f t="shared" si="1"/>
        <v>54.892920353982291</v>
      </c>
      <c r="AB49" s="23"/>
      <c r="AC49" s="23"/>
      <c r="AD49" s="23"/>
      <c r="AE49" s="23"/>
      <c r="AF49" s="23"/>
      <c r="AG49" s="23"/>
      <c r="AH49" s="19">
        <v>100</v>
      </c>
      <c r="AI49" s="12">
        <f t="shared" si="2"/>
        <v>4054.8672566371683</v>
      </c>
      <c r="AJ49" s="12">
        <f t="shared" si="2"/>
        <v>873.35929203539831</v>
      </c>
      <c r="AK49" s="12">
        <f t="shared" si="2"/>
        <v>397.53097345132744</v>
      </c>
      <c r="AL49" s="12">
        <f t="shared" si="2"/>
        <v>0</v>
      </c>
      <c r="AM49" s="12">
        <f t="shared" si="2"/>
        <v>398.53097345132744</v>
      </c>
      <c r="AN49" s="12">
        <f t="shared" si="3"/>
        <v>426</v>
      </c>
      <c r="AO49" s="16">
        <f t="shared" si="5"/>
        <v>6150.2884955752215</v>
      </c>
    </row>
    <row r="50" spans="1:41" x14ac:dyDescent="0.15">
      <c r="A50" s="12">
        <v>1048</v>
      </c>
      <c r="B50" s="29" t="s">
        <v>130</v>
      </c>
      <c r="C50" s="28">
        <v>3</v>
      </c>
      <c r="D50" s="21" t="s">
        <v>40</v>
      </c>
      <c r="E50" s="21">
        <v>1</v>
      </c>
      <c r="F50" s="21" t="s">
        <v>78</v>
      </c>
      <c r="G50" s="22" t="s">
        <v>87</v>
      </c>
      <c r="H50" s="12">
        <f>VLOOKUP($F50,[1]数值模型!$B$71:$R$80,4,FALSE)*VLOOKUP($C50,[1]数值模型!$B$86:$C$89,2,FALSE)</f>
        <v>487.61061946902657</v>
      </c>
      <c r="I50" s="12">
        <f>VLOOKUP($F50,[1]数值模型!$B$71:$R$80,5,FALSE)</f>
        <v>52.5</v>
      </c>
      <c r="J50" s="12">
        <f>VLOOKUP($F50,[1]数值模型!$B$71:$R$80,6,FALSE)</f>
        <v>21.7</v>
      </c>
      <c r="K50" s="12">
        <f>VLOOKUP($F50,[1]数值模型!$B$71:$R$80,7,FALSE)</f>
        <v>0</v>
      </c>
      <c r="L50" s="12">
        <f>VLOOKUP($F50,[1]数值模型!$B$71:$R$80,8,FALSE)</f>
        <v>21.7</v>
      </c>
      <c r="M50" s="12">
        <f>ROUND(1/VLOOKUP($D50,[1]装备百分比!$D$7:$J$15,7,FALSE),1)</f>
        <v>0.8</v>
      </c>
      <c r="N50" s="12">
        <v>50</v>
      </c>
      <c r="O50" s="12">
        <v>10</v>
      </c>
      <c r="P50" s="12">
        <f>VLOOKUP($F50,[1]数值模型!$B$71:$R$80,9,FALSE)</f>
        <v>24</v>
      </c>
      <c r="Q50" s="16">
        <f t="shared" si="0"/>
        <v>607.51061946902666</v>
      </c>
      <c r="R50" s="12">
        <f>VLOOKUP($F50,[1]数值模型!$B$71:$R$80,11,FALSE)*VLOOKUP($C50,[1]数值模型!$B$86:$C$89,2,FALSE)</f>
        <v>43.893805309734518</v>
      </c>
      <c r="S50" s="12">
        <f>VLOOKUP($D50,[1]数值模型!$D$22:$S$26,11,FALSE)*VLOOKUP($C50,[1]数值模型!$B$86:$C$89,2,FALSE)</f>
        <v>7.168141592920354</v>
      </c>
      <c r="T50" s="12">
        <f>VLOOKUP($D50,[1]数值模型!$D$22:$S$26,12,FALSE)*VLOOKUP($C50,[1]数值模型!$B$86:$C$89,2,FALSE)</f>
        <v>4.3805309734513278</v>
      </c>
      <c r="U50" s="12">
        <f>VLOOKUP($D50,[1]数值模型!$D$22:$S$26,13,FALSE)*VLOOKUP($C50,[1]数值模型!$B$86:$C$89,2,FALSE)</f>
        <v>0</v>
      </c>
      <c r="V50" s="17">
        <f>VLOOKUP($D50,[1]数值模型!$D$22:$S$26,14,FALSE)*VLOOKUP($C50,[1]数值模型!$B$86:$C$89,2,FALSE)</f>
        <v>4.3805309734513278</v>
      </c>
      <c r="W50" s="17">
        <v>0</v>
      </c>
      <c r="X50" s="17">
        <v>0</v>
      </c>
      <c r="Y50" s="17">
        <v>0</v>
      </c>
      <c r="Z50" s="17">
        <f>VLOOKUP($F50,[1]数值模型!$B$71:$R$80,15,FALSE)</f>
        <v>4.95</v>
      </c>
      <c r="AA50" s="16">
        <f t="shared" si="1"/>
        <v>64.773008849557527</v>
      </c>
      <c r="AB50" s="23"/>
      <c r="AC50" s="23"/>
      <c r="AD50" s="23"/>
      <c r="AE50" s="23"/>
      <c r="AF50" s="23"/>
      <c r="AG50" s="23"/>
      <c r="AH50" s="19">
        <v>100</v>
      </c>
      <c r="AI50" s="12">
        <f t="shared" si="2"/>
        <v>4876.9911504424781</v>
      </c>
      <c r="AJ50" s="12">
        <f t="shared" si="2"/>
        <v>769.31415929203536</v>
      </c>
      <c r="AK50" s="12">
        <f t="shared" si="2"/>
        <v>459.75309734513274</v>
      </c>
      <c r="AL50" s="12">
        <f t="shared" si="2"/>
        <v>0</v>
      </c>
      <c r="AM50" s="12">
        <f t="shared" si="2"/>
        <v>459.75309734513274</v>
      </c>
      <c r="AN50" s="12">
        <f t="shared" si="3"/>
        <v>519</v>
      </c>
      <c r="AO50" s="16">
        <f t="shared" si="5"/>
        <v>7084.8115044247797</v>
      </c>
    </row>
    <row r="51" spans="1:41" x14ac:dyDescent="0.15">
      <c r="A51" s="12">
        <v>1049</v>
      </c>
      <c r="B51" s="29" t="s">
        <v>131</v>
      </c>
      <c r="C51" s="28">
        <v>3</v>
      </c>
      <c r="D51" s="21" t="s">
        <v>61</v>
      </c>
      <c r="E51" s="21">
        <v>1</v>
      </c>
      <c r="F51" s="21" t="s">
        <v>62</v>
      </c>
      <c r="G51" s="22" t="s">
        <v>89</v>
      </c>
      <c r="H51" s="12">
        <f>VLOOKUP($F51,[1]数值模型!$B$71:$R$80,4,FALSE)*VLOOKUP($C51,[1]数值模型!$B$86:$C$89,2,FALSE)</f>
        <v>470.79646017699116</v>
      </c>
      <c r="I51" s="12">
        <f>VLOOKUP($F51,[1]数值模型!$B$71:$R$80,5,FALSE)</f>
        <v>59.2</v>
      </c>
      <c r="J51" s="12">
        <f>VLOOKUP($F51,[1]数值模型!$B$71:$R$80,6,FALSE)</f>
        <v>17</v>
      </c>
      <c r="K51" s="12">
        <f>VLOOKUP($F51,[1]数值模型!$B$71:$R$80,7,FALSE)</f>
        <v>0</v>
      </c>
      <c r="L51" s="12">
        <f>VLOOKUP($F51,[1]数值模型!$B$71:$R$80,8,FALSE)</f>
        <v>18</v>
      </c>
      <c r="M51" s="12">
        <f>ROUND(1/VLOOKUP($D51,[1]装备百分比!$D$7:$J$15,7,FALSE),1)</f>
        <v>0.8</v>
      </c>
      <c r="N51" s="12">
        <v>50</v>
      </c>
      <c r="O51" s="12">
        <v>10</v>
      </c>
      <c r="P51" s="12">
        <f>VLOOKUP($F51,[1]数值模型!$B$71:$R$80,9,FALSE)</f>
        <v>96</v>
      </c>
      <c r="Q51" s="16">
        <f t="shared" si="0"/>
        <v>660.99646017699115</v>
      </c>
      <c r="R51" s="12">
        <f>VLOOKUP($F51,[1]数值模型!$B$71:$R$80,11,FALSE)*VLOOKUP($C51,[1]数值模型!$B$86:$C$89,2,FALSE)</f>
        <v>35.840707964601769</v>
      </c>
      <c r="S51" s="12">
        <f>VLOOKUP($D51,[1]数值模型!$D$22:$S$26,11,FALSE)*VLOOKUP($C51,[1]数值模型!$B$86:$C$89,2,FALSE)</f>
        <v>8.1415929203539825</v>
      </c>
      <c r="T51" s="12">
        <f>VLOOKUP($D51,[1]数值模型!$D$22:$S$26,12,FALSE)*VLOOKUP($C51,[1]数值模型!$B$86:$C$89,2,FALSE)</f>
        <v>3.8053097345132745</v>
      </c>
      <c r="U51" s="12">
        <f>VLOOKUP($D51,[1]数值模型!$D$22:$S$26,13,FALSE)*VLOOKUP($C51,[1]数值模型!$B$86:$C$89,2,FALSE)</f>
        <v>0</v>
      </c>
      <c r="V51" s="17">
        <f>VLOOKUP($D51,[1]数值模型!$D$22:$S$26,14,FALSE)*VLOOKUP($C51,[1]数值模型!$B$86:$C$89,2,FALSE)</f>
        <v>3.8053097345132745</v>
      </c>
      <c r="W51" s="17">
        <v>0</v>
      </c>
      <c r="X51" s="17">
        <v>0</v>
      </c>
      <c r="Y51" s="17">
        <v>0</v>
      </c>
      <c r="Z51" s="17">
        <f>VLOOKUP($F51,[1]数值模型!$B$71:$R$80,15,FALSE)</f>
        <v>3.3</v>
      </c>
      <c r="AA51" s="16">
        <f t="shared" si="1"/>
        <v>54.892920353982291</v>
      </c>
      <c r="AB51" s="23"/>
      <c r="AC51" s="23"/>
      <c r="AD51" s="23"/>
      <c r="AE51" s="23"/>
      <c r="AF51" s="23"/>
      <c r="AG51" s="23"/>
      <c r="AH51" s="19">
        <v>100</v>
      </c>
      <c r="AI51" s="12">
        <f t="shared" si="2"/>
        <v>4054.8672566371683</v>
      </c>
      <c r="AJ51" s="12">
        <f t="shared" si="2"/>
        <v>873.35929203539831</v>
      </c>
      <c r="AK51" s="12">
        <f t="shared" si="2"/>
        <v>397.53097345132744</v>
      </c>
      <c r="AL51" s="12">
        <f t="shared" si="2"/>
        <v>0</v>
      </c>
      <c r="AM51" s="12">
        <f t="shared" si="2"/>
        <v>398.53097345132744</v>
      </c>
      <c r="AN51" s="12">
        <f t="shared" si="3"/>
        <v>426</v>
      </c>
      <c r="AO51" s="16">
        <f t="shared" si="5"/>
        <v>6150.2884955752215</v>
      </c>
    </row>
    <row r="52" spans="1:41" ht="24" x14ac:dyDescent="0.15">
      <c r="A52" s="12">
        <v>1050</v>
      </c>
      <c r="B52" s="29" t="s">
        <v>132</v>
      </c>
      <c r="C52" s="28">
        <v>3</v>
      </c>
      <c r="D52" s="21" t="s">
        <v>48</v>
      </c>
      <c r="E52" s="21">
        <v>2</v>
      </c>
      <c r="F52" s="21" t="s">
        <v>58</v>
      </c>
      <c r="G52" s="22" t="s">
        <v>91</v>
      </c>
      <c r="H52" s="12">
        <f>VLOOKUP($F52,[1]数值模型!$B$71:$R$80,4,FALSE)*VLOOKUP($C52,[1]数值模型!$B$86:$C$89,2,FALSE)</f>
        <v>375.22123893805309</v>
      </c>
      <c r="I52" s="12">
        <f>VLOOKUP($F52,[1]数值模型!$B$71:$R$80,5,FALSE)</f>
        <v>0</v>
      </c>
      <c r="J52" s="12">
        <f>VLOOKUP($F52,[1]数值模型!$B$71:$R$80,6,FALSE)</f>
        <v>12</v>
      </c>
      <c r="K52" s="12">
        <f>VLOOKUP($F52,[1]数值模型!$B$71:$R$80,7,FALSE)</f>
        <v>53.3</v>
      </c>
      <c r="L52" s="12">
        <f>VLOOKUP($F52,[1]数值模型!$B$71:$R$80,8,FALSE)</f>
        <v>12</v>
      </c>
      <c r="M52" s="12">
        <f>ROUND(1/VLOOKUP($D52,[1]装备百分比!$D$7:$J$15,7,FALSE),1)</f>
        <v>0.8</v>
      </c>
      <c r="N52" s="12">
        <v>50</v>
      </c>
      <c r="O52" s="12">
        <v>10</v>
      </c>
      <c r="P52" s="12">
        <f>VLOOKUP($F52,[1]数值模型!$B$71:$R$80,9,FALSE)</f>
        <v>80</v>
      </c>
      <c r="Q52" s="16">
        <f t="shared" si="0"/>
        <v>532.5212389380531</v>
      </c>
      <c r="R52" s="12">
        <f>VLOOKUP($F52,[1]数值模型!$B$71:$R$80,11,FALSE)*VLOOKUP($C52,[1]数值模型!$B$86:$C$89,2,FALSE)</f>
        <v>34.955752212389385</v>
      </c>
      <c r="S52" s="12">
        <f>VLOOKUP($D52,[1]数值模型!$D$22:$S$26,11,FALSE)*VLOOKUP($C52,[1]数值模型!$B$86:$C$89,2,FALSE)</f>
        <v>0</v>
      </c>
      <c r="T52" s="12">
        <f>VLOOKUP($D52,[1]数值模型!$D$22:$S$26,12,FALSE)*VLOOKUP($C52,[1]数值模型!$B$86:$C$89,2,FALSE)</f>
        <v>2.7433628318584073</v>
      </c>
      <c r="U52" s="12">
        <f>VLOOKUP($D52,[1]数值模型!$D$22:$S$26,13,FALSE)*VLOOKUP($C52,[1]数值模型!$B$86:$C$89,2,FALSE)</f>
        <v>7.4336283185840717</v>
      </c>
      <c r="V52" s="17">
        <f>VLOOKUP($D52,[1]数值模型!$D$22:$S$26,14,FALSE)*VLOOKUP($C52,[1]数值模型!$B$86:$C$89,2,FALSE)</f>
        <v>2.7433628318584073</v>
      </c>
      <c r="W52" s="17">
        <v>0</v>
      </c>
      <c r="X52" s="17">
        <v>0</v>
      </c>
      <c r="Y52" s="17">
        <v>0</v>
      </c>
      <c r="Z52" s="17">
        <f>VLOOKUP($F52,[1]数值模型!$B$71:$R$80,15,FALSE)</f>
        <v>3.1</v>
      </c>
      <c r="AA52" s="16">
        <f t="shared" si="1"/>
        <v>50.976106194690267</v>
      </c>
      <c r="AB52" s="23"/>
      <c r="AC52" s="23"/>
      <c r="AD52" s="23"/>
      <c r="AE52" s="23"/>
      <c r="AF52" s="23"/>
      <c r="AG52" s="23"/>
      <c r="AH52" s="19">
        <v>100</v>
      </c>
      <c r="AI52" s="12">
        <f t="shared" si="2"/>
        <v>3870.7964601769913</v>
      </c>
      <c r="AJ52" s="12">
        <f t="shared" si="2"/>
        <v>0</v>
      </c>
      <c r="AK52" s="12">
        <f t="shared" si="2"/>
        <v>286.33628318584073</v>
      </c>
      <c r="AL52" s="12">
        <f t="shared" si="2"/>
        <v>796.66283185840712</v>
      </c>
      <c r="AM52" s="12">
        <f t="shared" si="2"/>
        <v>286.33628318584073</v>
      </c>
      <c r="AN52" s="12">
        <f t="shared" si="3"/>
        <v>390</v>
      </c>
      <c r="AO52" s="16">
        <f t="shared" si="5"/>
        <v>5630.1318584070796</v>
      </c>
    </row>
    <row r="53" spans="1:41" ht="24" x14ac:dyDescent="0.15">
      <c r="A53" s="12">
        <v>1051</v>
      </c>
      <c r="B53" s="29" t="s">
        <v>133</v>
      </c>
      <c r="C53" s="28">
        <v>3</v>
      </c>
      <c r="D53" s="21" t="s">
        <v>40</v>
      </c>
      <c r="E53" s="21">
        <v>1</v>
      </c>
      <c r="F53" s="21" t="s">
        <v>41</v>
      </c>
      <c r="G53" s="22" t="s">
        <v>93</v>
      </c>
      <c r="H53" s="12">
        <f>VLOOKUP($F53,[1]数值模型!$B$71:$R$80,4,FALSE)*VLOOKUP($C53,[1]数值模型!$B$86:$C$89,2,FALSE)</f>
        <v>487.61061946902657</v>
      </c>
      <c r="I53" s="12">
        <f>VLOOKUP($F53,[1]数值模型!$B$71:$R$80,5,FALSE)</f>
        <v>55.5</v>
      </c>
      <c r="J53" s="12">
        <f>VLOOKUP($F53,[1]数值模型!$B$71:$R$80,6,FALSE)</f>
        <v>19.7</v>
      </c>
      <c r="K53" s="12">
        <f>VLOOKUP($F53,[1]数值模型!$B$71:$R$80,7,FALSE)</f>
        <v>0</v>
      </c>
      <c r="L53" s="12">
        <f>VLOOKUP($F53,[1]数值模型!$B$71:$R$80,8,FALSE)</f>
        <v>19.7</v>
      </c>
      <c r="M53" s="12">
        <f>ROUND(1/VLOOKUP($D53,[1]装备百分比!$D$7:$J$15,7,FALSE),1)</f>
        <v>0.8</v>
      </c>
      <c r="N53" s="12">
        <v>50</v>
      </c>
      <c r="O53" s="12">
        <v>10</v>
      </c>
      <c r="P53" s="12">
        <f>VLOOKUP($F53,[1]数值模型!$B$71:$R$80,9,FALSE)</f>
        <v>40</v>
      </c>
      <c r="Q53" s="16">
        <f t="shared" si="0"/>
        <v>622.51061946902666</v>
      </c>
      <c r="R53" s="12">
        <f>VLOOKUP($F53,[1]数值模型!$B$71:$R$80,11,FALSE)*VLOOKUP($C53,[1]数值模型!$B$86:$C$89,2,FALSE)</f>
        <v>40.353982300884958</v>
      </c>
      <c r="S53" s="12">
        <f>VLOOKUP($D53,[1]数值模型!$D$22:$S$26,11,FALSE)*VLOOKUP($C53,[1]数值模型!$B$86:$C$89,2,FALSE)</f>
        <v>7.168141592920354</v>
      </c>
      <c r="T53" s="12">
        <f>VLOOKUP($D53,[1]数值模型!$D$22:$S$26,12,FALSE)*VLOOKUP($C53,[1]数值模型!$B$86:$C$89,2,FALSE)</f>
        <v>4.3805309734513278</v>
      </c>
      <c r="U53" s="12">
        <f>VLOOKUP($D53,[1]数值模型!$D$22:$S$26,13,FALSE)*VLOOKUP($C53,[1]数值模型!$B$86:$C$89,2,FALSE)</f>
        <v>0</v>
      </c>
      <c r="V53" s="17">
        <f>VLOOKUP($D53,[1]数值模型!$D$22:$S$26,14,FALSE)*VLOOKUP($C53,[1]数值模型!$B$86:$C$89,2,FALSE)</f>
        <v>4.3805309734513278</v>
      </c>
      <c r="W53" s="17">
        <v>0</v>
      </c>
      <c r="X53" s="17">
        <v>0</v>
      </c>
      <c r="Y53" s="17">
        <v>0</v>
      </c>
      <c r="Z53" s="17">
        <f>VLOOKUP($F53,[1]数值模型!$B$71:$R$80,15,FALSE)</f>
        <v>4.6500000000000004</v>
      </c>
      <c r="AA53" s="16">
        <f t="shared" si="1"/>
        <v>60.933185840707971</v>
      </c>
      <c r="AB53" s="23"/>
      <c r="AC53" s="23"/>
      <c r="AD53" s="23"/>
      <c r="AE53" s="23"/>
      <c r="AF53" s="23"/>
      <c r="AG53" s="23"/>
      <c r="AH53" s="19">
        <v>100</v>
      </c>
      <c r="AI53" s="12">
        <f t="shared" si="2"/>
        <v>4523.0088495575228</v>
      </c>
      <c r="AJ53" s="12">
        <f t="shared" si="2"/>
        <v>772.31415929203536</v>
      </c>
      <c r="AK53" s="12">
        <f t="shared" si="2"/>
        <v>457.75309734513274</v>
      </c>
      <c r="AL53" s="12">
        <f t="shared" si="2"/>
        <v>0</v>
      </c>
      <c r="AM53" s="12">
        <f t="shared" si="2"/>
        <v>457.75309734513274</v>
      </c>
      <c r="AN53" s="12">
        <f t="shared" si="3"/>
        <v>505.00000000000006</v>
      </c>
      <c r="AO53" s="16">
        <f t="shared" si="5"/>
        <v>6715.8292035398244</v>
      </c>
    </row>
    <row r="54" spans="1:41" ht="24" x14ac:dyDescent="0.15">
      <c r="A54" s="12">
        <v>1052</v>
      </c>
      <c r="B54" s="29" t="s">
        <v>134</v>
      </c>
      <c r="C54" s="28">
        <v>3</v>
      </c>
      <c r="D54" s="21" t="s">
        <v>40</v>
      </c>
      <c r="E54" s="21">
        <v>1</v>
      </c>
      <c r="F54" s="21" t="s">
        <v>41</v>
      </c>
      <c r="G54" s="22" t="s">
        <v>95</v>
      </c>
      <c r="H54" s="12">
        <f>VLOOKUP($F54,[1]数值模型!$B$71:$R$80,4,FALSE)*VLOOKUP($C54,[1]数值模型!$B$86:$C$89,2,FALSE)</f>
        <v>487.61061946902657</v>
      </c>
      <c r="I54" s="12">
        <f>VLOOKUP($F54,[1]数值模型!$B$71:$R$80,5,FALSE)</f>
        <v>55.5</v>
      </c>
      <c r="J54" s="12">
        <f>VLOOKUP($F54,[1]数值模型!$B$71:$R$80,6,FALSE)</f>
        <v>19.7</v>
      </c>
      <c r="K54" s="12">
        <f>VLOOKUP($F54,[1]数值模型!$B$71:$R$80,7,FALSE)</f>
        <v>0</v>
      </c>
      <c r="L54" s="12">
        <f>VLOOKUP($F54,[1]数值模型!$B$71:$R$80,8,FALSE)</f>
        <v>19.7</v>
      </c>
      <c r="M54" s="12">
        <f>ROUND(1/VLOOKUP($D54,[1]装备百分比!$D$7:$J$15,7,FALSE),1)</f>
        <v>0.8</v>
      </c>
      <c r="N54" s="12">
        <v>50</v>
      </c>
      <c r="O54" s="12">
        <v>10</v>
      </c>
      <c r="P54" s="12">
        <f>VLOOKUP($F54,[1]数值模型!$B$71:$R$80,9,FALSE)</f>
        <v>40</v>
      </c>
      <c r="Q54" s="16">
        <f t="shared" si="0"/>
        <v>622.51061946902666</v>
      </c>
      <c r="R54" s="12">
        <f>VLOOKUP($F54,[1]数值模型!$B$71:$R$80,11,FALSE)*VLOOKUP($C54,[1]数值模型!$B$86:$C$89,2,FALSE)</f>
        <v>40.353982300884958</v>
      </c>
      <c r="S54" s="12">
        <f>VLOOKUP($D54,[1]数值模型!$D$22:$S$26,11,FALSE)*VLOOKUP($C54,[1]数值模型!$B$86:$C$89,2,FALSE)</f>
        <v>7.168141592920354</v>
      </c>
      <c r="T54" s="12">
        <f>VLOOKUP($D54,[1]数值模型!$D$22:$S$26,12,FALSE)*VLOOKUP($C54,[1]数值模型!$B$86:$C$89,2,FALSE)</f>
        <v>4.3805309734513278</v>
      </c>
      <c r="U54" s="12">
        <f>VLOOKUP($D54,[1]数值模型!$D$22:$S$26,13,FALSE)*VLOOKUP($C54,[1]数值模型!$B$86:$C$89,2,FALSE)</f>
        <v>0</v>
      </c>
      <c r="V54" s="17">
        <f>VLOOKUP($D54,[1]数值模型!$D$22:$S$26,14,FALSE)*VLOOKUP($C54,[1]数值模型!$B$86:$C$89,2,FALSE)</f>
        <v>4.3805309734513278</v>
      </c>
      <c r="W54" s="17">
        <v>0</v>
      </c>
      <c r="X54" s="17">
        <v>0</v>
      </c>
      <c r="Y54" s="17">
        <v>0</v>
      </c>
      <c r="Z54" s="17">
        <f>VLOOKUP($F54,[1]数值模型!$B$71:$R$80,15,FALSE)</f>
        <v>4.6500000000000004</v>
      </c>
      <c r="AA54" s="16">
        <f t="shared" si="1"/>
        <v>60.933185840707971</v>
      </c>
      <c r="AB54" s="23"/>
      <c r="AC54" s="23"/>
      <c r="AD54" s="23"/>
      <c r="AE54" s="23"/>
      <c r="AF54" s="23"/>
      <c r="AG54" s="23"/>
      <c r="AH54" s="19">
        <v>100</v>
      </c>
      <c r="AI54" s="12">
        <f t="shared" si="2"/>
        <v>4523.0088495575228</v>
      </c>
      <c r="AJ54" s="12">
        <f t="shared" si="2"/>
        <v>772.31415929203536</v>
      </c>
      <c r="AK54" s="12">
        <f t="shared" si="2"/>
        <v>457.75309734513274</v>
      </c>
      <c r="AL54" s="12">
        <f t="shared" si="2"/>
        <v>0</v>
      </c>
      <c r="AM54" s="12">
        <f t="shared" si="2"/>
        <v>457.75309734513274</v>
      </c>
      <c r="AN54" s="12">
        <f t="shared" si="3"/>
        <v>505.00000000000006</v>
      </c>
      <c r="AO54" s="16">
        <f t="shared" si="5"/>
        <v>6715.8292035398244</v>
      </c>
    </row>
    <row r="55" spans="1:41" x14ac:dyDescent="0.15">
      <c r="A55" s="12">
        <v>1053</v>
      </c>
      <c r="B55" s="29" t="s">
        <v>135</v>
      </c>
      <c r="C55" s="28">
        <v>3</v>
      </c>
      <c r="D55" s="21" t="s">
        <v>48</v>
      </c>
      <c r="E55" s="21">
        <v>2</v>
      </c>
      <c r="F55" s="21" t="s">
        <v>58</v>
      </c>
      <c r="G55" s="22" t="s">
        <v>97</v>
      </c>
      <c r="H55" s="12">
        <f>VLOOKUP($F55,[1]数值模型!$B$71:$R$80,4,FALSE)*VLOOKUP($C55,[1]数值模型!$B$86:$C$89,2,FALSE)</f>
        <v>375.22123893805309</v>
      </c>
      <c r="I55" s="12">
        <f>VLOOKUP($F55,[1]数值模型!$B$71:$R$80,5,FALSE)</f>
        <v>0</v>
      </c>
      <c r="J55" s="12">
        <f>VLOOKUP($F55,[1]数值模型!$B$71:$R$80,6,FALSE)</f>
        <v>12</v>
      </c>
      <c r="K55" s="12">
        <f>VLOOKUP($F55,[1]数值模型!$B$71:$R$80,7,FALSE)</f>
        <v>53.3</v>
      </c>
      <c r="L55" s="12">
        <f>VLOOKUP($F55,[1]数值模型!$B$71:$R$80,8,FALSE)</f>
        <v>12</v>
      </c>
      <c r="M55" s="12">
        <f>ROUND(1/VLOOKUP($D55,[1]装备百分比!$D$7:$J$15,7,FALSE),1)</f>
        <v>0.8</v>
      </c>
      <c r="N55" s="12">
        <v>50</v>
      </c>
      <c r="O55" s="12">
        <v>10</v>
      </c>
      <c r="P55" s="12">
        <f>VLOOKUP($F55,[1]数值模型!$B$71:$R$80,9,FALSE)</f>
        <v>80</v>
      </c>
      <c r="Q55" s="16">
        <f t="shared" si="0"/>
        <v>532.5212389380531</v>
      </c>
      <c r="R55" s="12">
        <f>VLOOKUP($F55,[1]数值模型!$B$71:$R$80,11,FALSE)*VLOOKUP($C55,[1]数值模型!$B$86:$C$89,2,FALSE)</f>
        <v>34.955752212389385</v>
      </c>
      <c r="S55" s="12">
        <f>VLOOKUP($D55,[1]数值模型!$D$22:$S$26,11,FALSE)*VLOOKUP($C55,[1]数值模型!$B$86:$C$89,2,FALSE)</f>
        <v>0</v>
      </c>
      <c r="T55" s="12">
        <f>VLOOKUP($D55,[1]数值模型!$D$22:$S$26,12,FALSE)*VLOOKUP($C55,[1]数值模型!$B$86:$C$89,2,FALSE)</f>
        <v>2.7433628318584073</v>
      </c>
      <c r="U55" s="12">
        <f>VLOOKUP($D55,[1]数值模型!$D$22:$S$26,13,FALSE)*VLOOKUP($C55,[1]数值模型!$B$86:$C$89,2,FALSE)</f>
        <v>7.4336283185840717</v>
      </c>
      <c r="V55" s="17">
        <f>VLOOKUP($D55,[1]数值模型!$D$22:$S$26,14,FALSE)*VLOOKUP($C55,[1]数值模型!$B$86:$C$89,2,FALSE)</f>
        <v>2.7433628318584073</v>
      </c>
      <c r="W55" s="17">
        <v>0</v>
      </c>
      <c r="X55" s="17">
        <v>0</v>
      </c>
      <c r="Y55" s="17">
        <v>0</v>
      </c>
      <c r="Z55" s="17">
        <f>VLOOKUP($F55,[1]数值模型!$B$71:$R$80,15,FALSE)</f>
        <v>3.1</v>
      </c>
      <c r="AA55" s="16">
        <f t="shared" si="1"/>
        <v>50.976106194690267</v>
      </c>
      <c r="AB55" s="23"/>
      <c r="AC55" s="23"/>
      <c r="AD55" s="23"/>
      <c r="AE55" s="23"/>
      <c r="AF55" s="23"/>
      <c r="AG55" s="23"/>
      <c r="AH55" s="19">
        <v>100</v>
      </c>
      <c r="AI55" s="12">
        <f t="shared" ref="AI55:AM118" si="6">(H55+$AH55*R55)*(1+AB55)</f>
        <v>3870.7964601769913</v>
      </c>
      <c r="AJ55" s="12">
        <f t="shared" si="6"/>
        <v>0</v>
      </c>
      <c r="AK55" s="12">
        <f t="shared" si="6"/>
        <v>286.33628318584073</v>
      </c>
      <c r="AL55" s="12">
        <f t="shared" si="6"/>
        <v>796.66283185840712</v>
      </c>
      <c r="AM55" s="12">
        <f t="shared" si="6"/>
        <v>286.33628318584073</v>
      </c>
      <c r="AN55" s="12">
        <f t="shared" si="3"/>
        <v>390</v>
      </c>
      <c r="AO55" s="16">
        <f t="shared" si="5"/>
        <v>5630.1318584070796</v>
      </c>
    </row>
    <row r="56" spans="1:41" x14ac:dyDescent="0.15">
      <c r="A56" s="12">
        <v>1054</v>
      </c>
      <c r="B56" s="29" t="s">
        <v>136</v>
      </c>
      <c r="C56" s="28">
        <v>3</v>
      </c>
      <c r="D56" s="21" t="s">
        <v>61</v>
      </c>
      <c r="E56" s="21">
        <v>1</v>
      </c>
      <c r="F56" s="21" t="s">
        <v>62</v>
      </c>
      <c r="G56" s="22" t="s">
        <v>99</v>
      </c>
      <c r="H56" s="12">
        <f>VLOOKUP($F56,[1]数值模型!$B$71:$R$80,4,FALSE)*VLOOKUP($C56,[1]数值模型!$B$86:$C$89,2,FALSE)</f>
        <v>470.79646017699116</v>
      </c>
      <c r="I56" s="12">
        <f>VLOOKUP($F56,[1]数值模型!$B$71:$R$80,5,FALSE)</f>
        <v>59.2</v>
      </c>
      <c r="J56" s="12">
        <f>VLOOKUP($F56,[1]数值模型!$B$71:$R$80,6,FALSE)</f>
        <v>17</v>
      </c>
      <c r="K56" s="12">
        <f>VLOOKUP($F56,[1]数值模型!$B$71:$R$80,7,FALSE)</f>
        <v>0</v>
      </c>
      <c r="L56" s="12">
        <f>VLOOKUP($F56,[1]数值模型!$B$71:$R$80,8,FALSE)</f>
        <v>18</v>
      </c>
      <c r="M56" s="12">
        <f>ROUND(1/VLOOKUP($D56,[1]装备百分比!$D$7:$J$15,7,FALSE),1)</f>
        <v>0.8</v>
      </c>
      <c r="N56" s="12">
        <v>50</v>
      </c>
      <c r="O56" s="12">
        <v>10</v>
      </c>
      <c r="P56" s="12">
        <f>VLOOKUP($F56,[1]数值模型!$B$71:$R$80,9,FALSE)</f>
        <v>96</v>
      </c>
      <c r="Q56" s="16">
        <f t="shared" si="0"/>
        <v>660.99646017699115</v>
      </c>
      <c r="R56" s="12">
        <f>VLOOKUP($F56,[1]数值模型!$B$71:$R$80,11,FALSE)*VLOOKUP($C56,[1]数值模型!$B$86:$C$89,2,FALSE)</f>
        <v>35.840707964601769</v>
      </c>
      <c r="S56" s="12">
        <f>VLOOKUP($D56,[1]数值模型!$D$22:$S$26,11,FALSE)*VLOOKUP($C56,[1]数值模型!$B$86:$C$89,2,FALSE)</f>
        <v>8.1415929203539825</v>
      </c>
      <c r="T56" s="12">
        <f>VLOOKUP($D56,[1]数值模型!$D$22:$S$26,12,FALSE)*VLOOKUP($C56,[1]数值模型!$B$86:$C$89,2,FALSE)</f>
        <v>3.8053097345132745</v>
      </c>
      <c r="U56" s="12">
        <f>VLOOKUP($D56,[1]数值模型!$D$22:$S$26,13,FALSE)*VLOOKUP($C56,[1]数值模型!$B$86:$C$89,2,FALSE)</f>
        <v>0</v>
      </c>
      <c r="V56" s="17">
        <f>VLOOKUP($D56,[1]数值模型!$D$22:$S$26,14,FALSE)*VLOOKUP($C56,[1]数值模型!$B$86:$C$89,2,FALSE)</f>
        <v>3.8053097345132745</v>
      </c>
      <c r="W56" s="17">
        <v>0</v>
      </c>
      <c r="X56" s="17">
        <v>0</v>
      </c>
      <c r="Y56" s="17">
        <v>0</v>
      </c>
      <c r="Z56" s="17">
        <f>VLOOKUP($F56,[1]数值模型!$B$71:$R$80,15,FALSE)</f>
        <v>3.3</v>
      </c>
      <c r="AA56" s="16">
        <f t="shared" si="1"/>
        <v>54.892920353982291</v>
      </c>
      <c r="AB56" s="23"/>
      <c r="AC56" s="23"/>
      <c r="AD56" s="23"/>
      <c r="AE56" s="23"/>
      <c r="AF56" s="23"/>
      <c r="AG56" s="23"/>
      <c r="AH56" s="19">
        <v>100</v>
      </c>
      <c r="AI56" s="12">
        <f t="shared" si="6"/>
        <v>4054.8672566371683</v>
      </c>
      <c r="AJ56" s="12">
        <f t="shared" si="6"/>
        <v>873.35929203539831</v>
      </c>
      <c r="AK56" s="12">
        <f t="shared" si="6"/>
        <v>397.53097345132744</v>
      </c>
      <c r="AL56" s="12">
        <f t="shared" si="6"/>
        <v>0</v>
      </c>
      <c r="AM56" s="12">
        <f t="shared" si="6"/>
        <v>398.53097345132744</v>
      </c>
      <c r="AN56" s="12">
        <f t="shared" si="3"/>
        <v>426</v>
      </c>
      <c r="AO56" s="16">
        <f t="shared" si="5"/>
        <v>6150.2884955752215</v>
      </c>
    </row>
    <row r="57" spans="1:41" x14ac:dyDescent="0.15">
      <c r="A57" s="12">
        <v>1055</v>
      </c>
      <c r="B57" s="30" t="s">
        <v>137</v>
      </c>
      <c r="C57" s="28">
        <v>3</v>
      </c>
      <c r="D57" s="25" t="s">
        <v>40</v>
      </c>
      <c r="E57" s="25">
        <v>1</v>
      </c>
      <c r="F57" s="25" t="s">
        <v>78</v>
      </c>
      <c r="G57" s="22" t="s">
        <v>101</v>
      </c>
      <c r="H57" s="12">
        <f>VLOOKUP($F57,[1]数值模型!$B$71:$R$80,4,FALSE)*VLOOKUP($C57,[1]数值模型!$B$86:$C$89,2,FALSE)</f>
        <v>487.61061946902657</v>
      </c>
      <c r="I57" s="12">
        <f>VLOOKUP($F57,[1]数值模型!$B$71:$R$80,5,FALSE)</f>
        <v>52.5</v>
      </c>
      <c r="J57" s="12">
        <f>VLOOKUP($F57,[1]数值模型!$B$71:$R$80,6,FALSE)</f>
        <v>21.7</v>
      </c>
      <c r="K57" s="12">
        <f>VLOOKUP($F57,[1]数值模型!$B$71:$R$80,7,FALSE)</f>
        <v>0</v>
      </c>
      <c r="L57" s="12">
        <f>VLOOKUP($F57,[1]数值模型!$B$71:$R$80,8,FALSE)</f>
        <v>21.7</v>
      </c>
      <c r="M57" s="12">
        <f>ROUND(1/VLOOKUP($D57,[1]装备百分比!$D$7:$J$15,7,FALSE),1)</f>
        <v>0.8</v>
      </c>
      <c r="N57" s="12">
        <v>50</v>
      </c>
      <c r="O57" s="12">
        <v>10</v>
      </c>
      <c r="P57" s="12">
        <f>VLOOKUP($F57,[1]数值模型!$B$71:$R$80,9,FALSE)</f>
        <v>24</v>
      </c>
      <c r="Q57" s="16">
        <f t="shared" si="0"/>
        <v>607.51061946902666</v>
      </c>
      <c r="R57" s="12">
        <f>VLOOKUP($F57,[1]数值模型!$B$71:$R$80,11,FALSE)*VLOOKUP($C57,[1]数值模型!$B$86:$C$89,2,FALSE)</f>
        <v>43.893805309734518</v>
      </c>
      <c r="S57" s="12">
        <f>VLOOKUP($D57,[1]数值模型!$D$22:$S$26,11,FALSE)*VLOOKUP($C57,[1]数值模型!$B$86:$C$89,2,FALSE)</f>
        <v>7.168141592920354</v>
      </c>
      <c r="T57" s="12">
        <f>VLOOKUP($D57,[1]数值模型!$D$22:$S$26,12,FALSE)*VLOOKUP($C57,[1]数值模型!$B$86:$C$89,2,FALSE)</f>
        <v>4.3805309734513278</v>
      </c>
      <c r="U57" s="12">
        <f>VLOOKUP($D57,[1]数值模型!$D$22:$S$26,13,FALSE)*VLOOKUP($C57,[1]数值模型!$B$86:$C$89,2,FALSE)</f>
        <v>0</v>
      </c>
      <c r="V57" s="17">
        <f>VLOOKUP($D57,[1]数值模型!$D$22:$S$26,14,FALSE)*VLOOKUP($C57,[1]数值模型!$B$86:$C$89,2,FALSE)</f>
        <v>4.3805309734513278</v>
      </c>
      <c r="W57" s="17">
        <v>0</v>
      </c>
      <c r="X57" s="17">
        <v>0</v>
      </c>
      <c r="Y57" s="17">
        <v>0</v>
      </c>
      <c r="Z57" s="17">
        <f>VLOOKUP($F57,[1]数值模型!$B$71:$R$80,15,FALSE)</f>
        <v>4.95</v>
      </c>
      <c r="AA57" s="16">
        <f t="shared" si="1"/>
        <v>64.773008849557527</v>
      </c>
      <c r="AB57" s="23"/>
      <c r="AC57" s="23"/>
      <c r="AD57" s="23"/>
      <c r="AE57" s="23"/>
      <c r="AF57" s="23"/>
      <c r="AG57" s="23"/>
      <c r="AH57" s="19">
        <v>100</v>
      </c>
      <c r="AI57" s="12">
        <f t="shared" si="6"/>
        <v>4876.9911504424781</v>
      </c>
      <c r="AJ57" s="12">
        <f t="shared" si="6"/>
        <v>769.31415929203536</v>
      </c>
      <c r="AK57" s="12">
        <f t="shared" si="6"/>
        <v>459.75309734513274</v>
      </c>
      <c r="AL57" s="12">
        <f t="shared" si="6"/>
        <v>0</v>
      </c>
      <c r="AM57" s="12">
        <f t="shared" si="6"/>
        <v>459.75309734513274</v>
      </c>
      <c r="AN57" s="12">
        <f t="shared" si="3"/>
        <v>519</v>
      </c>
      <c r="AO57" s="16">
        <f t="shared" si="5"/>
        <v>7084.8115044247797</v>
      </c>
    </row>
    <row r="58" spans="1:41" x14ac:dyDescent="0.15">
      <c r="A58" s="12">
        <v>1056</v>
      </c>
      <c r="B58" s="30" t="s">
        <v>138</v>
      </c>
      <c r="C58" s="28">
        <v>3</v>
      </c>
      <c r="D58" s="25" t="s">
        <v>44</v>
      </c>
      <c r="E58" s="25">
        <v>1</v>
      </c>
      <c r="F58" s="25" t="s">
        <v>45</v>
      </c>
      <c r="G58" s="22" t="s">
        <v>103</v>
      </c>
      <c r="H58" s="12">
        <f>VLOOKUP($F58,[1]数值模型!$B$71:$R$80,4,FALSE)*VLOOKUP($C58,[1]数值模型!$B$86:$C$89,2,FALSE)</f>
        <v>419.46902654867256</v>
      </c>
      <c r="I58" s="12">
        <f>VLOOKUP($F58,[1]数值模型!$B$71:$R$80,5,FALSE)</f>
        <v>49.2</v>
      </c>
      <c r="J58" s="12">
        <f>VLOOKUP($F58,[1]数值模型!$B$71:$R$80,6,FALSE)</f>
        <v>14.9</v>
      </c>
      <c r="K58" s="12">
        <f>VLOOKUP($F58,[1]数值模型!$B$71:$R$80,7,FALSE)</f>
        <v>0</v>
      </c>
      <c r="L58" s="12">
        <f>VLOOKUP($F58,[1]数值模型!$B$71:$R$80,8,FALSE)</f>
        <v>14.9</v>
      </c>
      <c r="M58" s="12">
        <f>ROUND(1/VLOOKUP($D58,[1]装备百分比!$D$7:$J$15,7,FALSE),1)</f>
        <v>1</v>
      </c>
      <c r="N58" s="12">
        <v>50</v>
      </c>
      <c r="O58" s="12">
        <v>10</v>
      </c>
      <c r="P58" s="12">
        <f>VLOOKUP($F58,[1]数值模型!$B$71:$R$80,9,FALSE)</f>
        <v>36</v>
      </c>
      <c r="Q58" s="16">
        <f t="shared" si="0"/>
        <v>534.46902654867245</v>
      </c>
      <c r="R58" s="12">
        <f>VLOOKUP($F58,[1]数值模型!$B$71:$R$80,11,FALSE)*VLOOKUP($C58,[1]数值模型!$B$86:$C$89,2,FALSE)</f>
        <v>33.185840707964601</v>
      </c>
      <c r="S58" s="12">
        <f>VLOOKUP($D58,[1]数值模型!$D$22:$S$26,11,FALSE)*VLOOKUP($C58,[1]数值模型!$B$86:$C$89,2,FALSE)</f>
        <v>8.3628318584070787</v>
      </c>
      <c r="T58" s="12">
        <f>VLOOKUP($D58,[1]数值模型!$D$22:$S$26,12,FALSE)*VLOOKUP($C58,[1]数值模型!$B$86:$C$89,2,FALSE)</f>
        <v>2.8318584070796464</v>
      </c>
      <c r="U58" s="12">
        <f>VLOOKUP($D58,[1]数值模型!$D$22:$S$26,13,FALSE)*VLOOKUP($C58,[1]数值模型!$B$86:$C$89,2,FALSE)</f>
        <v>0</v>
      </c>
      <c r="V58" s="17">
        <f>VLOOKUP($D58,[1]数值模型!$D$22:$S$26,14,FALSE)*VLOOKUP($C58,[1]数值模型!$B$86:$C$89,2,FALSE)</f>
        <v>2.8318584070796464</v>
      </c>
      <c r="W58" s="17">
        <v>0</v>
      </c>
      <c r="X58" s="17">
        <v>0</v>
      </c>
      <c r="Y58" s="17">
        <v>0</v>
      </c>
      <c r="Z58" s="17">
        <f>VLOOKUP($F58,[1]数值模型!$B$71:$R$80,15,FALSE)</f>
        <v>3.2</v>
      </c>
      <c r="AA58" s="16">
        <f t="shared" si="1"/>
        <v>50.412389380530968</v>
      </c>
      <c r="AB58" s="23"/>
      <c r="AC58" s="23"/>
      <c r="AD58" s="23"/>
      <c r="AE58" s="23"/>
      <c r="AF58" s="23"/>
      <c r="AG58" s="23"/>
      <c r="AH58" s="19">
        <v>100</v>
      </c>
      <c r="AI58" s="12">
        <f t="shared" si="6"/>
        <v>3738.0530973451328</v>
      </c>
      <c r="AJ58" s="12">
        <f t="shared" si="6"/>
        <v>885.48318584070796</v>
      </c>
      <c r="AK58" s="12">
        <f t="shared" si="6"/>
        <v>298.08584070796462</v>
      </c>
      <c r="AL58" s="12">
        <f t="shared" si="6"/>
        <v>0</v>
      </c>
      <c r="AM58" s="12">
        <f t="shared" si="6"/>
        <v>298.08584070796462</v>
      </c>
      <c r="AN58" s="12">
        <f t="shared" si="3"/>
        <v>356</v>
      </c>
      <c r="AO58" s="16">
        <f t="shared" si="5"/>
        <v>5575.707964601771</v>
      </c>
    </row>
    <row r="59" spans="1:41" x14ac:dyDescent="0.15">
      <c r="A59" s="12">
        <v>1057</v>
      </c>
      <c r="B59" s="30" t="s">
        <v>139</v>
      </c>
      <c r="C59" s="28">
        <v>3</v>
      </c>
      <c r="D59" s="25" t="s">
        <v>44</v>
      </c>
      <c r="E59" s="25">
        <v>1</v>
      </c>
      <c r="F59" s="25" t="s">
        <v>52</v>
      </c>
      <c r="G59" s="22" t="s">
        <v>105</v>
      </c>
      <c r="H59" s="12">
        <f>VLOOKUP($F59,[1]数值模型!$B$71:$R$80,4,FALSE)*VLOOKUP($C59,[1]数值模型!$B$86:$C$89,2,FALSE)</f>
        <v>419.46902654867256</v>
      </c>
      <c r="I59" s="12">
        <f>VLOOKUP($F59,[1]数值模型!$B$71:$R$80,5,FALSE)</f>
        <v>49.2</v>
      </c>
      <c r="J59" s="12">
        <f>VLOOKUP($F59,[1]数值模型!$B$71:$R$80,6,FALSE)</f>
        <v>14.9</v>
      </c>
      <c r="K59" s="12">
        <f>VLOOKUP($F59,[1]数值模型!$B$71:$R$80,7,FALSE)</f>
        <v>0</v>
      </c>
      <c r="L59" s="12">
        <f>VLOOKUP($F59,[1]数值模型!$B$71:$R$80,8,FALSE)</f>
        <v>14.9</v>
      </c>
      <c r="M59" s="12">
        <f>ROUND(1/VLOOKUP($D59,[1]装备百分比!$D$7:$J$15,7,FALSE),1)</f>
        <v>1</v>
      </c>
      <c r="N59" s="12">
        <v>50</v>
      </c>
      <c r="O59" s="12">
        <v>10</v>
      </c>
      <c r="P59" s="12">
        <f>VLOOKUP($F59,[1]数值模型!$B$71:$R$80,9,FALSE)</f>
        <v>24</v>
      </c>
      <c r="Q59" s="16">
        <f t="shared" si="0"/>
        <v>522.46902654867245</v>
      </c>
      <c r="R59" s="12">
        <f>VLOOKUP($F59,[1]数值模型!$B$71:$R$80,11,FALSE)*VLOOKUP($C59,[1]数值模型!$B$86:$C$89,2,FALSE)</f>
        <v>33.185840707964601</v>
      </c>
      <c r="S59" s="12">
        <f>VLOOKUP($D59,[1]数值模型!$D$22:$S$26,11,FALSE)*VLOOKUP($C59,[1]数值模型!$B$86:$C$89,2,FALSE)</f>
        <v>8.3628318584070787</v>
      </c>
      <c r="T59" s="12">
        <f>VLOOKUP($D59,[1]数值模型!$D$22:$S$26,12,FALSE)*VLOOKUP($C59,[1]数值模型!$B$86:$C$89,2,FALSE)</f>
        <v>2.8318584070796464</v>
      </c>
      <c r="U59" s="12">
        <f>VLOOKUP($D59,[1]数值模型!$D$22:$S$26,13,FALSE)*VLOOKUP($C59,[1]数值模型!$B$86:$C$89,2,FALSE)</f>
        <v>0</v>
      </c>
      <c r="V59" s="17">
        <f>VLOOKUP($D59,[1]数值模型!$D$22:$S$26,14,FALSE)*VLOOKUP($C59,[1]数值模型!$B$86:$C$89,2,FALSE)</f>
        <v>2.8318584070796464</v>
      </c>
      <c r="W59" s="17">
        <v>0</v>
      </c>
      <c r="X59" s="17">
        <v>0</v>
      </c>
      <c r="Y59" s="17">
        <v>0</v>
      </c>
      <c r="Z59" s="17">
        <f>VLOOKUP($F59,[1]数值模型!$B$71:$R$80,15,FALSE)</f>
        <v>3.2</v>
      </c>
      <c r="AA59" s="16">
        <f t="shared" si="1"/>
        <v>50.412389380530968</v>
      </c>
      <c r="AB59" s="23"/>
      <c r="AC59" s="23"/>
      <c r="AD59" s="23"/>
      <c r="AE59" s="26"/>
      <c r="AF59" s="26"/>
      <c r="AG59" s="26"/>
      <c r="AH59" s="19">
        <v>100</v>
      </c>
      <c r="AI59" s="12">
        <f t="shared" si="6"/>
        <v>3738.0530973451328</v>
      </c>
      <c r="AJ59" s="12">
        <f t="shared" si="6"/>
        <v>885.48318584070796</v>
      </c>
      <c r="AK59" s="12">
        <f t="shared" si="6"/>
        <v>298.08584070796462</v>
      </c>
      <c r="AL59" s="12">
        <f t="shared" si="6"/>
        <v>0</v>
      </c>
      <c r="AM59" s="12">
        <f t="shared" si="6"/>
        <v>298.08584070796462</v>
      </c>
      <c r="AN59" s="12">
        <f t="shared" si="3"/>
        <v>344</v>
      </c>
      <c r="AO59" s="16">
        <f t="shared" si="5"/>
        <v>5563.707964601771</v>
      </c>
    </row>
    <row r="60" spans="1:41" x14ac:dyDescent="0.15">
      <c r="A60" s="12">
        <v>1058</v>
      </c>
      <c r="B60" s="29" t="s">
        <v>140</v>
      </c>
      <c r="C60" s="28">
        <v>3</v>
      </c>
      <c r="D60" s="21" t="s">
        <v>107</v>
      </c>
      <c r="E60" s="21">
        <v>2</v>
      </c>
      <c r="F60" s="21" t="s">
        <v>107</v>
      </c>
      <c r="G60" s="27" t="s">
        <v>108</v>
      </c>
      <c r="H60" s="12">
        <f>VLOOKUP($F60,[1]数值模型!$B$71:$R$80,4,FALSE)*VLOOKUP($C60,[1]数值模型!$B$86:$C$89,2,FALSE)</f>
        <v>384.07079646017701</v>
      </c>
      <c r="I60" s="12">
        <f>VLOOKUP($F60,[1]数值模型!$B$71:$R$80,5,FALSE)</f>
        <v>0</v>
      </c>
      <c r="J60" s="12">
        <f>VLOOKUP($F60,[1]数值模型!$B$71:$R$80,6,FALSE)</f>
        <v>12.8</v>
      </c>
      <c r="K60" s="12">
        <f>VLOOKUP($F60,[1]数值模型!$B$71:$R$80,7,FALSE)</f>
        <v>48.9</v>
      </c>
      <c r="L60" s="12">
        <f>VLOOKUP($F60,[1]数值模型!$B$71:$R$80,8,FALSE)</f>
        <v>12.8</v>
      </c>
      <c r="M60" s="12">
        <f>ROUND(1/VLOOKUP($D60,[1]装备百分比!$D$7:$J$15,7,FALSE),1)</f>
        <v>0.8</v>
      </c>
      <c r="N60" s="12">
        <v>50</v>
      </c>
      <c r="O60" s="12">
        <v>10</v>
      </c>
      <c r="P60" s="12">
        <f>VLOOKUP($F60,[1]数值模型!$B$71:$R$80,9,FALSE)</f>
        <v>24</v>
      </c>
      <c r="Q60" s="16">
        <f t="shared" si="0"/>
        <v>482.57079646017701</v>
      </c>
      <c r="R60" s="12">
        <f>VLOOKUP($F60,[1]数值模型!$B$71:$R$80,11,FALSE)*VLOOKUP($C60,[1]数值模型!$B$86:$C$89,2,FALSE)</f>
        <v>35.840707964601769</v>
      </c>
      <c r="S60" s="12">
        <f>VLOOKUP($D60,[1]数值模型!$D$22:$S$26,11,FALSE)*VLOOKUP($C60,[1]数值模型!$B$86:$C$89,2,FALSE)</f>
        <v>0</v>
      </c>
      <c r="T60" s="12">
        <f>VLOOKUP($D60,[1]数值模型!$D$22:$S$26,12,FALSE)*VLOOKUP($C60,[1]数值模型!$B$86:$C$89,2,FALSE)</f>
        <v>3.0088495575221241</v>
      </c>
      <c r="U60" s="12">
        <f>VLOOKUP($D60,[1]数值模型!$D$22:$S$26,13,FALSE)*VLOOKUP($C60,[1]数值模型!$B$86:$C$89,2,FALSE)</f>
        <v>6.7256637168141591</v>
      </c>
      <c r="V60" s="17">
        <f>VLOOKUP($D60,[1]数值模型!$D$22:$S$26,14,FALSE)*VLOOKUP($C60,[1]数值模型!$B$86:$C$89,2,FALSE)</f>
        <v>3.0088495575221241</v>
      </c>
      <c r="W60" s="17">
        <v>0</v>
      </c>
      <c r="X60" s="17">
        <v>0</v>
      </c>
      <c r="Y60" s="17">
        <v>0</v>
      </c>
      <c r="Z60" s="17">
        <f>VLOOKUP($F60,[1]数值模型!$B$71:$R$80,15,FALSE)</f>
        <v>3.4</v>
      </c>
      <c r="AA60" s="16">
        <f t="shared" si="1"/>
        <v>51.98407079646018</v>
      </c>
      <c r="AB60" s="23"/>
      <c r="AC60" s="23"/>
      <c r="AD60" s="23"/>
      <c r="AE60" s="23"/>
      <c r="AF60" s="23"/>
      <c r="AG60" s="23"/>
      <c r="AH60" s="19">
        <v>100</v>
      </c>
      <c r="AI60" s="12">
        <f t="shared" si="6"/>
        <v>3968.141592920354</v>
      </c>
      <c r="AJ60" s="12">
        <f t="shared" si="6"/>
        <v>0</v>
      </c>
      <c r="AK60" s="12">
        <f t="shared" si="6"/>
        <v>313.68495575221243</v>
      </c>
      <c r="AL60" s="12">
        <f t="shared" si="6"/>
        <v>721.46637168141592</v>
      </c>
      <c r="AM60" s="12">
        <f t="shared" si="6"/>
        <v>313.68495575221243</v>
      </c>
      <c r="AN60" s="12">
        <f t="shared" si="3"/>
        <v>364</v>
      </c>
      <c r="AO60" s="16">
        <f t="shared" si="5"/>
        <v>5680.9778761061953</v>
      </c>
    </row>
    <row r="61" spans="1:41" x14ac:dyDescent="0.15">
      <c r="A61" s="12">
        <v>1059</v>
      </c>
      <c r="B61" s="29" t="s">
        <v>141</v>
      </c>
      <c r="C61" s="28">
        <v>3</v>
      </c>
      <c r="D61" s="21" t="s">
        <v>61</v>
      </c>
      <c r="E61" s="21">
        <v>1</v>
      </c>
      <c r="F61" s="21" t="s">
        <v>62</v>
      </c>
      <c r="G61" s="27" t="s">
        <v>110</v>
      </c>
      <c r="H61" s="12">
        <f>VLOOKUP($F61,[1]数值模型!$B$71:$R$80,4,FALSE)*VLOOKUP($C61,[1]数值模型!$B$86:$C$89,2,FALSE)</f>
        <v>470.79646017699116</v>
      </c>
      <c r="I61" s="12">
        <f>VLOOKUP($F61,[1]数值模型!$B$71:$R$80,5,FALSE)</f>
        <v>59.2</v>
      </c>
      <c r="J61" s="12">
        <f>VLOOKUP($F61,[1]数值模型!$B$71:$R$80,6,FALSE)</f>
        <v>17</v>
      </c>
      <c r="K61" s="12">
        <f>VLOOKUP($F61,[1]数值模型!$B$71:$R$80,7,FALSE)</f>
        <v>0</v>
      </c>
      <c r="L61" s="12">
        <f>VLOOKUP($F61,[1]数值模型!$B$71:$R$80,8,FALSE)</f>
        <v>18</v>
      </c>
      <c r="M61" s="12">
        <f>ROUND(1/VLOOKUP($D61,[1]装备百分比!$D$7:$J$15,7,FALSE),1)</f>
        <v>0.8</v>
      </c>
      <c r="N61" s="12">
        <v>50</v>
      </c>
      <c r="O61" s="12">
        <v>10</v>
      </c>
      <c r="P61" s="12">
        <f>VLOOKUP($F61,[1]数值模型!$B$71:$R$80,9,FALSE)</f>
        <v>96</v>
      </c>
      <c r="Q61" s="16">
        <f t="shared" si="0"/>
        <v>660.99646017699115</v>
      </c>
      <c r="R61" s="12">
        <f>VLOOKUP($F61,[1]数值模型!$B$71:$R$80,11,FALSE)*VLOOKUP($C61,[1]数值模型!$B$86:$C$89,2,FALSE)</f>
        <v>35.840707964601769</v>
      </c>
      <c r="S61" s="12">
        <f>VLOOKUP($D61,[1]数值模型!$D$22:$S$26,11,FALSE)*VLOOKUP($C61,[1]数值模型!$B$86:$C$89,2,FALSE)</f>
        <v>8.1415929203539825</v>
      </c>
      <c r="T61" s="12">
        <f>VLOOKUP($D61,[1]数值模型!$D$22:$S$26,12,FALSE)*VLOOKUP($C61,[1]数值模型!$B$86:$C$89,2,FALSE)</f>
        <v>3.8053097345132745</v>
      </c>
      <c r="U61" s="12">
        <f>VLOOKUP($D61,[1]数值模型!$D$22:$S$26,13,FALSE)*VLOOKUP($C61,[1]数值模型!$B$86:$C$89,2,FALSE)</f>
        <v>0</v>
      </c>
      <c r="V61" s="17">
        <f>VLOOKUP($D61,[1]数值模型!$D$22:$S$26,14,FALSE)*VLOOKUP($C61,[1]数值模型!$B$86:$C$89,2,FALSE)</f>
        <v>3.8053097345132745</v>
      </c>
      <c r="W61" s="17">
        <v>0</v>
      </c>
      <c r="X61" s="17">
        <v>0</v>
      </c>
      <c r="Y61" s="17">
        <v>0</v>
      </c>
      <c r="Z61" s="17">
        <f>VLOOKUP($F61,[1]数值模型!$B$71:$R$80,15,FALSE)</f>
        <v>3.3</v>
      </c>
      <c r="AA61" s="16">
        <f t="shared" si="1"/>
        <v>54.892920353982291</v>
      </c>
      <c r="AB61" s="23"/>
      <c r="AC61" s="23"/>
      <c r="AD61" s="23"/>
      <c r="AE61" s="23"/>
      <c r="AF61" s="23"/>
      <c r="AG61" s="23"/>
      <c r="AH61" s="19">
        <v>100</v>
      </c>
      <c r="AI61" s="12">
        <f t="shared" si="6"/>
        <v>4054.8672566371683</v>
      </c>
      <c r="AJ61" s="12">
        <f t="shared" si="6"/>
        <v>873.35929203539831</v>
      </c>
      <c r="AK61" s="12">
        <f t="shared" si="6"/>
        <v>397.53097345132744</v>
      </c>
      <c r="AL61" s="12">
        <f t="shared" si="6"/>
        <v>0</v>
      </c>
      <c r="AM61" s="12">
        <f t="shared" si="6"/>
        <v>398.53097345132744</v>
      </c>
      <c r="AN61" s="12">
        <f t="shared" si="3"/>
        <v>426</v>
      </c>
      <c r="AO61" s="16">
        <f t="shared" si="5"/>
        <v>6150.2884955752215</v>
      </c>
    </row>
    <row r="62" spans="1:41" x14ac:dyDescent="0.15">
      <c r="A62" s="12">
        <v>1060</v>
      </c>
      <c r="B62" s="29" t="s">
        <v>142</v>
      </c>
      <c r="C62" s="28">
        <v>3</v>
      </c>
      <c r="D62" s="21" t="s">
        <v>107</v>
      </c>
      <c r="E62" s="21">
        <v>2</v>
      </c>
      <c r="F62" s="21" t="s">
        <v>107</v>
      </c>
      <c r="G62" s="27" t="s">
        <v>112</v>
      </c>
      <c r="H62" s="12">
        <f>VLOOKUP($F62,[1]数值模型!$B$71:$R$80,4,FALSE)*VLOOKUP($C62,[1]数值模型!$B$86:$C$89,2,FALSE)</f>
        <v>384.07079646017701</v>
      </c>
      <c r="I62" s="12">
        <f>VLOOKUP($F62,[1]数值模型!$B$71:$R$80,5,FALSE)</f>
        <v>0</v>
      </c>
      <c r="J62" s="12">
        <f>VLOOKUP($F62,[1]数值模型!$B$71:$R$80,6,FALSE)</f>
        <v>12.8</v>
      </c>
      <c r="K62" s="12">
        <f>VLOOKUP($F62,[1]数值模型!$B$71:$R$80,7,FALSE)</f>
        <v>48.9</v>
      </c>
      <c r="L62" s="12">
        <f>VLOOKUP($F62,[1]数值模型!$B$71:$R$80,8,FALSE)</f>
        <v>12.8</v>
      </c>
      <c r="M62" s="12">
        <f>ROUND(1/VLOOKUP($D62,[1]装备百分比!$D$7:$J$15,7,FALSE),1)</f>
        <v>0.8</v>
      </c>
      <c r="N62" s="12">
        <v>50</v>
      </c>
      <c r="O62" s="12">
        <v>10</v>
      </c>
      <c r="P62" s="12">
        <f>VLOOKUP($F62,[1]数值模型!$B$71:$R$80,9,FALSE)</f>
        <v>24</v>
      </c>
      <c r="Q62" s="16">
        <f t="shared" si="0"/>
        <v>482.57079646017701</v>
      </c>
      <c r="R62" s="12">
        <f>VLOOKUP($F62,[1]数值模型!$B$71:$R$80,11,FALSE)*VLOOKUP($C62,[1]数值模型!$B$86:$C$89,2,FALSE)</f>
        <v>35.840707964601769</v>
      </c>
      <c r="S62" s="12">
        <f>VLOOKUP($D62,[1]数值模型!$D$22:$S$26,11,FALSE)*VLOOKUP($C62,[1]数值模型!$B$86:$C$89,2,FALSE)</f>
        <v>0</v>
      </c>
      <c r="T62" s="12">
        <f>VLOOKUP($D62,[1]数值模型!$D$22:$S$26,12,FALSE)*VLOOKUP($C62,[1]数值模型!$B$86:$C$89,2,FALSE)</f>
        <v>3.0088495575221241</v>
      </c>
      <c r="U62" s="12">
        <f>VLOOKUP($D62,[1]数值模型!$D$22:$S$26,13,FALSE)*VLOOKUP($C62,[1]数值模型!$B$86:$C$89,2,FALSE)</f>
        <v>6.7256637168141591</v>
      </c>
      <c r="V62" s="17">
        <f>VLOOKUP($D62,[1]数值模型!$D$22:$S$26,14,FALSE)*VLOOKUP($C62,[1]数值模型!$B$86:$C$89,2,FALSE)</f>
        <v>3.0088495575221241</v>
      </c>
      <c r="W62" s="17">
        <v>0</v>
      </c>
      <c r="X62" s="17">
        <v>0</v>
      </c>
      <c r="Y62" s="17">
        <v>0</v>
      </c>
      <c r="Z62" s="17">
        <f>VLOOKUP($F62,[1]数值模型!$B$71:$R$80,15,FALSE)</f>
        <v>3.4</v>
      </c>
      <c r="AA62" s="16">
        <f t="shared" si="1"/>
        <v>51.98407079646018</v>
      </c>
      <c r="AB62" s="23"/>
      <c r="AC62" s="23"/>
      <c r="AD62" s="23"/>
      <c r="AE62" s="23"/>
      <c r="AF62" s="23"/>
      <c r="AG62" s="23"/>
      <c r="AH62" s="19">
        <v>100</v>
      </c>
      <c r="AI62" s="12">
        <f t="shared" si="6"/>
        <v>3968.141592920354</v>
      </c>
      <c r="AJ62" s="12">
        <f t="shared" si="6"/>
        <v>0</v>
      </c>
      <c r="AK62" s="12">
        <f t="shared" si="6"/>
        <v>313.68495575221243</v>
      </c>
      <c r="AL62" s="12">
        <f t="shared" si="6"/>
        <v>721.46637168141592</v>
      </c>
      <c r="AM62" s="12">
        <f t="shared" si="6"/>
        <v>313.68495575221243</v>
      </c>
      <c r="AN62" s="12">
        <f t="shared" si="3"/>
        <v>364</v>
      </c>
      <c r="AO62" s="16">
        <f t="shared" si="5"/>
        <v>5680.9778761061953</v>
      </c>
    </row>
    <row r="63" spans="1:41" ht="24" x14ac:dyDescent="0.15">
      <c r="A63" s="12">
        <v>1061</v>
      </c>
      <c r="B63" s="31" t="str">
        <f>RIGHT(B93,LEN(B93)-1)</f>
        <v>德玛</v>
      </c>
      <c r="C63" s="31">
        <v>2</v>
      </c>
      <c r="D63" s="14" t="s">
        <v>40</v>
      </c>
      <c r="E63" s="14">
        <v>1</v>
      </c>
      <c r="F63" s="14" t="s">
        <v>41</v>
      </c>
      <c r="G63" s="15" t="s">
        <v>42</v>
      </c>
      <c r="H63" s="12">
        <f>VLOOKUP($F63,[1]数值模型!$B$71:$R$80,4,FALSE)*VLOOKUP($C63,[1]数值模型!$B$86:$C$89,2,FALSE)</f>
        <v>431.51382253896162</v>
      </c>
      <c r="I63" s="12">
        <f>VLOOKUP($F63,[1]数值模型!$B$71:$R$80,5,FALSE)</f>
        <v>55.5</v>
      </c>
      <c r="J63" s="12">
        <f>VLOOKUP($F63,[1]数值模型!$B$71:$R$80,6,FALSE)</f>
        <v>19.7</v>
      </c>
      <c r="K63" s="12">
        <f>VLOOKUP($F63,[1]数值模型!$B$71:$R$80,7,FALSE)</f>
        <v>0</v>
      </c>
      <c r="L63" s="12">
        <f>VLOOKUP($F63,[1]数值模型!$B$71:$R$80,8,FALSE)</f>
        <v>19.7</v>
      </c>
      <c r="M63" s="12">
        <f>ROUND(1/VLOOKUP($D63,[1]装备百分比!$D$7:$J$15,7,FALSE),1)</f>
        <v>0.8</v>
      </c>
      <c r="N63" s="12">
        <v>50</v>
      </c>
      <c r="O63" s="12">
        <v>10</v>
      </c>
      <c r="P63" s="12">
        <f>VLOOKUP($F63,[1]数值模型!$B$71:$R$80,9,FALSE)</f>
        <v>40</v>
      </c>
      <c r="Q63" s="16">
        <f t="shared" si="0"/>
        <v>566.41382253896165</v>
      </c>
      <c r="R63" s="12">
        <f>VLOOKUP($F63,[1]数值模型!$B$71:$R$80,11,FALSE)*VLOOKUP($C63,[1]数值模型!$B$86:$C$89,2,FALSE)</f>
        <v>35.711488761845096</v>
      </c>
      <c r="S63" s="12">
        <f>VLOOKUP($D63,[1]数值模型!$D$22:$S$26,11,FALSE)*VLOOKUP($C63,[1]数值模型!$B$86:$C$89,2,FALSE)</f>
        <v>6.343488135327747</v>
      </c>
      <c r="T63" s="12">
        <f>VLOOKUP($D63,[1]数值模型!$D$22:$S$26,12,FALSE)*VLOOKUP($C63,[1]数值模型!$B$86:$C$89,2,FALSE)</f>
        <v>3.8765760827002902</v>
      </c>
      <c r="U63" s="12">
        <f>VLOOKUP($D63,[1]数值模型!$D$22:$S$26,13,FALSE)*VLOOKUP($C63,[1]数值模型!$B$86:$C$89,2,FALSE)</f>
        <v>0</v>
      </c>
      <c r="V63" s="17">
        <f>VLOOKUP($D63,[1]数值模型!$D$22:$S$26,14,FALSE)*VLOOKUP($C63,[1]数值模型!$B$86:$C$89,2,FALSE)</f>
        <v>3.8765760827002902</v>
      </c>
      <c r="W63" s="17">
        <v>0</v>
      </c>
      <c r="X63" s="17">
        <v>0</v>
      </c>
      <c r="Y63" s="17">
        <v>0</v>
      </c>
      <c r="Z63" s="17">
        <f>VLOOKUP($F63,[1]数值模型!$B$71:$R$80,15,FALSE)</f>
        <v>4.6500000000000004</v>
      </c>
      <c r="AA63" s="16">
        <f t="shared" si="1"/>
        <v>54.45812906257342</v>
      </c>
      <c r="AB63" s="18"/>
      <c r="AC63" s="18"/>
      <c r="AD63" s="18"/>
      <c r="AE63" s="18"/>
      <c r="AF63" s="18"/>
      <c r="AG63" s="18"/>
      <c r="AH63" s="19">
        <v>100</v>
      </c>
      <c r="AI63" s="12">
        <f t="shared" si="6"/>
        <v>4002.6626987234713</v>
      </c>
      <c r="AJ63" s="12">
        <f t="shared" si="6"/>
        <v>689.84881353277467</v>
      </c>
      <c r="AK63" s="12">
        <f t="shared" si="6"/>
        <v>407.357608270029</v>
      </c>
      <c r="AL63" s="12">
        <f t="shared" si="6"/>
        <v>0</v>
      </c>
      <c r="AM63" s="12">
        <f t="shared" si="6"/>
        <v>407.357608270029</v>
      </c>
      <c r="AN63" s="12">
        <f t="shared" si="3"/>
        <v>505.00000000000006</v>
      </c>
      <c r="AO63" s="16">
        <f>SUM(AI63:AN63)</f>
        <v>6012.2267287963041</v>
      </c>
    </row>
    <row r="64" spans="1:41" x14ac:dyDescent="0.15">
      <c r="A64" s="12">
        <v>1062</v>
      </c>
      <c r="B64" s="31" t="str">
        <f t="shared" ref="B64:B92" si="7">RIGHT(B94,LEN(B94)-1)</f>
        <v>冰弓</v>
      </c>
      <c r="C64" s="31">
        <v>2</v>
      </c>
      <c r="D64" s="21" t="s">
        <v>44</v>
      </c>
      <c r="E64" s="21">
        <v>1</v>
      </c>
      <c r="F64" s="21" t="s">
        <v>45</v>
      </c>
      <c r="G64" s="22" t="s">
        <v>46</v>
      </c>
      <c r="H64" s="12">
        <f>VLOOKUP($F64,[1]数值模型!$B$71:$R$80,4,FALSE)*VLOOKUP($C64,[1]数值模型!$B$86:$C$89,2,FALSE)</f>
        <v>371.21152791917933</v>
      </c>
      <c r="I64" s="12">
        <f>VLOOKUP($F64,[1]数值模型!$B$71:$R$80,5,FALSE)</f>
        <v>49.2</v>
      </c>
      <c r="J64" s="12">
        <f>VLOOKUP($F64,[1]数值模型!$B$71:$R$80,6,FALSE)</f>
        <v>14.9</v>
      </c>
      <c r="K64" s="12">
        <f>VLOOKUP($F64,[1]数值模型!$B$71:$R$80,7,FALSE)</f>
        <v>0</v>
      </c>
      <c r="L64" s="12">
        <f>VLOOKUP($F64,[1]数值模型!$B$71:$R$80,8,FALSE)</f>
        <v>14.9</v>
      </c>
      <c r="M64" s="12">
        <f>ROUND(1/VLOOKUP($D64,[1]装备百分比!$D$7:$J$15,7,FALSE),1)</f>
        <v>1</v>
      </c>
      <c r="N64" s="12">
        <v>50</v>
      </c>
      <c r="O64" s="12">
        <v>10</v>
      </c>
      <c r="P64" s="12">
        <f>VLOOKUP($F64,[1]数值模型!$B$71:$R$80,9,FALSE)</f>
        <v>36</v>
      </c>
      <c r="Q64" s="16">
        <f t="shared" si="0"/>
        <v>486.21152791917928</v>
      </c>
      <c r="R64" s="12">
        <f>VLOOKUP($F64,[1]数值模型!$B$71:$R$80,11,FALSE)*VLOOKUP($C64,[1]数值模型!$B$86:$C$89,2,FALSE)</f>
        <v>29.36800062651735</v>
      </c>
      <c r="S64" s="12">
        <f>VLOOKUP($D64,[1]数值模型!$D$22:$S$26,11,FALSE)*VLOOKUP($C64,[1]数值模型!$B$86:$C$89,2,FALSE)</f>
        <v>7.4007361578823714</v>
      </c>
      <c r="T64" s="12">
        <f>VLOOKUP($D64,[1]数值模型!$D$22:$S$26,12,FALSE)*VLOOKUP($C64,[1]数值模型!$B$86:$C$89,2,FALSE)</f>
        <v>2.5060693867961472</v>
      </c>
      <c r="U64" s="12">
        <f>VLOOKUP($D64,[1]数值模型!$D$22:$S$26,13,FALSE)*VLOOKUP($C64,[1]数值模型!$B$86:$C$89,2,FALSE)</f>
        <v>0</v>
      </c>
      <c r="V64" s="17">
        <f>VLOOKUP($D64,[1]数值模型!$D$22:$S$26,14,FALSE)*VLOOKUP($C64,[1]数值模型!$B$86:$C$89,2,FALSE)</f>
        <v>2.5060693867961472</v>
      </c>
      <c r="W64" s="17">
        <v>0</v>
      </c>
      <c r="X64" s="17">
        <v>0</v>
      </c>
      <c r="Y64" s="17">
        <v>0</v>
      </c>
      <c r="Z64" s="17">
        <f>VLOOKUP($F64,[1]数值模型!$B$71:$R$80,15,FALSE)</f>
        <v>3.2</v>
      </c>
      <c r="AA64" s="16">
        <f t="shared" si="1"/>
        <v>44.980875557992022</v>
      </c>
      <c r="AB64" s="23"/>
      <c r="AC64" s="23"/>
      <c r="AD64" s="23"/>
      <c r="AE64" s="23"/>
      <c r="AF64" s="23"/>
      <c r="AG64" s="23"/>
      <c r="AH64" s="19">
        <v>100</v>
      </c>
      <c r="AI64" s="12">
        <f t="shared" si="6"/>
        <v>3308.0115905709144</v>
      </c>
      <c r="AJ64" s="12">
        <f t="shared" si="6"/>
        <v>789.27361578823718</v>
      </c>
      <c r="AK64" s="12">
        <f t="shared" si="6"/>
        <v>265.50693867961473</v>
      </c>
      <c r="AL64" s="12">
        <f t="shared" si="6"/>
        <v>0</v>
      </c>
      <c r="AM64" s="12">
        <f t="shared" si="6"/>
        <v>265.50693867961473</v>
      </c>
      <c r="AN64" s="12">
        <f t="shared" si="3"/>
        <v>356</v>
      </c>
      <c r="AO64" s="16">
        <f t="shared" ref="AO64:AO92" si="8">SUM(AI64:AN64)</f>
        <v>4984.2990837183816</v>
      </c>
    </row>
    <row r="65" spans="1:41" x14ac:dyDescent="0.15">
      <c r="A65" s="12">
        <v>1063</v>
      </c>
      <c r="B65" s="31" t="str">
        <f t="shared" si="7"/>
        <v>流浪</v>
      </c>
      <c r="C65" s="31">
        <v>2</v>
      </c>
      <c r="D65" s="21" t="s">
        <v>48</v>
      </c>
      <c r="E65" s="21">
        <v>2</v>
      </c>
      <c r="F65" s="21" t="s">
        <v>49</v>
      </c>
      <c r="G65" s="22" t="s">
        <v>50</v>
      </c>
      <c r="H65" s="12">
        <f>VLOOKUP($F65,[1]数值模型!$B$71:$R$80,4,FALSE)*VLOOKUP($C65,[1]数值模型!$B$86:$C$89,2,FALSE)</f>
        <v>332.0541937504895</v>
      </c>
      <c r="I65" s="12">
        <f>VLOOKUP($F65,[1]数值模型!$B$71:$R$80,5,FALSE)</f>
        <v>0</v>
      </c>
      <c r="J65" s="12">
        <f>VLOOKUP($F65,[1]数值模型!$B$71:$R$80,6,FALSE)</f>
        <v>12</v>
      </c>
      <c r="K65" s="12">
        <f>VLOOKUP($F65,[1]数值模型!$B$71:$R$80,7,FALSE)</f>
        <v>53.3</v>
      </c>
      <c r="L65" s="12">
        <f>VLOOKUP($F65,[1]数值模型!$B$71:$R$80,8,FALSE)</f>
        <v>12</v>
      </c>
      <c r="M65" s="12">
        <f>ROUND(1/VLOOKUP($D65,[1]装备百分比!$D$7:$J$15,7,FALSE),1)</f>
        <v>0.8</v>
      </c>
      <c r="N65" s="12">
        <v>50</v>
      </c>
      <c r="O65" s="12">
        <v>10</v>
      </c>
      <c r="P65" s="12">
        <f>VLOOKUP($F65,[1]数值模型!$B$71:$R$80,9,FALSE)</f>
        <v>80</v>
      </c>
      <c r="Q65" s="16">
        <f t="shared" si="0"/>
        <v>489.35419375048951</v>
      </c>
      <c r="R65" s="12">
        <f>VLOOKUP($F65,[1]数值模型!$B$71:$R$80,11,FALSE)*VLOOKUP($C65,[1]数值模型!$B$86:$C$89,2,FALSE)</f>
        <v>30.934293993264941</v>
      </c>
      <c r="S65" s="12">
        <f>VLOOKUP($D65,[1]数值模型!$D$22:$S$26,11,FALSE)*VLOOKUP($C65,[1]数值模型!$B$86:$C$89,2,FALSE)</f>
        <v>0</v>
      </c>
      <c r="T65" s="12">
        <f>VLOOKUP($D65,[1]数值模型!$D$22:$S$26,12,FALSE)*VLOOKUP($C65,[1]数值模型!$B$86:$C$89,2,FALSE)</f>
        <v>2.4277547184587678</v>
      </c>
      <c r="U65" s="12">
        <f>VLOOKUP($D65,[1]数值模型!$D$22:$S$26,13,FALSE)*VLOOKUP($C65,[1]数值模型!$B$86:$C$89,2,FALSE)</f>
        <v>6.5784321403398867</v>
      </c>
      <c r="V65" s="17">
        <f>VLOOKUP($D65,[1]数值模型!$D$22:$S$26,14,FALSE)*VLOOKUP($C65,[1]数值模型!$B$86:$C$89,2,FALSE)</f>
        <v>2.4277547184587678</v>
      </c>
      <c r="W65" s="17">
        <v>0</v>
      </c>
      <c r="X65" s="17">
        <v>0</v>
      </c>
      <c r="Y65" s="17">
        <v>0</v>
      </c>
      <c r="Z65" s="17">
        <f>VLOOKUP($F65,[1]数值模型!$B$71:$R$80,15,FALSE)</f>
        <v>3.1</v>
      </c>
      <c r="AA65" s="16">
        <f t="shared" si="1"/>
        <v>45.46823557052236</v>
      </c>
      <c r="AB65" s="23"/>
      <c r="AC65" s="23"/>
      <c r="AD65" s="23"/>
      <c r="AE65" s="23"/>
      <c r="AF65" s="23"/>
      <c r="AG65" s="23"/>
      <c r="AH65" s="19">
        <v>100</v>
      </c>
      <c r="AI65" s="12">
        <f t="shared" si="6"/>
        <v>3425.4835930769837</v>
      </c>
      <c r="AJ65" s="12">
        <f t="shared" si="6"/>
        <v>0</v>
      </c>
      <c r="AK65" s="12">
        <f t="shared" si="6"/>
        <v>254.77547184587678</v>
      </c>
      <c r="AL65" s="12">
        <f t="shared" si="6"/>
        <v>711.14321403398867</v>
      </c>
      <c r="AM65" s="12">
        <f t="shared" si="6"/>
        <v>254.77547184587678</v>
      </c>
      <c r="AN65" s="12">
        <f t="shared" si="3"/>
        <v>390</v>
      </c>
      <c r="AO65" s="16">
        <f t="shared" si="8"/>
        <v>5036.1777508027253</v>
      </c>
    </row>
    <row r="66" spans="1:41" x14ac:dyDescent="0.15">
      <c r="A66" s="12">
        <v>1064</v>
      </c>
      <c r="B66" s="31" t="str">
        <f t="shared" si="7"/>
        <v>探险家</v>
      </c>
      <c r="C66" s="31">
        <v>2</v>
      </c>
      <c r="D66" s="21" t="s">
        <v>44</v>
      </c>
      <c r="E66" s="21">
        <v>1</v>
      </c>
      <c r="F66" s="21" t="s">
        <v>52</v>
      </c>
      <c r="G66" s="22" t="s">
        <v>53</v>
      </c>
      <c r="H66" s="12">
        <f>VLOOKUP($F66,[1]数值模型!$B$71:$R$80,4,FALSE)*VLOOKUP($C66,[1]数值模型!$B$86:$C$89,2,FALSE)</f>
        <v>371.21152791917933</v>
      </c>
      <c r="I66" s="12">
        <f>VLOOKUP($F66,[1]数值模型!$B$71:$R$80,5,FALSE)</f>
        <v>49.2</v>
      </c>
      <c r="J66" s="12">
        <f>VLOOKUP($F66,[1]数值模型!$B$71:$R$80,6,FALSE)</f>
        <v>14.9</v>
      </c>
      <c r="K66" s="12">
        <f>VLOOKUP($F66,[1]数值模型!$B$71:$R$80,7,FALSE)</f>
        <v>0</v>
      </c>
      <c r="L66" s="12">
        <f>VLOOKUP($F66,[1]数值模型!$B$71:$R$80,8,FALSE)</f>
        <v>14.9</v>
      </c>
      <c r="M66" s="12">
        <f>ROUND(1/VLOOKUP($D66,[1]装备百分比!$D$7:$J$15,7,FALSE),1)</f>
        <v>1</v>
      </c>
      <c r="N66" s="12">
        <v>50</v>
      </c>
      <c r="O66" s="12">
        <v>10</v>
      </c>
      <c r="P66" s="12">
        <f>VLOOKUP($F66,[1]数值模型!$B$71:$R$80,9,FALSE)</f>
        <v>24</v>
      </c>
      <c r="Q66" s="16">
        <f t="shared" si="0"/>
        <v>474.21152791917928</v>
      </c>
      <c r="R66" s="12">
        <f>VLOOKUP($F66,[1]数值模型!$B$71:$R$80,11,FALSE)*VLOOKUP($C66,[1]数值模型!$B$86:$C$89,2,FALSE)</f>
        <v>29.36800062651735</v>
      </c>
      <c r="S66" s="12">
        <f>VLOOKUP($D66,[1]数值模型!$D$22:$S$26,11,FALSE)*VLOOKUP($C66,[1]数值模型!$B$86:$C$89,2,FALSE)</f>
        <v>7.4007361578823714</v>
      </c>
      <c r="T66" s="12">
        <f>VLOOKUP($D66,[1]数值模型!$D$22:$S$26,12,FALSE)*VLOOKUP($C66,[1]数值模型!$B$86:$C$89,2,FALSE)</f>
        <v>2.5060693867961472</v>
      </c>
      <c r="U66" s="12">
        <f>VLOOKUP($D66,[1]数值模型!$D$22:$S$26,13,FALSE)*VLOOKUP($C66,[1]数值模型!$B$86:$C$89,2,FALSE)</f>
        <v>0</v>
      </c>
      <c r="V66" s="17">
        <f>VLOOKUP($D66,[1]数值模型!$D$22:$S$26,14,FALSE)*VLOOKUP($C66,[1]数值模型!$B$86:$C$89,2,FALSE)</f>
        <v>2.5060693867961472</v>
      </c>
      <c r="W66" s="17">
        <v>0</v>
      </c>
      <c r="X66" s="17">
        <v>0</v>
      </c>
      <c r="Y66" s="17">
        <v>0</v>
      </c>
      <c r="Z66" s="17">
        <f>VLOOKUP($F66,[1]数值模型!$B$71:$R$80,15,FALSE)</f>
        <v>3.2</v>
      </c>
      <c r="AA66" s="16">
        <f t="shared" si="1"/>
        <v>44.980875557992022</v>
      </c>
      <c r="AB66" s="23"/>
      <c r="AC66" s="23"/>
      <c r="AD66" s="23"/>
      <c r="AE66" s="23"/>
      <c r="AF66" s="23"/>
      <c r="AG66" s="23"/>
      <c r="AH66" s="19">
        <v>100</v>
      </c>
      <c r="AI66" s="12">
        <f t="shared" si="6"/>
        <v>3308.0115905709144</v>
      </c>
      <c r="AJ66" s="12">
        <f t="shared" si="6"/>
        <v>789.27361578823718</v>
      </c>
      <c r="AK66" s="12">
        <f t="shared" si="6"/>
        <v>265.50693867961473</v>
      </c>
      <c r="AL66" s="12">
        <f t="shared" si="6"/>
        <v>0</v>
      </c>
      <c r="AM66" s="12">
        <f t="shared" si="6"/>
        <v>265.50693867961473</v>
      </c>
      <c r="AN66" s="12">
        <f t="shared" si="3"/>
        <v>344</v>
      </c>
      <c r="AO66" s="16">
        <f t="shared" si="8"/>
        <v>4972.2990837183816</v>
      </c>
    </row>
    <row r="67" spans="1:41" x14ac:dyDescent="0.15">
      <c r="A67" s="12">
        <v>1065</v>
      </c>
      <c r="B67" s="31" t="str">
        <f t="shared" si="7"/>
        <v>皇子</v>
      </c>
      <c r="C67" s="31">
        <v>2</v>
      </c>
      <c r="D67" s="21" t="s">
        <v>40</v>
      </c>
      <c r="E67" s="21">
        <v>1</v>
      </c>
      <c r="F67" s="21" t="s">
        <v>55</v>
      </c>
      <c r="G67" s="22" t="s">
        <v>56</v>
      </c>
      <c r="H67" s="12">
        <f>VLOOKUP($F67,[1]数值模型!$B$71:$R$80,4,FALSE)*VLOOKUP($C67,[1]数值模型!$B$86:$C$89,2,FALSE)</f>
        <v>431.51382253896162</v>
      </c>
      <c r="I67" s="12">
        <f>VLOOKUP($F67,[1]数值模型!$B$71:$R$80,5,FALSE)</f>
        <v>55.5</v>
      </c>
      <c r="J67" s="12">
        <f>VLOOKUP($F67,[1]数值模型!$B$71:$R$80,6,FALSE)</f>
        <v>19.7</v>
      </c>
      <c r="K67" s="12">
        <f>VLOOKUP($F67,[1]数值模型!$B$71:$R$80,7,FALSE)</f>
        <v>0</v>
      </c>
      <c r="L67" s="12">
        <f>VLOOKUP($F67,[1]数值模型!$B$71:$R$80,8,FALSE)</f>
        <v>19.7</v>
      </c>
      <c r="M67" s="12">
        <f>ROUND(1/VLOOKUP($D67,[1]装备百分比!$D$7:$J$15,7,FALSE),1)</f>
        <v>0.8</v>
      </c>
      <c r="N67" s="12">
        <v>50</v>
      </c>
      <c r="O67" s="12">
        <v>10</v>
      </c>
      <c r="P67" s="12">
        <f>VLOOKUP($F67,[1]数值模型!$B$71:$R$80,9,FALSE)</f>
        <v>48</v>
      </c>
      <c r="Q67" s="16">
        <f t="shared" si="0"/>
        <v>574.41382253896165</v>
      </c>
      <c r="R67" s="12">
        <f>VLOOKUP($F67,[1]数值模型!$B$71:$R$80,11,FALSE)*VLOOKUP($C67,[1]数值模型!$B$86:$C$89,2,FALSE)</f>
        <v>35.711488761845096</v>
      </c>
      <c r="S67" s="12">
        <f>VLOOKUP($D67,[1]数值模型!$D$22:$S$26,11,FALSE)*VLOOKUP($C67,[1]数值模型!$B$86:$C$89,2,FALSE)</f>
        <v>6.343488135327747</v>
      </c>
      <c r="T67" s="12">
        <f>VLOOKUP($D67,[1]数值模型!$D$22:$S$26,12,FALSE)*VLOOKUP($C67,[1]数值模型!$B$86:$C$89,2,FALSE)</f>
        <v>3.8765760827002902</v>
      </c>
      <c r="U67" s="12">
        <f>VLOOKUP($D67,[1]数值模型!$D$22:$S$26,13,FALSE)*VLOOKUP($C67,[1]数值模型!$B$86:$C$89,2,FALSE)</f>
        <v>0</v>
      </c>
      <c r="V67" s="17">
        <f>VLOOKUP($D67,[1]数值模型!$D$22:$S$26,14,FALSE)*VLOOKUP($C67,[1]数值模型!$B$86:$C$89,2,FALSE)</f>
        <v>3.8765760827002902</v>
      </c>
      <c r="W67" s="17">
        <v>0</v>
      </c>
      <c r="X67" s="17">
        <v>0</v>
      </c>
      <c r="Y67" s="17">
        <v>0</v>
      </c>
      <c r="Z67" s="17">
        <f>VLOOKUP($F67,[1]数值模型!$B$71:$R$80,15,FALSE)</f>
        <v>4.6500000000000004</v>
      </c>
      <c r="AA67" s="16">
        <f t="shared" si="1"/>
        <v>54.45812906257342</v>
      </c>
      <c r="AB67" s="23"/>
      <c r="AC67" s="23"/>
      <c r="AD67" s="23"/>
      <c r="AE67" s="23"/>
      <c r="AF67" s="23"/>
      <c r="AG67" s="23"/>
      <c r="AH67" s="19">
        <v>100</v>
      </c>
      <c r="AI67" s="12">
        <f t="shared" si="6"/>
        <v>4002.6626987234713</v>
      </c>
      <c r="AJ67" s="12">
        <f t="shared" si="6"/>
        <v>689.84881353277467</v>
      </c>
      <c r="AK67" s="12">
        <f t="shared" si="6"/>
        <v>407.357608270029</v>
      </c>
      <c r="AL67" s="12">
        <f t="shared" si="6"/>
        <v>0</v>
      </c>
      <c r="AM67" s="12">
        <f t="shared" si="6"/>
        <v>407.357608270029</v>
      </c>
      <c r="AN67" s="12">
        <f t="shared" si="3"/>
        <v>513</v>
      </c>
      <c r="AO67" s="16">
        <f t="shared" si="8"/>
        <v>6020.2267287963041</v>
      </c>
    </row>
    <row r="68" spans="1:41" x14ac:dyDescent="0.15">
      <c r="A68" s="12">
        <v>1066</v>
      </c>
      <c r="B68" s="31" t="str">
        <f t="shared" si="7"/>
        <v>光辉女郎</v>
      </c>
      <c r="C68" s="31">
        <v>2</v>
      </c>
      <c r="D68" s="21" t="s">
        <v>48</v>
      </c>
      <c r="E68" s="21">
        <v>2</v>
      </c>
      <c r="F68" s="21" t="s">
        <v>58</v>
      </c>
      <c r="G68" s="22" t="s">
        <v>59</v>
      </c>
      <c r="H68" s="12">
        <f>VLOOKUP($F68,[1]数值模型!$B$71:$R$80,4,FALSE)*VLOOKUP($C68,[1]数值模型!$B$86:$C$89,2,FALSE)</f>
        <v>332.0541937504895</v>
      </c>
      <c r="I68" s="12">
        <f>VLOOKUP($F68,[1]数值模型!$B$71:$R$80,5,FALSE)</f>
        <v>0</v>
      </c>
      <c r="J68" s="12">
        <f>VLOOKUP($F68,[1]数值模型!$B$71:$R$80,6,FALSE)</f>
        <v>12</v>
      </c>
      <c r="K68" s="12">
        <f>VLOOKUP($F68,[1]数值模型!$B$71:$R$80,7,FALSE)</f>
        <v>53.3</v>
      </c>
      <c r="L68" s="12">
        <f>VLOOKUP($F68,[1]数值模型!$B$71:$R$80,8,FALSE)</f>
        <v>12</v>
      </c>
      <c r="M68" s="12">
        <f>ROUND(1/VLOOKUP($D68,[1]装备百分比!$D$7:$J$15,7,FALSE),1)</f>
        <v>0.8</v>
      </c>
      <c r="N68" s="12">
        <v>50</v>
      </c>
      <c r="O68" s="12">
        <v>10</v>
      </c>
      <c r="P68" s="12">
        <f>VLOOKUP($F68,[1]数值模型!$B$71:$R$80,9,FALSE)</f>
        <v>80</v>
      </c>
      <c r="Q68" s="16">
        <f t="shared" ref="Q68:Q122" si="9">SUM(H68:L68)+P68</f>
        <v>489.35419375048951</v>
      </c>
      <c r="R68" s="12">
        <f>VLOOKUP($F68,[1]数值模型!$B$71:$R$80,11,FALSE)*VLOOKUP($C68,[1]数值模型!$B$86:$C$89,2,FALSE)</f>
        <v>30.934293993264941</v>
      </c>
      <c r="S68" s="12">
        <f>VLOOKUP($D68,[1]数值模型!$D$22:$S$26,11,FALSE)*VLOOKUP($C68,[1]数值模型!$B$86:$C$89,2,FALSE)</f>
        <v>0</v>
      </c>
      <c r="T68" s="12">
        <f>VLOOKUP($D68,[1]数值模型!$D$22:$S$26,12,FALSE)*VLOOKUP($C68,[1]数值模型!$B$86:$C$89,2,FALSE)</f>
        <v>2.4277547184587678</v>
      </c>
      <c r="U68" s="12">
        <f>VLOOKUP($D68,[1]数值模型!$D$22:$S$26,13,FALSE)*VLOOKUP($C68,[1]数值模型!$B$86:$C$89,2,FALSE)</f>
        <v>6.5784321403398867</v>
      </c>
      <c r="V68" s="17">
        <f>VLOOKUP($D68,[1]数值模型!$D$22:$S$26,14,FALSE)*VLOOKUP($C68,[1]数值模型!$B$86:$C$89,2,FALSE)</f>
        <v>2.4277547184587678</v>
      </c>
      <c r="W68" s="17">
        <v>0</v>
      </c>
      <c r="X68" s="17">
        <v>0</v>
      </c>
      <c r="Y68" s="17">
        <v>0</v>
      </c>
      <c r="Z68" s="17">
        <f>VLOOKUP($F68,[1]数值模型!$B$71:$R$80,15,FALSE)</f>
        <v>3.1</v>
      </c>
      <c r="AA68" s="16">
        <f t="shared" ref="AA68:AA122" si="10">SUM(R68:V68)+Z68</f>
        <v>45.46823557052236</v>
      </c>
      <c r="AB68" s="23"/>
      <c r="AC68" s="23"/>
      <c r="AD68" s="23"/>
      <c r="AE68" s="23"/>
      <c r="AF68" s="23"/>
      <c r="AG68" s="23"/>
      <c r="AH68" s="19">
        <v>100</v>
      </c>
      <c r="AI68" s="12">
        <f t="shared" si="6"/>
        <v>3425.4835930769837</v>
      </c>
      <c r="AJ68" s="12">
        <f t="shared" si="6"/>
        <v>0</v>
      </c>
      <c r="AK68" s="12">
        <f t="shared" si="6"/>
        <v>254.77547184587678</v>
      </c>
      <c r="AL68" s="12">
        <f t="shared" si="6"/>
        <v>711.14321403398867</v>
      </c>
      <c r="AM68" s="12">
        <f t="shared" si="6"/>
        <v>254.77547184587678</v>
      </c>
      <c r="AN68" s="12">
        <f t="shared" ref="AN68:AN122" si="11">(P68+$AH68*Z68)*(1+AG68)</f>
        <v>390</v>
      </c>
      <c r="AO68" s="16">
        <f t="shared" si="8"/>
        <v>5036.1777508027253</v>
      </c>
    </row>
    <row r="69" spans="1:41" x14ac:dyDescent="0.15">
      <c r="A69" s="12">
        <v>1067</v>
      </c>
      <c r="B69" s="31" t="str">
        <f t="shared" si="7"/>
        <v>放逐之刃</v>
      </c>
      <c r="C69" s="31">
        <v>2</v>
      </c>
      <c r="D69" s="21" t="s">
        <v>61</v>
      </c>
      <c r="E69" s="21">
        <v>1</v>
      </c>
      <c r="F69" s="21" t="s">
        <v>62</v>
      </c>
      <c r="G69" s="22" t="s">
        <v>63</v>
      </c>
      <c r="H69" s="12">
        <f>VLOOKUP($F69,[1]数值模型!$B$71:$R$80,4,FALSE)*VLOOKUP($C69,[1]数值模型!$B$86:$C$89,2,FALSE)</f>
        <v>416.63403555485945</v>
      </c>
      <c r="I69" s="12">
        <f>VLOOKUP($F69,[1]数值模型!$B$71:$R$80,5,FALSE)</f>
        <v>59.2</v>
      </c>
      <c r="J69" s="12">
        <f>VLOOKUP($F69,[1]数值模型!$B$71:$R$80,6,FALSE)</f>
        <v>17</v>
      </c>
      <c r="K69" s="12">
        <f>VLOOKUP($F69,[1]数值模型!$B$71:$R$80,7,FALSE)</f>
        <v>0</v>
      </c>
      <c r="L69" s="12">
        <f>VLOOKUP($F69,[1]数值模型!$B$71:$R$80,8,FALSE)</f>
        <v>18</v>
      </c>
      <c r="M69" s="12">
        <f>ROUND(1/VLOOKUP($D69,[1]装备百分比!$D$7:$J$15,7,FALSE),1)</f>
        <v>0.8</v>
      </c>
      <c r="N69" s="12">
        <v>50</v>
      </c>
      <c r="O69" s="12">
        <v>10</v>
      </c>
      <c r="P69" s="12">
        <f>VLOOKUP($F69,[1]数值模型!$B$71:$R$80,9,FALSE)</f>
        <v>96</v>
      </c>
      <c r="Q69" s="16">
        <f t="shared" si="9"/>
        <v>606.83403555485938</v>
      </c>
      <c r="R69" s="12">
        <f>VLOOKUP($F69,[1]数值模型!$B$71:$R$80,11,FALSE)*VLOOKUP($C69,[1]数值模型!$B$86:$C$89,2,FALSE)</f>
        <v>31.717440676638738</v>
      </c>
      <c r="S69" s="12">
        <f>VLOOKUP($D69,[1]数值模型!$D$22:$S$26,11,FALSE)*VLOOKUP($C69,[1]数值模型!$B$86:$C$89,2,FALSE)</f>
        <v>7.204949487038923</v>
      </c>
      <c r="T69" s="12">
        <f>VLOOKUP($D69,[1]数值模型!$D$22:$S$26,12,FALSE)*VLOOKUP($C69,[1]数值模型!$B$86:$C$89,2,FALSE)</f>
        <v>3.3675307385073228</v>
      </c>
      <c r="U69" s="12">
        <f>VLOOKUP($D69,[1]数值模型!$D$22:$S$26,13,FALSE)*VLOOKUP($C69,[1]数值模型!$B$86:$C$89,2,FALSE)</f>
        <v>0</v>
      </c>
      <c r="V69" s="17">
        <f>VLOOKUP($D69,[1]数值模型!$D$22:$S$26,14,FALSE)*VLOOKUP($C69,[1]数值模型!$B$86:$C$89,2,FALSE)</f>
        <v>3.3675307385073228</v>
      </c>
      <c r="W69" s="17">
        <v>0</v>
      </c>
      <c r="X69" s="17">
        <v>0</v>
      </c>
      <c r="Y69" s="17">
        <v>0</v>
      </c>
      <c r="Z69" s="17">
        <f>VLOOKUP($F69,[1]数值模型!$B$71:$R$80,15,FALSE)</f>
        <v>3.3</v>
      </c>
      <c r="AA69" s="16">
        <f t="shared" si="10"/>
        <v>48.957451640692298</v>
      </c>
      <c r="AB69" s="23"/>
      <c r="AC69" s="23"/>
      <c r="AD69" s="23"/>
      <c r="AE69" s="23"/>
      <c r="AF69" s="23"/>
      <c r="AG69" s="23"/>
      <c r="AH69" s="19">
        <v>100</v>
      </c>
      <c r="AI69" s="12">
        <f t="shared" si="6"/>
        <v>3588.3781032187335</v>
      </c>
      <c r="AJ69" s="12">
        <f t="shared" si="6"/>
        <v>779.69494870389235</v>
      </c>
      <c r="AK69" s="12">
        <f t="shared" si="6"/>
        <v>353.75307385073228</v>
      </c>
      <c r="AL69" s="12">
        <f t="shared" si="6"/>
        <v>0</v>
      </c>
      <c r="AM69" s="12">
        <f t="shared" si="6"/>
        <v>354.75307385073228</v>
      </c>
      <c r="AN69" s="12">
        <f t="shared" si="11"/>
        <v>426</v>
      </c>
      <c r="AO69" s="16">
        <f t="shared" si="8"/>
        <v>5502.5791996240896</v>
      </c>
    </row>
    <row r="70" spans="1:41" x14ac:dyDescent="0.15">
      <c r="A70" s="12">
        <v>1068</v>
      </c>
      <c r="B70" s="31" t="str">
        <f t="shared" si="7"/>
        <v>剑圣</v>
      </c>
      <c r="C70" s="31">
        <v>2</v>
      </c>
      <c r="D70" s="21" t="s">
        <v>61</v>
      </c>
      <c r="E70" s="21">
        <v>1</v>
      </c>
      <c r="F70" s="21" t="s">
        <v>65</v>
      </c>
      <c r="G70" s="22" t="s">
        <v>66</v>
      </c>
      <c r="H70" s="12">
        <f>VLOOKUP($F70,[1]数值模型!$B$71:$R$80,4,FALSE)*VLOOKUP($C70,[1]数值模型!$B$86:$C$89,2,FALSE)</f>
        <v>416.63403555485945</v>
      </c>
      <c r="I70" s="12">
        <f>VLOOKUP($F70,[1]数值模型!$B$71:$R$80,5,FALSE)</f>
        <v>59.2</v>
      </c>
      <c r="J70" s="12">
        <f>VLOOKUP($F70,[1]数值模型!$B$71:$R$80,6,FALSE)</f>
        <v>17</v>
      </c>
      <c r="K70" s="12">
        <f>VLOOKUP($F70,[1]数值模型!$B$71:$R$80,7,FALSE)</f>
        <v>0</v>
      </c>
      <c r="L70" s="12">
        <f>VLOOKUP($F70,[1]数值模型!$B$71:$R$80,8,FALSE)</f>
        <v>18</v>
      </c>
      <c r="M70" s="12">
        <f>ROUND(1/VLOOKUP($D70,[1]装备百分比!$D$7:$J$15,7,FALSE),1)</f>
        <v>0.8</v>
      </c>
      <c r="N70" s="12">
        <v>50</v>
      </c>
      <c r="O70" s="12">
        <v>10</v>
      </c>
      <c r="P70" s="12">
        <f>VLOOKUP($F70,[1]数值模型!$B$71:$R$80,9,FALSE)</f>
        <v>96</v>
      </c>
      <c r="Q70" s="16">
        <f t="shared" si="9"/>
        <v>606.83403555485938</v>
      </c>
      <c r="R70" s="12">
        <f>VLOOKUP($F70,[1]数值模型!$B$71:$R$80,11,FALSE)*VLOOKUP($C70,[1]数值模型!$B$86:$C$89,2,FALSE)</f>
        <v>31.717440676638738</v>
      </c>
      <c r="S70" s="12">
        <f>VLOOKUP($D70,[1]数值模型!$D$22:$S$26,11,FALSE)*VLOOKUP($C70,[1]数值模型!$B$86:$C$89,2,FALSE)</f>
        <v>7.204949487038923</v>
      </c>
      <c r="T70" s="12">
        <f>VLOOKUP($D70,[1]数值模型!$D$22:$S$26,12,FALSE)*VLOOKUP($C70,[1]数值模型!$B$86:$C$89,2,FALSE)</f>
        <v>3.3675307385073228</v>
      </c>
      <c r="U70" s="12">
        <f>VLOOKUP($D70,[1]数值模型!$D$22:$S$26,13,FALSE)*VLOOKUP($C70,[1]数值模型!$B$86:$C$89,2,FALSE)</f>
        <v>0</v>
      </c>
      <c r="V70" s="17">
        <f>VLOOKUP($D70,[1]数值模型!$D$22:$S$26,14,FALSE)*VLOOKUP($C70,[1]数值模型!$B$86:$C$89,2,FALSE)</f>
        <v>3.3675307385073228</v>
      </c>
      <c r="W70" s="17">
        <v>0</v>
      </c>
      <c r="X70" s="17">
        <v>0</v>
      </c>
      <c r="Y70" s="17">
        <v>0</v>
      </c>
      <c r="Z70" s="17">
        <f>VLOOKUP($F70,[1]数值模型!$B$71:$R$80,15,FALSE)</f>
        <v>3.3</v>
      </c>
      <c r="AA70" s="16">
        <f t="shared" si="10"/>
        <v>48.957451640692298</v>
      </c>
      <c r="AB70" s="23"/>
      <c r="AC70" s="23"/>
      <c r="AD70" s="23"/>
      <c r="AE70" s="23"/>
      <c r="AF70" s="23"/>
      <c r="AG70" s="23"/>
      <c r="AH70" s="19">
        <v>100</v>
      </c>
      <c r="AI70" s="12">
        <f t="shared" si="6"/>
        <v>3588.3781032187335</v>
      </c>
      <c r="AJ70" s="12">
        <f t="shared" si="6"/>
        <v>779.69494870389235</v>
      </c>
      <c r="AK70" s="12">
        <f t="shared" si="6"/>
        <v>353.75307385073228</v>
      </c>
      <c r="AL70" s="12">
        <f t="shared" si="6"/>
        <v>0</v>
      </c>
      <c r="AM70" s="12">
        <f t="shared" si="6"/>
        <v>354.75307385073228</v>
      </c>
      <c r="AN70" s="12">
        <f t="shared" si="11"/>
        <v>426</v>
      </c>
      <c r="AO70" s="16">
        <f t="shared" si="8"/>
        <v>5502.5791996240896</v>
      </c>
    </row>
    <row r="71" spans="1:41" x14ac:dyDescent="0.15">
      <c r="A71" s="12">
        <v>1069</v>
      </c>
      <c r="B71" s="31" t="str">
        <f t="shared" si="7"/>
        <v>邦德</v>
      </c>
      <c r="C71" s="31">
        <v>2</v>
      </c>
      <c r="D71" s="21" t="s">
        <v>40</v>
      </c>
      <c r="E71" s="21">
        <v>1</v>
      </c>
      <c r="F71" s="21" t="s">
        <v>55</v>
      </c>
      <c r="G71" s="22" t="s">
        <v>68</v>
      </c>
      <c r="H71" s="12">
        <f>VLOOKUP($F71,[1]数值模型!$B$71:$R$80,4,FALSE)*VLOOKUP($C71,[1]数值模型!$B$86:$C$89,2,FALSE)</f>
        <v>431.51382253896162</v>
      </c>
      <c r="I71" s="12">
        <f>VLOOKUP($F71,[1]数值模型!$B$71:$R$80,5,FALSE)</f>
        <v>55.5</v>
      </c>
      <c r="J71" s="12">
        <f>VLOOKUP($F71,[1]数值模型!$B$71:$R$80,6,FALSE)</f>
        <v>19.7</v>
      </c>
      <c r="K71" s="12">
        <f>VLOOKUP($F71,[1]数值模型!$B$71:$R$80,7,FALSE)</f>
        <v>0</v>
      </c>
      <c r="L71" s="12">
        <f>VLOOKUP($F71,[1]数值模型!$B$71:$R$80,8,FALSE)</f>
        <v>19.7</v>
      </c>
      <c r="M71" s="12">
        <f>ROUND(1/VLOOKUP($D71,[1]装备百分比!$D$7:$J$15,7,FALSE),1)</f>
        <v>0.8</v>
      </c>
      <c r="N71" s="12">
        <v>50</v>
      </c>
      <c r="O71" s="12">
        <v>10</v>
      </c>
      <c r="P71" s="12">
        <f>VLOOKUP($F71,[1]数值模型!$B$71:$R$80,9,FALSE)</f>
        <v>48</v>
      </c>
      <c r="Q71" s="16">
        <f t="shared" si="9"/>
        <v>574.41382253896165</v>
      </c>
      <c r="R71" s="12">
        <f>VLOOKUP($F71,[1]数值模型!$B$71:$R$80,11,FALSE)*VLOOKUP($C71,[1]数值模型!$B$86:$C$89,2,FALSE)</f>
        <v>35.711488761845096</v>
      </c>
      <c r="S71" s="12">
        <f>VLOOKUP($D71,[1]数值模型!$D$22:$S$26,11,FALSE)*VLOOKUP($C71,[1]数值模型!$B$86:$C$89,2,FALSE)</f>
        <v>6.343488135327747</v>
      </c>
      <c r="T71" s="12">
        <f>VLOOKUP($D71,[1]数值模型!$D$22:$S$26,12,FALSE)*VLOOKUP($C71,[1]数值模型!$B$86:$C$89,2,FALSE)</f>
        <v>3.8765760827002902</v>
      </c>
      <c r="U71" s="12">
        <f>VLOOKUP($D71,[1]数值模型!$D$22:$S$26,13,FALSE)*VLOOKUP($C71,[1]数值模型!$B$86:$C$89,2,FALSE)</f>
        <v>0</v>
      </c>
      <c r="V71" s="17">
        <f>VLOOKUP($D71,[1]数值模型!$D$22:$S$26,14,FALSE)*VLOOKUP($C71,[1]数值模型!$B$86:$C$89,2,FALSE)</f>
        <v>3.8765760827002902</v>
      </c>
      <c r="W71" s="17">
        <v>0</v>
      </c>
      <c r="X71" s="17">
        <v>0</v>
      </c>
      <c r="Y71" s="17">
        <v>0</v>
      </c>
      <c r="Z71" s="17">
        <f>VLOOKUP($F71,[1]数值模型!$B$71:$R$80,15,FALSE)</f>
        <v>4.6500000000000004</v>
      </c>
      <c r="AA71" s="16">
        <f t="shared" si="10"/>
        <v>54.45812906257342</v>
      </c>
      <c r="AB71" s="23"/>
      <c r="AC71" s="23"/>
      <c r="AD71" s="23"/>
      <c r="AE71" s="23"/>
      <c r="AF71" s="23"/>
      <c r="AG71" s="23"/>
      <c r="AH71" s="19">
        <v>100</v>
      </c>
      <c r="AI71" s="12">
        <f t="shared" si="6"/>
        <v>4002.6626987234713</v>
      </c>
      <c r="AJ71" s="12">
        <f t="shared" si="6"/>
        <v>689.84881353277467</v>
      </c>
      <c r="AK71" s="12">
        <f t="shared" si="6"/>
        <v>407.357608270029</v>
      </c>
      <c r="AL71" s="12">
        <f t="shared" si="6"/>
        <v>0</v>
      </c>
      <c r="AM71" s="12">
        <f t="shared" si="6"/>
        <v>407.357608270029</v>
      </c>
      <c r="AN71" s="12">
        <f t="shared" si="11"/>
        <v>513</v>
      </c>
      <c r="AO71" s="16">
        <f t="shared" si="8"/>
        <v>6020.2267287963041</v>
      </c>
    </row>
    <row r="72" spans="1:41" ht="24" x14ac:dyDescent="0.15">
      <c r="A72" s="12">
        <v>1070</v>
      </c>
      <c r="B72" s="31" t="str">
        <f t="shared" si="7"/>
        <v>萝莉</v>
      </c>
      <c r="C72" s="31">
        <v>2</v>
      </c>
      <c r="D72" s="21" t="s">
        <v>44</v>
      </c>
      <c r="E72" s="21">
        <v>1</v>
      </c>
      <c r="F72" s="21" t="s">
        <v>52</v>
      </c>
      <c r="G72" s="22" t="s">
        <v>70</v>
      </c>
      <c r="H72" s="12">
        <f>VLOOKUP($F72,[1]数值模型!$B$71:$R$80,4,FALSE)*VLOOKUP($C72,[1]数值模型!$B$86:$C$89,2,FALSE)</f>
        <v>371.21152791917933</v>
      </c>
      <c r="I72" s="12">
        <f>VLOOKUP($F72,[1]数值模型!$B$71:$R$80,5,FALSE)</f>
        <v>49.2</v>
      </c>
      <c r="J72" s="12">
        <f>VLOOKUP($F72,[1]数值模型!$B$71:$R$80,6,FALSE)</f>
        <v>14.9</v>
      </c>
      <c r="K72" s="12">
        <f>VLOOKUP($F72,[1]数值模型!$B$71:$R$80,7,FALSE)</f>
        <v>0</v>
      </c>
      <c r="L72" s="12">
        <f>VLOOKUP($F72,[1]数值模型!$B$71:$R$80,8,FALSE)</f>
        <v>14.9</v>
      </c>
      <c r="M72" s="12">
        <f>ROUND(1/VLOOKUP($D72,[1]装备百分比!$D$7:$J$15,7,FALSE),1)</f>
        <v>1</v>
      </c>
      <c r="N72" s="12">
        <v>50</v>
      </c>
      <c r="O72" s="12">
        <v>10</v>
      </c>
      <c r="P72" s="12">
        <f>VLOOKUP($F72,[1]数值模型!$B$71:$R$80,9,FALSE)</f>
        <v>24</v>
      </c>
      <c r="Q72" s="16">
        <f t="shared" si="9"/>
        <v>474.21152791917928</v>
      </c>
      <c r="R72" s="12">
        <f>VLOOKUP($F72,[1]数值模型!$B$71:$R$80,11,FALSE)*VLOOKUP($C72,[1]数值模型!$B$86:$C$89,2,FALSE)</f>
        <v>29.36800062651735</v>
      </c>
      <c r="S72" s="12">
        <f>VLOOKUP($D72,[1]数值模型!$D$22:$S$26,11,FALSE)*VLOOKUP($C72,[1]数值模型!$B$86:$C$89,2,FALSE)</f>
        <v>7.4007361578823714</v>
      </c>
      <c r="T72" s="12">
        <f>VLOOKUP($D72,[1]数值模型!$D$22:$S$26,12,FALSE)*VLOOKUP($C72,[1]数值模型!$B$86:$C$89,2,FALSE)</f>
        <v>2.5060693867961472</v>
      </c>
      <c r="U72" s="12">
        <f>VLOOKUP($D72,[1]数值模型!$D$22:$S$26,13,FALSE)*VLOOKUP($C72,[1]数值模型!$B$86:$C$89,2,FALSE)</f>
        <v>0</v>
      </c>
      <c r="V72" s="17">
        <f>VLOOKUP($D72,[1]数值模型!$D$22:$S$26,14,FALSE)*VLOOKUP($C72,[1]数值模型!$B$86:$C$89,2,FALSE)</f>
        <v>2.5060693867961472</v>
      </c>
      <c r="W72" s="17">
        <v>0</v>
      </c>
      <c r="X72" s="17">
        <v>0</v>
      </c>
      <c r="Y72" s="17">
        <v>0</v>
      </c>
      <c r="Z72" s="17">
        <f>VLOOKUP($F72,[1]数值模型!$B$71:$R$80,15,FALSE)</f>
        <v>3.2</v>
      </c>
      <c r="AA72" s="16">
        <f t="shared" si="10"/>
        <v>44.980875557992022</v>
      </c>
      <c r="AB72" s="23"/>
      <c r="AC72" s="23"/>
      <c r="AD72" s="23"/>
      <c r="AE72" s="23"/>
      <c r="AF72" s="23"/>
      <c r="AG72" s="23"/>
      <c r="AH72" s="19">
        <v>100</v>
      </c>
      <c r="AI72" s="12">
        <f t="shared" si="6"/>
        <v>3308.0115905709144</v>
      </c>
      <c r="AJ72" s="12">
        <f t="shared" si="6"/>
        <v>789.27361578823718</v>
      </c>
      <c r="AK72" s="12">
        <f t="shared" si="6"/>
        <v>265.50693867961473</v>
      </c>
      <c r="AL72" s="12">
        <f t="shared" si="6"/>
        <v>0</v>
      </c>
      <c r="AM72" s="12">
        <f t="shared" si="6"/>
        <v>265.50693867961473</v>
      </c>
      <c r="AN72" s="12">
        <f t="shared" si="11"/>
        <v>344</v>
      </c>
      <c r="AO72" s="16">
        <f t="shared" si="8"/>
        <v>4972.2990837183816</v>
      </c>
    </row>
    <row r="73" spans="1:41" x14ac:dyDescent="0.15">
      <c r="A73" s="12">
        <v>1071</v>
      </c>
      <c r="B73" s="31" t="str">
        <f t="shared" si="7"/>
        <v>卡牌</v>
      </c>
      <c r="C73" s="31">
        <v>2</v>
      </c>
      <c r="D73" s="21" t="s">
        <v>48</v>
      </c>
      <c r="E73" s="21">
        <v>2</v>
      </c>
      <c r="F73" s="21" t="s">
        <v>49</v>
      </c>
      <c r="G73" s="22" t="s">
        <v>72</v>
      </c>
      <c r="H73" s="12">
        <f>VLOOKUP($F73,[1]数值模型!$B$71:$R$80,4,FALSE)*VLOOKUP($C73,[1]数值模型!$B$86:$C$89,2,FALSE)</f>
        <v>332.0541937504895</v>
      </c>
      <c r="I73" s="12">
        <f>VLOOKUP($F73,[1]数值模型!$B$71:$R$80,5,FALSE)</f>
        <v>0</v>
      </c>
      <c r="J73" s="12">
        <f>VLOOKUP($F73,[1]数值模型!$B$71:$R$80,6,FALSE)</f>
        <v>12</v>
      </c>
      <c r="K73" s="12">
        <f>VLOOKUP($F73,[1]数值模型!$B$71:$R$80,7,FALSE)</f>
        <v>53.3</v>
      </c>
      <c r="L73" s="12">
        <f>VLOOKUP($F73,[1]数值模型!$B$71:$R$80,8,FALSE)</f>
        <v>12</v>
      </c>
      <c r="M73" s="12">
        <f>ROUND(1/VLOOKUP($D73,[1]装备百分比!$D$7:$J$15,7,FALSE),1)</f>
        <v>0.8</v>
      </c>
      <c r="N73" s="12">
        <v>50</v>
      </c>
      <c r="O73" s="12">
        <v>10</v>
      </c>
      <c r="P73" s="12">
        <f>VLOOKUP($F73,[1]数值模型!$B$71:$R$80,9,FALSE)</f>
        <v>80</v>
      </c>
      <c r="Q73" s="16">
        <f t="shared" si="9"/>
        <v>489.35419375048951</v>
      </c>
      <c r="R73" s="12">
        <f>VLOOKUP($F73,[1]数值模型!$B$71:$R$80,11,FALSE)*VLOOKUP($C73,[1]数值模型!$B$86:$C$89,2,FALSE)</f>
        <v>30.934293993264941</v>
      </c>
      <c r="S73" s="12">
        <f>VLOOKUP($D73,[1]数值模型!$D$22:$S$26,11,FALSE)*VLOOKUP($C73,[1]数值模型!$B$86:$C$89,2,FALSE)</f>
        <v>0</v>
      </c>
      <c r="T73" s="12">
        <f>VLOOKUP($D73,[1]数值模型!$D$22:$S$26,12,FALSE)*VLOOKUP($C73,[1]数值模型!$B$86:$C$89,2,FALSE)</f>
        <v>2.4277547184587678</v>
      </c>
      <c r="U73" s="12">
        <f>VLOOKUP($D73,[1]数值模型!$D$22:$S$26,13,FALSE)*VLOOKUP($C73,[1]数值模型!$B$86:$C$89,2,FALSE)</f>
        <v>6.5784321403398867</v>
      </c>
      <c r="V73" s="17">
        <f>VLOOKUP($D73,[1]数值模型!$D$22:$S$26,14,FALSE)*VLOOKUP($C73,[1]数值模型!$B$86:$C$89,2,FALSE)</f>
        <v>2.4277547184587678</v>
      </c>
      <c r="W73" s="17">
        <v>0</v>
      </c>
      <c r="X73" s="17">
        <v>0</v>
      </c>
      <c r="Y73" s="17">
        <v>0</v>
      </c>
      <c r="Z73" s="17">
        <f>VLOOKUP($F73,[1]数值模型!$B$71:$R$80,15,FALSE)</f>
        <v>3.1</v>
      </c>
      <c r="AA73" s="16">
        <f t="shared" si="10"/>
        <v>45.46823557052236</v>
      </c>
      <c r="AB73" s="23"/>
      <c r="AC73" s="23"/>
      <c r="AD73" s="23"/>
      <c r="AE73" s="23"/>
      <c r="AF73" s="23"/>
      <c r="AG73" s="23"/>
      <c r="AH73" s="19">
        <v>100</v>
      </c>
      <c r="AI73" s="12">
        <f t="shared" si="6"/>
        <v>3425.4835930769837</v>
      </c>
      <c r="AJ73" s="12">
        <f t="shared" si="6"/>
        <v>0</v>
      </c>
      <c r="AK73" s="12">
        <f t="shared" si="6"/>
        <v>254.77547184587678</v>
      </c>
      <c r="AL73" s="12">
        <f t="shared" si="6"/>
        <v>711.14321403398867</v>
      </c>
      <c r="AM73" s="12">
        <f t="shared" si="6"/>
        <v>254.77547184587678</v>
      </c>
      <c r="AN73" s="12">
        <f t="shared" si="11"/>
        <v>390</v>
      </c>
      <c r="AO73" s="16">
        <f t="shared" si="8"/>
        <v>5036.1777508027253</v>
      </c>
    </row>
    <row r="74" spans="1:41" x14ac:dyDescent="0.15">
      <c r="A74" s="12">
        <v>1072</v>
      </c>
      <c r="B74" s="31" t="str">
        <f t="shared" si="7"/>
        <v>女警</v>
      </c>
      <c r="C74" s="31">
        <v>2</v>
      </c>
      <c r="D74" s="21" t="s">
        <v>44</v>
      </c>
      <c r="E74" s="21">
        <v>1</v>
      </c>
      <c r="F74" s="21" t="s">
        <v>45</v>
      </c>
      <c r="G74" s="22" t="s">
        <v>74</v>
      </c>
      <c r="H74" s="12">
        <f>VLOOKUP($F74,[1]数值模型!$B$71:$R$80,4,FALSE)*VLOOKUP($C74,[1]数值模型!$B$86:$C$89,2,FALSE)</f>
        <v>371.21152791917933</v>
      </c>
      <c r="I74" s="12">
        <f>VLOOKUP($F74,[1]数值模型!$B$71:$R$80,5,FALSE)</f>
        <v>49.2</v>
      </c>
      <c r="J74" s="12">
        <f>VLOOKUP($F74,[1]数值模型!$B$71:$R$80,6,FALSE)</f>
        <v>14.9</v>
      </c>
      <c r="K74" s="12">
        <f>VLOOKUP($F74,[1]数值模型!$B$71:$R$80,7,FALSE)</f>
        <v>0</v>
      </c>
      <c r="L74" s="12">
        <f>VLOOKUP($F74,[1]数值模型!$B$71:$R$80,8,FALSE)</f>
        <v>14.9</v>
      </c>
      <c r="M74" s="12">
        <f>ROUND(1/VLOOKUP($D74,[1]装备百分比!$D$7:$J$15,7,FALSE),1)</f>
        <v>1</v>
      </c>
      <c r="N74" s="12">
        <v>50</v>
      </c>
      <c r="O74" s="12">
        <v>10</v>
      </c>
      <c r="P74" s="12">
        <f>VLOOKUP($F74,[1]数值模型!$B$71:$R$80,9,FALSE)</f>
        <v>36</v>
      </c>
      <c r="Q74" s="16">
        <f t="shared" si="9"/>
        <v>486.21152791917928</v>
      </c>
      <c r="R74" s="12">
        <f>VLOOKUP($F74,[1]数值模型!$B$71:$R$80,11,FALSE)*VLOOKUP($C74,[1]数值模型!$B$86:$C$89,2,FALSE)</f>
        <v>29.36800062651735</v>
      </c>
      <c r="S74" s="12">
        <f>VLOOKUP($D74,[1]数值模型!$D$22:$S$26,11,FALSE)*VLOOKUP($C74,[1]数值模型!$B$86:$C$89,2,FALSE)</f>
        <v>7.4007361578823714</v>
      </c>
      <c r="T74" s="12">
        <f>VLOOKUP($D74,[1]数值模型!$D$22:$S$26,12,FALSE)*VLOOKUP($C74,[1]数值模型!$B$86:$C$89,2,FALSE)</f>
        <v>2.5060693867961472</v>
      </c>
      <c r="U74" s="12">
        <f>VLOOKUP($D74,[1]数值模型!$D$22:$S$26,13,FALSE)*VLOOKUP($C74,[1]数值模型!$B$86:$C$89,2,FALSE)</f>
        <v>0</v>
      </c>
      <c r="V74" s="17">
        <f>VLOOKUP($D74,[1]数值模型!$D$22:$S$26,14,FALSE)*VLOOKUP($C74,[1]数值模型!$B$86:$C$89,2,FALSE)</f>
        <v>2.5060693867961472</v>
      </c>
      <c r="W74" s="17">
        <v>0</v>
      </c>
      <c r="X74" s="17">
        <v>0</v>
      </c>
      <c r="Y74" s="17">
        <v>0</v>
      </c>
      <c r="Z74" s="17">
        <f>VLOOKUP($F74,[1]数值模型!$B$71:$R$80,15,FALSE)</f>
        <v>3.2</v>
      </c>
      <c r="AA74" s="16">
        <f t="shared" si="10"/>
        <v>44.980875557992022</v>
      </c>
      <c r="AB74" s="23"/>
      <c r="AC74" s="23"/>
      <c r="AD74" s="23"/>
      <c r="AE74" s="23"/>
      <c r="AF74" s="23"/>
      <c r="AG74" s="23"/>
      <c r="AH74" s="19">
        <v>100</v>
      </c>
      <c r="AI74" s="12">
        <f t="shared" si="6"/>
        <v>3308.0115905709144</v>
      </c>
      <c r="AJ74" s="12">
        <f t="shared" si="6"/>
        <v>789.27361578823718</v>
      </c>
      <c r="AK74" s="12">
        <f t="shared" si="6"/>
        <v>265.50693867961473</v>
      </c>
      <c r="AL74" s="12">
        <f t="shared" si="6"/>
        <v>0</v>
      </c>
      <c r="AM74" s="12">
        <f t="shared" si="6"/>
        <v>265.50693867961473</v>
      </c>
      <c r="AN74" s="12">
        <f t="shared" si="11"/>
        <v>356</v>
      </c>
      <c r="AO74" s="16">
        <f t="shared" si="8"/>
        <v>4984.2990837183816</v>
      </c>
    </row>
    <row r="75" spans="1:41" x14ac:dyDescent="0.15">
      <c r="A75" s="12">
        <v>1073</v>
      </c>
      <c r="B75" s="31" t="str">
        <f t="shared" si="7"/>
        <v>火女</v>
      </c>
      <c r="C75" s="31">
        <v>2</v>
      </c>
      <c r="D75" s="21" t="s">
        <v>48</v>
      </c>
      <c r="E75" s="21">
        <v>2</v>
      </c>
      <c r="F75" s="21" t="s">
        <v>58</v>
      </c>
      <c r="G75" s="22" t="s">
        <v>76</v>
      </c>
      <c r="H75" s="12">
        <f>VLOOKUP($F75,[1]数值模型!$B$71:$R$80,4,FALSE)*VLOOKUP($C75,[1]数值模型!$B$86:$C$89,2,FALSE)</f>
        <v>332.0541937504895</v>
      </c>
      <c r="I75" s="12">
        <f>VLOOKUP($F75,[1]数值模型!$B$71:$R$80,5,FALSE)</f>
        <v>0</v>
      </c>
      <c r="J75" s="12">
        <f>VLOOKUP($F75,[1]数值模型!$B$71:$R$80,6,FALSE)</f>
        <v>12</v>
      </c>
      <c r="K75" s="12">
        <f>VLOOKUP($F75,[1]数值模型!$B$71:$R$80,7,FALSE)</f>
        <v>53.3</v>
      </c>
      <c r="L75" s="12">
        <f>VLOOKUP($F75,[1]数值模型!$B$71:$R$80,8,FALSE)</f>
        <v>12</v>
      </c>
      <c r="M75" s="12">
        <f>ROUND(1/VLOOKUP($D75,[1]装备百分比!$D$7:$J$15,7,FALSE),1)</f>
        <v>0.8</v>
      </c>
      <c r="N75" s="12">
        <v>50</v>
      </c>
      <c r="O75" s="12">
        <v>10</v>
      </c>
      <c r="P75" s="12">
        <f>VLOOKUP($F75,[1]数值模型!$B$71:$R$80,9,FALSE)</f>
        <v>80</v>
      </c>
      <c r="Q75" s="16">
        <f t="shared" si="9"/>
        <v>489.35419375048951</v>
      </c>
      <c r="R75" s="12">
        <f>VLOOKUP($F75,[1]数值模型!$B$71:$R$80,11,FALSE)*VLOOKUP($C75,[1]数值模型!$B$86:$C$89,2,FALSE)</f>
        <v>30.934293993264941</v>
      </c>
      <c r="S75" s="12">
        <f>VLOOKUP($D75,[1]数值模型!$D$22:$S$26,11,FALSE)*VLOOKUP($C75,[1]数值模型!$B$86:$C$89,2,FALSE)</f>
        <v>0</v>
      </c>
      <c r="T75" s="12">
        <f>VLOOKUP($D75,[1]数值模型!$D$22:$S$26,12,FALSE)*VLOOKUP($C75,[1]数值模型!$B$86:$C$89,2,FALSE)</f>
        <v>2.4277547184587678</v>
      </c>
      <c r="U75" s="12">
        <f>VLOOKUP($D75,[1]数值模型!$D$22:$S$26,13,FALSE)*VLOOKUP($C75,[1]数值模型!$B$86:$C$89,2,FALSE)</f>
        <v>6.5784321403398867</v>
      </c>
      <c r="V75" s="17">
        <f>VLOOKUP($D75,[1]数值模型!$D$22:$S$26,14,FALSE)*VLOOKUP($C75,[1]数值模型!$B$86:$C$89,2,FALSE)</f>
        <v>2.4277547184587678</v>
      </c>
      <c r="W75" s="17">
        <v>0</v>
      </c>
      <c r="X75" s="17">
        <v>0</v>
      </c>
      <c r="Y75" s="17">
        <v>0</v>
      </c>
      <c r="Z75" s="17">
        <f>VLOOKUP($F75,[1]数值模型!$B$71:$R$80,15,FALSE)</f>
        <v>3.1</v>
      </c>
      <c r="AA75" s="16">
        <f t="shared" si="10"/>
        <v>45.46823557052236</v>
      </c>
      <c r="AB75" s="23"/>
      <c r="AC75" s="23"/>
      <c r="AD75" s="23"/>
      <c r="AE75" s="23"/>
      <c r="AF75" s="23"/>
      <c r="AG75" s="23"/>
      <c r="AH75" s="19">
        <v>100</v>
      </c>
      <c r="AI75" s="12">
        <f t="shared" si="6"/>
        <v>3425.4835930769837</v>
      </c>
      <c r="AJ75" s="12">
        <f t="shared" si="6"/>
        <v>0</v>
      </c>
      <c r="AK75" s="12">
        <f t="shared" si="6"/>
        <v>254.77547184587678</v>
      </c>
      <c r="AL75" s="12">
        <f t="shared" si="6"/>
        <v>711.14321403398867</v>
      </c>
      <c r="AM75" s="12">
        <f t="shared" si="6"/>
        <v>254.77547184587678</v>
      </c>
      <c r="AN75" s="12">
        <f t="shared" si="11"/>
        <v>390</v>
      </c>
      <c r="AO75" s="16">
        <f t="shared" si="8"/>
        <v>5036.1777508027253</v>
      </c>
    </row>
    <row r="76" spans="1:41" x14ac:dyDescent="0.15">
      <c r="A76" s="12">
        <v>1074</v>
      </c>
      <c r="B76" s="31" t="str">
        <f t="shared" si="7"/>
        <v>梦多</v>
      </c>
      <c r="C76" s="31">
        <v>2</v>
      </c>
      <c r="D76" s="21" t="s">
        <v>40</v>
      </c>
      <c r="E76" s="21">
        <v>1</v>
      </c>
      <c r="F76" s="21" t="s">
        <v>78</v>
      </c>
      <c r="G76" s="22" t="s">
        <v>79</v>
      </c>
      <c r="H76" s="12">
        <f>VLOOKUP($F76,[1]数值模型!$B$71:$R$80,4,FALSE)*VLOOKUP($C76,[1]数值模型!$B$86:$C$89,2,FALSE)</f>
        <v>431.51382253896162</v>
      </c>
      <c r="I76" s="12">
        <f>VLOOKUP($F76,[1]数值模型!$B$71:$R$80,5,FALSE)</f>
        <v>52.5</v>
      </c>
      <c r="J76" s="12">
        <f>VLOOKUP($F76,[1]数值模型!$B$71:$R$80,6,FALSE)</f>
        <v>21.7</v>
      </c>
      <c r="K76" s="12">
        <f>VLOOKUP($F76,[1]数值模型!$B$71:$R$80,7,FALSE)</f>
        <v>0</v>
      </c>
      <c r="L76" s="12">
        <f>VLOOKUP($F76,[1]数值模型!$B$71:$R$80,8,FALSE)</f>
        <v>21.7</v>
      </c>
      <c r="M76" s="12">
        <f>ROUND(1/VLOOKUP($D76,[1]装备百分比!$D$7:$J$15,7,FALSE),1)</f>
        <v>0.8</v>
      </c>
      <c r="N76" s="12">
        <v>50</v>
      </c>
      <c r="O76" s="12">
        <v>10</v>
      </c>
      <c r="P76" s="12">
        <f>VLOOKUP($F76,[1]数值模型!$B$71:$R$80,9,FALSE)</f>
        <v>24</v>
      </c>
      <c r="Q76" s="16">
        <f t="shared" si="9"/>
        <v>551.41382253896165</v>
      </c>
      <c r="R76" s="12">
        <f>VLOOKUP($F76,[1]数值模型!$B$71:$R$80,11,FALSE)*VLOOKUP($C76,[1]数值模型!$B$86:$C$89,2,FALSE)</f>
        <v>38.844075495340284</v>
      </c>
      <c r="S76" s="12">
        <f>VLOOKUP($D76,[1]数值模型!$D$22:$S$26,11,FALSE)*VLOOKUP($C76,[1]数值模型!$B$86:$C$89,2,FALSE)</f>
        <v>6.343488135327747</v>
      </c>
      <c r="T76" s="12">
        <f>VLOOKUP($D76,[1]数值模型!$D$22:$S$26,12,FALSE)*VLOOKUP($C76,[1]数值模型!$B$86:$C$89,2,FALSE)</f>
        <v>3.8765760827002902</v>
      </c>
      <c r="U76" s="12">
        <f>VLOOKUP($D76,[1]数值模型!$D$22:$S$26,13,FALSE)*VLOOKUP($C76,[1]数值模型!$B$86:$C$89,2,FALSE)</f>
        <v>0</v>
      </c>
      <c r="V76" s="17">
        <f>VLOOKUP($D76,[1]数值模型!$D$22:$S$26,14,FALSE)*VLOOKUP($C76,[1]数值模型!$B$86:$C$89,2,FALSE)</f>
        <v>3.8765760827002902</v>
      </c>
      <c r="W76" s="17">
        <v>0</v>
      </c>
      <c r="X76" s="17">
        <v>0</v>
      </c>
      <c r="Y76" s="17">
        <v>0</v>
      </c>
      <c r="Z76" s="17">
        <f>VLOOKUP($F76,[1]数值模型!$B$71:$R$80,15,FALSE)</f>
        <v>4.95</v>
      </c>
      <c r="AA76" s="16">
        <f t="shared" si="10"/>
        <v>57.890715796068612</v>
      </c>
      <c r="AB76" s="23"/>
      <c r="AC76" s="23"/>
      <c r="AD76" s="23"/>
      <c r="AE76" s="23"/>
      <c r="AF76" s="23"/>
      <c r="AG76" s="23"/>
      <c r="AH76" s="19">
        <v>100</v>
      </c>
      <c r="AI76" s="12">
        <f t="shared" si="6"/>
        <v>4315.9213720729904</v>
      </c>
      <c r="AJ76" s="12">
        <f t="shared" si="6"/>
        <v>686.84881353277467</v>
      </c>
      <c r="AK76" s="12">
        <f t="shared" si="6"/>
        <v>409.357608270029</v>
      </c>
      <c r="AL76" s="12">
        <f t="shared" si="6"/>
        <v>0</v>
      </c>
      <c r="AM76" s="12">
        <f t="shared" si="6"/>
        <v>409.357608270029</v>
      </c>
      <c r="AN76" s="12">
        <f t="shared" si="11"/>
        <v>519</v>
      </c>
      <c r="AO76" s="16">
        <f t="shared" si="8"/>
        <v>6340.4854021458232</v>
      </c>
    </row>
    <row r="77" spans="1:41" x14ac:dyDescent="0.15">
      <c r="A77" s="12">
        <v>1075</v>
      </c>
      <c r="B77" s="31" t="str">
        <f t="shared" si="7"/>
        <v>潮汐</v>
      </c>
      <c r="C77" s="31">
        <v>2</v>
      </c>
      <c r="D77" s="21" t="s">
        <v>61</v>
      </c>
      <c r="E77" s="21">
        <v>2</v>
      </c>
      <c r="F77" s="21" t="s">
        <v>62</v>
      </c>
      <c r="G77" s="22" t="s">
        <v>81</v>
      </c>
      <c r="H77" s="12">
        <f>VLOOKUP($F77,[1]数值模型!$B$71:$R$80,4,FALSE)*VLOOKUP($C77,[1]数值模型!$B$86:$C$89,2,FALSE)</f>
        <v>416.63403555485945</v>
      </c>
      <c r="I77" s="12">
        <f>VLOOKUP($F77,[1]数值模型!$B$71:$R$80,5,FALSE)</f>
        <v>59.2</v>
      </c>
      <c r="J77" s="12">
        <f>VLOOKUP($F77,[1]数值模型!$B$71:$R$80,6,FALSE)</f>
        <v>17</v>
      </c>
      <c r="K77" s="12">
        <f>VLOOKUP($F77,[1]数值模型!$B$71:$R$80,7,FALSE)</f>
        <v>0</v>
      </c>
      <c r="L77" s="12">
        <f>VLOOKUP($F77,[1]数值模型!$B$71:$R$80,8,FALSE)</f>
        <v>18</v>
      </c>
      <c r="M77" s="12">
        <f>ROUND(1/VLOOKUP($D77,[1]装备百分比!$D$7:$J$15,7,FALSE),1)</f>
        <v>0.8</v>
      </c>
      <c r="N77" s="12">
        <v>50</v>
      </c>
      <c r="O77" s="12">
        <v>10</v>
      </c>
      <c r="P77" s="12">
        <f>VLOOKUP($F77,[1]数值模型!$B$71:$R$80,9,FALSE)</f>
        <v>96</v>
      </c>
      <c r="Q77" s="16">
        <f t="shared" si="9"/>
        <v>606.83403555485938</v>
      </c>
      <c r="R77" s="12">
        <f>VLOOKUP($F77,[1]数值模型!$B$71:$R$80,11,FALSE)*VLOOKUP($C77,[1]数值模型!$B$86:$C$89,2,FALSE)</f>
        <v>31.717440676638738</v>
      </c>
      <c r="S77" s="12">
        <f>VLOOKUP($D77,[1]数值模型!$D$22:$S$26,11,FALSE)*VLOOKUP($C77,[1]数值模型!$B$86:$C$89,2,FALSE)</f>
        <v>7.204949487038923</v>
      </c>
      <c r="T77" s="12">
        <f>VLOOKUP($D77,[1]数值模型!$D$22:$S$26,12,FALSE)*VLOOKUP($C77,[1]数值模型!$B$86:$C$89,2,FALSE)</f>
        <v>3.3675307385073228</v>
      </c>
      <c r="U77" s="12">
        <f>VLOOKUP($D77,[1]数值模型!$D$22:$S$26,13,FALSE)*VLOOKUP($C77,[1]数值模型!$B$86:$C$89,2,FALSE)</f>
        <v>0</v>
      </c>
      <c r="V77" s="17">
        <f>VLOOKUP($D77,[1]数值模型!$D$22:$S$26,14,FALSE)*VLOOKUP($C77,[1]数值模型!$B$86:$C$89,2,FALSE)</f>
        <v>3.3675307385073228</v>
      </c>
      <c r="W77" s="17">
        <v>0</v>
      </c>
      <c r="X77" s="17">
        <v>0</v>
      </c>
      <c r="Y77" s="17">
        <v>0</v>
      </c>
      <c r="Z77" s="17">
        <f>VLOOKUP($F77,[1]数值模型!$B$71:$R$80,15,FALSE)</f>
        <v>3.3</v>
      </c>
      <c r="AA77" s="16">
        <f t="shared" si="10"/>
        <v>48.957451640692298</v>
      </c>
      <c r="AB77" s="23"/>
      <c r="AC77" s="23"/>
      <c r="AD77" s="23"/>
      <c r="AE77" s="23"/>
      <c r="AF77" s="23"/>
      <c r="AG77" s="23"/>
      <c r="AH77" s="19">
        <v>100</v>
      </c>
      <c r="AI77" s="12">
        <f t="shared" si="6"/>
        <v>3588.3781032187335</v>
      </c>
      <c r="AJ77" s="12">
        <f t="shared" si="6"/>
        <v>779.69494870389235</v>
      </c>
      <c r="AK77" s="12">
        <f t="shared" si="6"/>
        <v>353.75307385073228</v>
      </c>
      <c r="AL77" s="12">
        <f t="shared" si="6"/>
        <v>0</v>
      </c>
      <c r="AM77" s="12">
        <f t="shared" si="6"/>
        <v>354.75307385073228</v>
      </c>
      <c r="AN77" s="12">
        <f t="shared" si="11"/>
        <v>426</v>
      </c>
      <c r="AO77" s="16">
        <f t="shared" si="8"/>
        <v>5502.5791996240896</v>
      </c>
    </row>
    <row r="78" spans="1:41" x14ac:dyDescent="0.15">
      <c r="A78" s="12">
        <v>1076</v>
      </c>
      <c r="B78" s="31" t="str">
        <f t="shared" si="7"/>
        <v>先知</v>
      </c>
      <c r="C78" s="31">
        <v>2</v>
      </c>
      <c r="D78" s="21" t="s">
        <v>48</v>
      </c>
      <c r="E78" s="21">
        <v>2</v>
      </c>
      <c r="F78" s="21" t="s">
        <v>49</v>
      </c>
      <c r="G78" s="22" t="s">
        <v>83</v>
      </c>
      <c r="H78" s="12">
        <f>VLOOKUP($F78,[1]数值模型!$B$71:$R$80,4,FALSE)*VLOOKUP($C78,[1]数值模型!$B$86:$C$89,2,FALSE)</f>
        <v>332.0541937504895</v>
      </c>
      <c r="I78" s="12">
        <f>VLOOKUP($F78,[1]数值模型!$B$71:$R$80,5,FALSE)</f>
        <v>0</v>
      </c>
      <c r="J78" s="12">
        <f>VLOOKUP($F78,[1]数值模型!$B$71:$R$80,6,FALSE)</f>
        <v>12</v>
      </c>
      <c r="K78" s="12">
        <f>VLOOKUP($F78,[1]数值模型!$B$71:$R$80,7,FALSE)</f>
        <v>53.3</v>
      </c>
      <c r="L78" s="12">
        <f>VLOOKUP($F78,[1]数值模型!$B$71:$R$80,8,FALSE)</f>
        <v>12</v>
      </c>
      <c r="M78" s="12">
        <f>ROUND(1/VLOOKUP($D78,[1]装备百分比!$D$7:$J$15,7,FALSE),1)</f>
        <v>0.8</v>
      </c>
      <c r="N78" s="12">
        <v>50</v>
      </c>
      <c r="O78" s="12">
        <v>10</v>
      </c>
      <c r="P78" s="12">
        <f>VLOOKUP($F78,[1]数值模型!$B$71:$R$80,9,FALSE)</f>
        <v>80</v>
      </c>
      <c r="Q78" s="16">
        <f t="shared" si="9"/>
        <v>489.35419375048951</v>
      </c>
      <c r="R78" s="12">
        <f>VLOOKUP($F78,[1]数值模型!$B$71:$R$80,11,FALSE)*VLOOKUP($C78,[1]数值模型!$B$86:$C$89,2,FALSE)</f>
        <v>30.934293993264941</v>
      </c>
      <c r="S78" s="12">
        <f>VLOOKUP($D78,[1]数值模型!$D$22:$S$26,11,FALSE)*VLOOKUP($C78,[1]数值模型!$B$86:$C$89,2,FALSE)</f>
        <v>0</v>
      </c>
      <c r="T78" s="12">
        <f>VLOOKUP($D78,[1]数值模型!$D$22:$S$26,12,FALSE)*VLOOKUP($C78,[1]数值模型!$B$86:$C$89,2,FALSE)</f>
        <v>2.4277547184587678</v>
      </c>
      <c r="U78" s="12">
        <f>VLOOKUP($D78,[1]数值模型!$D$22:$S$26,13,FALSE)*VLOOKUP($C78,[1]数值模型!$B$86:$C$89,2,FALSE)</f>
        <v>6.5784321403398867</v>
      </c>
      <c r="V78" s="17">
        <f>VLOOKUP($D78,[1]数值模型!$D$22:$S$26,14,FALSE)*VLOOKUP($C78,[1]数值模型!$B$86:$C$89,2,FALSE)</f>
        <v>2.4277547184587678</v>
      </c>
      <c r="W78" s="17">
        <v>0</v>
      </c>
      <c r="X78" s="17">
        <v>0</v>
      </c>
      <c r="Y78" s="17">
        <v>0</v>
      </c>
      <c r="Z78" s="17">
        <f>VLOOKUP($F78,[1]数值模型!$B$71:$R$80,15,FALSE)</f>
        <v>3.1</v>
      </c>
      <c r="AA78" s="16">
        <f t="shared" si="10"/>
        <v>45.46823557052236</v>
      </c>
      <c r="AB78" s="23"/>
      <c r="AC78" s="23"/>
      <c r="AD78" s="23"/>
      <c r="AE78" s="23"/>
      <c r="AF78" s="23"/>
      <c r="AG78" s="23"/>
      <c r="AH78" s="19">
        <v>100</v>
      </c>
      <c r="AI78" s="12">
        <f t="shared" si="6"/>
        <v>3425.4835930769837</v>
      </c>
      <c r="AJ78" s="12">
        <f t="shared" si="6"/>
        <v>0</v>
      </c>
      <c r="AK78" s="12">
        <f t="shared" si="6"/>
        <v>254.77547184587678</v>
      </c>
      <c r="AL78" s="12">
        <f t="shared" si="6"/>
        <v>711.14321403398867</v>
      </c>
      <c r="AM78" s="12">
        <f t="shared" si="6"/>
        <v>254.77547184587678</v>
      </c>
      <c r="AN78" s="12">
        <f t="shared" si="11"/>
        <v>390</v>
      </c>
      <c r="AO78" s="16">
        <f t="shared" si="8"/>
        <v>5036.1777508027253</v>
      </c>
    </row>
    <row r="79" spans="1:41" x14ac:dyDescent="0.15">
      <c r="A79" s="12">
        <v>1077</v>
      </c>
      <c r="B79" s="31" t="str">
        <f t="shared" si="7"/>
        <v>影流</v>
      </c>
      <c r="C79" s="31">
        <v>2</v>
      </c>
      <c r="D79" s="21" t="s">
        <v>61</v>
      </c>
      <c r="E79" s="21">
        <v>1</v>
      </c>
      <c r="F79" s="21" t="s">
        <v>62</v>
      </c>
      <c r="G79" s="22" t="s">
        <v>85</v>
      </c>
      <c r="H79" s="12">
        <f>VLOOKUP($F79,[1]数值模型!$B$71:$R$80,4,FALSE)*VLOOKUP($C79,[1]数值模型!$B$86:$C$89,2,FALSE)</f>
        <v>416.63403555485945</v>
      </c>
      <c r="I79" s="12">
        <f>VLOOKUP($F79,[1]数值模型!$B$71:$R$80,5,FALSE)</f>
        <v>59.2</v>
      </c>
      <c r="J79" s="12">
        <f>VLOOKUP($F79,[1]数值模型!$B$71:$R$80,6,FALSE)</f>
        <v>17</v>
      </c>
      <c r="K79" s="12">
        <f>VLOOKUP($F79,[1]数值模型!$B$71:$R$80,7,FALSE)</f>
        <v>0</v>
      </c>
      <c r="L79" s="12">
        <f>VLOOKUP($F79,[1]数值模型!$B$71:$R$80,8,FALSE)</f>
        <v>18</v>
      </c>
      <c r="M79" s="12">
        <f>ROUND(1/VLOOKUP($D79,[1]装备百分比!$D$7:$J$15,7,FALSE),1)</f>
        <v>0.8</v>
      </c>
      <c r="N79" s="12">
        <v>50</v>
      </c>
      <c r="O79" s="12">
        <v>10</v>
      </c>
      <c r="P79" s="12">
        <f>VLOOKUP($F79,[1]数值模型!$B$71:$R$80,9,FALSE)</f>
        <v>96</v>
      </c>
      <c r="Q79" s="16">
        <f t="shared" si="9"/>
        <v>606.83403555485938</v>
      </c>
      <c r="R79" s="12">
        <f>VLOOKUP($F79,[1]数值模型!$B$71:$R$80,11,FALSE)*VLOOKUP($C79,[1]数值模型!$B$86:$C$89,2,FALSE)</f>
        <v>31.717440676638738</v>
      </c>
      <c r="S79" s="12">
        <f>VLOOKUP($D79,[1]数值模型!$D$22:$S$26,11,FALSE)*VLOOKUP($C79,[1]数值模型!$B$86:$C$89,2,FALSE)</f>
        <v>7.204949487038923</v>
      </c>
      <c r="T79" s="12">
        <f>VLOOKUP($D79,[1]数值模型!$D$22:$S$26,12,FALSE)*VLOOKUP($C79,[1]数值模型!$B$86:$C$89,2,FALSE)</f>
        <v>3.3675307385073228</v>
      </c>
      <c r="U79" s="12">
        <f>VLOOKUP($D79,[1]数值模型!$D$22:$S$26,13,FALSE)*VLOOKUP($C79,[1]数值模型!$B$86:$C$89,2,FALSE)</f>
        <v>0</v>
      </c>
      <c r="V79" s="17">
        <f>VLOOKUP($D79,[1]数值模型!$D$22:$S$26,14,FALSE)*VLOOKUP($C79,[1]数值模型!$B$86:$C$89,2,FALSE)</f>
        <v>3.3675307385073228</v>
      </c>
      <c r="W79" s="17">
        <v>0</v>
      </c>
      <c r="X79" s="17">
        <v>0</v>
      </c>
      <c r="Y79" s="17">
        <v>0</v>
      </c>
      <c r="Z79" s="17">
        <f>VLOOKUP($F79,[1]数值模型!$B$71:$R$80,15,FALSE)</f>
        <v>3.3</v>
      </c>
      <c r="AA79" s="16">
        <f t="shared" si="10"/>
        <v>48.957451640692298</v>
      </c>
      <c r="AB79" s="23"/>
      <c r="AC79" s="23"/>
      <c r="AD79" s="23"/>
      <c r="AE79" s="23"/>
      <c r="AF79" s="23"/>
      <c r="AG79" s="23"/>
      <c r="AH79" s="19">
        <v>100</v>
      </c>
      <c r="AI79" s="12">
        <f t="shared" si="6"/>
        <v>3588.3781032187335</v>
      </c>
      <c r="AJ79" s="12">
        <f t="shared" si="6"/>
        <v>779.69494870389235</v>
      </c>
      <c r="AK79" s="12">
        <f t="shared" si="6"/>
        <v>353.75307385073228</v>
      </c>
      <c r="AL79" s="12">
        <f t="shared" si="6"/>
        <v>0</v>
      </c>
      <c r="AM79" s="12">
        <f t="shared" si="6"/>
        <v>354.75307385073228</v>
      </c>
      <c r="AN79" s="12">
        <f t="shared" si="11"/>
        <v>426</v>
      </c>
      <c r="AO79" s="16">
        <f t="shared" si="8"/>
        <v>5502.5791996240896</v>
      </c>
    </row>
    <row r="80" spans="1:41" x14ac:dyDescent="0.15">
      <c r="A80" s="12">
        <v>1078</v>
      </c>
      <c r="B80" s="31" t="str">
        <f t="shared" si="7"/>
        <v>武器</v>
      </c>
      <c r="C80" s="31">
        <v>2</v>
      </c>
      <c r="D80" s="21" t="s">
        <v>40</v>
      </c>
      <c r="E80" s="21">
        <v>1</v>
      </c>
      <c r="F80" s="21" t="s">
        <v>78</v>
      </c>
      <c r="G80" s="22" t="s">
        <v>87</v>
      </c>
      <c r="H80" s="12">
        <f>VLOOKUP($F80,[1]数值模型!$B$71:$R$80,4,FALSE)*VLOOKUP($C80,[1]数值模型!$B$86:$C$89,2,FALSE)</f>
        <v>431.51382253896162</v>
      </c>
      <c r="I80" s="12">
        <f>VLOOKUP($F80,[1]数值模型!$B$71:$R$80,5,FALSE)</f>
        <v>52.5</v>
      </c>
      <c r="J80" s="12">
        <f>VLOOKUP($F80,[1]数值模型!$B$71:$R$80,6,FALSE)</f>
        <v>21.7</v>
      </c>
      <c r="K80" s="12">
        <f>VLOOKUP($F80,[1]数值模型!$B$71:$R$80,7,FALSE)</f>
        <v>0</v>
      </c>
      <c r="L80" s="12">
        <f>VLOOKUP($F80,[1]数值模型!$B$71:$R$80,8,FALSE)</f>
        <v>21.7</v>
      </c>
      <c r="M80" s="12">
        <f>ROUND(1/VLOOKUP($D80,[1]装备百分比!$D$7:$J$15,7,FALSE),1)</f>
        <v>0.8</v>
      </c>
      <c r="N80" s="12">
        <v>50</v>
      </c>
      <c r="O80" s="12">
        <v>10</v>
      </c>
      <c r="P80" s="12">
        <f>VLOOKUP($F80,[1]数值模型!$B$71:$R$80,9,FALSE)</f>
        <v>24</v>
      </c>
      <c r="Q80" s="16">
        <f t="shared" si="9"/>
        <v>551.41382253896165</v>
      </c>
      <c r="R80" s="12">
        <f>VLOOKUP($F80,[1]数值模型!$B$71:$R$80,11,FALSE)*VLOOKUP($C80,[1]数值模型!$B$86:$C$89,2,FALSE)</f>
        <v>38.844075495340284</v>
      </c>
      <c r="S80" s="12">
        <f>VLOOKUP($D80,[1]数值模型!$D$22:$S$26,11,FALSE)*VLOOKUP($C80,[1]数值模型!$B$86:$C$89,2,FALSE)</f>
        <v>6.343488135327747</v>
      </c>
      <c r="T80" s="12">
        <f>VLOOKUP($D80,[1]数值模型!$D$22:$S$26,12,FALSE)*VLOOKUP($C80,[1]数值模型!$B$86:$C$89,2,FALSE)</f>
        <v>3.8765760827002902</v>
      </c>
      <c r="U80" s="12">
        <f>VLOOKUP($D80,[1]数值模型!$D$22:$S$26,13,FALSE)*VLOOKUP($C80,[1]数值模型!$B$86:$C$89,2,FALSE)</f>
        <v>0</v>
      </c>
      <c r="V80" s="17">
        <f>VLOOKUP($D80,[1]数值模型!$D$22:$S$26,14,FALSE)*VLOOKUP($C80,[1]数值模型!$B$86:$C$89,2,FALSE)</f>
        <v>3.8765760827002902</v>
      </c>
      <c r="W80" s="17">
        <v>0</v>
      </c>
      <c r="X80" s="17">
        <v>0</v>
      </c>
      <c r="Y80" s="17">
        <v>0</v>
      </c>
      <c r="Z80" s="17">
        <f>VLOOKUP($F80,[1]数值模型!$B$71:$R$80,15,FALSE)</f>
        <v>4.95</v>
      </c>
      <c r="AA80" s="16">
        <f t="shared" si="10"/>
        <v>57.890715796068612</v>
      </c>
      <c r="AB80" s="23"/>
      <c r="AC80" s="23"/>
      <c r="AD80" s="23"/>
      <c r="AE80" s="23"/>
      <c r="AF80" s="23"/>
      <c r="AG80" s="23"/>
      <c r="AH80" s="19">
        <v>100</v>
      </c>
      <c r="AI80" s="12">
        <f t="shared" si="6"/>
        <v>4315.9213720729904</v>
      </c>
      <c r="AJ80" s="12">
        <f t="shared" si="6"/>
        <v>686.84881353277467</v>
      </c>
      <c r="AK80" s="12">
        <f t="shared" si="6"/>
        <v>409.357608270029</v>
      </c>
      <c r="AL80" s="12">
        <f t="shared" si="6"/>
        <v>0</v>
      </c>
      <c r="AM80" s="12">
        <f t="shared" si="6"/>
        <v>409.357608270029</v>
      </c>
      <c r="AN80" s="12">
        <f t="shared" si="11"/>
        <v>519</v>
      </c>
      <c r="AO80" s="16">
        <f t="shared" si="8"/>
        <v>6340.4854021458232</v>
      </c>
    </row>
    <row r="81" spans="1:41" x14ac:dyDescent="0.15">
      <c r="A81" s="12">
        <v>1079</v>
      </c>
      <c r="B81" s="31" t="str">
        <f t="shared" si="7"/>
        <v>刀锋</v>
      </c>
      <c r="C81" s="31">
        <v>2</v>
      </c>
      <c r="D81" s="21" t="s">
        <v>61</v>
      </c>
      <c r="E81" s="21">
        <v>1</v>
      </c>
      <c r="F81" s="21" t="s">
        <v>62</v>
      </c>
      <c r="G81" s="22" t="s">
        <v>89</v>
      </c>
      <c r="H81" s="12">
        <f>VLOOKUP($F81,[1]数值模型!$B$71:$R$80,4,FALSE)*VLOOKUP($C81,[1]数值模型!$B$86:$C$89,2,FALSE)</f>
        <v>416.63403555485945</v>
      </c>
      <c r="I81" s="12">
        <f>VLOOKUP($F81,[1]数值模型!$B$71:$R$80,5,FALSE)</f>
        <v>59.2</v>
      </c>
      <c r="J81" s="12">
        <f>VLOOKUP($F81,[1]数值模型!$B$71:$R$80,6,FALSE)</f>
        <v>17</v>
      </c>
      <c r="K81" s="12">
        <f>VLOOKUP($F81,[1]数值模型!$B$71:$R$80,7,FALSE)</f>
        <v>0</v>
      </c>
      <c r="L81" s="12">
        <f>VLOOKUP($F81,[1]数值模型!$B$71:$R$80,8,FALSE)</f>
        <v>18</v>
      </c>
      <c r="M81" s="12">
        <f>ROUND(1/VLOOKUP($D81,[1]装备百分比!$D$7:$J$15,7,FALSE),1)</f>
        <v>0.8</v>
      </c>
      <c r="N81" s="12">
        <v>50</v>
      </c>
      <c r="O81" s="12">
        <v>10</v>
      </c>
      <c r="P81" s="12">
        <f>VLOOKUP($F81,[1]数值模型!$B$71:$R$80,9,FALSE)</f>
        <v>96</v>
      </c>
      <c r="Q81" s="16">
        <f t="shared" si="9"/>
        <v>606.83403555485938</v>
      </c>
      <c r="R81" s="12">
        <f>VLOOKUP($F81,[1]数值模型!$B$71:$R$80,11,FALSE)*VLOOKUP($C81,[1]数值模型!$B$86:$C$89,2,FALSE)</f>
        <v>31.717440676638738</v>
      </c>
      <c r="S81" s="12">
        <f>VLOOKUP($D81,[1]数值模型!$D$22:$S$26,11,FALSE)*VLOOKUP($C81,[1]数值模型!$B$86:$C$89,2,FALSE)</f>
        <v>7.204949487038923</v>
      </c>
      <c r="T81" s="12">
        <f>VLOOKUP($D81,[1]数值模型!$D$22:$S$26,12,FALSE)*VLOOKUP($C81,[1]数值模型!$B$86:$C$89,2,FALSE)</f>
        <v>3.3675307385073228</v>
      </c>
      <c r="U81" s="12">
        <f>VLOOKUP($D81,[1]数值模型!$D$22:$S$26,13,FALSE)*VLOOKUP($C81,[1]数值模型!$B$86:$C$89,2,FALSE)</f>
        <v>0</v>
      </c>
      <c r="V81" s="17">
        <f>VLOOKUP($D81,[1]数值模型!$D$22:$S$26,14,FALSE)*VLOOKUP($C81,[1]数值模型!$B$86:$C$89,2,FALSE)</f>
        <v>3.3675307385073228</v>
      </c>
      <c r="W81" s="17">
        <v>0</v>
      </c>
      <c r="X81" s="17">
        <v>0</v>
      </c>
      <c r="Y81" s="17">
        <v>0</v>
      </c>
      <c r="Z81" s="17">
        <f>VLOOKUP($F81,[1]数值模型!$B$71:$R$80,15,FALSE)</f>
        <v>3.3</v>
      </c>
      <c r="AA81" s="16">
        <f t="shared" si="10"/>
        <v>48.957451640692298</v>
      </c>
      <c r="AB81" s="23"/>
      <c r="AC81" s="23"/>
      <c r="AD81" s="23"/>
      <c r="AE81" s="23"/>
      <c r="AF81" s="23"/>
      <c r="AG81" s="23"/>
      <c r="AH81" s="19">
        <v>100</v>
      </c>
      <c r="AI81" s="12">
        <f t="shared" si="6"/>
        <v>3588.3781032187335</v>
      </c>
      <c r="AJ81" s="12">
        <f t="shared" si="6"/>
        <v>779.69494870389235</v>
      </c>
      <c r="AK81" s="12">
        <f t="shared" si="6"/>
        <v>353.75307385073228</v>
      </c>
      <c r="AL81" s="12">
        <f t="shared" si="6"/>
        <v>0</v>
      </c>
      <c r="AM81" s="12">
        <f t="shared" si="6"/>
        <v>354.75307385073228</v>
      </c>
      <c r="AN81" s="12">
        <f t="shared" si="11"/>
        <v>426</v>
      </c>
      <c r="AO81" s="16">
        <f t="shared" si="8"/>
        <v>5502.5791996240896</v>
      </c>
    </row>
    <row r="82" spans="1:41" ht="24" x14ac:dyDescent="0.15">
      <c r="A82" s="12">
        <v>1080</v>
      </c>
      <c r="B82" s="31" t="str">
        <f t="shared" si="7"/>
        <v>炸弹</v>
      </c>
      <c r="C82" s="31">
        <v>2</v>
      </c>
      <c r="D82" s="21" t="s">
        <v>48</v>
      </c>
      <c r="E82" s="21">
        <v>2</v>
      </c>
      <c r="F82" s="21" t="s">
        <v>58</v>
      </c>
      <c r="G82" s="22" t="s">
        <v>91</v>
      </c>
      <c r="H82" s="12">
        <f>VLOOKUP($F82,[1]数值模型!$B$71:$R$80,4,FALSE)*VLOOKUP($C82,[1]数值模型!$B$86:$C$89,2,FALSE)</f>
        <v>332.0541937504895</v>
      </c>
      <c r="I82" s="12">
        <f>VLOOKUP($F82,[1]数值模型!$B$71:$R$80,5,FALSE)</f>
        <v>0</v>
      </c>
      <c r="J82" s="12">
        <f>VLOOKUP($F82,[1]数值模型!$B$71:$R$80,6,FALSE)</f>
        <v>12</v>
      </c>
      <c r="K82" s="12">
        <f>VLOOKUP($F82,[1]数值模型!$B$71:$R$80,7,FALSE)</f>
        <v>53.3</v>
      </c>
      <c r="L82" s="12">
        <f>VLOOKUP($F82,[1]数值模型!$B$71:$R$80,8,FALSE)</f>
        <v>12</v>
      </c>
      <c r="M82" s="12">
        <f>ROUND(1/VLOOKUP($D82,[1]装备百分比!$D$7:$J$15,7,FALSE),1)</f>
        <v>0.8</v>
      </c>
      <c r="N82" s="12">
        <v>50</v>
      </c>
      <c r="O82" s="12">
        <v>10</v>
      </c>
      <c r="P82" s="12">
        <f>VLOOKUP($F82,[1]数值模型!$B$71:$R$80,9,FALSE)</f>
        <v>80</v>
      </c>
      <c r="Q82" s="16">
        <f t="shared" si="9"/>
        <v>489.35419375048951</v>
      </c>
      <c r="R82" s="12">
        <f>VLOOKUP($F82,[1]数值模型!$B$71:$R$80,11,FALSE)*VLOOKUP($C82,[1]数值模型!$B$86:$C$89,2,FALSE)</f>
        <v>30.934293993264941</v>
      </c>
      <c r="S82" s="12">
        <f>VLOOKUP($D82,[1]数值模型!$D$22:$S$26,11,FALSE)*VLOOKUP($C82,[1]数值模型!$B$86:$C$89,2,FALSE)</f>
        <v>0</v>
      </c>
      <c r="T82" s="12">
        <f>VLOOKUP($D82,[1]数值模型!$D$22:$S$26,12,FALSE)*VLOOKUP($C82,[1]数值模型!$B$86:$C$89,2,FALSE)</f>
        <v>2.4277547184587678</v>
      </c>
      <c r="U82" s="12">
        <f>VLOOKUP($D82,[1]数值模型!$D$22:$S$26,13,FALSE)*VLOOKUP($C82,[1]数值模型!$B$86:$C$89,2,FALSE)</f>
        <v>6.5784321403398867</v>
      </c>
      <c r="V82" s="17">
        <f>VLOOKUP($D82,[1]数值模型!$D$22:$S$26,14,FALSE)*VLOOKUP($C82,[1]数值模型!$B$86:$C$89,2,FALSE)</f>
        <v>2.4277547184587678</v>
      </c>
      <c r="W82" s="17">
        <v>0</v>
      </c>
      <c r="X82" s="17">
        <v>0</v>
      </c>
      <c r="Y82" s="17">
        <v>0</v>
      </c>
      <c r="Z82" s="17">
        <f>VLOOKUP($F82,[1]数值模型!$B$71:$R$80,15,FALSE)</f>
        <v>3.1</v>
      </c>
      <c r="AA82" s="16">
        <f t="shared" si="10"/>
        <v>45.46823557052236</v>
      </c>
      <c r="AB82" s="23"/>
      <c r="AC82" s="23"/>
      <c r="AD82" s="23"/>
      <c r="AE82" s="23"/>
      <c r="AF82" s="23"/>
      <c r="AG82" s="23"/>
      <c r="AH82" s="19">
        <v>100</v>
      </c>
      <c r="AI82" s="12">
        <f t="shared" si="6"/>
        <v>3425.4835930769837</v>
      </c>
      <c r="AJ82" s="12">
        <f t="shared" si="6"/>
        <v>0</v>
      </c>
      <c r="AK82" s="12">
        <f t="shared" si="6"/>
        <v>254.77547184587678</v>
      </c>
      <c r="AL82" s="12">
        <f t="shared" si="6"/>
        <v>711.14321403398867</v>
      </c>
      <c r="AM82" s="12">
        <f t="shared" si="6"/>
        <v>254.77547184587678</v>
      </c>
      <c r="AN82" s="12">
        <f t="shared" si="11"/>
        <v>390</v>
      </c>
      <c r="AO82" s="16">
        <f t="shared" si="8"/>
        <v>5036.1777508027253</v>
      </c>
    </row>
    <row r="83" spans="1:41" ht="24" x14ac:dyDescent="0.15">
      <c r="A83" s="12">
        <v>1081</v>
      </c>
      <c r="B83" s="31" t="str">
        <f t="shared" si="7"/>
        <v>拳击姐</v>
      </c>
      <c r="C83" s="31">
        <v>2</v>
      </c>
      <c r="D83" s="21" t="s">
        <v>40</v>
      </c>
      <c r="E83" s="21">
        <v>1</v>
      </c>
      <c r="F83" s="21" t="s">
        <v>41</v>
      </c>
      <c r="G83" s="22" t="s">
        <v>93</v>
      </c>
      <c r="H83" s="12">
        <f>VLOOKUP($F83,[1]数值模型!$B$71:$R$80,4,FALSE)*VLOOKUP($C83,[1]数值模型!$B$86:$C$89,2,FALSE)</f>
        <v>431.51382253896162</v>
      </c>
      <c r="I83" s="12">
        <f>VLOOKUP($F83,[1]数值模型!$B$71:$R$80,5,FALSE)</f>
        <v>55.5</v>
      </c>
      <c r="J83" s="12">
        <f>VLOOKUP($F83,[1]数值模型!$B$71:$R$80,6,FALSE)</f>
        <v>19.7</v>
      </c>
      <c r="K83" s="12">
        <f>VLOOKUP($F83,[1]数值模型!$B$71:$R$80,7,FALSE)</f>
        <v>0</v>
      </c>
      <c r="L83" s="12">
        <f>VLOOKUP($F83,[1]数值模型!$B$71:$R$80,8,FALSE)</f>
        <v>19.7</v>
      </c>
      <c r="M83" s="12">
        <f>ROUND(1/VLOOKUP($D83,[1]装备百分比!$D$7:$J$15,7,FALSE),1)</f>
        <v>0.8</v>
      </c>
      <c r="N83" s="12">
        <v>50</v>
      </c>
      <c r="O83" s="12">
        <v>10</v>
      </c>
      <c r="P83" s="12">
        <f>VLOOKUP($F83,[1]数值模型!$B$71:$R$80,9,FALSE)</f>
        <v>40</v>
      </c>
      <c r="Q83" s="16">
        <f t="shared" si="9"/>
        <v>566.41382253896165</v>
      </c>
      <c r="R83" s="12">
        <f>VLOOKUP($F83,[1]数值模型!$B$71:$R$80,11,FALSE)*VLOOKUP($C83,[1]数值模型!$B$86:$C$89,2,FALSE)</f>
        <v>35.711488761845096</v>
      </c>
      <c r="S83" s="12">
        <f>VLOOKUP($D83,[1]数值模型!$D$22:$S$26,11,FALSE)*VLOOKUP($C83,[1]数值模型!$B$86:$C$89,2,FALSE)</f>
        <v>6.343488135327747</v>
      </c>
      <c r="T83" s="12">
        <f>VLOOKUP($D83,[1]数值模型!$D$22:$S$26,12,FALSE)*VLOOKUP($C83,[1]数值模型!$B$86:$C$89,2,FALSE)</f>
        <v>3.8765760827002902</v>
      </c>
      <c r="U83" s="12">
        <f>VLOOKUP($D83,[1]数值模型!$D$22:$S$26,13,FALSE)*VLOOKUP($C83,[1]数值模型!$B$86:$C$89,2,FALSE)</f>
        <v>0</v>
      </c>
      <c r="V83" s="17">
        <f>VLOOKUP($D83,[1]数值模型!$D$22:$S$26,14,FALSE)*VLOOKUP($C83,[1]数值模型!$B$86:$C$89,2,FALSE)</f>
        <v>3.8765760827002902</v>
      </c>
      <c r="W83" s="17">
        <v>0</v>
      </c>
      <c r="X83" s="17">
        <v>0</v>
      </c>
      <c r="Y83" s="17">
        <v>0</v>
      </c>
      <c r="Z83" s="17">
        <f>VLOOKUP($F83,[1]数值模型!$B$71:$R$80,15,FALSE)</f>
        <v>4.6500000000000004</v>
      </c>
      <c r="AA83" s="16">
        <f t="shared" si="10"/>
        <v>54.45812906257342</v>
      </c>
      <c r="AB83" s="23"/>
      <c r="AC83" s="23"/>
      <c r="AD83" s="23"/>
      <c r="AE83" s="23"/>
      <c r="AF83" s="23"/>
      <c r="AG83" s="23"/>
      <c r="AH83" s="19">
        <v>100</v>
      </c>
      <c r="AI83" s="12">
        <f t="shared" si="6"/>
        <v>4002.6626987234713</v>
      </c>
      <c r="AJ83" s="12">
        <f t="shared" si="6"/>
        <v>689.84881353277467</v>
      </c>
      <c r="AK83" s="12">
        <f t="shared" si="6"/>
        <v>407.357608270029</v>
      </c>
      <c r="AL83" s="12">
        <f t="shared" si="6"/>
        <v>0</v>
      </c>
      <c r="AM83" s="12">
        <f t="shared" si="6"/>
        <v>407.357608270029</v>
      </c>
      <c r="AN83" s="12">
        <f t="shared" si="11"/>
        <v>505.00000000000006</v>
      </c>
      <c r="AO83" s="16">
        <f t="shared" si="8"/>
        <v>6012.2267287963041</v>
      </c>
    </row>
    <row r="84" spans="1:41" ht="24" x14ac:dyDescent="0.15">
      <c r="A84" s="12">
        <v>1082</v>
      </c>
      <c r="B84" s="31" t="str">
        <f t="shared" si="7"/>
        <v>学生之手</v>
      </c>
      <c r="C84" s="31">
        <v>2</v>
      </c>
      <c r="D84" s="21" t="s">
        <v>40</v>
      </c>
      <c r="E84" s="21">
        <v>1</v>
      </c>
      <c r="F84" s="21" t="s">
        <v>41</v>
      </c>
      <c r="G84" s="22" t="s">
        <v>95</v>
      </c>
      <c r="H84" s="12">
        <f>VLOOKUP($F84,[1]数值模型!$B$71:$R$80,4,FALSE)*VLOOKUP($C84,[1]数值模型!$B$86:$C$89,2,FALSE)</f>
        <v>431.51382253896162</v>
      </c>
      <c r="I84" s="12">
        <f>VLOOKUP($F84,[1]数值模型!$B$71:$R$80,5,FALSE)</f>
        <v>55.5</v>
      </c>
      <c r="J84" s="12">
        <f>VLOOKUP($F84,[1]数值模型!$B$71:$R$80,6,FALSE)</f>
        <v>19.7</v>
      </c>
      <c r="K84" s="12">
        <f>VLOOKUP($F84,[1]数值模型!$B$71:$R$80,7,FALSE)</f>
        <v>0</v>
      </c>
      <c r="L84" s="12">
        <f>VLOOKUP($F84,[1]数值模型!$B$71:$R$80,8,FALSE)</f>
        <v>19.7</v>
      </c>
      <c r="M84" s="12">
        <f>ROUND(1/VLOOKUP($D84,[1]装备百分比!$D$7:$J$15,7,FALSE),1)</f>
        <v>0.8</v>
      </c>
      <c r="N84" s="12">
        <v>50</v>
      </c>
      <c r="O84" s="12">
        <v>10</v>
      </c>
      <c r="P84" s="12">
        <f>VLOOKUP($F84,[1]数值模型!$B$71:$R$80,9,FALSE)</f>
        <v>40</v>
      </c>
      <c r="Q84" s="16">
        <f t="shared" si="9"/>
        <v>566.41382253896165</v>
      </c>
      <c r="R84" s="12">
        <f>VLOOKUP($F84,[1]数值模型!$B$71:$R$80,11,FALSE)*VLOOKUP($C84,[1]数值模型!$B$86:$C$89,2,FALSE)</f>
        <v>35.711488761845096</v>
      </c>
      <c r="S84" s="12">
        <f>VLOOKUP($D84,[1]数值模型!$D$22:$S$26,11,FALSE)*VLOOKUP($C84,[1]数值模型!$B$86:$C$89,2,FALSE)</f>
        <v>6.343488135327747</v>
      </c>
      <c r="T84" s="12">
        <f>VLOOKUP($D84,[1]数值模型!$D$22:$S$26,12,FALSE)*VLOOKUP($C84,[1]数值模型!$B$86:$C$89,2,FALSE)</f>
        <v>3.8765760827002902</v>
      </c>
      <c r="U84" s="12">
        <f>VLOOKUP($D84,[1]数值模型!$D$22:$S$26,13,FALSE)*VLOOKUP($C84,[1]数值模型!$B$86:$C$89,2,FALSE)</f>
        <v>0</v>
      </c>
      <c r="V84" s="17">
        <f>VLOOKUP($D84,[1]数值模型!$D$22:$S$26,14,FALSE)*VLOOKUP($C84,[1]数值模型!$B$86:$C$89,2,FALSE)</f>
        <v>3.8765760827002902</v>
      </c>
      <c r="W84" s="17">
        <v>0</v>
      </c>
      <c r="X84" s="17">
        <v>0</v>
      </c>
      <c r="Y84" s="17">
        <v>0</v>
      </c>
      <c r="Z84" s="17">
        <f>VLOOKUP($F84,[1]数值模型!$B$71:$R$80,15,FALSE)</f>
        <v>4.6500000000000004</v>
      </c>
      <c r="AA84" s="16">
        <f t="shared" si="10"/>
        <v>54.45812906257342</v>
      </c>
      <c r="AB84" s="23"/>
      <c r="AC84" s="23"/>
      <c r="AD84" s="23"/>
      <c r="AE84" s="23"/>
      <c r="AF84" s="23"/>
      <c r="AG84" s="23"/>
      <c r="AH84" s="19">
        <v>100</v>
      </c>
      <c r="AI84" s="12">
        <f t="shared" si="6"/>
        <v>4002.6626987234713</v>
      </c>
      <c r="AJ84" s="12">
        <f t="shared" si="6"/>
        <v>689.84881353277467</v>
      </c>
      <c r="AK84" s="12">
        <f t="shared" si="6"/>
        <v>407.357608270029</v>
      </c>
      <c r="AL84" s="12">
        <f t="shared" si="6"/>
        <v>0</v>
      </c>
      <c r="AM84" s="12">
        <f t="shared" si="6"/>
        <v>407.357608270029</v>
      </c>
      <c r="AN84" s="12">
        <f t="shared" si="11"/>
        <v>505.00000000000006</v>
      </c>
      <c r="AO84" s="16">
        <f t="shared" si="8"/>
        <v>6012.2267287963041</v>
      </c>
    </row>
    <row r="85" spans="1:41" x14ac:dyDescent="0.15">
      <c r="A85" s="12">
        <v>1083</v>
      </c>
      <c r="B85" s="31" t="str">
        <f t="shared" si="7"/>
        <v>斥候</v>
      </c>
      <c r="C85" s="31">
        <v>2</v>
      </c>
      <c r="D85" s="21" t="s">
        <v>48</v>
      </c>
      <c r="E85" s="21">
        <v>2</v>
      </c>
      <c r="F85" s="21" t="s">
        <v>58</v>
      </c>
      <c r="G85" s="22" t="s">
        <v>97</v>
      </c>
      <c r="H85" s="12">
        <f>VLOOKUP($F85,[1]数值模型!$B$71:$R$80,4,FALSE)*VLOOKUP($C85,[1]数值模型!$B$86:$C$89,2,FALSE)</f>
        <v>332.0541937504895</v>
      </c>
      <c r="I85" s="12">
        <f>VLOOKUP($F85,[1]数值模型!$B$71:$R$80,5,FALSE)</f>
        <v>0</v>
      </c>
      <c r="J85" s="12">
        <f>VLOOKUP($F85,[1]数值模型!$B$71:$R$80,6,FALSE)</f>
        <v>12</v>
      </c>
      <c r="K85" s="12">
        <f>VLOOKUP($F85,[1]数值模型!$B$71:$R$80,7,FALSE)</f>
        <v>53.3</v>
      </c>
      <c r="L85" s="12">
        <f>VLOOKUP($F85,[1]数值模型!$B$71:$R$80,8,FALSE)</f>
        <v>12</v>
      </c>
      <c r="M85" s="12">
        <f>ROUND(1/VLOOKUP($D85,[1]装备百分比!$D$7:$J$15,7,FALSE),1)</f>
        <v>0.8</v>
      </c>
      <c r="N85" s="12">
        <v>50</v>
      </c>
      <c r="O85" s="12">
        <v>10</v>
      </c>
      <c r="P85" s="12">
        <f>VLOOKUP($F85,[1]数值模型!$B$71:$R$80,9,FALSE)</f>
        <v>80</v>
      </c>
      <c r="Q85" s="16">
        <f t="shared" si="9"/>
        <v>489.35419375048951</v>
      </c>
      <c r="R85" s="12">
        <f>VLOOKUP($F85,[1]数值模型!$B$71:$R$80,11,FALSE)*VLOOKUP($C85,[1]数值模型!$B$86:$C$89,2,FALSE)</f>
        <v>30.934293993264941</v>
      </c>
      <c r="S85" s="12">
        <f>VLOOKUP($D85,[1]数值模型!$D$22:$S$26,11,FALSE)*VLOOKUP($C85,[1]数值模型!$B$86:$C$89,2,FALSE)</f>
        <v>0</v>
      </c>
      <c r="T85" s="12">
        <f>VLOOKUP($D85,[1]数值模型!$D$22:$S$26,12,FALSE)*VLOOKUP($C85,[1]数值模型!$B$86:$C$89,2,FALSE)</f>
        <v>2.4277547184587678</v>
      </c>
      <c r="U85" s="12">
        <f>VLOOKUP($D85,[1]数值模型!$D$22:$S$26,13,FALSE)*VLOOKUP($C85,[1]数值模型!$B$86:$C$89,2,FALSE)</f>
        <v>6.5784321403398867</v>
      </c>
      <c r="V85" s="17">
        <f>VLOOKUP($D85,[1]数值模型!$D$22:$S$26,14,FALSE)*VLOOKUP($C85,[1]数值模型!$B$86:$C$89,2,FALSE)</f>
        <v>2.4277547184587678</v>
      </c>
      <c r="W85" s="17">
        <v>0</v>
      </c>
      <c r="X85" s="17">
        <v>0</v>
      </c>
      <c r="Y85" s="17">
        <v>0</v>
      </c>
      <c r="Z85" s="17">
        <f>VLOOKUP($F85,[1]数值模型!$B$71:$R$80,15,FALSE)</f>
        <v>3.1</v>
      </c>
      <c r="AA85" s="16">
        <f t="shared" si="10"/>
        <v>45.46823557052236</v>
      </c>
      <c r="AB85" s="23"/>
      <c r="AC85" s="23"/>
      <c r="AD85" s="23"/>
      <c r="AE85" s="23"/>
      <c r="AF85" s="23"/>
      <c r="AG85" s="23"/>
      <c r="AH85" s="19">
        <v>100</v>
      </c>
      <c r="AI85" s="12">
        <f t="shared" si="6"/>
        <v>3425.4835930769837</v>
      </c>
      <c r="AJ85" s="12">
        <f t="shared" si="6"/>
        <v>0</v>
      </c>
      <c r="AK85" s="12">
        <f t="shared" si="6"/>
        <v>254.77547184587678</v>
      </c>
      <c r="AL85" s="12">
        <f t="shared" si="6"/>
        <v>711.14321403398867</v>
      </c>
      <c r="AM85" s="12">
        <f t="shared" si="6"/>
        <v>254.77547184587678</v>
      </c>
      <c r="AN85" s="12">
        <f t="shared" si="11"/>
        <v>390</v>
      </c>
      <c r="AO85" s="16">
        <f t="shared" si="8"/>
        <v>5036.1777508027253</v>
      </c>
    </row>
    <row r="86" spans="1:41" x14ac:dyDescent="0.15">
      <c r="A86" s="12">
        <v>1084</v>
      </c>
      <c r="B86" s="31" t="str">
        <f t="shared" si="7"/>
        <v>剑姬</v>
      </c>
      <c r="C86" s="31">
        <v>2</v>
      </c>
      <c r="D86" s="21" t="s">
        <v>61</v>
      </c>
      <c r="E86" s="21">
        <v>1</v>
      </c>
      <c r="F86" s="21" t="s">
        <v>62</v>
      </c>
      <c r="G86" s="22" t="s">
        <v>99</v>
      </c>
      <c r="H86" s="12">
        <f>VLOOKUP($F86,[1]数值模型!$B$71:$R$80,4,FALSE)*VLOOKUP($C86,[1]数值模型!$B$86:$C$89,2,FALSE)</f>
        <v>416.63403555485945</v>
      </c>
      <c r="I86" s="12">
        <f>VLOOKUP($F86,[1]数值模型!$B$71:$R$80,5,FALSE)</f>
        <v>59.2</v>
      </c>
      <c r="J86" s="12">
        <f>VLOOKUP($F86,[1]数值模型!$B$71:$R$80,6,FALSE)</f>
        <v>17</v>
      </c>
      <c r="K86" s="12">
        <f>VLOOKUP($F86,[1]数值模型!$B$71:$R$80,7,FALSE)</f>
        <v>0</v>
      </c>
      <c r="L86" s="12">
        <f>VLOOKUP($F86,[1]数值模型!$B$71:$R$80,8,FALSE)</f>
        <v>18</v>
      </c>
      <c r="M86" s="12">
        <f>ROUND(1/VLOOKUP($D86,[1]装备百分比!$D$7:$J$15,7,FALSE),1)</f>
        <v>0.8</v>
      </c>
      <c r="N86" s="12">
        <v>50</v>
      </c>
      <c r="O86" s="12">
        <v>10</v>
      </c>
      <c r="P86" s="12">
        <f>VLOOKUP($F86,[1]数值模型!$B$71:$R$80,9,FALSE)</f>
        <v>96</v>
      </c>
      <c r="Q86" s="16">
        <f t="shared" si="9"/>
        <v>606.83403555485938</v>
      </c>
      <c r="R86" s="12">
        <f>VLOOKUP($F86,[1]数值模型!$B$71:$R$80,11,FALSE)*VLOOKUP($C86,[1]数值模型!$B$86:$C$89,2,FALSE)</f>
        <v>31.717440676638738</v>
      </c>
      <c r="S86" s="12">
        <f>VLOOKUP($D86,[1]数值模型!$D$22:$S$26,11,FALSE)*VLOOKUP($C86,[1]数值模型!$B$86:$C$89,2,FALSE)</f>
        <v>7.204949487038923</v>
      </c>
      <c r="T86" s="12">
        <f>VLOOKUP($D86,[1]数值模型!$D$22:$S$26,12,FALSE)*VLOOKUP($C86,[1]数值模型!$B$86:$C$89,2,FALSE)</f>
        <v>3.3675307385073228</v>
      </c>
      <c r="U86" s="12">
        <f>VLOOKUP($D86,[1]数值模型!$D$22:$S$26,13,FALSE)*VLOOKUP($C86,[1]数值模型!$B$86:$C$89,2,FALSE)</f>
        <v>0</v>
      </c>
      <c r="V86" s="17">
        <f>VLOOKUP($D86,[1]数值模型!$D$22:$S$26,14,FALSE)*VLOOKUP($C86,[1]数值模型!$B$86:$C$89,2,FALSE)</f>
        <v>3.3675307385073228</v>
      </c>
      <c r="W86" s="17">
        <v>0</v>
      </c>
      <c r="X86" s="17">
        <v>0</v>
      </c>
      <c r="Y86" s="17">
        <v>0</v>
      </c>
      <c r="Z86" s="17">
        <f>VLOOKUP($F86,[1]数值模型!$B$71:$R$80,15,FALSE)</f>
        <v>3.3</v>
      </c>
      <c r="AA86" s="16">
        <f t="shared" si="10"/>
        <v>48.957451640692298</v>
      </c>
      <c r="AB86" s="23"/>
      <c r="AC86" s="23"/>
      <c r="AD86" s="23"/>
      <c r="AE86" s="23"/>
      <c r="AF86" s="23"/>
      <c r="AG86" s="23"/>
      <c r="AH86" s="19">
        <v>100</v>
      </c>
      <c r="AI86" s="12">
        <f t="shared" si="6"/>
        <v>3588.3781032187335</v>
      </c>
      <c r="AJ86" s="12">
        <f t="shared" si="6"/>
        <v>779.69494870389235</v>
      </c>
      <c r="AK86" s="12">
        <f t="shared" si="6"/>
        <v>353.75307385073228</v>
      </c>
      <c r="AL86" s="12">
        <f t="shared" si="6"/>
        <v>0</v>
      </c>
      <c r="AM86" s="12">
        <f t="shared" si="6"/>
        <v>354.75307385073228</v>
      </c>
      <c r="AN86" s="12">
        <f t="shared" si="11"/>
        <v>426</v>
      </c>
      <c r="AO86" s="16">
        <f t="shared" si="8"/>
        <v>5502.5791996240896</v>
      </c>
    </row>
    <row r="87" spans="1:41" x14ac:dyDescent="0.15">
      <c r="A87" s="12">
        <v>1085</v>
      </c>
      <c r="B87" s="31" t="str">
        <f t="shared" si="7"/>
        <v>暮光之眼</v>
      </c>
      <c r="C87" s="31">
        <v>2</v>
      </c>
      <c r="D87" s="25" t="s">
        <v>40</v>
      </c>
      <c r="E87" s="25">
        <v>1</v>
      </c>
      <c r="F87" s="25" t="s">
        <v>78</v>
      </c>
      <c r="G87" s="22" t="s">
        <v>101</v>
      </c>
      <c r="H87" s="12">
        <f>VLOOKUP($F87,[1]数值模型!$B$71:$R$80,4,FALSE)*VLOOKUP($C87,[1]数值模型!$B$86:$C$89,2,FALSE)</f>
        <v>431.51382253896162</v>
      </c>
      <c r="I87" s="12">
        <f>VLOOKUP($F87,[1]数值模型!$B$71:$R$80,5,FALSE)</f>
        <v>52.5</v>
      </c>
      <c r="J87" s="12">
        <f>VLOOKUP($F87,[1]数值模型!$B$71:$R$80,6,FALSE)</f>
        <v>21.7</v>
      </c>
      <c r="K87" s="12">
        <f>VLOOKUP($F87,[1]数值模型!$B$71:$R$80,7,FALSE)</f>
        <v>0</v>
      </c>
      <c r="L87" s="12">
        <f>VLOOKUP($F87,[1]数值模型!$B$71:$R$80,8,FALSE)</f>
        <v>21.7</v>
      </c>
      <c r="M87" s="12">
        <f>ROUND(1/VLOOKUP($D87,[1]装备百分比!$D$7:$J$15,7,FALSE),1)</f>
        <v>0.8</v>
      </c>
      <c r="N87" s="12">
        <v>50</v>
      </c>
      <c r="O87" s="12">
        <v>10</v>
      </c>
      <c r="P87" s="12">
        <f>VLOOKUP($F87,[1]数值模型!$B$71:$R$80,9,FALSE)</f>
        <v>24</v>
      </c>
      <c r="Q87" s="16">
        <f t="shared" si="9"/>
        <v>551.41382253896165</v>
      </c>
      <c r="R87" s="12">
        <f>VLOOKUP($F87,[1]数值模型!$B$71:$R$80,11,FALSE)*VLOOKUP($C87,[1]数值模型!$B$86:$C$89,2,FALSE)</f>
        <v>38.844075495340284</v>
      </c>
      <c r="S87" s="12">
        <f>VLOOKUP($D87,[1]数值模型!$D$22:$S$26,11,FALSE)*VLOOKUP($C87,[1]数值模型!$B$86:$C$89,2,FALSE)</f>
        <v>6.343488135327747</v>
      </c>
      <c r="T87" s="12">
        <f>VLOOKUP($D87,[1]数值模型!$D$22:$S$26,12,FALSE)*VLOOKUP($C87,[1]数值模型!$B$86:$C$89,2,FALSE)</f>
        <v>3.8765760827002902</v>
      </c>
      <c r="U87" s="12">
        <f>VLOOKUP($D87,[1]数值模型!$D$22:$S$26,13,FALSE)*VLOOKUP($C87,[1]数值模型!$B$86:$C$89,2,FALSE)</f>
        <v>0</v>
      </c>
      <c r="V87" s="17">
        <f>VLOOKUP($D87,[1]数值模型!$D$22:$S$26,14,FALSE)*VLOOKUP($C87,[1]数值模型!$B$86:$C$89,2,FALSE)</f>
        <v>3.8765760827002902</v>
      </c>
      <c r="W87" s="17">
        <v>0</v>
      </c>
      <c r="X87" s="17">
        <v>0</v>
      </c>
      <c r="Y87" s="17">
        <v>0</v>
      </c>
      <c r="Z87" s="17">
        <f>VLOOKUP($F87,[1]数值模型!$B$71:$R$80,15,FALSE)</f>
        <v>4.95</v>
      </c>
      <c r="AA87" s="16">
        <f t="shared" si="10"/>
        <v>57.890715796068612</v>
      </c>
      <c r="AB87" s="23"/>
      <c r="AC87" s="23"/>
      <c r="AD87" s="23"/>
      <c r="AE87" s="23"/>
      <c r="AF87" s="23"/>
      <c r="AG87" s="23"/>
      <c r="AH87" s="19">
        <v>100</v>
      </c>
      <c r="AI87" s="12">
        <f t="shared" si="6"/>
        <v>4315.9213720729904</v>
      </c>
      <c r="AJ87" s="12">
        <f t="shared" si="6"/>
        <v>686.84881353277467</v>
      </c>
      <c r="AK87" s="12">
        <f t="shared" si="6"/>
        <v>409.357608270029</v>
      </c>
      <c r="AL87" s="12">
        <f t="shared" si="6"/>
        <v>0</v>
      </c>
      <c r="AM87" s="12">
        <f t="shared" si="6"/>
        <v>409.357608270029</v>
      </c>
      <c r="AN87" s="12">
        <f t="shared" si="11"/>
        <v>519</v>
      </c>
      <c r="AO87" s="16">
        <f t="shared" si="8"/>
        <v>6340.4854021458232</v>
      </c>
    </row>
    <row r="88" spans="1:41" x14ac:dyDescent="0.15">
      <c r="A88" s="12">
        <v>1086</v>
      </c>
      <c r="B88" s="31" t="str">
        <f t="shared" si="7"/>
        <v>暗夜猎手</v>
      </c>
      <c r="C88" s="31">
        <v>2</v>
      </c>
      <c r="D88" s="25" t="s">
        <v>44</v>
      </c>
      <c r="E88" s="25">
        <v>1</v>
      </c>
      <c r="F88" s="25" t="s">
        <v>45</v>
      </c>
      <c r="G88" s="22" t="s">
        <v>103</v>
      </c>
      <c r="H88" s="12">
        <f>VLOOKUP($F88,[1]数值模型!$B$71:$R$80,4,FALSE)*VLOOKUP($C88,[1]数值模型!$B$86:$C$89,2,FALSE)</f>
        <v>371.21152791917933</v>
      </c>
      <c r="I88" s="12">
        <f>VLOOKUP($F88,[1]数值模型!$B$71:$R$80,5,FALSE)</f>
        <v>49.2</v>
      </c>
      <c r="J88" s="12">
        <f>VLOOKUP($F88,[1]数值模型!$B$71:$R$80,6,FALSE)</f>
        <v>14.9</v>
      </c>
      <c r="K88" s="12">
        <f>VLOOKUP($F88,[1]数值模型!$B$71:$R$80,7,FALSE)</f>
        <v>0</v>
      </c>
      <c r="L88" s="12">
        <f>VLOOKUP($F88,[1]数值模型!$B$71:$R$80,8,FALSE)</f>
        <v>14.9</v>
      </c>
      <c r="M88" s="12">
        <f>ROUND(1/VLOOKUP($D88,[1]装备百分比!$D$7:$J$15,7,FALSE),1)</f>
        <v>1</v>
      </c>
      <c r="N88" s="12">
        <v>50</v>
      </c>
      <c r="O88" s="12">
        <v>10</v>
      </c>
      <c r="P88" s="12">
        <f>VLOOKUP($F88,[1]数值模型!$B$71:$R$80,9,FALSE)</f>
        <v>36</v>
      </c>
      <c r="Q88" s="16">
        <f t="shared" si="9"/>
        <v>486.21152791917928</v>
      </c>
      <c r="R88" s="12">
        <f>VLOOKUP($F88,[1]数值模型!$B$71:$R$80,11,FALSE)*VLOOKUP($C88,[1]数值模型!$B$86:$C$89,2,FALSE)</f>
        <v>29.36800062651735</v>
      </c>
      <c r="S88" s="12">
        <f>VLOOKUP($D88,[1]数值模型!$D$22:$S$26,11,FALSE)*VLOOKUP($C88,[1]数值模型!$B$86:$C$89,2,FALSE)</f>
        <v>7.4007361578823714</v>
      </c>
      <c r="T88" s="12">
        <f>VLOOKUP($D88,[1]数值模型!$D$22:$S$26,12,FALSE)*VLOOKUP($C88,[1]数值模型!$B$86:$C$89,2,FALSE)</f>
        <v>2.5060693867961472</v>
      </c>
      <c r="U88" s="12">
        <f>VLOOKUP($D88,[1]数值模型!$D$22:$S$26,13,FALSE)*VLOOKUP($C88,[1]数值模型!$B$86:$C$89,2,FALSE)</f>
        <v>0</v>
      </c>
      <c r="V88" s="17">
        <f>VLOOKUP($D88,[1]数值模型!$D$22:$S$26,14,FALSE)*VLOOKUP($C88,[1]数值模型!$B$86:$C$89,2,FALSE)</f>
        <v>2.5060693867961472</v>
      </c>
      <c r="W88" s="17">
        <v>0</v>
      </c>
      <c r="X88" s="17">
        <v>0</v>
      </c>
      <c r="Y88" s="17">
        <v>0</v>
      </c>
      <c r="Z88" s="17">
        <f>VLOOKUP($F88,[1]数值模型!$B$71:$R$80,15,FALSE)</f>
        <v>3.2</v>
      </c>
      <c r="AA88" s="16">
        <f t="shared" si="10"/>
        <v>44.980875557992022</v>
      </c>
      <c r="AB88" s="23"/>
      <c r="AC88" s="23"/>
      <c r="AD88" s="23"/>
      <c r="AE88" s="23"/>
      <c r="AF88" s="23"/>
      <c r="AG88" s="23"/>
      <c r="AH88" s="19">
        <v>100</v>
      </c>
      <c r="AI88" s="12">
        <f t="shared" si="6"/>
        <v>3308.0115905709144</v>
      </c>
      <c r="AJ88" s="12">
        <f t="shared" si="6"/>
        <v>789.27361578823718</v>
      </c>
      <c r="AK88" s="12">
        <f t="shared" si="6"/>
        <v>265.50693867961473</v>
      </c>
      <c r="AL88" s="12">
        <f t="shared" si="6"/>
        <v>0</v>
      </c>
      <c r="AM88" s="12">
        <f t="shared" si="6"/>
        <v>265.50693867961473</v>
      </c>
      <c r="AN88" s="12">
        <f t="shared" si="11"/>
        <v>356</v>
      </c>
      <c r="AO88" s="16">
        <f t="shared" si="8"/>
        <v>4984.2990837183816</v>
      </c>
    </row>
    <row r="89" spans="1:41" x14ac:dyDescent="0.15">
      <c r="A89" s="12">
        <v>1087</v>
      </c>
      <c r="B89" s="31" t="str">
        <f t="shared" si="7"/>
        <v>男枪</v>
      </c>
      <c r="C89" s="31">
        <v>2</v>
      </c>
      <c r="D89" s="25" t="s">
        <v>44</v>
      </c>
      <c r="E89" s="25">
        <v>1</v>
      </c>
      <c r="F89" s="25" t="s">
        <v>52</v>
      </c>
      <c r="G89" s="22" t="s">
        <v>105</v>
      </c>
      <c r="H89" s="12">
        <f>VLOOKUP($F89,[1]数值模型!$B$71:$R$80,4,FALSE)*VLOOKUP($C89,[1]数值模型!$B$86:$C$89,2,FALSE)</f>
        <v>371.21152791917933</v>
      </c>
      <c r="I89" s="12">
        <f>VLOOKUP($F89,[1]数值模型!$B$71:$R$80,5,FALSE)</f>
        <v>49.2</v>
      </c>
      <c r="J89" s="12">
        <f>VLOOKUP($F89,[1]数值模型!$B$71:$R$80,6,FALSE)</f>
        <v>14.9</v>
      </c>
      <c r="K89" s="12">
        <f>VLOOKUP($F89,[1]数值模型!$B$71:$R$80,7,FALSE)</f>
        <v>0</v>
      </c>
      <c r="L89" s="12">
        <f>VLOOKUP($F89,[1]数值模型!$B$71:$R$80,8,FALSE)</f>
        <v>14.9</v>
      </c>
      <c r="M89" s="12">
        <f>ROUND(1/VLOOKUP($D89,[1]装备百分比!$D$7:$J$15,7,FALSE),1)</f>
        <v>1</v>
      </c>
      <c r="N89" s="12">
        <v>50</v>
      </c>
      <c r="O89" s="12">
        <v>10</v>
      </c>
      <c r="P89" s="12">
        <f>VLOOKUP($F89,[1]数值模型!$B$71:$R$80,9,FALSE)</f>
        <v>24</v>
      </c>
      <c r="Q89" s="16">
        <f t="shared" si="9"/>
        <v>474.21152791917928</v>
      </c>
      <c r="R89" s="12">
        <f>VLOOKUP($F89,[1]数值模型!$B$71:$R$80,11,FALSE)*VLOOKUP($C89,[1]数值模型!$B$86:$C$89,2,FALSE)</f>
        <v>29.36800062651735</v>
      </c>
      <c r="S89" s="12">
        <f>VLOOKUP($D89,[1]数值模型!$D$22:$S$26,11,FALSE)*VLOOKUP($C89,[1]数值模型!$B$86:$C$89,2,FALSE)</f>
        <v>7.4007361578823714</v>
      </c>
      <c r="T89" s="12">
        <f>VLOOKUP($D89,[1]数值模型!$D$22:$S$26,12,FALSE)*VLOOKUP($C89,[1]数值模型!$B$86:$C$89,2,FALSE)</f>
        <v>2.5060693867961472</v>
      </c>
      <c r="U89" s="12">
        <f>VLOOKUP($D89,[1]数值模型!$D$22:$S$26,13,FALSE)*VLOOKUP($C89,[1]数值模型!$B$86:$C$89,2,FALSE)</f>
        <v>0</v>
      </c>
      <c r="V89" s="17">
        <f>VLOOKUP($D89,[1]数值模型!$D$22:$S$26,14,FALSE)*VLOOKUP($C89,[1]数值模型!$B$86:$C$89,2,FALSE)</f>
        <v>2.5060693867961472</v>
      </c>
      <c r="W89" s="17">
        <v>0</v>
      </c>
      <c r="X89" s="17">
        <v>0</v>
      </c>
      <c r="Y89" s="17">
        <v>0</v>
      </c>
      <c r="Z89" s="17">
        <f>VLOOKUP($F89,[1]数值模型!$B$71:$R$80,15,FALSE)</f>
        <v>3.2</v>
      </c>
      <c r="AA89" s="16">
        <f t="shared" si="10"/>
        <v>44.980875557992022</v>
      </c>
      <c r="AB89" s="23"/>
      <c r="AC89" s="23"/>
      <c r="AD89" s="23"/>
      <c r="AE89" s="26"/>
      <c r="AF89" s="26"/>
      <c r="AG89" s="26"/>
      <c r="AH89" s="19">
        <v>100</v>
      </c>
      <c r="AI89" s="12">
        <f t="shared" si="6"/>
        <v>3308.0115905709144</v>
      </c>
      <c r="AJ89" s="12">
        <f t="shared" si="6"/>
        <v>789.27361578823718</v>
      </c>
      <c r="AK89" s="12">
        <f t="shared" si="6"/>
        <v>265.50693867961473</v>
      </c>
      <c r="AL89" s="12">
        <f t="shared" si="6"/>
        <v>0</v>
      </c>
      <c r="AM89" s="12">
        <f t="shared" si="6"/>
        <v>265.50693867961473</v>
      </c>
      <c r="AN89" s="12">
        <f t="shared" si="11"/>
        <v>344</v>
      </c>
      <c r="AO89" s="16">
        <f t="shared" si="8"/>
        <v>4972.2990837183816</v>
      </c>
    </row>
    <row r="90" spans="1:41" x14ac:dyDescent="0.15">
      <c r="A90" s="12">
        <v>1088</v>
      </c>
      <c r="B90" s="31" t="str">
        <f t="shared" si="7"/>
        <v>豹女</v>
      </c>
      <c r="C90" s="31">
        <v>2</v>
      </c>
      <c r="D90" s="21" t="s">
        <v>107</v>
      </c>
      <c r="E90" s="21">
        <v>2</v>
      </c>
      <c r="F90" s="21" t="s">
        <v>107</v>
      </c>
      <c r="G90" s="27" t="s">
        <v>108</v>
      </c>
      <c r="H90" s="12">
        <f>VLOOKUP($F90,[1]数值模型!$B$71:$R$80,4,FALSE)*VLOOKUP($C90,[1]数值模型!$B$86:$C$89,2,FALSE)</f>
        <v>339.88566058422748</v>
      </c>
      <c r="I90" s="12">
        <f>VLOOKUP($F90,[1]数值模型!$B$71:$R$80,5,FALSE)</f>
        <v>0</v>
      </c>
      <c r="J90" s="12">
        <f>VLOOKUP($F90,[1]数值模型!$B$71:$R$80,6,FALSE)</f>
        <v>12.8</v>
      </c>
      <c r="K90" s="12">
        <f>VLOOKUP($F90,[1]数值模型!$B$71:$R$80,7,FALSE)</f>
        <v>48.9</v>
      </c>
      <c r="L90" s="12">
        <f>VLOOKUP($F90,[1]数值模型!$B$71:$R$80,8,FALSE)</f>
        <v>12.8</v>
      </c>
      <c r="M90" s="12">
        <f>ROUND(1/VLOOKUP($D90,[1]装备百分比!$D$7:$J$15,7,FALSE),1)</f>
        <v>0.8</v>
      </c>
      <c r="N90" s="12">
        <v>50</v>
      </c>
      <c r="O90" s="12">
        <v>10</v>
      </c>
      <c r="P90" s="12">
        <f>VLOOKUP($F90,[1]数值模型!$B$71:$R$80,9,FALSE)</f>
        <v>24</v>
      </c>
      <c r="Q90" s="16">
        <f t="shared" si="9"/>
        <v>438.38566058422748</v>
      </c>
      <c r="R90" s="12">
        <f>VLOOKUP($F90,[1]数值模型!$B$71:$R$80,11,FALSE)*VLOOKUP($C90,[1]数值模型!$B$86:$C$89,2,FALSE)</f>
        <v>31.717440676638738</v>
      </c>
      <c r="S90" s="12">
        <f>VLOOKUP($D90,[1]数值模型!$D$22:$S$26,11,FALSE)*VLOOKUP($C90,[1]数值模型!$B$86:$C$89,2,FALSE)</f>
        <v>0</v>
      </c>
      <c r="T90" s="12">
        <f>VLOOKUP($D90,[1]数值模型!$D$22:$S$26,12,FALSE)*VLOOKUP($C90,[1]数值模型!$B$86:$C$89,2,FALSE)</f>
        <v>2.6626987234709065</v>
      </c>
      <c r="U90" s="12">
        <f>VLOOKUP($D90,[1]数值模型!$D$22:$S$26,13,FALSE)*VLOOKUP($C90,[1]数值模型!$B$86:$C$89,2,FALSE)</f>
        <v>5.9519147936408494</v>
      </c>
      <c r="V90" s="17">
        <f>VLOOKUP($D90,[1]数值模型!$D$22:$S$26,14,FALSE)*VLOOKUP($C90,[1]数值模型!$B$86:$C$89,2,FALSE)</f>
        <v>2.6626987234709065</v>
      </c>
      <c r="W90" s="17">
        <v>0</v>
      </c>
      <c r="X90" s="17">
        <v>0</v>
      </c>
      <c r="Y90" s="17">
        <v>0</v>
      </c>
      <c r="Z90" s="17">
        <f>VLOOKUP($F90,[1]数值模型!$B$71:$R$80,15,FALSE)</f>
        <v>3.4</v>
      </c>
      <c r="AA90" s="16">
        <f t="shared" si="10"/>
        <v>46.394752917221396</v>
      </c>
      <c r="AB90" s="23"/>
      <c r="AC90" s="23"/>
      <c r="AD90" s="23"/>
      <c r="AE90" s="23"/>
      <c r="AF90" s="23"/>
      <c r="AG90" s="23"/>
      <c r="AH90" s="19">
        <v>100</v>
      </c>
      <c r="AI90" s="12">
        <f t="shared" si="6"/>
        <v>3511.6297282481014</v>
      </c>
      <c r="AJ90" s="12">
        <f t="shared" si="6"/>
        <v>0</v>
      </c>
      <c r="AK90" s="12">
        <f t="shared" si="6"/>
        <v>279.06987234709067</v>
      </c>
      <c r="AL90" s="12">
        <f t="shared" si="6"/>
        <v>644.09147936408488</v>
      </c>
      <c r="AM90" s="12">
        <f t="shared" si="6"/>
        <v>279.06987234709067</v>
      </c>
      <c r="AN90" s="12">
        <f t="shared" si="11"/>
        <v>364</v>
      </c>
      <c r="AO90" s="16">
        <f t="shared" si="8"/>
        <v>5077.8609523063669</v>
      </c>
    </row>
    <row r="91" spans="1:41" x14ac:dyDescent="0.15">
      <c r="A91" s="12">
        <v>1089</v>
      </c>
      <c r="B91" s="31" t="str">
        <f t="shared" si="7"/>
        <v>蛮王</v>
      </c>
      <c r="C91" s="31">
        <v>2</v>
      </c>
      <c r="D91" s="21" t="s">
        <v>61</v>
      </c>
      <c r="E91" s="21">
        <v>1</v>
      </c>
      <c r="F91" s="21" t="s">
        <v>62</v>
      </c>
      <c r="G91" s="27" t="s">
        <v>110</v>
      </c>
      <c r="H91" s="12">
        <f>VLOOKUP($F91,[1]数值模型!$B$71:$R$80,4,FALSE)*VLOOKUP($C91,[1]数值模型!$B$86:$C$89,2,FALSE)</f>
        <v>416.63403555485945</v>
      </c>
      <c r="I91" s="12">
        <f>VLOOKUP($F91,[1]数值模型!$B$71:$R$80,5,FALSE)</f>
        <v>59.2</v>
      </c>
      <c r="J91" s="12">
        <f>VLOOKUP($F91,[1]数值模型!$B$71:$R$80,6,FALSE)</f>
        <v>17</v>
      </c>
      <c r="K91" s="12">
        <f>VLOOKUP($F91,[1]数值模型!$B$71:$R$80,7,FALSE)</f>
        <v>0</v>
      </c>
      <c r="L91" s="12">
        <f>VLOOKUP($F91,[1]数值模型!$B$71:$R$80,8,FALSE)</f>
        <v>18</v>
      </c>
      <c r="M91" s="12">
        <f>ROUND(1/VLOOKUP($D91,[1]装备百分比!$D$7:$J$15,7,FALSE),1)</f>
        <v>0.8</v>
      </c>
      <c r="N91" s="12">
        <v>50</v>
      </c>
      <c r="O91" s="12">
        <v>10</v>
      </c>
      <c r="P91" s="12">
        <f>VLOOKUP($F91,[1]数值模型!$B$71:$R$80,9,FALSE)</f>
        <v>96</v>
      </c>
      <c r="Q91" s="16">
        <f t="shared" si="9"/>
        <v>606.83403555485938</v>
      </c>
      <c r="R91" s="12">
        <f>VLOOKUP($F91,[1]数值模型!$B$71:$R$80,11,FALSE)*VLOOKUP($C91,[1]数值模型!$B$86:$C$89,2,FALSE)</f>
        <v>31.717440676638738</v>
      </c>
      <c r="S91" s="12">
        <f>VLOOKUP($D91,[1]数值模型!$D$22:$S$26,11,FALSE)*VLOOKUP($C91,[1]数值模型!$B$86:$C$89,2,FALSE)</f>
        <v>7.204949487038923</v>
      </c>
      <c r="T91" s="12">
        <f>VLOOKUP($D91,[1]数值模型!$D$22:$S$26,12,FALSE)*VLOOKUP($C91,[1]数值模型!$B$86:$C$89,2,FALSE)</f>
        <v>3.3675307385073228</v>
      </c>
      <c r="U91" s="12">
        <f>VLOOKUP($D91,[1]数值模型!$D$22:$S$26,13,FALSE)*VLOOKUP($C91,[1]数值模型!$B$86:$C$89,2,FALSE)</f>
        <v>0</v>
      </c>
      <c r="V91" s="17">
        <f>VLOOKUP($D91,[1]数值模型!$D$22:$S$26,14,FALSE)*VLOOKUP($C91,[1]数值模型!$B$86:$C$89,2,FALSE)</f>
        <v>3.3675307385073228</v>
      </c>
      <c r="W91" s="17">
        <v>0</v>
      </c>
      <c r="X91" s="17">
        <v>0</v>
      </c>
      <c r="Y91" s="17">
        <v>0</v>
      </c>
      <c r="Z91" s="17">
        <f>VLOOKUP($F91,[1]数值模型!$B$71:$R$80,15,FALSE)</f>
        <v>3.3</v>
      </c>
      <c r="AA91" s="16">
        <f t="shared" si="10"/>
        <v>48.957451640692298</v>
      </c>
      <c r="AB91" s="23"/>
      <c r="AC91" s="23"/>
      <c r="AD91" s="23"/>
      <c r="AE91" s="23"/>
      <c r="AF91" s="23"/>
      <c r="AG91" s="23"/>
      <c r="AH91" s="19">
        <v>100</v>
      </c>
      <c r="AI91" s="12">
        <f t="shared" si="6"/>
        <v>3588.3781032187335</v>
      </c>
      <c r="AJ91" s="12">
        <f t="shared" si="6"/>
        <v>779.69494870389235</v>
      </c>
      <c r="AK91" s="12">
        <f t="shared" si="6"/>
        <v>353.75307385073228</v>
      </c>
      <c r="AL91" s="12">
        <f t="shared" si="6"/>
        <v>0</v>
      </c>
      <c r="AM91" s="12">
        <f t="shared" si="6"/>
        <v>354.75307385073228</v>
      </c>
      <c r="AN91" s="12">
        <f t="shared" si="11"/>
        <v>426</v>
      </c>
      <c r="AO91" s="16">
        <f t="shared" si="8"/>
        <v>5502.5791996240896</v>
      </c>
    </row>
    <row r="92" spans="1:41" x14ac:dyDescent="0.15">
      <c r="A92" s="12">
        <v>1090</v>
      </c>
      <c r="B92" s="31" t="str">
        <f t="shared" si="7"/>
        <v>风女</v>
      </c>
      <c r="C92" s="31">
        <v>2</v>
      </c>
      <c r="D92" s="21" t="s">
        <v>107</v>
      </c>
      <c r="E92" s="21">
        <v>2</v>
      </c>
      <c r="F92" s="21" t="s">
        <v>107</v>
      </c>
      <c r="G92" s="27" t="s">
        <v>112</v>
      </c>
      <c r="H92" s="12">
        <f>VLOOKUP($F92,[1]数值模型!$B$71:$R$80,4,FALSE)*VLOOKUP($C92,[1]数值模型!$B$86:$C$89,2,FALSE)</f>
        <v>339.88566058422748</v>
      </c>
      <c r="I92" s="12">
        <f>VLOOKUP($F92,[1]数值模型!$B$71:$R$80,5,FALSE)</f>
        <v>0</v>
      </c>
      <c r="J92" s="12">
        <f>VLOOKUP($F92,[1]数值模型!$B$71:$R$80,6,FALSE)</f>
        <v>12.8</v>
      </c>
      <c r="K92" s="12">
        <f>VLOOKUP($F92,[1]数值模型!$B$71:$R$80,7,FALSE)</f>
        <v>48.9</v>
      </c>
      <c r="L92" s="12">
        <f>VLOOKUP($F92,[1]数值模型!$B$71:$R$80,8,FALSE)</f>
        <v>12.8</v>
      </c>
      <c r="M92" s="12">
        <f>ROUND(1/VLOOKUP($D92,[1]装备百分比!$D$7:$J$15,7,FALSE),1)</f>
        <v>0.8</v>
      </c>
      <c r="N92" s="12">
        <v>50</v>
      </c>
      <c r="O92" s="12">
        <v>10</v>
      </c>
      <c r="P92" s="12">
        <f>VLOOKUP($F92,[1]数值模型!$B$71:$R$80,9,FALSE)</f>
        <v>24</v>
      </c>
      <c r="Q92" s="16">
        <f t="shared" si="9"/>
        <v>438.38566058422748</v>
      </c>
      <c r="R92" s="12">
        <f>VLOOKUP($F92,[1]数值模型!$B$71:$R$80,11,FALSE)*VLOOKUP($C92,[1]数值模型!$B$86:$C$89,2,FALSE)</f>
        <v>31.717440676638738</v>
      </c>
      <c r="S92" s="12">
        <f>VLOOKUP($D92,[1]数值模型!$D$22:$S$26,11,FALSE)*VLOOKUP($C92,[1]数值模型!$B$86:$C$89,2,FALSE)</f>
        <v>0</v>
      </c>
      <c r="T92" s="12">
        <f>VLOOKUP($D92,[1]数值模型!$D$22:$S$26,12,FALSE)*VLOOKUP($C92,[1]数值模型!$B$86:$C$89,2,FALSE)</f>
        <v>2.6626987234709065</v>
      </c>
      <c r="U92" s="12">
        <f>VLOOKUP($D92,[1]数值模型!$D$22:$S$26,13,FALSE)*VLOOKUP($C92,[1]数值模型!$B$86:$C$89,2,FALSE)</f>
        <v>5.9519147936408494</v>
      </c>
      <c r="V92" s="17">
        <f>VLOOKUP($D92,[1]数值模型!$D$22:$S$26,14,FALSE)*VLOOKUP($C92,[1]数值模型!$B$86:$C$89,2,FALSE)</f>
        <v>2.6626987234709065</v>
      </c>
      <c r="W92" s="17">
        <v>0</v>
      </c>
      <c r="X92" s="17">
        <v>0</v>
      </c>
      <c r="Y92" s="17">
        <v>0</v>
      </c>
      <c r="Z92" s="17">
        <f>VLOOKUP($F92,[1]数值模型!$B$71:$R$80,15,FALSE)</f>
        <v>3.4</v>
      </c>
      <c r="AA92" s="16">
        <f t="shared" si="10"/>
        <v>46.394752917221396</v>
      </c>
      <c r="AB92" s="23"/>
      <c r="AC92" s="23"/>
      <c r="AD92" s="23"/>
      <c r="AE92" s="23"/>
      <c r="AF92" s="23"/>
      <c r="AG92" s="23"/>
      <c r="AH92" s="19">
        <v>100</v>
      </c>
      <c r="AI92" s="12">
        <f t="shared" si="6"/>
        <v>3511.6297282481014</v>
      </c>
      <c r="AJ92" s="12">
        <f t="shared" si="6"/>
        <v>0</v>
      </c>
      <c r="AK92" s="12">
        <f t="shared" si="6"/>
        <v>279.06987234709067</v>
      </c>
      <c r="AL92" s="12">
        <f t="shared" si="6"/>
        <v>644.09147936408488</v>
      </c>
      <c r="AM92" s="12">
        <f t="shared" si="6"/>
        <v>279.06987234709067</v>
      </c>
      <c r="AN92" s="12">
        <f t="shared" si="11"/>
        <v>364</v>
      </c>
      <c r="AO92" s="16">
        <f t="shared" si="8"/>
        <v>5077.8609523063669</v>
      </c>
    </row>
    <row r="93" spans="1:41" ht="24" x14ac:dyDescent="0.15">
      <c r="A93" s="12">
        <v>1091</v>
      </c>
      <c r="B93" s="32" t="s">
        <v>143</v>
      </c>
      <c r="C93" s="32">
        <v>1</v>
      </c>
      <c r="D93" s="14" t="s">
        <v>40</v>
      </c>
      <c r="E93" s="14">
        <v>1</v>
      </c>
      <c r="F93" s="14" t="s">
        <v>41</v>
      </c>
      <c r="G93" s="15" t="s">
        <v>42</v>
      </c>
      <c r="H93" s="12">
        <f>VLOOKUP($F93,[1]数值模型!$B$71:$R$80,4,FALSE)*VLOOKUP($C93,[1]数值模型!$B$86:$C$89,2,FALSE)</f>
        <v>381.87063941501032</v>
      </c>
      <c r="I93" s="12">
        <f>VLOOKUP($F93,[1]数值模型!$B$71:$R$80,5,FALSE)</f>
        <v>55.5</v>
      </c>
      <c r="J93" s="12">
        <f>VLOOKUP($F93,[1]数值模型!$B$71:$R$80,6,FALSE)</f>
        <v>19.7</v>
      </c>
      <c r="K93" s="12">
        <f>VLOOKUP($F93,[1]数值模型!$B$71:$R$80,7,FALSE)</f>
        <v>0</v>
      </c>
      <c r="L93" s="12">
        <f>VLOOKUP($F93,[1]数值模型!$B$71:$R$80,8,FALSE)</f>
        <v>19.7</v>
      </c>
      <c r="M93" s="12">
        <f>ROUND(1/VLOOKUP($D93,[1]装备百分比!$D$7:$J$15,7,FALSE),1)</f>
        <v>0.8</v>
      </c>
      <c r="N93" s="12">
        <v>50</v>
      </c>
      <c r="O93" s="12">
        <v>10</v>
      </c>
      <c r="P93" s="12">
        <f>VLOOKUP($F93,[1]数值模型!$B$71:$R$80,9,FALSE)</f>
        <v>40</v>
      </c>
      <c r="Q93" s="16">
        <f t="shared" si="9"/>
        <v>516.77063941501024</v>
      </c>
      <c r="R93" s="12">
        <f>VLOOKUP($F93,[1]数值模型!$B$71:$R$80,11,FALSE)*VLOOKUP($C93,[1]数值模型!$B$86:$C$89,2,FALSE)</f>
        <v>31.603087399862922</v>
      </c>
      <c r="S93" s="12">
        <f>VLOOKUP($D93,[1]数值模型!$D$22:$S$26,11,FALSE)*VLOOKUP($C93,[1]数值模型!$B$86:$C$89,2,FALSE)</f>
        <v>5.6137063144493347</v>
      </c>
      <c r="T93" s="12">
        <f>VLOOKUP($D93,[1]数值模型!$D$22:$S$26,12,FALSE)*VLOOKUP($C93,[1]数值模型!$B$86:$C$89,2,FALSE)</f>
        <v>3.4305983032745937</v>
      </c>
      <c r="U93" s="12">
        <f>VLOOKUP($D93,[1]数值模型!$D$22:$S$26,13,FALSE)*VLOOKUP($C93,[1]数值模型!$B$86:$C$89,2,FALSE)</f>
        <v>0</v>
      </c>
      <c r="V93" s="17">
        <f>VLOOKUP($D93,[1]数值模型!$D$22:$S$26,14,FALSE)*VLOOKUP($C93,[1]数值模型!$B$86:$C$89,2,FALSE)</f>
        <v>3.4305983032745937</v>
      </c>
      <c r="W93" s="17">
        <v>0</v>
      </c>
      <c r="X93" s="17">
        <v>0</v>
      </c>
      <c r="Y93" s="17">
        <v>0</v>
      </c>
      <c r="Z93" s="17">
        <f>VLOOKUP($F93,[1]数值模型!$B$71:$R$80,15,FALSE)</f>
        <v>4.6500000000000004</v>
      </c>
      <c r="AA93" s="16">
        <f t="shared" si="10"/>
        <v>48.727990320861444</v>
      </c>
      <c r="AB93" s="18"/>
      <c r="AC93" s="18"/>
      <c r="AD93" s="18"/>
      <c r="AE93" s="18"/>
      <c r="AF93" s="18"/>
      <c r="AG93" s="18"/>
      <c r="AH93" s="19">
        <v>100</v>
      </c>
      <c r="AI93" s="12">
        <f t="shared" si="6"/>
        <v>3542.1793794013024</v>
      </c>
      <c r="AJ93" s="12">
        <f t="shared" si="6"/>
        <v>616.87063144493345</v>
      </c>
      <c r="AK93" s="12">
        <f t="shared" si="6"/>
        <v>362.75983032745938</v>
      </c>
      <c r="AL93" s="12">
        <f t="shared" si="6"/>
        <v>0</v>
      </c>
      <c r="AM93" s="12">
        <f t="shared" si="6"/>
        <v>362.75983032745938</v>
      </c>
      <c r="AN93" s="12">
        <f t="shared" si="11"/>
        <v>505.00000000000006</v>
      </c>
      <c r="AO93" s="16">
        <f>SUM(AI93:AN93)</f>
        <v>5389.5696715011536</v>
      </c>
    </row>
    <row r="94" spans="1:41" x14ac:dyDescent="0.15">
      <c r="A94" s="12">
        <v>1092</v>
      </c>
      <c r="B94" s="33" t="s">
        <v>144</v>
      </c>
      <c r="C94" s="32">
        <v>1</v>
      </c>
      <c r="D94" s="21" t="s">
        <v>44</v>
      </c>
      <c r="E94" s="21">
        <v>1</v>
      </c>
      <c r="F94" s="21" t="s">
        <v>45</v>
      </c>
      <c r="G94" s="22" t="s">
        <v>46</v>
      </c>
      <c r="H94" s="12">
        <f>VLOOKUP($F94,[1]数值模型!$B$71:$R$80,4,FALSE)*VLOOKUP($C94,[1]数值模型!$B$86:$C$89,2,FALSE)</f>
        <v>328.50577691962775</v>
      </c>
      <c r="I94" s="12">
        <f>VLOOKUP($F94,[1]数值模型!$B$71:$R$80,5,FALSE)</f>
        <v>49.2</v>
      </c>
      <c r="J94" s="12">
        <f>VLOOKUP($F94,[1]数值模型!$B$71:$R$80,6,FALSE)</f>
        <v>14.9</v>
      </c>
      <c r="K94" s="12">
        <f>VLOOKUP($F94,[1]数值模型!$B$71:$R$80,7,FALSE)</f>
        <v>0</v>
      </c>
      <c r="L94" s="12">
        <f>VLOOKUP($F94,[1]数值模型!$B$71:$R$80,8,FALSE)</f>
        <v>14.9</v>
      </c>
      <c r="M94" s="12">
        <f>ROUND(1/VLOOKUP($D94,[1]装备百分比!$D$7:$J$15,7,FALSE),1)</f>
        <v>1</v>
      </c>
      <c r="N94" s="12">
        <v>50</v>
      </c>
      <c r="O94" s="12">
        <v>10</v>
      </c>
      <c r="P94" s="12">
        <f>VLOOKUP($F94,[1]数值模型!$B$71:$R$80,9,FALSE)</f>
        <v>36</v>
      </c>
      <c r="Q94" s="16">
        <f t="shared" si="9"/>
        <v>443.50577691962769</v>
      </c>
      <c r="R94" s="12">
        <f>VLOOKUP($F94,[1]数值模型!$B$71:$R$80,11,FALSE)*VLOOKUP($C94,[1]数值模型!$B$86:$C$89,2,FALSE)</f>
        <v>25.989381085413587</v>
      </c>
      <c r="S94" s="12">
        <f>VLOOKUP($D94,[1]数值模型!$D$22:$S$26,11,FALSE)*VLOOKUP($C94,[1]数值模型!$B$86:$C$89,2,FALSE)</f>
        <v>6.5493240335242238</v>
      </c>
      <c r="T94" s="12">
        <f>VLOOKUP($D94,[1]数值模型!$D$22:$S$26,12,FALSE)*VLOOKUP($C94,[1]数值模型!$B$86:$C$89,2,FALSE)</f>
        <v>2.2177605192886261</v>
      </c>
      <c r="U94" s="12">
        <f>VLOOKUP($D94,[1]数值模型!$D$22:$S$26,13,FALSE)*VLOOKUP($C94,[1]数值模型!$B$86:$C$89,2,FALSE)</f>
        <v>0</v>
      </c>
      <c r="V94" s="17">
        <f>VLOOKUP($D94,[1]数值模型!$D$22:$S$26,14,FALSE)*VLOOKUP($C94,[1]数值模型!$B$86:$C$89,2,FALSE)</f>
        <v>2.2177605192886261</v>
      </c>
      <c r="W94" s="17">
        <v>0</v>
      </c>
      <c r="X94" s="17">
        <v>0</v>
      </c>
      <c r="Y94" s="17">
        <v>0</v>
      </c>
      <c r="Z94" s="17">
        <f>VLOOKUP($F94,[1]数值模型!$B$71:$R$80,15,FALSE)</f>
        <v>3.2</v>
      </c>
      <c r="AA94" s="16">
        <f t="shared" si="10"/>
        <v>40.174226157515065</v>
      </c>
      <c r="AB94" s="23"/>
      <c r="AC94" s="23"/>
      <c r="AD94" s="23"/>
      <c r="AE94" s="23"/>
      <c r="AF94" s="23"/>
      <c r="AG94" s="23"/>
      <c r="AH94" s="19">
        <v>100</v>
      </c>
      <c r="AI94" s="12">
        <f t="shared" si="6"/>
        <v>2927.4438854609866</v>
      </c>
      <c r="AJ94" s="12">
        <f t="shared" si="6"/>
        <v>704.13240335242244</v>
      </c>
      <c r="AK94" s="12">
        <f t="shared" si="6"/>
        <v>236.67605192886262</v>
      </c>
      <c r="AL94" s="12">
        <f t="shared" si="6"/>
        <v>0</v>
      </c>
      <c r="AM94" s="12">
        <f t="shared" si="6"/>
        <v>236.67605192886262</v>
      </c>
      <c r="AN94" s="12">
        <f t="shared" si="11"/>
        <v>356</v>
      </c>
      <c r="AO94" s="16">
        <f t="shared" ref="AO94:AO122" si="12">SUM(AI94:AN94)</f>
        <v>4460.9283926711341</v>
      </c>
    </row>
    <row r="95" spans="1:41" x14ac:dyDescent="0.15">
      <c r="A95" s="12">
        <v>1093</v>
      </c>
      <c r="B95" s="33" t="s">
        <v>145</v>
      </c>
      <c r="C95" s="32">
        <v>1</v>
      </c>
      <c r="D95" s="21" t="s">
        <v>48</v>
      </c>
      <c r="E95" s="21">
        <v>2</v>
      </c>
      <c r="F95" s="21" t="s">
        <v>49</v>
      </c>
      <c r="G95" s="22" t="s">
        <v>50</v>
      </c>
      <c r="H95" s="12">
        <f>VLOOKUP($F95,[1]数值模型!$B$71:$R$80,4,FALSE)*VLOOKUP($C95,[1]数值模型!$B$86:$C$89,2,FALSE)</f>
        <v>293.85326880574297</v>
      </c>
      <c r="I95" s="12">
        <f>VLOOKUP($F95,[1]数值模型!$B$71:$R$80,5,FALSE)</f>
        <v>0</v>
      </c>
      <c r="J95" s="12">
        <f>VLOOKUP($F95,[1]数值模型!$B$71:$R$80,6,FALSE)</f>
        <v>12</v>
      </c>
      <c r="K95" s="12">
        <f>VLOOKUP($F95,[1]数值模型!$B$71:$R$80,7,FALSE)</f>
        <v>53.3</v>
      </c>
      <c r="L95" s="12">
        <f>VLOOKUP($F95,[1]数值模型!$B$71:$R$80,8,FALSE)</f>
        <v>12</v>
      </c>
      <c r="M95" s="12">
        <f>ROUND(1/VLOOKUP($D95,[1]装备百分比!$D$7:$J$15,7,FALSE),1)</f>
        <v>0.8</v>
      </c>
      <c r="N95" s="12">
        <v>50</v>
      </c>
      <c r="O95" s="12">
        <v>10</v>
      </c>
      <c r="P95" s="12">
        <f>VLOOKUP($F95,[1]数值模型!$B$71:$R$80,9,FALSE)</f>
        <v>80</v>
      </c>
      <c r="Q95" s="16">
        <f t="shared" si="9"/>
        <v>451.15326880574298</v>
      </c>
      <c r="R95" s="12">
        <f>VLOOKUP($F95,[1]数值模型!$B$71:$R$80,11,FALSE)*VLOOKUP($C95,[1]数值模型!$B$86:$C$89,2,FALSE)</f>
        <v>27.37548140996898</v>
      </c>
      <c r="S95" s="12">
        <f>VLOOKUP($D95,[1]数值模型!$D$22:$S$26,11,FALSE)*VLOOKUP($C95,[1]数值模型!$B$86:$C$89,2,FALSE)</f>
        <v>0</v>
      </c>
      <c r="T95" s="12">
        <f>VLOOKUP($D95,[1]数值模型!$D$22:$S$26,12,FALSE)*VLOOKUP($C95,[1]数值模型!$B$86:$C$89,2,FALSE)</f>
        <v>2.1484555030608568</v>
      </c>
      <c r="U95" s="12">
        <f>VLOOKUP($D95,[1]数值模型!$D$22:$S$26,13,FALSE)*VLOOKUP($C95,[1]数值模型!$B$86:$C$89,2,FALSE)</f>
        <v>5.8216213631326434</v>
      </c>
      <c r="V95" s="17">
        <f>VLOOKUP($D95,[1]数值模型!$D$22:$S$26,14,FALSE)*VLOOKUP($C95,[1]数值模型!$B$86:$C$89,2,FALSE)</f>
        <v>2.1484555030608568</v>
      </c>
      <c r="W95" s="17">
        <v>0</v>
      </c>
      <c r="X95" s="17">
        <v>0</v>
      </c>
      <c r="Y95" s="17">
        <v>0</v>
      </c>
      <c r="Z95" s="17">
        <f>VLOOKUP($F95,[1]数值模型!$B$71:$R$80,15,FALSE)</f>
        <v>3.1</v>
      </c>
      <c r="AA95" s="16">
        <f t="shared" si="10"/>
        <v>40.594013779223339</v>
      </c>
      <c r="AB95" s="23"/>
      <c r="AC95" s="23"/>
      <c r="AD95" s="23"/>
      <c r="AE95" s="23"/>
      <c r="AF95" s="23"/>
      <c r="AG95" s="23"/>
      <c r="AH95" s="19">
        <v>100</v>
      </c>
      <c r="AI95" s="12">
        <f t="shared" si="6"/>
        <v>3031.401409802641</v>
      </c>
      <c r="AJ95" s="12">
        <f t="shared" si="6"/>
        <v>0</v>
      </c>
      <c r="AK95" s="12">
        <f t="shared" si="6"/>
        <v>226.84555030608567</v>
      </c>
      <c r="AL95" s="12">
        <f t="shared" si="6"/>
        <v>635.4621363132643</v>
      </c>
      <c r="AM95" s="12">
        <f t="shared" si="6"/>
        <v>226.84555030608567</v>
      </c>
      <c r="AN95" s="12">
        <f t="shared" si="11"/>
        <v>390</v>
      </c>
      <c r="AO95" s="16">
        <f t="shared" si="12"/>
        <v>4510.5546467280765</v>
      </c>
    </row>
    <row r="96" spans="1:41" x14ac:dyDescent="0.15">
      <c r="A96" s="12">
        <v>1094</v>
      </c>
      <c r="B96" s="33" t="s">
        <v>146</v>
      </c>
      <c r="C96" s="32">
        <v>1</v>
      </c>
      <c r="D96" s="21" t="s">
        <v>44</v>
      </c>
      <c r="E96" s="21">
        <v>1</v>
      </c>
      <c r="F96" s="21" t="s">
        <v>52</v>
      </c>
      <c r="G96" s="22" t="s">
        <v>53</v>
      </c>
      <c r="H96" s="12">
        <f>VLOOKUP($F96,[1]数值模型!$B$71:$R$80,4,FALSE)*VLOOKUP($C96,[1]数值模型!$B$86:$C$89,2,FALSE)</f>
        <v>328.50577691962775</v>
      </c>
      <c r="I96" s="12">
        <f>VLOOKUP($F96,[1]数值模型!$B$71:$R$80,5,FALSE)</f>
        <v>49.2</v>
      </c>
      <c r="J96" s="12">
        <f>VLOOKUP($F96,[1]数值模型!$B$71:$R$80,6,FALSE)</f>
        <v>14.9</v>
      </c>
      <c r="K96" s="12">
        <f>VLOOKUP($F96,[1]数值模型!$B$71:$R$80,7,FALSE)</f>
        <v>0</v>
      </c>
      <c r="L96" s="12">
        <f>VLOOKUP($F96,[1]数值模型!$B$71:$R$80,8,FALSE)</f>
        <v>14.9</v>
      </c>
      <c r="M96" s="12">
        <f>ROUND(1/VLOOKUP($D96,[1]装备百分比!$D$7:$J$15,7,FALSE),1)</f>
        <v>1</v>
      </c>
      <c r="N96" s="12">
        <v>50</v>
      </c>
      <c r="O96" s="12">
        <v>10</v>
      </c>
      <c r="P96" s="12">
        <f>VLOOKUP($F96,[1]数值模型!$B$71:$R$80,9,FALSE)</f>
        <v>24</v>
      </c>
      <c r="Q96" s="16">
        <f t="shared" si="9"/>
        <v>431.50577691962769</v>
      </c>
      <c r="R96" s="12">
        <f>VLOOKUP($F96,[1]数值模型!$B$71:$R$80,11,FALSE)*VLOOKUP($C96,[1]数值模型!$B$86:$C$89,2,FALSE)</f>
        <v>25.989381085413587</v>
      </c>
      <c r="S96" s="12">
        <f>VLOOKUP($D96,[1]数值模型!$D$22:$S$26,11,FALSE)*VLOOKUP($C96,[1]数值模型!$B$86:$C$89,2,FALSE)</f>
        <v>6.5493240335242238</v>
      </c>
      <c r="T96" s="12">
        <f>VLOOKUP($D96,[1]数值模型!$D$22:$S$26,12,FALSE)*VLOOKUP($C96,[1]数值模型!$B$86:$C$89,2,FALSE)</f>
        <v>2.2177605192886261</v>
      </c>
      <c r="U96" s="12">
        <f>VLOOKUP($D96,[1]数值模型!$D$22:$S$26,13,FALSE)*VLOOKUP($C96,[1]数值模型!$B$86:$C$89,2,FALSE)</f>
        <v>0</v>
      </c>
      <c r="V96" s="17">
        <f>VLOOKUP($D96,[1]数值模型!$D$22:$S$26,14,FALSE)*VLOOKUP($C96,[1]数值模型!$B$86:$C$89,2,FALSE)</f>
        <v>2.2177605192886261</v>
      </c>
      <c r="W96" s="17">
        <v>0</v>
      </c>
      <c r="X96" s="17">
        <v>0</v>
      </c>
      <c r="Y96" s="17">
        <v>0</v>
      </c>
      <c r="Z96" s="17">
        <f>VLOOKUP($F96,[1]数值模型!$B$71:$R$80,15,FALSE)</f>
        <v>3.2</v>
      </c>
      <c r="AA96" s="16">
        <f t="shared" si="10"/>
        <v>40.174226157515065</v>
      </c>
      <c r="AB96" s="23"/>
      <c r="AC96" s="23"/>
      <c r="AD96" s="23"/>
      <c r="AE96" s="23"/>
      <c r="AF96" s="23"/>
      <c r="AG96" s="23"/>
      <c r="AH96" s="19">
        <v>100</v>
      </c>
      <c r="AI96" s="12">
        <f t="shared" si="6"/>
        <v>2927.4438854609866</v>
      </c>
      <c r="AJ96" s="12">
        <f t="shared" si="6"/>
        <v>704.13240335242244</v>
      </c>
      <c r="AK96" s="12">
        <f t="shared" si="6"/>
        <v>236.67605192886262</v>
      </c>
      <c r="AL96" s="12">
        <f t="shared" si="6"/>
        <v>0</v>
      </c>
      <c r="AM96" s="12">
        <f t="shared" si="6"/>
        <v>236.67605192886262</v>
      </c>
      <c r="AN96" s="12">
        <f t="shared" si="11"/>
        <v>344</v>
      </c>
      <c r="AO96" s="16">
        <f t="shared" si="12"/>
        <v>4448.9283926711341</v>
      </c>
    </row>
    <row r="97" spans="1:41" x14ac:dyDescent="0.15">
      <c r="A97" s="12">
        <v>1095</v>
      </c>
      <c r="B97" s="33" t="s">
        <v>147</v>
      </c>
      <c r="C97" s="32">
        <v>1</v>
      </c>
      <c r="D97" s="21" t="s">
        <v>40</v>
      </c>
      <c r="E97" s="21">
        <v>1</v>
      </c>
      <c r="F97" s="21" t="s">
        <v>55</v>
      </c>
      <c r="G97" s="22" t="s">
        <v>56</v>
      </c>
      <c r="H97" s="12">
        <f>VLOOKUP($F97,[1]数值模型!$B$71:$R$80,4,FALSE)*VLOOKUP($C97,[1]数值模型!$B$86:$C$89,2,FALSE)</f>
        <v>381.87063941501032</v>
      </c>
      <c r="I97" s="12">
        <f>VLOOKUP($F97,[1]数值模型!$B$71:$R$80,5,FALSE)</f>
        <v>55.5</v>
      </c>
      <c r="J97" s="12">
        <f>VLOOKUP($F97,[1]数值模型!$B$71:$R$80,6,FALSE)</f>
        <v>19.7</v>
      </c>
      <c r="K97" s="12">
        <f>VLOOKUP($F97,[1]数值模型!$B$71:$R$80,7,FALSE)</f>
        <v>0</v>
      </c>
      <c r="L97" s="12">
        <f>VLOOKUP($F97,[1]数值模型!$B$71:$R$80,8,FALSE)</f>
        <v>19.7</v>
      </c>
      <c r="M97" s="12">
        <f>ROUND(1/VLOOKUP($D97,[1]装备百分比!$D$7:$J$15,7,FALSE),1)</f>
        <v>0.8</v>
      </c>
      <c r="N97" s="12">
        <v>50</v>
      </c>
      <c r="O97" s="12">
        <v>10</v>
      </c>
      <c r="P97" s="12">
        <f>VLOOKUP($F97,[1]数值模型!$B$71:$R$80,9,FALSE)</f>
        <v>48</v>
      </c>
      <c r="Q97" s="16">
        <f t="shared" si="9"/>
        <v>524.77063941501024</v>
      </c>
      <c r="R97" s="12">
        <f>VLOOKUP($F97,[1]数值模型!$B$71:$R$80,11,FALSE)*VLOOKUP($C97,[1]数值模型!$B$86:$C$89,2,FALSE)</f>
        <v>31.603087399862922</v>
      </c>
      <c r="S97" s="12">
        <f>VLOOKUP($D97,[1]数值模型!$D$22:$S$26,11,FALSE)*VLOOKUP($C97,[1]数值模型!$B$86:$C$89,2,FALSE)</f>
        <v>5.6137063144493347</v>
      </c>
      <c r="T97" s="12">
        <f>VLOOKUP($D97,[1]数值模型!$D$22:$S$26,12,FALSE)*VLOOKUP($C97,[1]数值模型!$B$86:$C$89,2,FALSE)</f>
        <v>3.4305983032745937</v>
      </c>
      <c r="U97" s="12">
        <f>VLOOKUP($D97,[1]数值模型!$D$22:$S$26,13,FALSE)*VLOOKUP($C97,[1]数值模型!$B$86:$C$89,2,FALSE)</f>
        <v>0</v>
      </c>
      <c r="V97" s="17">
        <f>VLOOKUP($D97,[1]数值模型!$D$22:$S$26,14,FALSE)*VLOOKUP($C97,[1]数值模型!$B$86:$C$89,2,FALSE)</f>
        <v>3.4305983032745937</v>
      </c>
      <c r="W97" s="17">
        <v>0</v>
      </c>
      <c r="X97" s="17">
        <v>0</v>
      </c>
      <c r="Y97" s="17">
        <v>0</v>
      </c>
      <c r="Z97" s="17">
        <f>VLOOKUP($F97,[1]数值模型!$B$71:$R$80,15,FALSE)</f>
        <v>4.6500000000000004</v>
      </c>
      <c r="AA97" s="16">
        <f t="shared" si="10"/>
        <v>48.727990320861444</v>
      </c>
      <c r="AB97" s="23"/>
      <c r="AC97" s="23"/>
      <c r="AD97" s="23"/>
      <c r="AE97" s="23"/>
      <c r="AF97" s="23"/>
      <c r="AG97" s="23"/>
      <c r="AH97" s="19">
        <v>100</v>
      </c>
      <c r="AI97" s="12">
        <f t="shared" si="6"/>
        <v>3542.1793794013024</v>
      </c>
      <c r="AJ97" s="12">
        <f t="shared" si="6"/>
        <v>616.87063144493345</v>
      </c>
      <c r="AK97" s="12">
        <f t="shared" si="6"/>
        <v>362.75983032745938</v>
      </c>
      <c r="AL97" s="12">
        <f t="shared" si="6"/>
        <v>0</v>
      </c>
      <c r="AM97" s="12">
        <f t="shared" si="6"/>
        <v>362.75983032745938</v>
      </c>
      <c r="AN97" s="12">
        <f t="shared" si="11"/>
        <v>513</v>
      </c>
      <c r="AO97" s="16">
        <f t="shared" si="12"/>
        <v>5397.5696715011536</v>
      </c>
    </row>
    <row r="98" spans="1:41" x14ac:dyDescent="0.15">
      <c r="A98" s="12">
        <v>1096</v>
      </c>
      <c r="B98" s="33" t="s">
        <v>148</v>
      </c>
      <c r="C98" s="32">
        <v>1</v>
      </c>
      <c r="D98" s="21" t="s">
        <v>48</v>
      </c>
      <c r="E98" s="21">
        <v>2</v>
      </c>
      <c r="F98" s="21" t="s">
        <v>58</v>
      </c>
      <c r="G98" s="22" t="s">
        <v>59</v>
      </c>
      <c r="H98" s="12">
        <f>VLOOKUP($F98,[1]数值模型!$B$71:$R$80,4,FALSE)*VLOOKUP($C98,[1]数值模型!$B$86:$C$89,2,FALSE)</f>
        <v>293.85326880574297</v>
      </c>
      <c r="I98" s="12">
        <f>VLOOKUP($F98,[1]数值模型!$B$71:$R$80,5,FALSE)</f>
        <v>0</v>
      </c>
      <c r="J98" s="12">
        <f>VLOOKUP($F98,[1]数值模型!$B$71:$R$80,6,FALSE)</f>
        <v>12</v>
      </c>
      <c r="K98" s="12">
        <f>VLOOKUP($F98,[1]数值模型!$B$71:$R$80,7,FALSE)</f>
        <v>53.3</v>
      </c>
      <c r="L98" s="12">
        <f>VLOOKUP($F98,[1]数值模型!$B$71:$R$80,8,FALSE)</f>
        <v>12</v>
      </c>
      <c r="M98" s="12">
        <f>ROUND(1/VLOOKUP($D98,[1]装备百分比!$D$7:$J$15,7,FALSE),1)</f>
        <v>0.8</v>
      </c>
      <c r="N98" s="12">
        <v>50</v>
      </c>
      <c r="O98" s="12">
        <v>10</v>
      </c>
      <c r="P98" s="12">
        <f>VLOOKUP($F98,[1]数值模型!$B$71:$R$80,9,FALSE)</f>
        <v>80</v>
      </c>
      <c r="Q98" s="16">
        <f t="shared" si="9"/>
        <v>451.15326880574298</v>
      </c>
      <c r="R98" s="12">
        <f>VLOOKUP($F98,[1]数值模型!$B$71:$R$80,11,FALSE)*VLOOKUP($C98,[1]数值模型!$B$86:$C$89,2,FALSE)</f>
        <v>27.37548140996898</v>
      </c>
      <c r="S98" s="12">
        <f>VLOOKUP($D98,[1]数值模型!$D$22:$S$26,11,FALSE)*VLOOKUP($C98,[1]数值模型!$B$86:$C$89,2,FALSE)</f>
        <v>0</v>
      </c>
      <c r="T98" s="12">
        <f>VLOOKUP($D98,[1]数值模型!$D$22:$S$26,12,FALSE)*VLOOKUP($C98,[1]数值模型!$B$86:$C$89,2,FALSE)</f>
        <v>2.1484555030608568</v>
      </c>
      <c r="U98" s="12">
        <f>VLOOKUP($D98,[1]数值模型!$D$22:$S$26,13,FALSE)*VLOOKUP($C98,[1]数值模型!$B$86:$C$89,2,FALSE)</f>
        <v>5.8216213631326434</v>
      </c>
      <c r="V98" s="17">
        <f>VLOOKUP($D98,[1]数值模型!$D$22:$S$26,14,FALSE)*VLOOKUP($C98,[1]数值模型!$B$86:$C$89,2,FALSE)</f>
        <v>2.1484555030608568</v>
      </c>
      <c r="W98" s="17">
        <v>0</v>
      </c>
      <c r="X98" s="17">
        <v>0</v>
      </c>
      <c r="Y98" s="17">
        <v>0</v>
      </c>
      <c r="Z98" s="17">
        <f>VLOOKUP($F98,[1]数值模型!$B$71:$R$80,15,FALSE)</f>
        <v>3.1</v>
      </c>
      <c r="AA98" s="16">
        <f t="shared" si="10"/>
        <v>40.594013779223339</v>
      </c>
      <c r="AB98" s="23"/>
      <c r="AC98" s="23"/>
      <c r="AD98" s="23"/>
      <c r="AE98" s="23"/>
      <c r="AF98" s="23"/>
      <c r="AG98" s="23"/>
      <c r="AH98" s="19">
        <v>100</v>
      </c>
      <c r="AI98" s="12">
        <f t="shared" si="6"/>
        <v>3031.401409802641</v>
      </c>
      <c r="AJ98" s="12">
        <f t="shared" si="6"/>
        <v>0</v>
      </c>
      <c r="AK98" s="12">
        <f t="shared" si="6"/>
        <v>226.84555030608567</v>
      </c>
      <c r="AL98" s="12">
        <f t="shared" si="6"/>
        <v>635.4621363132643</v>
      </c>
      <c r="AM98" s="12">
        <f t="shared" si="6"/>
        <v>226.84555030608567</v>
      </c>
      <c r="AN98" s="12">
        <f t="shared" si="11"/>
        <v>390</v>
      </c>
      <c r="AO98" s="16">
        <f t="shared" si="12"/>
        <v>4510.5546467280765</v>
      </c>
    </row>
    <row r="99" spans="1:41" x14ac:dyDescent="0.15">
      <c r="A99" s="12">
        <v>1097</v>
      </c>
      <c r="B99" s="33" t="s">
        <v>149</v>
      </c>
      <c r="C99" s="32">
        <v>1</v>
      </c>
      <c r="D99" s="21" t="s">
        <v>61</v>
      </c>
      <c r="E99" s="21">
        <v>1</v>
      </c>
      <c r="F99" s="21" t="s">
        <v>62</v>
      </c>
      <c r="G99" s="22" t="s">
        <v>63</v>
      </c>
      <c r="H99" s="12">
        <f>VLOOKUP($F99,[1]数值模型!$B$71:$R$80,4,FALSE)*VLOOKUP($C99,[1]数值模型!$B$86:$C$89,2,FALSE)</f>
        <v>368.70268633173407</v>
      </c>
      <c r="I99" s="12">
        <f>VLOOKUP($F99,[1]数值模型!$B$71:$R$80,5,FALSE)</f>
        <v>59.2</v>
      </c>
      <c r="J99" s="12">
        <f>VLOOKUP($F99,[1]数值模型!$B$71:$R$80,6,FALSE)</f>
        <v>17</v>
      </c>
      <c r="K99" s="12">
        <f>VLOOKUP($F99,[1]数值模型!$B$71:$R$80,7,FALSE)</f>
        <v>0</v>
      </c>
      <c r="L99" s="12">
        <f>VLOOKUP($F99,[1]数值模型!$B$71:$R$80,8,FALSE)</f>
        <v>18</v>
      </c>
      <c r="M99" s="12">
        <f>ROUND(1/VLOOKUP($D99,[1]装备百分比!$D$7:$J$15,7,FALSE),1)</f>
        <v>0.8</v>
      </c>
      <c r="N99" s="12">
        <v>50</v>
      </c>
      <c r="O99" s="12">
        <v>10</v>
      </c>
      <c r="P99" s="12">
        <f>VLOOKUP($F99,[1]数值模型!$B$71:$R$80,9,FALSE)</f>
        <v>96</v>
      </c>
      <c r="Q99" s="16">
        <f t="shared" si="9"/>
        <v>558.902686331734</v>
      </c>
      <c r="R99" s="12">
        <f>VLOOKUP($F99,[1]数值模型!$B$71:$R$80,11,FALSE)*VLOOKUP($C99,[1]数值模型!$B$86:$C$89,2,FALSE)</f>
        <v>28.068531572246673</v>
      </c>
      <c r="S99" s="12">
        <f>VLOOKUP($D99,[1]数值模型!$D$22:$S$26,11,FALSE)*VLOOKUP($C99,[1]数值模型!$B$86:$C$89,2,FALSE)</f>
        <v>6.3760614929547996</v>
      </c>
      <c r="T99" s="12">
        <f>VLOOKUP($D99,[1]数值模型!$D$22:$S$26,12,FALSE)*VLOOKUP($C99,[1]数值模型!$B$86:$C$89,2,FALSE)</f>
        <v>2.9801156977940915</v>
      </c>
      <c r="U99" s="12">
        <f>VLOOKUP($D99,[1]数值模型!$D$22:$S$26,13,FALSE)*VLOOKUP($C99,[1]数值模型!$B$86:$C$89,2,FALSE)</f>
        <v>0</v>
      </c>
      <c r="V99" s="17">
        <f>VLOOKUP($D99,[1]数值模型!$D$22:$S$26,14,FALSE)*VLOOKUP($C99,[1]数值模型!$B$86:$C$89,2,FALSE)</f>
        <v>2.9801156977940915</v>
      </c>
      <c r="W99" s="17">
        <v>0</v>
      </c>
      <c r="X99" s="17">
        <v>0</v>
      </c>
      <c r="Y99" s="17">
        <v>0</v>
      </c>
      <c r="Z99" s="17">
        <f>VLOOKUP($F99,[1]数值模型!$B$71:$R$80,15,FALSE)</f>
        <v>3.3</v>
      </c>
      <c r="AA99" s="16">
        <f t="shared" si="10"/>
        <v>43.704824460789652</v>
      </c>
      <c r="AB99" s="23"/>
      <c r="AC99" s="23"/>
      <c r="AD99" s="23"/>
      <c r="AE99" s="23"/>
      <c r="AF99" s="23"/>
      <c r="AG99" s="23"/>
      <c r="AH99" s="19">
        <v>100</v>
      </c>
      <c r="AI99" s="12">
        <f t="shared" si="6"/>
        <v>3175.5558435564017</v>
      </c>
      <c r="AJ99" s="12">
        <f t="shared" si="6"/>
        <v>696.80614929548005</v>
      </c>
      <c r="AK99" s="12">
        <f t="shared" si="6"/>
        <v>315.01156977940917</v>
      </c>
      <c r="AL99" s="12">
        <f t="shared" si="6"/>
        <v>0</v>
      </c>
      <c r="AM99" s="12">
        <f t="shared" si="6"/>
        <v>316.01156977940917</v>
      </c>
      <c r="AN99" s="12">
        <f t="shared" si="11"/>
        <v>426</v>
      </c>
      <c r="AO99" s="16">
        <f t="shared" si="12"/>
        <v>4929.3851324107</v>
      </c>
    </row>
    <row r="100" spans="1:41" x14ac:dyDescent="0.15">
      <c r="A100" s="12">
        <v>1098</v>
      </c>
      <c r="B100" s="33" t="s">
        <v>150</v>
      </c>
      <c r="C100" s="32">
        <v>1</v>
      </c>
      <c r="D100" s="21" t="s">
        <v>61</v>
      </c>
      <c r="E100" s="21">
        <v>1</v>
      </c>
      <c r="F100" s="21" t="s">
        <v>65</v>
      </c>
      <c r="G100" s="22" t="s">
        <v>66</v>
      </c>
      <c r="H100" s="12">
        <f>VLOOKUP($F100,[1]数值模型!$B$71:$R$80,4,FALSE)*VLOOKUP($C100,[1]数值模型!$B$86:$C$89,2,FALSE)</f>
        <v>368.70268633173407</v>
      </c>
      <c r="I100" s="12">
        <f>VLOOKUP($F100,[1]数值模型!$B$71:$R$80,5,FALSE)</f>
        <v>59.2</v>
      </c>
      <c r="J100" s="12">
        <f>VLOOKUP($F100,[1]数值模型!$B$71:$R$80,6,FALSE)</f>
        <v>17</v>
      </c>
      <c r="K100" s="12">
        <f>VLOOKUP($F100,[1]数值模型!$B$71:$R$80,7,FALSE)</f>
        <v>0</v>
      </c>
      <c r="L100" s="12">
        <f>VLOOKUP($F100,[1]数值模型!$B$71:$R$80,8,FALSE)</f>
        <v>18</v>
      </c>
      <c r="M100" s="12">
        <f>ROUND(1/VLOOKUP($D100,[1]装备百分比!$D$7:$J$15,7,FALSE),1)</f>
        <v>0.8</v>
      </c>
      <c r="N100" s="12">
        <v>50</v>
      </c>
      <c r="O100" s="12">
        <v>10</v>
      </c>
      <c r="P100" s="12">
        <f>VLOOKUP($F100,[1]数值模型!$B$71:$R$80,9,FALSE)</f>
        <v>96</v>
      </c>
      <c r="Q100" s="16">
        <f t="shared" si="9"/>
        <v>558.902686331734</v>
      </c>
      <c r="R100" s="12">
        <f>VLOOKUP($F100,[1]数值模型!$B$71:$R$80,11,FALSE)*VLOOKUP($C100,[1]数值模型!$B$86:$C$89,2,FALSE)</f>
        <v>28.068531572246673</v>
      </c>
      <c r="S100" s="12">
        <f>VLOOKUP($D100,[1]数值模型!$D$22:$S$26,11,FALSE)*VLOOKUP($C100,[1]数值模型!$B$86:$C$89,2,FALSE)</f>
        <v>6.3760614929547996</v>
      </c>
      <c r="T100" s="12">
        <f>VLOOKUP($D100,[1]数值模型!$D$22:$S$26,12,FALSE)*VLOOKUP($C100,[1]数值模型!$B$86:$C$89,2,FALSE)</f>
        <v>2.9801156977940915</v>
      </c>
      <c r="U100" s="12">
        <f>VLOOKUP($D100,[1]数值模型!$D$22:$S$26,13,FALSE)*VLOOKUP($C100,[1]数值模型!$B$86:$C$89,2,FALSE)</f>
        <v>0</v>
      </c>
      <c r="V100" s="17">
        <f>VLOOKUP($D100,[1]数值模型!$D$22:$S$26,14,FALSE)*VLOOKUP($C100,[1]数值模型!$B$86:$C$89,2,FALSE)</f>
        <v>2.9801156977940915</v>
      </c>
      <c r="W100" s="17">
        <v>0</v>
      </c>
      <c r="X100" s="17">
        <v>0</v>
      </c>
      <c r="Y100" s="17">
        <v>0</v>
      </c>
      <c r="Z100" s="17">
        <f>VLOOKUP($F100,[1]数值模型!$B$71:$R$80,15,FALSE)</f>
        <v>3.3</v>
      </c>
      <c r="AA100" s="16">
        <f t="shared" si="10"/>
        <v>43.704824460789652</v>
      </c>
      <c r="AB100" s="23"/>
      <c r="AC100" s="23"/>
      <c r="AD100" s="23"/>
      <c r="AE100" s="23"/>
      <c r="AF100" s="23"/>
      <c r="AG100" s="23"/>
      <c r="AH100" s="19">
        <v>100</v>
      </c>
      <c r="AI100" s="12">
        <f t="shared" si="6"/>
        <v>3175.5558435564017</v>
      </c>
      <c r="AJ100" s="12">
        <f t="shared" si="6"/>
        <v>696.80614929548005</v>
      </c>
      <c r="AK100" s="12">
        <f t="shared" si="6"/>
        <v>315.01156977940917</v>
      </c>
      <c r="AL100" s="12">
        <f t="shared" si="6"/>
        <v>0</v>
      </c>
      <c r="AM100" s="12">
        <f t="shared" si="6"/>
        <v>316.01156977940917</v>
      </c>
      <c r="AN100" s="12">
        <f t="shared" si="11"/>
        <v>426</v>
      </c>
      <c r="AO100" s="16">
        <f t="shared" si="12"/>
        <v>4929.3851324107</v>
      </c>
    </row>
    <row r="101" spans="1:41" x14ac:dyDescent="0.15">
      <c r="A101" s="12">
        <v>1099</v>
      </c>
      <c r="B101" s="33" t="s">
        <v>151</v>
      </c>
      <c r="C101" s="32">
        <v>1</v>
      </c>
      <c r="D101" s="21" t="s">
        <v>40</v>
      </c>
      <c r="E101" s="21">
        <v>1</v>
      </c>
      <c r="F101" s="21" t="s">
        <v>55</v>
      </c>
      <c r="G101" s="22" t="s">
        <v>68</v>
      </c>
      <c r="H101" s="12">
        <f>VLOOKUP($F101,[1]数值模型!$B$71:$R$80,4,FALSE)*VLOOKUP($C101,[1]数值模型!$B$86:$C$89,2,FALSE)</f>
        <v>381.87063941501032</v>
      </c>
      <c r="I101" s="12">
        <f>VLOOKUP($F101,[1]数值模型!$B$71:$R$80,5,FALSE)</f>
        <v>55.5</v>
      </c>
      <c r="J101" s="12">
        <f>VLOOKUP($F101,[1]数值模型!$B$71:$R$80,6,FALSE)</f>
        <v>19.7</v>
      </c>
      <c r="K101" s="12">
        <f>VLOOKUP($F101,[1]数值模型!$B$71:$R$80,7,FALSE)</f>
        <v>0</v>
      </c>
      <c r="L101" s="12">
        <f>VLOOKUP($F101,[1]数值模型!$B$71:$R$80,8,FALSE)</f>
        <v>19.7</v>
      </c>
      <c r="M101" s="12">
        <f>ROUND(1/VLOOKUP($D101,[1]装备百分比!$D$7:$J$15,7,FALSE),1)</f>
        <v>0.8</v>
      </c>
      <c r="N101" s="12">
        <v>50</v>
      </c>
      <c r="O101" s="12">
        <v>10</v>
      </c>
      <c r="P101" s="12">
        <f>VLOOKUP($F101,[1]数值模型!$B$71:$R$80,9,FALSE)</f>
        <v>48</v>
      </c>
      <c r="Q101" s="16">
        <f t="shared" si="9"/>
        <v>524.77063941501024</v>
      </c>
      <c r="R101" s="12">
        <f>VLOOKUP($F101,[1]数值模型!$B$71:$R$80,11,FALSE)*VLOOKUP($C101,[1]数值模型!$B$86:$C$89,2,FALSE)</f>
        <v>31.603087399862922</v>
      </c>
      <c r="S101" s="12">
        <f>VLOOKUP($D101,[1]数值模型!$D$22:$S$26,11,FALSE)*VLOOKUP($C101,[1]数值模型!$B$86:$C$89,2,FALSE)</f>
        <v>5.6137063144493347</v>
      </c>
      <c r="T101" s="12">
        <f>VLOOKUP($D101,[1]数值模型!$D$22:$S$26,12,FALSE)*VLOOKUP($C101,[1]数值模型!$B$86:$C$89,2,FALSE)</f>
        <v>3.4305983032745937</v>
      </c>
      <c r="U101" s="12">
        <f>VLOOKUP($D101,[1]数值模型!$D$22:$S$26,13,FALSE)*VLOOKUP($C101,[1]数值模型!$B$86:$C$89,2,FALSE)</f>
        <v>0</v>
      </c>
      <c r="V101" s="17">
        <f>VLOOKUP($D101,[1]数值模型!$D$22:$S$26,14,FALSE)*VLOOKUP($C101,[1]数值模型!$B$86:$C$89,2,FALSE)</f>
        <v>3.4305983032745937</v>
      </c>
      <c r="W101" s="17">
        <v>0</v>
      </c>
      <c r="X101" s="17">
        <v>0</v>
      </c>
      <c r="Y101" s="17">
        <v>0</v>
      </c>
      <c r="Z101" s="17">
        <f>VLOOKUP($F101,[1]数值模型!$B$71:$R$80,15,FALSE)</f>
        <v>4.6500000000000004</v>
      </c>
      <c r="AA101" s="16">
        <f t="shared" si="10"/>
        <v>48.727990320861444</v>
      </c>
      <c r="AB101" s="23"/>
      <c r="AC101" s="23"/>
      <c r="AD101" s="23"/>
      <c r="AE101" s="23"/>
      <c r="AF101" s="23"/>
      <c r="AG101" s="23"/>
      <c r="AH101" s="19">
        <v>100</v>
      </c>
      <c r="AI101" s="12">
        <f t="shared" si="6"/>
        <v>3542.1793794013024</v>
      </c>
      <c r="AJ101" s="12">
        <f t="shared" si="6"/>
        <v>616.87063144493345</v>
      </c>
      <c r="AK101" s="12">
        <f t="shared" si="6"/>
        <v>362.75983032745938</v>
      </c>
      <c r="AL101" s="12">
        <f t="shared" si="6"/>
        <v>0</v>
      </c>
      <c r="AM101" s="12">
        <f t="shared" si="6"/>
        <v>362.75983032745938</v>
      </c>
      <c r="AN101" s="12">
        <f t="shared" si="11"/>
        <v>513</v>
      </c>
      <c r="AO101" s="16">
        <f t="shared" si="12"/>
        <v>5397.5696715011536</v>
      </c>
    </row>
    <row r="102" spans="1:41" ht="24" x14ac:dyDescent="0.15">
      <c r="A102" s="12">
        <v>1100</v>
      </c>
      <c r="B102" s="33" t="s">
        <v>152</v>
      </c>
      <c r="C102" s="32">
        <v>1</v>
      </c>
      <c r="D102" s="21" t="s">
        <v>44</v>
      </c>
      <c r="E102" s="21">
        <v>1</v>
      </c>
      <c r="F102" s="21" t="s">
        <v>52</v>
      </c>
      <c r="G102" s="22" t="s">
        <v>70</v>
      </c>
      <c r="H102" s="12">
        <f>VLOOKUP($F102,[1]数值模型!$B$71:$R$80,4,FALSE)*VLOOKUP($C102,[1]数值模型!$B$86:$C$89,2,FALSE)</f>
        <v>328.50577691962775</v>
      </c>
      <c r="I102" s="12">
        <f>VLOOKUP($F102,[1]数值模型!$B$71:$R$80,5,FALSE)</f>
        <v>49.2</v>
      </c>
      <c r="J102" s="12">
        <f>VLOOKUP($F102,[1]数值模型!$B$71:$R$80,6,FALSE)</f>
        <v>14.9</v>
      </c>
      <c r="K102" s="12">
        <f>VLOOKUP($F102,[1]数值模型!$B$71:$R$80,7,FALSE)</f>
        <v>0</v>
      </c>
      <c r="L102" s="12">
        <f>VLOOKUP($F102,[1]数值模型!$B$71:$R$80,8,FALSE)</f>
        <v>14.9</v>
      </c>
      <c r="M102" s="12">
        <f>ROUND(1/VLOOKUP($D102,[1]装备百分比!$D$7:$J$15,7,FALSE),1)</f>
        <v>1</v>
      </c>
      <c r="N102" s="12">
        <v>50</v>
      </c>
      <c r="O102" s="12">
        <v>10</v>
      </c>
      <c r="P102" s="12">
        <f>VLOOKUP($F102,[1]数值模型!$B$71:$R$80,9,FALSE)</f>
        <v>24</v>
      </c>
      <c r="Q102" s="16">
        <f t="shared" si="9"/>
        <v>431.50577691962769</v>
      </c>
      <c r="R102" s="12">
        <f>VLOOKUP($F102,[1]数值模型!$B$71:$R$80,11,FALSE)*VLOOKUP($C102,[1]数值模型!$B$86:$C$89,2,FALSE)</f>
        <v>25.989381085413587</v>
      </c>
      <c r="S102" s="12">
        <f>VLOOKUP($D102,[1]数值模型!$D$22:$S$26,11,FALSE)*VLOOKUP($C102,[1]数值模型!$B$86:$C$89,2,FALSE)</f>
        <v>6.5493240335242238</v>
      </c>
      <c r="T102" s="12">
        <f>VLOOKUP($D102,[1]数值模型!$D$22:$S$26,12,FALSE)*VLOOKUP($C102,[1]数值模型!$B$86:$C$89,2,FALSE)</f>
        <v>2.2177605192886261</v>
      </c>
      <c r="U102" s="12">
        <f>VLOOKUP($D102,[1]数值模型!$D$22:$S$26,13,FALSE)*VLOOKUP($C102,[1]数值模型!$B$86:$C$89,2,FALSE)</f>
        <v>0</v>
      </c>
      <c r="V102" s="17">
        <f>VLOOKUP($D102,[1]数值模型!$D$22:$S$26,14,FALSE)*VLOOKUP($C102,[1]数值模型!$B$86:$C$89,2,FALSE)</f>
        <v>2.2177605192886261</v>
      </c>
      <c r="W102" s="17">
        <v>0</v>
      </c>
      <c r="X102" s="17">
        <v>0</v>
      </c>
      <c r="Y102" s="17">
        <v>0</v>
      </c>
      <c r="Z102" s="17">
        <f>VLOOKUP($F102,[1]数值模型!$B$71:$R$80,15,FALSE)</f>
        <v>3.2</v>
      </c>
      <c r="AA102" s="16">
        <f t="shared" si="10"/>
        <v>40.174226157515065</v>
      </c>
      <c r="AB102" s="23"/>
      <c r="AC102" s="23"/>
      <c r="AD102" s="23"/>
      <c r="AE102" s="23"/>
      <c r="AF102" s="23"/>
      <c r="AG102" s="23"/>
      <c r="AH102" s="19">
        <v>100</v>
      </c>
      <c r="AI102" s="12">
        <f t="shared" si="6"/>
        <v>2927.4438854609866</v>
      </c>
      <c r="AJ102" s="12">
        <f t="shared" si="6"/>
        <v>704.13240335242244</v>
      </c>
      <c r="AK102" s="12">
        <f t="shared" si="6"/>
        <v>236.67605192886262</v>
      </c>
      <c r="AL102" s="12">
        <f t="shared" si="6"/>
        <v>0</v>
      </c>
      <c r="AM102" s="12">
        <f t="shared" si="6"/>
        <v>236.67605192886262</v>
      </c>
      <c r="AN102" s="12">
        <f t="shared" si="11"/>
        <v>344</v>
      </c>
      <c r="AO102" s="16">
        <f t="shared" si="12"/>
        <v>4448.9283926711341</v>
      </c>
    </row>
    <row r="103" spans="1:41" x14ac:dyDescent="0.15">
      <c r="A103" s="12">
        <v>1101</v>
      </c>
      <c r="B103" s="33" t="s">
        <v>153</v>
      </c>
      <c r="C103" s="32">
        <v>1</v>
      </c>
      <c r="D103" s="21" t="s">
        <v>48</v>
      </c>
      <c r="E103" s="21">
        <v>2</v>
      </c>
      <c r="F103" s="21" t="s">
        <v>49</v>
      </c>
      <c r="G103" s="22" t="s">
        <v>72</v>
      </c>
      <c r="H103" s="12">
        <f>VLOOKUP($F103,[1]数值模型!$B$71:$R$80,4,FALSE)*VLOOKUP($C103,[1]数值模型!$B$86:$C$89,2,FALSE)</f>
        <v>293.85326880574297</v>
      </c>
      <c r="I103" s="12">
        <f>VLOOKUP($F103,[1]数值模型!$B$71:$R$80,5,FALSE)</f>
        <v>0</v>
      </c>
      <c r="J103" s="12">
        <f>VLOOKUP($F103,[1]数值模型!$B$71:$R$80,6,FALSE)</f>
        <v>12</v>
      </c>
      <c r="K103" s="12">
        <f>VLOOKUP($F103,[1]数值模型!$B$71:$R$80,7,FALSE)</f>
        <v>53.3</v>
      </c>
      <c r="L103" s="12">
        <f>VLOOKUP($F103,[1]数值模型!$B$71:$R$80,8,FALSE)</f>
        <v>12</v>
      </c>
      <c r="M103" s="12">
        <f>ROUND(1/VLOOKUP($D103,[1]装备百分比!$D$7:$J$15,7,FALSE),1)</f>
        <v>0.8</v>
      </c>
      <c r="N103" s="12">
        <v>50</v>
      </c>
      <c r="O103" s="12">
        <v>10</v>
      </c>
      <c r="P103" s="12">
        <f>VLOOKUP($F103,[1]数值模型!$B$71:$R$80,9,FALSE)</f>
        <v>80</v>
      </c>
      <c r="Q103" s="16">
        <f t="shared" si="9"/>
        <v>451.15326880574298</v>
      </c>
      <c r="R103" s="12">
        <f>VLOOKUP($F103,[1]数值模型!$B$71:$R$80,11,FALSE)*VLOOKUP($C103,[1]数值模型!$B$86:$C$89,2,FALSE)</f>
        <v>27.37548140996898</v>
      </c>
      <c r="S103" s="12">
        <f>VLOOKUP($D103,[1]数值模型!$D$22:$S$26,11,FALSE)*VLOOKUP($C103,[1]数值模型!$B$86:$C$89,2,FALSE)</f>
        <v>0</v>
      </c>
      <c r="T103" s="12">
        <f>VLOOKUP($D103,[1]数值模型!$D$22:$S$26,12,FALSE)*VLOOKUP($C103,[1]数值模型!$B$86:$C$89,2,FALSE)</f>
        <v>2.1484555030608568</v>
      </c>
      <c r="U103" s="12">
        <f>VLOOKUP($D103,[1]数值模型!$D$22:$S$26,13,FALSE)*VLOOKUP($C103,[1]数值模型!$B$86:$C$89,2,FALSE)</f>
        <v>5.8216213631326434</v>
      </c>
      <c r="V103" s="17">
        <f>VLOOKUP($D103,[1]数值模型!$D$22:$S$26,14,FALSE)*VLOOKUP($C103,[1]数值模型!$B$86:$C$89,2,FALSE)</f>
        <v>2.1484555030608568</v>
      </c>
      <c r="W103" s="17">
        <v>0</v>
      </c>
      <c r="X103" s="17">
        <v>0</v>
      </c>
      <c r="Y103" s="17">
        <v>0</v>
      </c>
      <c r="Z103" s="17">
        <f>VLOOKUP($F103,[1]数值模型!$B$71:$R$80,15,FALSE)</f>
        <v>3.1</v>
      </c>
      <c r="AA103" s="16">
        <f t="shared" si="10"/>
        <v>40.594013779223339</v>
      </c>
      <c r="AB103" s="23"/>
      <c r="AC103" s="23"/>
      <c r="AD103" s="23"/>
      <c r="AE103" s="23"/>
      <c r="AF103" s="23"/>
      <c r="AG103" s="23"/>
      <c r="AH103" s="19">
        <v>100</v>
      </c>
      <c r="AI103" s="12">
        <f t="shared" si="6"/>
        <v>3031.401409802641</v>
      </c>
      <c r="AJ103" s="12">
        <f t="shared" si="6"/>
        <v>0</v>
      </c>
      <c r="AK103" s="12">
        <f t="shared" si="6"/>
        <v>226.84555030608567</v>
      </c>
      <c r="AL103" s="12">
        <f t="shared" si="6"/>
        <v>635.4621363132643</v>
      </c>
      <c r="AM103" s="12">
        <f t="shared" si="6"/>
        <v>226.84555030608567</v>
      </c>
      <c r="AN103" s="12">
        <f t="shared" si="11"/>
        <v>390</v>
      </c>
      <c r="AO103" s="16">
        <f t="shared" si="12"/>
        <v>4510.5546467280765</v>
      </c>
    </row>
    <row r="104" spans="1:41" x14ac:dyDescent="0.15">
      <c r="A104" s="12">
        <v>1102</v>
      </c>
      <c r="B104" s="33" t="s">
        <v>154</v>
      </c>
      <c r="C104" s="32">
        <v>1</v>
      </c>
      <c r="D104" s="21" t="s">
        <v>44</v>
      </c>
      <c r="E104" s="21">
        <v>1</v>
      </c>
      <c r="F104" s="21" t="s">
        <v>45</v>
      </c>
      <c r="G104" s="22" t="s">
        <v>74</v>
      </c>
      <c r="H104" s="12">
        <f>VLOOKUP($F104,[1]数值模型!$B$71:$R$80,4,FALSE)*VLOOKUP($C104,[1]数值模型!$B$86:$C$89,2,FALSE)</f>
        <v>328.50577691962775</v>
      </c>
      <c r="I104" s="12">
        <f>VLOOKUP($F104,[1]数值模型!$B$71:$R$80,5,FALSE)</f>
        <v>49.2</v>
      </c>
      <c r="J104" s="12">
        <f>VLOOKUP($F104,[1]数值模型!$B$71:$R$80,6,FALSE)</f>
        <v>14.9</v>
      </c>
      <c r="K104" s="12">
        <f>VLOOKUP($F104,[1]数值模型!$B$71:$R$80,7,FALSE)</f>
        <v>0</v>
      </c>
      <c r="L104" s="12">
        <f>VLOOKUP($F104,[1]数值模型!$B$71:$R$80,8,FALSE)</f>
        <v>14.9</v>
      </c>
      <c r="M104" s="12">
        <f>ROUND(1/VLOOKUP($D104,[1]装备百分比!$D$7:$J$15,7,FALSE),1)</f>
        <v>1</v>
      </c>
      <c r="N104" s="12">
        <v>50</v>
      </c>
      <c r="O104" s="12">
        <v>10</v>
      </c>
      <c r="P104" s="12">
        <f>VLOOKUP($F104,[1]数值模型!$B$71:$R$80,9,FALSE)</f>
        <v>36</v>
      </c>
      <c r="Q104" s="16">
        <f t="shared" si="9"/>
        <v>443.50577691962769</v>
      </c>
      <c r="R104" s="12">
        <f>VLOOKUP($F104,[1]数值模型!$B$71:$R$80,11,FALSE)*VLOOKUP($C104,[1]数值模型!$B$86:$C$89,2,FALSE)</f>
        <v>25.989381085413587</v>
      </c>
      <c r="S104" s="12">
        <f>VLOOKUP($D104,[1]数值模型!$D$22:$S$26,11,FALSE)*VLOOKUP($C104,[1]数值模型!$B$86:$C$89,2,FALSE)</f>
        <v>6.5493240335242238</v>
      </c>
      <c r="T104" s="12">
        <f>VLOOKUP($D104,[1]数值模型!$D$22:$S$26,12,FALSE)*VLOOKUP($C104,[1]数值模型!$B$86:$C$89,2,FALSE)</f>
        <v>2.2177605192886261</v>
      </c>
      <c r="U104" s="12">
        <f>VLOOKUP($D104,[1]数值模型!$D$22:$S$26,13,FALSE)*VLOOKUP($C104,[1]数值模型!$B$86:$C$89,2,FALSE)</f>
        <v>0</v>
      </c>
      <c r="V104" s="17">
        <f>VLOOKUP($D104,[1]数值模型!$D$22:$S$26,14,FALSE)*VLOOKUP($C104,[1]数值模型!$B$86:$C$89,2,FALSE)</f>
        <v>2.2177605192886261</v>
      </c>
      <c r="W104" s="17">
        <v>0</v>
      </c>
      <c r="X104" s="17">
        <v>0</v>
      </c>
      <c r="Y104" s="17">
        <v>0</v>
      </c>
      <c r="Z104" s="17">
        <f>VLOOKUP($F104,[1]数值模型!$B$71:$R$80,15,FALSE)</f>
        <v>3.2</v>
      </c>
      <c r="AA104" s="16">
        <f t="shared" si="10"/>
        <v>40.174226157515065</v>
      </c>
      <c r="AB104" s="23"/>
      <c r="AC104" s="23"/>
      <c r="AD104" s="23"/>
      <c r="AE104" s="23"/>
      <c r="AF104" s="23"/>
      <c r="AG104" s="23"/>
      <c r="AH104" s="19">
        <v>100</v>
      </c>
      <c r="AI104" s="12">
        <f t="shared" si="6"/>
        <v>2927.4438854609866</v>
      </c>
      <c r="AJ104" s="12">
        <f t="shared" si="6"/>
        <v>704.13240335242244</v>
      </c>
      <c r="AK104" s="12">
        <f t="shared" si="6"/>
        <v>236.67605192886262</v>
      </c>
      <c r="AL104" s="12">
        <f t="shared" si="6"/>
        <v>0</v>
      </c>
      <c r="AM104" s="12">
        <f t="shared" si="6"/>
        <v>236.67605192886262</v>
      </c>
      <c r="AN104" s="12">
        <f t="shared" si="11"/>
        <v>356</v>
      </c>
      <c r="AO104" s="16">
        <f t="shared" si="12"/>
        <v>4460.9283926711341</v>
      </c>
    </row>
    <row r="105" spans="1:41" x14ac:dyDescent="0.15">
      <c r="A105" s="12">
        <v>1103</v>
      </c>
      <c r="B105" s="33" t="s">
        <v>155</v>
      </c>
      <c r="C105" s="32">
        <v>1</v>
      </c>
      <c r="D105" s="21" t="s">
        <v>48</v>
      </c>
      <c r="E105" s="21">
        <v>2</v>
      </c>
      <c r="F105" s="21" t="s">
        <v>58</v>
      </c>
      <c r="G105" s="22" t="s">
        <v>76</v>
      </c>
      <c r="H105" s="12">
        <f>VLOOKUP($F105,[1]数值模型!$B$71:$R$80,4,FALSE)*VLOOKUP($C105,[1]数值模型!$B$86:$C$89,2,FALSE)</f>
        <v>293.85326880574297</v>
      </c>
      <c r="I105" s="12">
        <f>VLOOKUP($F105,[1]数值模型!$B$71:$R$80,5,FALSE)</f>
        <v>0</v>
      </c>
      <c r="J105" s="12">
        <f>VLOOKUP($F105,[1]数值模型!$B$71:$R$80,6,FALSE)</f>
        <v>12</v>
      </c>
      <c r="K105" s="12">
        <f>VLOOKUP($F105,[1]数值模型!$B$71:$R$80,7,FALSE)</f>
        <v>53.3</v>
      </c>
      <c r="L105" s="12">
        <f>VLOOKUP($F105,[1]数值模型!$B$71:$R$80,8,FALSE)</f>
        <v>12</v>
      </c>
      <c r="M105" s="12">
        <f>ROUND(1/VLOOKUP($D105,[1]装备百分比!$D$7:$J$15,7,FALSE),1)</f>
        <v>0.8</v>
      </c>
      <c r="N105" s="12">
        <v>50</v>
      </c>
      <c r="O105" s="12">
        <v>10</v>
      </c>
      <c r="P105" s="12">
        <f>VLOOKUP($F105,[1]数值模型!$B$71:$R$80,9,FALSE)</f>
        <v>80</v>
      </c>
      <c r="Q105" s="16">
        <f t="shared" si="9"/>
        <v>451.15326880574298</v>
      </c>
      <c r="R105" s="12">
        <f>VLOOKUP($F105,[1]数值模型!$B$71:$R$80,11,FALSE)*VLOOKUP($C105,[1]数值模型!$B$86:$C$89,2,FALSE)</f>
        <v>27.37548140996898</v>
      </c>
      <c r="S105" s="12">
        <f>VLOOKUP($D105,[1]数值模型!$D$22:$S$26,11,FALSE)*VLOOKUP($C105,[1]数值模型!$B$86:$C$89,2,FALSE)</f>
        <v>0</v>
      </c>
      <c r="T105" s="12">
        <f>VLOOKUP($D105,[1]数值模型!$D$22:$S$26,12,FALSE)*VLOOKUP($C105,[1]数值模型!$B$86:$C$89,2,FALSE)</f>
        <v>2.1484555030608568</v>
      </c>
      <c r="U105" s="12">
        <f>VLOOKUP($D105,[1]数值模型!$D$22:$S$26,13,FALSE)*VLOOKUP($C105,[1]数值模型!$B$86:$C$89,2,FALSE)</f>
        <v>5.8216213631326434</v>
      </c>
      <c r="V105" s="17">
        <f>VLOOKUP($D105,[1]数值模型!$D$22:$S$26,14,FALSE)*VLOOKUP($C105,[1]数值模型!$B$86:$C$89,2,FALSE)</f>
        <v>2.1484555030608568</v>
      </c>
      <c r="W105" s="17">
        <v>0</v>
      </c>
      <c r="X105" s="17">
        <v>0</v>
      </c>
      <c r="Y105" s="17">
        <v>0</v>
      </c>
      <c r="Z105" s="17">
        <f>VLOOKUP($F105,[1]数值模型!$B$71:$R$80,15,FALSE)</f>
        <v>3.1</v>
      </c>
      <c r="AA105" s="16">
        <f t="shared" si="10"/>
        <v>40.594013779223339</v>
      </c>
      <c r="AB105" s="23"/>
      <c r="AC105" s="23"/>
      <c r="AD105" s="23"/>
      <c r="AE105" s="23"/>
      <c r="AF105" s="23"/>
      <c r="AG105" s="23"/>
      <c r="AH105" s="19">
        <v>100</v>
      </c>
      <c r="AI105" s="12">
        <f t="shared" si="6"/>
        <v>3031.401409802641</v>
      </c>
      <c r="AJ105" s="12">
        <f t="shared" si="6"/>
        <v>0</v>
      </c>
      <c r="AK105" s="12">
        <f t="shared" si="6"/>
        <v>226.84555030608567</v>
      </c>
      <c r="AL105" s="12">
        <f t="shared" si="6"/>
        <v>635.4621363132643</v>
      </c>
      <c r="AM105" s="12">
        <f t="shared" si="6"/>
        <v>226.84555030608567</v>
      </c>
      <c r="AN105" s="12">
        <f t="shared" si="11"/>
        <v>390</v>
      </c>
      <c r="AO105" s="16">
        <f t="shared" si="12"/>
        <v>4510.5546467280765</v>
      </c>
    </row>
    <row r="106" spans="1:41" x14ac:dyDescent="0.15">
      <c r="A106" s="12">
        <v>1104</v>
      </c>
      <c r="B106" s="33" t="s">
        <v>156</v>
      </c>
      <c r="C106" s="32">
        <v>1</v>
      </c>
      <c r="D106" s="21" t="s">
        <v>40</v>
      </c>
      <c r="E106" s="21">
        <v>1</v>
      </c>
      <c r="F106" s="21" t="s">
        <v>78</v>
      </c>
      <c r="G106" s="22" t="s">
        <v>79</v>
      </c>
      <c r="H106" s="12">
        <f>VLOOKUP($F106,[1]数值模型!$B$71:$R$80,4,FALSE)*VLOOKUP($C106,[1]数值模型!$B$86:$C$89,2,FALSE)</f>
        <v>381.87063941501032</v>
      </c>
      <c r="I106" s="12">
        <f>VLOOKUP($F106,[1]数值模型!$B$71:$R$80,5,FALSE)</f>
        <v>52.5</v>
      </c>
      <c r="J106" s="12">
        <f>VLOOKUP($F106,[1]数值模型!$B$71:$R$80,6,FALSE)</f>
        <v>21.7</v>
      </c>
      <c r="K106" s="12">
        <f>VLOOKUP($F106,[1]数值模型!$B$71:$R$80,7,FALSE)</f>
        <v>0</v>
      </c>
      <c r="L106" s="12">
        <f>VLOOKUP($F106,[1]数值模型!$B$71:$R$80,8,FALSE)</f>
        <v>21.7</v>
      </c>
      <c r="M106" s="12">
        <f>ROUND(1/VLOOKUP($D106,[1]装备百分比!$D$7:$J$15,7,FALSE),1)</f>
        <v>0.8</v>
      </c>
      <c r="N106" s="12">
        <v>50</v>
      </c>
      <c r="O106" s="12">
        <v>10</v>
      </c>
      <c r="P106" s="12">
        <f>VLOOKUP($F106,[1]数值模型!$B$71:$R$80,9,FALSE)</f>
        <v>24</v>
      </c>
      <c r="Q106" s="16">
        <f t="shared" si="9"/>
        <v>501.77063941501029</v>
      </c>
      <c r="R106" s="12">
        <f>VLOOKUP($F106,[1]数值模型!$B$71:$R$80,11,FALSE)*VLOOKUP($C106,[1]数值模型!$B$86:$C$89,2,FALSE)</f>
        <v>34.375288048973708</v>
      </c>
      <c r="S106" s="12">
        <f>VLOOKUP($D106,[1]数值模型!$D$22:$S$26,11,FALSE)*VLOOKUP($C106,[1]数值模型!$B$86:$C$89,2,FALSE)</f>
        <v>5.6137063144493347</v>
      </c>
      <c r="T106" s="12">
        <f>VLOOKUP($D106,[1]数值模型!$D$22:$S$26,12,FALSE)*VLOOKUP($C106,[1]数值模型!$B$86:$C$89,2,FALSE)</f>
        <v>3.4305983032745937</v>
      </c>
      <c r="U106" s="12">
        <f>VLOOKUP($D106,[1]数值模型!$D$22:$S$26,13,FALSE)*VLOOKUP($C106,[1]数值模型!$B$86:$C$89,2,FALSE)</f>
        <v>0</v>
      </c>
      <c r="V106" s="17">
        <f>VLOOKUP($D106,[1]数值模型!$D$22:$S$26,14,FALSE)*VLOOKUP($C106,[1]数值模型!$B$86:$C$89,2,FALSE)</f>
        <v>3.4305983032745937</v>
      </c>
      <c r="W106" s="17">
        <v>0</v>
      </c>
      <c r="X106" s="17">
        <v>0</v>
      </c>
      <c r="Y106" s="17">
        <v>0</v>
      </c>
      <c r="Z106" s="17">
        <f>VLOOKUP($F106,[1]数值模型!$B$71:$R$80,15,FALSE)</f>
        <v>4.95</v>
      </c>
      <c r="AA106" s="16">
        <f t="shared" si="10"/>
        <v>51.800190969972235</v>
      </c>
      <c r="AB106" s="23"/>
      <c r="AC106" s="23"/>
      <c r="AD106" s="23"/>
      <c r="AE106" s="23"/>
      <c r="AF106" s="23"/>
      <c r="AG106" s="23"/>
      <c r="AH106" s="19">
        <v>100</v>
      </c>
      <c r="AI106" s="12">
        <f t="shared" ref="AI106:AM122" si="13">(H106+$AH106*R106)*(1+AB106)</f>
        <v>3819.3994443123811</v>
      </c>
      <c r="AJ106" s="12">
        <f t="shared" si="13"/>
        <v>613.87063144493345</v>
      </c>
      <c r="AK106" s="12">
        <f t="shared" si="13"/>
        <v>364.75983032745938</v>
      </c>
      <c r="AL106" s="12">
        <f t="shared" si="13"/>
        <v>0</v>
      </c>
      <c r="AM106" s="12">
        <f t="shared" si="13"/>
        <v>364.75983032745938</v>
      </c>
      <c r="AN106" s="12">
        <f t="shared" si="11"/>
        <v>519</v>
      </c>
      <c r="AO106" s="16">
        <f t="shared" si="12"/>
        <v>5681.7897364122327</v>
      </c>
    </row>
    <row r="107" spans="1:41" x14ac:dyDescent="0.15">
      <c r="A107" s="12">
        <v>1105</v>
      </c>
      <c r="B107" s="33" t="s">
        <v>157</v>
      </c>
      <c r="C107" s="32">
        <v>1</v>
      </c>
      <c r="D107" s="21" t="s">
        <v>61</v>
      </c>
      <c r="E107" s="21">
        <v>2</v>
      </c>
      <c r="F107" s="21" t="s">
        <v>62</v>
      </c>
      <c r="G107" s="22" t="s">
        <v>81</v>
      </c>
      <c r="H107" s="12">
        <f>VLOOKUP($F107,[1]数值模型!$B$71:$R$80,4,FALSE)*VLOOKUP($C107,[1]数值模型!$B$86:$C$89,2,FALSE)</f>
        <v>368.70268633173407</v>
      </c>
      <c r="I107" s="12">
        <f>VLOOKUP($F107,[1]数值模型!$B$71:$R$80,5,FALSE)</f>
        <v>59.2</v>
      </c>
      <c r="J107" s="12">
        <f>VLOOKUP($F107,[1]数值模型!$B$71:$R$80,6,FALSE)</f>
        <v>17</v>
      </c>
      <c r="K107" s="12">
        <f>VLOOKUP($F107,[1]数值模型!$B$71:$R$80,7,FALSE)</f>
        <v>0</v>
      </c>
      <c r="L107" s="12">
        <f>VLOOKUP($F107,[1]数值模型!$B$71:$R$80,8,FALSE)</f>
        <v>18</v>
      </c>
      <c r="M107" s="12">
        <f>ROUND(1/VLOOKUP($D107,[1]装备百分比!$D$7:$J$15,7,FALSE),1)</f>
        <v>0.8</v>
      </c>
      <c r="N107" s="12">
        <v>50</v>
      </c>
      <c r="O107" s="12">
        <v>10</v>
      </c>
      <c r="P107" s="12">
        <f>VLOOKUP($F107,[1]数值模型!$B$71:$R$80,9,FALSE)</f>
        <v>96</v>
      </c>
      <c r="Q107" s="16">
        <f t="shared" si="9"/>
        <v>558.902686331734</v>
      </c>
      <c r="R107" s="12">
        <f>VLOOKUP($F107,[1]数值模型!$B$71:$R$80,11,FALSE)*VLOOKUP($C107,[1]数值模型!$B$86:$C$89,2,FALSE)</f>
        <v>28.068531572246673</v>
      </c>
      <c r="S107" s="12">
        <f>VLOOKUP($D107,[1]数值模型!$D$22:$S$26,11,FALSE)*VLOOKUP($C107,[1]数值模型!$B$86:$C$89,2,FALSE)</f>
        <v>6.3760614929547996</v>
      </c>
      <c r="T107" s="12">
        <f>VLOOKUP($D107,[1]数值模型!$D$22:$S$26,12,FALSE)*VLOOKUP($C107,[1]数值模型!$B$86:$C$89,2,FALSE)</f>
        <v>2.9801156977940915</v>
      </c>
      <c r="U107" s="12">
        <f>VLOOKUP($D107,[1]数值模型!$D$22:$S$26,13,FALSE)*VLOOKUP($C107,[1]数值模型!$B$86:$C$89,2,FALSE)</f>
        <v>0</v>
      </c>
      <c r="V107" s="17">
        <f>VLOOKUP($D107,[1]数值模型!$D$22:$S$26,14,FALSE)*VLOOKUP($C107,[1]数值模型!$B$86:$C$89,2,FALSE)</f>
        <v>2.9801156977940915</v>
      </c>
      <c r="W107" s="17">
        <v>0</v>
      </c>
      <c r="X107" s="17">
        <v>0</v>
      </c>
      <c r="Y107" s="17">
        <v>0</v>
      </c>
      <c r="Z107" s="17">
        <f>VLOOKUP($F107,[1]数值模型!$B$71:$R$80,15,FALSE)</f>
        <v>3.3</v>
      </c>
      <c r="AA107" s="16">
        <f t="shared" si="10"/>
        <v>43.704824460789652</v>
      </c>
      <c r="AB107" s="23"/>
      <c r="AC107" s="23"/>
      <c r="AD107" s="23"/>
      <c r="AE107" s="23"/>
      <c r="AF107" s="23"/>
      <c r="AG107" s="23"/>
      <c r="AH107" s="19">
        <v>100</v>
      </c>
      <c r="AI107" s="12">
        <f t="shared" si="13"/>
        <v>3175.5558435564017</v>
      </c>
      <c r="AJ107" s="12">
        <f t="shared" si="13"/>
        <v>696.80614929548005</v>
      </c>
      <c r="AK107" s="12">
        <f t="shared" si="13"/>
        <v>315.01156977940917</v>
      </c>
      <c r="AL107" s="12">
        <f t="shared" si="13"/>
        <v>0</v>
      </c>
      <c r="AM107" s="12">
        <f t="shared" si="13"/>
        <v>316.01156977940917</v>
      </c>
      <c r="AN107" s="12">
        <f t="shared" si="11"/>
        <v>426</v>
      </c>
      <c r="AO107" s="16">
        <f t="shared" si="12"/>
        <v>4929.3851324107</v>
      </c>
    </row>
    <row r="108" spans="1:41" x14ac:dyDescent="0.15">
      <c r="A108" s="12">
        <v>1106</v>
      </c>
      <c r="B108" s="33" t="s">
        <v>158</v>
      </c>
      <c r="C108" s="32">
        <v>1</v>
      </c>
      <c r="D108" s="21" t="s">
        <v>48</v>
      </c>
      <c r="E108" s="21">
        <v>2</v>
      </c>
      <c r="F108" s="21" t="s">
        <v>49</v>
      </c>
      <c r="G108" s="22" t="s">
        <v>83</v>
      </c>
      <c r="H108" s="12">
        <f>VLOOKUP($F108,[1]数值模型!$B$71:$R$80,4,FALSE)*VLOOKUP($C108,[1]数值模型!$B$86:$C$89,2,FALSE)</f>
        <v>293.85326880574297</v>
      </c>
      <c r="I108" s="12">
        <f>VLOOKUP($F108,[1]数值模型!$B$71:$R$80,5,FALSE)</f>
        <v>0</v>
      </c>
      <c r="J108" s="12">
        <f>VLOOKUP($F108,[1]数值模型!$B$71:$R$80,6,FALSE)</f>
        <v>12</v>
      </c>
      <c r="K108" s="12">
        <f>VLOOKUP($F108,[1]数值模型!$B$71:$R$80,7,FALSE)</f>
        <v>53.3</v>
      </c>
      <c r="L108" s="12">
        <f>VLOOKUP($F108,[1]数值模型!$B$71:$R$80,8,FALSE)</f>
        <v>12</v>
      </c>
      <c r="M108" s="12">
        <f>ROUND(1/VLOOKUP($D108,[1]装备百分比!$D$7:$J$15,7,FALSE),1)</f>
        <v>0.8</v>
      </c>
      <c r="N108" s="12">
        <v>50</v>
      </c>
      <c r="O108" s="12">
        <v>10</v>
      </c>
      <c r="P108" s="12">
        <f>VLOOKUP($F108,[1]数值模型!$B$71:$R$80,9,FALSE)</f>
        <v>80</v>
      </c>
      <c r="Q108" s="16">
        <f t="shared" si="9"/>
        <v>451.15326880574298</v>
      </c>
      <c r="R108" s="12">
        <f>VLOOKUP($F108,[1]数值模型!$B$71:$R$80,11,FALSE)*VLOOKUP($C108,[1]数值模型!$B$86:$C$89,2,FALSE)</f>
        <v>27.37548140996898</v>
      </c>
      <c r="S108" s="12">
        <f>VLOOKUP($D108,[1]数值模型!$D$22:$S$26,11,FALSE)*VLOOKUP($C108,[1]数值模型!$B$86:$C$89,2,FALSE)</f>
        <v>0</v>
      </c>
      <c r="T108" s="12">
        <f>VLOOKUP($D108,[1]数值模型!$D$22:$S$26,12,FALSE)*VLOOKUP($C108,[1]数值模型!$B$86:$C$89,2,FALSE)</f>
        <v>2.1484555030608568</v>
      </c>
      <c r="U108" s="12">
        <f>VLOOKUP($D108,[1]数值模型!$D$22:$S$26,13,FALSE)*VLOOKUP($C108,[1]数值模型!$B$86:$C$89,2,FALSE)</f>
        <v>5.8216213631326434</v>
      </c>
      <c r="V108" s="17">
        <f>VLOOKUP($D108,[1]数值模型!$D$22:$S$26,14,FALSE)*VLOOKUP($C108,[1]数值模型!$B$86:$C$89,2,FALSE)</f>
        <v>2.1484555030608568</v>
      </c>
      <c r="W108" s="17">
        <v>0</v>
      </c>
      <c r="X108" s="17">
        <v>0</v>
      </c>
      <c r="Y108" s="17">
        <v>0</v>
      </c>
      <c r="Z108" s="17">
        <f>VLOOKUP($F108,[1]数值模型!$B$71:$R$80,15,FALSE)</f>
        <v>3.1</v>
      </c>
      <c r="AA108" s="16">
        <f t="shared" si="10"/>
        <v>40.594013779223339</v>
      </c>
      <c r="AB108" s="23"/>
      <c r="AC108" s="23"/>
      <c r="AD108" s="23"/>
      <c r="AE108" s="23"/>
      <c r="AF108" s="23"/>
      <c r="AG108" s="23"/>
      <c r="AH108" s="19">
        <v>100</v>
      </c>
      <c r="AI108" s="12">
        <f t="shared" si="13"/>
        <v>3031.401409802641</v>
      </c>
      <c r="AJ108" s="12">
        <f t="shared" si="13"/>
        <v>0</v>
      </c>
      <c r="AK108" s="12">
        <f t="shared" si="13"/>
        <v>226.84555030608567</v>
      </c>
      <c r="AL108" s="12">
        <f t="shared" si="13"/>
        <v>635.4621363132643</v>
      </c>
      <c r="AM108" s="12">
        <f t="shared" si="13"/>
        <v>226.84555030608567</v>
      </c>
      <c r="AN108" s="12">
        <f t="shared" si="11"/>
        <v>390</v>
      </c>
      <c r="AO108" s="16">
        <f t="shared" si="12"/>
        <v>4510.5546467280765</v>
      </c>
    </row>
    <row r="109" spans="1:41" x14ac:dyDescent="0.15">
      <c r="A109" s="12">
        <v>1107</v>
      </c>
      <c r="B109" s="33" t="s">
        <v>159</v>
      </c>
      <c r="C109" s="32">
        <v>1</v>
      </c>
      <c r="D109" s="21" t="s">
        <v>61</v>
      </c>
      <c r="E109" s="21">
        <v>1</v>
      </c>
      <c r="F109" s="21" t="s">
        <v>62</v>
      </c>
      <c r="G109" s="22" t="s">
        <v>85</v>
      </c>
      <c r="H109" s="12">
        <f>VLOOKUP($F109,[1]数值模型!$B$71:$R$80,4,FALSE)*VLOOKUP($C109,[1]数值模型!$B$86:$C$89,2,FALSE)</f>
        <v>368.70268633173407</v>
      </c>
      <c r="I109" s="12">
        <f>VLOOKUP($F109,[1]数值模型!$B$71:$R$80,5,FALSE)</f>
        <v>59.2</v>
      </c>
      <c r="J109" s="12">
        <f>VLOOKUP($F109,[1]数值模型!$B$71:$R$80,6,FALSE)</f>
        <v>17</v>
      </c>
      <c r="K109" s="12">
        <f>VLOOKUP($F109,[1]数值模型!$B$71:$R$80,7,FALSE)</f>
        <v>0</v>
      </c>
      <c r="L109" s="12">
        <f>VLOOKUP($F109,[1]数值模型!$B$71:$R$80,8,FALSE)</f>
        <v>18</v>
      </c>
      <c r="M109" s="12">
        <f>ROUND(1/VLOOKUP($D109,[1]装备百分比!$D$7:$J$15,7,FALSE),1)</f>
        <v>0.8</v>
      </c>
      <c r="N109" s="12">
        <v>50</v>
      </c>
      <c r="O109" s="12">
        <v>10</v>
      </c>
      <c r="P109" s="12">
        <f>VLOOKUP($F109,[1]数值模型!$B$71:$R$80,9,FALSE)</f>
        <v>96</v>
      </c>
      <c r="Q109" s="16">
        <f t="shared" si="9"/>
        <v>558.902686331734</v>
      </c>
      <c r="R109" s="12">
        <f>VLOOKUP($F109,[1]数值模型!$B$71:$R$80,11,FALSE)*VLOOKUP($C109,[1]数值模型!$B$86:$C$89,2,FALSE)</f>
        <v>28.068531572246673</v>
      </c>
      <c r="S109" s="12">
        <f>VLOOKUP($D109,[1]数值模型!$D$22:$S$26,11,FALSE)*VLOOKUP($C109,[1]数值模型!$B$86:$C$89,2,FALSE)</f>
        <v>6.3760614929547996</v>
      </c>
      <c r="T109" s="12">
        <f>VLOOKUP($D109,[1]数值模型!$D$22:$S$26,12,FALSE)*VLOOKUP($C109,[1]数值模型!$B$86:$C$89,2,FALSE)</f>
        <v>2.9801156977940915</v>
      </c>
      <c r="U109" s="12">
        <f>VLOOKUP($D109,[1]数值模型!$D$22:$S$26,13,FALSE)*VLOOKUP($C109,[1]数值模型!$B$86:$C$89,2,FALSE)</f>
        <v>0</v>
      </c>
      <c r="V109" s="17">
        <f>VLOOKUP($D109,[1]数值模型!$D$22:$S$26,14,FALSE)*VLOOKUP($C109,[1]数值模型!$B$86:$C$89,2,FALSE)</f>
        <v>2.9801156977940915</v>
      </c>
      <c r="W109" s="17">
        <v>0</v>
      </c>
      <c r="X109" s="17">
        <v>0</v>
      </c>
      <c r="Y109" s="17">
        <v>0</v>
      </c>
      <c r="Z109" s="17">
        <f>VLOOKUP($F109,[1]数值模型!$B$71:$R$80,15,FALSE)</f>
        <v>3.3</v>
      </c>
      <c r="AA109" s="16">
        <f t="shared" si="10"/>
        <v>43.704824460789652</v>
      </c>
      <c r="AB109" s="23"/>
      <c r="AC109" s="23"/>
      <c r="AD109" s="23"/>
      <c r="AE109" s="23"/>
      <c r="AF109" s="23"/>
      <c r="AG109" s="23"/>
      <c r="AH109" s="19">
        <v>100</v>
      </c>
      <c r="AI109" s="12">
        <f t="shared" si="13"/>
        <v>3175.5558435564017</v>
      </c>
      <c r="AJ109" s="12">
        <f t="shared" si="13"/>
        <v>696.80614929548005</v>
      </c>
      <c r="AK109" s="12">
        <f t="shared" si="13"/>
        <v>315.01156977940917</v>
      </c>
      <c r="AL109" s="12">
        <f t="shared" si="13"/>
        <v>0</v>
      </c>
      <c r="AM109" s="12">
        <f t="shared" si="13"/>
        <v>316.01156977940917</v>
      </c>
      <c r="AN109" s="12">
        <f t="shared" si="11"/>
        <v>426</v>
      </c>
      <c r="AO109" s="16">
        <f t="shared" si="12"/>
        <v>4929.3851324107</v>
      </c>
    </row>
    <row r="110" spans="1:41" x14ac:dyDescent="0.15">
      <c r="A110" s="12">
        <v>1108</v>
      </c>
      <c r="B110" s="33" t="s">
        <v>160</v>
      </c>
      <c r="C110" s="32">
        <v>1</v>
      </c>
      <c r="D110" s="21" t="s">
        <v>40</v>
      </c>
      <c r="E110" s="21">
        <v>1</v>
      </c>
      <c r="F110" s="21" t="s">
        <v>78</v>
      </c>
      <c r="G110" s="22" t="s">
        <v>87</v>
      </c>
      <c r="H110" s="12">
        <f>VLOOKUP($F110,[1]数值模型!$B$71:$R$80,4,FALSE)*VLOOKUP($C110,[1]数值模型!$B$86:$C$89,2,FALSE)</f>
        <v>381.87063941501032</v>
      </c>
      <c r="I110" s="12">
        <f>VLOOKUP($F110,[1]数值模型!$B$71:$R$80,5,FALSE)</f>
        <v>52.5</v>
      </c>
      <c r="J110" s="12">
        <f>VLOOKUP($F110,[1]数值模型!$B$71:$R$80,6,FALSE)</f>
        <v>21.7</v>
      </c>
      <c r="K110" s="12">
        <f>VLOOKUP($F110,[1]数值模型!$B$71:$R$80,7,FALSE)</f>
        <v>0</v>
      </c>
      <c r="L110" s="12">
        <f>VLOOKUP($F110,[1]数值模型!$B$71:$R$80,8,FALSE)</f>
        <v>21.7</v>
      </c>
      <c r="M110" s="12">
        <f>ROUND(1/VLOOKUP($D110,[1]装备百分比!$D$7:$J$15,7,FALSE),1)</f>
        <v>0.8</v>
      </c>
      <c r="N110" s="12">
        <v>50</v>
      </c>
      <c r="O110" s="12">
        <v>10</v>
      </c>
      <c r="P110" s="12">
        <f>VLOOKUP($F110,[1]数值模型!$B$71:$R$80,9,FALSE)</f>
        <v>24</v>
      </c>
      <c r="Q110" s="16">
        <f t="shared" si="9"/>
        <v>501.77063941501029</v>
      </c>
      <c r="R110" s="12">
        <f>VLOOKUP($F110,[1]数值模型!$B$71:$R$80,11,FALSE)*VLOOKUP($C110,[1]数值模型!$B$86:$C$89,2,FALSE)</f>
        <v>34.375288048973708</v>
      </c>
      <c r="S110" s="12">
        <f>VLOOKUP($D110,[1]数值模型!$D$22:$S$26,11,FALSE)*VLOOKUP($C110,[1]数值模型!$B$86:$C$89,2,FALSE)</f>
        <v>5.6137063144493347</v>
      </c>
      <c r="T110" s="12">
        <f>VLOOKUP($D110,[1]数值模型!$D$22:$S$26,12,FALSE)*VLOOKUP($C110,[1]数值模型!$B$86:$C$89,2,FALSE)</f>
        <v>3.4305983032745937</v>
      </c>
      <c r="U110" s="12">
        <f>VLOOKUP($D110,[1]数值模型!$D$22:$S$26,13,FALSE)*VLOOKUP($C110,[1]数值模型!$B$86:$C$89,2,FALSE)</f>
        <v>0</v>
      </c>
      <c r="V110" s="17">
        <f>VLOOKUP($D110,[1]数值模型!$D$22:$S$26,14,FALSE)*VLOOKUP($C110,[1]数值模型!$B$86:$C$89,2,FALSE)</f>
        <v>3.4305983032745937</v>
      </c>
      <c r="W110" s="17">
        <v>0</v>
      </c>
      <c r="X110" s="17">
        <v>0</v>
      </c>
      <c r="Y110" s="17">
        <v>0</v>
      </c>
      <c r="Z110" s="17">
        <f>VLOOKUP($F110,[1]数值模型!$B$71:$R$80,15,FALSE)</f>
        <v>4.95</v>
      </c>
      <c r="AA110" s="16">
        <f t="shared" si="10"/>
        <v>51.800190969972235</v>
      </c>
      <c r="AB110" s="23"/>
      <c r="AC110" s="23"/>
      <c r="AD110" s="23"/>
      <c r="AE110" s="23"/>
      <c r="AF110" s="23"/>
      <c r="AG110" s="23"/>
      <c r="AH110" s="19">
        <v>100</v>
      </c>
      <c r="AI110" s="12">
        <f t="shared" si="13"/>
        <v>3819.3994443123811</v>
      </c>
      <c r="AJ110" s="12">
        <f t="shared" si="13"/>
        <v>613.87063144493345</v>
      </c>
      <c r="AK110" s="12">
        <f t="shared" si="13"/>
        <v>364.75983032745938</v>
      </c>
      <c r="AL110" s="12">
        <f t="shared" si="13"/>
        <v>0</v>
      </c>
      <c r="AM110" s="12">
        <f t="shared" si="13"/>
        <v>364.75983032745938</v>
      </c>
      <c r="AN110" s="12">
        <f t="shared" si="11"/>
        <v>519</v>
      </c>
      <c r="AO110" s="16">
        <f t="shared" si="12"/>
        <v>5681.7897364122327</v>
      </c>
    </row>
    <row r="111" spans="1:41" x14ac:dyDescent="0.15">
      <c r="A111" s="12">
        <v>1109</v>
      </c>
      <c r="B111" s="33" t="s">
        <v>161</v>
      </c>
      <c r="C111" s="32">
        <v>1</v>
      </c>
      <c r="D111" s="21" t="s">
        <v>61</v>
      </c>
      <c r="E111" s="21">
        <v>1</v>
      </c>
      <c r="F111" s="21" t="s">
        <v>62</v>
      </c>
      <c r="G111" s="22" t="s">
        <v>89</v>
      </c>
      <c r="H111" s="12">
        <f>VLOOKUP($F111,[1]数值模型!$B$71:$R$80,4,FALSE)*VLOOKUP($C111,[1]数值模型!$B$86:$C$89,2,FALSE)</f>
        <v>368.70268633173407</v>
      </c>
      <c r="I111" s="12">
        <f>VLOOKUP($F111,[1]数值模型!$B$71:$R$80,5,FALSE)</f>
        <v>59.2</v>
      </c>
      <c r="J111" s="12">
        <f>VLOOKUP($F111,[1]数值模型!$B$71:$R$80,6,FALSE)</f>
        <v>17</v>
      </c>
      <c r="K111" s="12">
        <f>VLOOKUP($F111,[1]数值模型!$B$71:$R$80,7,FALSE)</f>
        <v>0</v>
      </c>
      <c r="L111" s="12">
        <f>VLOOKUP($F111,[1]数值模型!$B$71:$R$80,8,FALSE)</f>
        <v>18</v>
      </c>
      <c r="M111" s="12">
        <f>ROUND(1/VLOOKUP($D111,[1]装备百分比!$D$7:$J$15,7,FALSE),1)</f>
        <v>0.8</v>
      </c>
      <c r="N111" s="12">
        <v>50</v>
      </c>
      <c r="O111" s="12">
        <v>10</v>
      </c>
      <c r="P111" s="12">
        <f>VLOOKUP($F111,[1]数值模型!$B$71:$R$80,9,FALSE)</f>
        <v>96</v>
      </c>
      <c r="Q111" s="16">
        <f t="shared" si="9"/>
        <v>558.902686331734</v>
      </c>
      <c r="R111" s="12">
        <f>VLOOKUP($F111,[1]数值模型!$B$71:$R$80,11,FALSE)*VLOOKUP($C111,[1]数值模型!$B$86:$C$89,2,FALSE)</f>
        <v>28.068531572246673</v>
      </c>
      <c r="S111" s="12">
        <f>VLOOKUP($D111,[1]数值模型!$D$22:$S$26,11,FALSE)*VLOOKUP($C111,[1]数值模型!$B$86:$C$89,2,FALSE)</f>
        <v>6.3760614929547996</v>
      </c>
      <c r="T111" s="12">
        <f>VLOOKUP($D111,[1]数值模型!$D$22:$S$26,12,FALSE)*VLOOKUP($C111,[1]数值模型!$B$86:$C$89,2,FALSE)</f>
        <v>2.9801156977940915</v>
      </c>
      <c r="U111" s="12">
        <f>VLOOKUP($D111,[1]数值模型!$D$22:$S$26,13,FALSE)*VLOOKUP($C111,[1]数值模型!$B$86:$C$89,2,FALSE)</f>
        <v>0</v>
      </c>
      <c r="V111" s="17">
        <f>VLOOKUP($D111,[1]数值模型!$D$22:$S$26,14,FALSE)*VLOOKUP($C111,[1]数值模型!$B$86:$C$89,2,FALSE)</f>
        <v>2.9801156977940915</v>
      </c>
      <c r="W111" s="17">
        <v>0</v>
      </c>
      <c r="X111" s="17">
        <v>0</v>
      </c>
      <c r="Y111" s="17">
        <v>0</v>
      </c>
      <c r="Z111" s="17">
        <f>VLOOKUP($F111,[1]数值模型!$B$71:$R$80,15,FALSE)</f>
        <v>3.3</v>
      </c>
      <c r="AA111" s="16">
        <f t="shared" si="10"/>
        <v>43.704824460789652</v>
      </c>
      <c r="AB111" s="23"/>
      <c r="AC111" s="23"/>
      <c r="AD111" s="23"/>
      <c r="AE111" s="23"/>
      <c r="AF111" s="23"/>
      <c r="AG111" s="23"/>
      <c r="AH111" s="19">
        <v>100</v>
      </c>
      <c r="AI111" s="12">
        <f t="shared" si="13"/>
        <v>3175.5558435564017</v>
      </c>
      <c r="AJ111" s="12">
        <f t="shared" si="13"/>
        <v>696.80614929548005</v>
      </c>
      <c r="AK111" s="12">
        <f t="shared" si="13"/>
        <v>315.01156977940917</v>
      </c>
      <c r="AL111" s="12">
        <f t="shared" si="13"/>
        <v>0</v>
      </c>
      <c r="AM111" s="12">
        <f t="shared" si="13"/>
        <v>316.01156977940917</v>
      </c>
      <c r="AN111" s="12">
        <f t="shared" si="11"/>
        <v>426</v>
      </c>
      <c r="AO111" s="16">
        <f t="shared" si="12"/>
        <v>4929.3851324107</v>
      </c>
    </row>
    <row r="112" spans="1:41" ht="24" x14ac:dyDescent="0.15">
      <c r="A112" s="12">
        <v>1110</v>
      </c>
      <c r="B112" s="33" t="s">
        <v>162</v>
      </c>
      <c r="C112" s="32">
        <v>1</v>
      </c>
      <c r="D112" s="21" t="s">
        <v>48</v>
      </c>
      <c r="E112" s="21">
        <v>2</v>
      </c>
      <c r="F112" s="21" t="s">
        <v>58</v>
      </c>
      <c r="G112" s="22" t="s">
        <v>91</v>
      </c>
      <c r="H112" s="12">
        <f>VLOOKUP($F112,[1]数值模型!$B$71:$R$80,4,FALSE)*VLOOKUP($C112,[1]数值模型!$B$86:$C$89,2,FALSE)</f>
        <v>293.85326880574297</v>
      </c>
      <c r="I112" s="12">
        <f>VLOOKUP($F112,[1]数值模型!$B$71:$R$80,5,FALSE)</f>
        <v>0</v>
      </c>
      <c r="J112" s="12">
        <f>VLOOKUP($F112,[1]数值模型!$B$71:$R$80,6,FALSE)</f>
        <v>12</v>
      </c>
      <c r="K112" s="12">
        <f>VLOOKUP($F112,[1]数值模型!$B$71:$R$80,7,FALSE)</f>
        <v>53.3</v>
      </c>
      <c r="L112" s="12">
        <f>VLOOKUP($F112,[1]数值模型!$B$71:$R$80,8,FALSE)</f>
        <v>12</v>
      </c>
      <c r="M112" s="12">
        <f>ROUND(1/VLOOKUP($D112,[1]装备百分比!$D$7:$J$15,7,FALSE),1)</f>
        <v>0.8</v>
      </c>
      <c r="N112" s="12">
        <v>50</v>
      </c>
      <c r="O112" s="12">
        <v>10</v>
      </c>
      <c r="P112" s="12">
        <f>VLOOKUP($F112,[1]数值模型!$B$71:$R$80,9,FALSE)</f>
        <v>80</v>
      </c>
      <c r="Q112" s="16">
        <f t="shared" si="9"/>
        <v>451.15326880574298</v>
      </c>
      <c r="R112" s="12">
        <f>VLOOKUP($F112,[1]数值模型!$B$71:$R$80,11,FALSE)*VLOOKUP($C112,[1]数值模型!$B$86:$C$89,2,FALSE)</f>
        <v>27.37548140996898</v>
      </c>
      <c r="S112" s="12">
        <f>VLOOKUP($D112,[1]数值模型!$D$22:$S$26,11,FALSE)*VLOOKUP($C112,[1]数值模型!$B$86:$C$89,2,FALSE)</f>
        <v>0</v>
      </c>
      <c r="T112" s="12">
        <f>VLOOKUP($D112,[1]数值模型!$D$22:$S$26,12,FALSE)*VLOOKUP($C112,[1]数值模型!$B$86:$C$89,2,FALSE)</f>
        <v>2.1484555030608568</v>
      </c>
      <c r="U112" s="12">
        <f>VLOOKUP($D112,[1]数值模型!$D$22:$S$26,13,FALSE)*VLOOKUP($C112,[1]数值模型!$B$86:$C$89,2,FALSE)</f>
        <v>5.8216213631326434</v>
      </c>
      <c r="V112" s="17">
        <f>VLOOKUP($D112,[1]数值模型!$D$22:$S$26,14,FALSE)*VLOOKUP($C112,[1]数值模型!$B$86:$C$89,2,FALSE)</f>
        <v>2.1484555030608568</v>
      </c>
      <c r="W112" s="17">
        <v>0</v>
      </c>
      <c r="X112" s="17">
        <v>0</v>
      </c>
      <c r="Y112" s="17">
        <v>0</v>
      </c>
      <c r="Z112" s="17">
        <f>VLOOKUP($F112,[1]数值模型!$B$71:$R$80,15,FALSE)</f>
        <v>3.1</v>
      </c>
      <c r="AA112" s="16">
        <f t="shared" si="10"/>
        <v>40.594013779223339</v>
      </c>
      <c r="AB112" s="23"/>
      <c r="AC112" s="23"/>
      <c r="AD112" s="23"/>
      <c r="AE112" s="23"/>
      <c r="AF112" s="23"/>
      <c r="AG112" s="23"/>
      <c r="AH112" s="19">
        <v>100</v>
      </c>
      <c r="AI112" s="12">
        <f t="shared" si="13"/>
        <v>3031.401409802641</v>
      </c>
      <c r="AJ112" s="12">
        <f t="shared" si="13"/>
        <v>0</v>
      </c>
      <c r="AK112" s="12">
        <f t="shared" si="13"/>
        <v>226.84555030608567</v>
      </c>
      <c r="AL112" s="12">
        <f t="shared" si="13"/>
        <v>635.4621363132643</v>
      </c>
      <c r="AM112" s="12">
        <f t="shared" si="13"/>
        <v>226.84555030608567</v>
      </c>
      <c r="AN112" s="12">
        <f t="shared" si="11"/>
        <v>390</v>
      </c>
      <c r="AO112" s="16">
        <f t="shared" si="12"/>
        <v>4510.5546467280765</v>
      </c>
    </row>
    <row r="113" spans="1:41" ht="24" x14ac:dyDescent="0.15">
      <c r="A113" s="12">
        <v>1111</v>
      </c>
      <c r="B113" s="33" t="s">
        <v>163</v>
      </c>
      <c r="C113" s="32">
        <v>1</v>
      </c>
      <c r="D113" s="21" t="s">
        <v>40</v>
      </c>
      <c r="E113" s="21">
        <v>1</v>
      </c>
      <c r="F113" s="21" t="s">
        <v>41</v>
      </c>
      <c r="G113" s="22" t="s">
        <v>93</v>
      </c>
      <c r="H113" s="12">
        <f>VLOOKUP($F113,[1]数值模型!$B$71:$R$80,4,FALSE)*VLOOKUP($C113,[1]数值模型!$B$86:$C$89,2,FALSE)</f>
        <v>381.87063941501032</v>
      </c>
      <c r="I113" s="12">
        <f>VLOOKUP($F113,[1]数值模型!$B$71:$R$80,5,FALSE)</f>
        <v>55.5</v>
      </c>
      <c r="J113" s="12">
        <f>VLOOKUP($F113,[1]数值模型!$B$71:$R$80,6,FALSE)</f>
        <v>19.7</v>
      </c>
      <c r="K113" s="12">
        <f>VLOOKUP($F113,[1]数值模型!$B$71:$R$80,7,FALSE)</f>
        <v>0</v>
      </c>
      <c r="L113" s="12">
        <f>VLOOKUP($F113,[1]数值模型!$B$71:$R$80,8,FALSE)</f>
        <v>19.7</v>
      </c>
      <c r="M113" s="12">
        <f>ROUND(1/VLOOKUP($D113,[1]装备百分比!$D$7:$J$15,7,FALSE),1)</f>
        <v>0.8</v>
      </c>
      <c r="N113" s="12">
        <v>50</v>
      </c>
      <c r="O113" s="12">
        <v>10</v>
      </c>
      <c r="P113" s="12">
        <f>VLOOKUP($F113,[1]数值模型!$B$71:$R$80,9,FALSE)</f>
        <v>40</v>
      </c>
      <c r="Q113" s="16">
        <f t="shared" si="9"/>
        <v>516.77063941501024</v>
      </c>
      <c r="R113" s="12">
        <f>VLOOKUP($F113,[1]数值模型!$B$71:$R$80,11,FALSE)*VLOOKUP($C113,[1]数值模型!$B$86:$C$89,2,FALSE)</f>
        <v>31.603087399862922</v>
      </c>
      <c r="S113" s="12">
        <f>VLOOKUP($D113,[1]数值模型!$D$22:$S$26,11,FALSE)*VLOOKUP($C113,[1]数值模型!$B$86:$C$89,2,FALSE)</f>
        <v>5.6137063144493347</v>
      </c>
      <c r="T113" s="12">
        <f>VLOOKUP($D113,[1]数值模型!$D$22:$S$26,12,FALSE)*VLOOKUP($C113,[1]数值模型!$B$86:$C$89,2,FALSE)</f>
        <v>3.4305983032745937</v>
      </c>
      <c r="U113" s="12">
        <f>VLOOKUP($D113,[1]数值模型!$D$22:$S$26,13,FALSE)*VLOOKUP($C113,[1]数值模型!$B$86:$C$89,2,FALSE)</f>
        <v>0</v>
      </c>
      <c r="V113" s="17">
        <f>VLOOKUP($D113,[1]数值模型!$D$22:$S$26,14,FALSE)*VLOOKUP($C113,[1]数值模型!$B$86:$C$89,2,FALSE)</f>
        <v>3.4305983032745937</v>
      </c>
      <c r="W113" s="17">
        <v>0</v>
      </c>
      <c r="X113" s="17">
        <v>0</v>
      </c>
      <c r="Y113" s="17">
        <v>0</v>
      </c>
      <c r="Z113" s="17">
        <f>VLOOKUP($F113,[1]数值模型!$B$71:$R$80,15,FALSE)</f>
        <v>4.6500000000000004</v>
      </c>
      <c r="AA113" s="16">
        <f t="shared" si="10"/>
        <v>48.727990320861444</v>
      </c>
      <c r="AB113" s="23"/>
      <c r="AC113" s="23"/>
      <c r="AD113" s="23"/>
      <c r="AE113" s="23"/>
      <c r="AF113" s="23"/>
      <c r="AG113" s="23"/>
      <c r="AH113" s="19">
        <v>100</v>
      </c>
      <c r="AI113" s="12">
        <f t="shared" si="13"/>
        <v>3542.1793794013024</v>
      </c>
      <c r="AJ113" s="12">
        <f t="shared" si="13"/>
        <v>616.87063144493345</v>
      </c>
      <c r="AK113" s="12">
        <f t="shared" si="13"/>
        <v>362.75983032745938</v>
      </c>
      <c r="AL113" s="12">
        <f t="shared" si="13"/>
        <v>0</v>
      </c>
      <c r="AM113" s="12">
        <f t="shared" si="13"/>
        <v>362.75983032745938</v>
      </c>
      <c r="AN113" s="12">
        <f t="shared" si="11"/>
        <v>505.00000000000006</v>
      </c>
      <c r="AO113" s="16">
        <f t="shared" si="12"/>
        <v>5389.5696715011536</v>
      </c>
    </row>
    <row r="114" spans="1:41" ht="24" x14ac:dyDescent="0.15">
      <c r="A114" s="12">
        <v>1112</v>
      </c>
      <c r="B114" s="33" t="s">
        <v>164</v>
      </c>
      <c r="C114" s="32">
        <v>1</v>
      </c>
      <c r="D114" s="21" t="s">
        <v>40</v>
      </c>
      <c r="E114" s="21">
        <v>1</v>
      </c>
      <c r="F114" s="21" t="s">
        <v>41</v>
      </c>
      <c r="G114" s="22" t="s">
        <v>95</v>
      </c>
      <c r="H114" s="12">
        <f>VLOOKUP($F114,[1]数值模型!$B$71:$R$80,4,FALSE)*VLOOKUP($C114,[1]数值模型!$B$86:$C$89,2,FALSE)</f>
        <v>381.87063941501032</v>
      </c>
      <c r="I114" s="12">
        <f>VLOOKUP($F114,[1]数值模型!$B$71:$R$80,5,FALSE)</f>
        <v>55.5</v>
      </c>
      <c r="J114" s="12">
        <f>VLOOKUP($F114,[1]数值模型!$B$71:$R$80,6,FALSE)</f>
        <v>19.7</v>
      </c>
      <c r="K114" s="12">
        <f>VLOOKUP($F114,[1]数值模型!$B$71:$R$80,7,FALSE)</f>
        <v>0</v>
      </c>
      <c r="L114" s="12">
        <f>VLOOKUP($F114,[1]数值模型!$B$71:$R$80,8,FALSE)</f>
        <v>19.7</v>
      </c>
      <c r="M114" s="12">
        <f>ROUND(1/VLOOKUP($D114,[1]装备百分比!$D$7:$J$15,7,FALSE),1)</f>
        <v>0.8</v>
      </c>
      <c r="N114" s="12">
        <v>50</v>
      </c>
      <c r="O114" s="12">
        <v>10</v>
      </c>
      <c r="P114" s="12">
        <f>VLOOKUP($F114,[1]数值模型!$B$71:$R$80,9,FALSE)</f>
        <v>40</v>
      </c>
      <c r="Q114" s="16">
        <f t="shared" si="9"/>
        <v>516.77063941501024</v>
      </c>
      <c r="R114" s="12">
        <f>VLOOKUP($F114,[1]数值模型!$B$71:$R$80,11,FALSE)*VLOOKUP($C114,[1]数值模型!$B$86:$C$89,2,FALSE)</f>
        <v>31.603087399862922</v>
      </c>
      <c r="S114" s="12">
        <f>VLOOKUP($D114,[1]数值模型!$D$22:$S$26,11,FALSE)*VLOOKUP($C114,[1]数值模型!$B$86:$C$89,2,FALSE)</f>
        <v>5.6137063144493347</v>
      </c>
      <c r="T114" s="12">
        <f>VLOOKUP($D114,[1]数值模型!$D$22:$S$26,12,FALSE)*VLOOKUP($C114,[1]数值模型!$B$86:$C$89,2,FALSE)</f>
        <v>3.4305983032745937</v>
      </c>
      <c r="U114" s="12">
        <f>VLOOKUP($D114,[1]数值模型!$D$22:$S$26,13,FALSE)*VLOOKUP($C114,[1]数值模型!$B$86:$C$89,2,FALSE)</f>
        <v>0</v>
      </c>
      <c r="V114" s="17">
        <f>VLOOKUP($D114,[1]数值模型!$D$22:$S$26,14,FALSE)*VLOOKUP($C114,[1]数值模型!$B$86:$C$89,2,FALSE)</f>
        <v>3.4305983032745937</v>
      </c>
      <c r="W114" s="17">
        <v>0</v>
      </c>
      <c r="X114" s="17">
        <v>0</v>
      </c>
      <c r="Y114" s="17">
        <v>0</v>
      </c>
      <c r="Z114" s="17">
        <f>VLOOKUP($F114,[1]数值模型!$B$71:$R$80,15,FALSE)</f>
        <v>4.6500000000000004</v>
      </c>
      <c r="AA114" s="16">
        <f t="shared" si="10"/>
        <v>48.727990320861444</v>
      </c>
      <c r="AB114" s="23"/>
      <c r="AC114" s="23"/>
      <c r="AD114" s="23"/>
      <c r="AE114" s="23"/>
      <c r="AF114" s="23"/>
      <c r="AG114" s="23"/>
      <c r="AH114" s="19">
        <v>100</v>
      </c>
      <c r="AI114" s="12">
        <f t="shared" si="13"/>
        <v>3542.1793794013024</v>
      </c>
      <c r="AJ114" s="12">
        <f t="shared" si="13"/>
        <v>616.87063144493345</v>
      </c>
      <c r="AK114" s="12">
        <f t="shared" si="13"/>
        <v>362.75983032745938</v>
      </c>
      <c r="AL114" s="12">
        <f t="shared" si="13"/>
        <v>0</v>
      </c>
      <c r="AM114" s="12">
        <f t="shared" si="13"/>
        <v>362.75983032745938</v>
      </c>
      <c r="AN114" s="12">
        <f t="shared" si="11"/>
        <v>505.00000000000006</v>
      </c>
      <c r="AO114" s="16">
        <f t="shared" si="12"/>
        <v>5389.5696715011536</v>
      </c>
    </row>
    <row r="115" spans="1:41" x14ac:dyDescent="0.15">
      <c r="A115" s="12">
        <v>1113</v>
      </c>
      <c r="B115" s="33" t="s">
        <v>165</v>
      </c>
      <c r="C115" s="32">
        <v>1</v>
      </c>
      <c r="D115" s="21" t="s">
        <v>48</v>
      </c>
      <c r="E115" s="21">
        <v>2</v>
      </c>
      <c r="F115" s="21" t="s">
        <v>58</v>
      </c>
      <c r="G115" s="22" t="s">
        <v>97</v>
      </c>
      <c r="H115" s="12">
        <f>VLOOKUP($F115,[1]数值模型!$B$71:$R$80,4,FALSE)*VLOOKUP($C115,[1]数值模型!$B$86:$C$89,2,FALSE)</f>
        <v>293.85326880574297</v>
      </c>
      <c r="I115" s="12">
        <f>VLOOKUP($F115,[1]数值模型!$B$71:$R$80,5,FALSE)</f>
        <v>0</v>
      </c>
      <c r="J115" s="12">
        <f>VLOOKUP($F115,[1]数值模型!$B$71:$R$80,6,FALSE)</f>
        <v>12</v>
      </c>
      <c r="K115" s="12">
        <f>VLOOKUP($F115,[1]数值模型!$B$71:$R$80,7,FALSE)</f>
        <v>53.3</v>
      </c>
      <c r="L115" s="12">
        <f>VLOOKUP($F115,[1]数值模型!$B$71:$R$80,8,FALSE)</f>
        <v>12</v>
      </c>
      <c r="M115" s="12">
        <f>ROUND(1/VLOOKUP($D115,[1]装备百分比!$D$7:$J$15,7,FALSE),1)</f>
        <v>0.8</v>
      </c>
      <c r="N115" s="12">
        <v>50</v>
      </c>
      <c r="O115" s="12">
        <v>10</v>
      </c>
      <c r="P115" s="12">
        <f>VLOOKUP($F115,[1]数值模型!$B$71:$R$80,9,FALSE)</f>
        <v>80</v>
      </c>
      <c r="Q115" s="16">
        <f t="shared" si="9"/>
        <v>451.15326880574298</v>
      </c>
      <c r="R115" s="12">
        <f>VLOOKUP($F115,[1]数值模型!$B$71:$R$80,11,FALSE)*VLOOKUP($C115,[1]数值模型!$B$86:$C$89,2,FALSE)</f>
        <v>27.37548140996898</v>
      </c>
      <c r="S115" s="12">
        <f>VLOOKUP($D115,[1]数值模型!$D$22:$S$26,11,FALSE)*VLOOKUP($C115,[1]数值模型!$B$86:$C$89,2,FALSE)</f>
        <v>0</v>
      </c>
      <c r="T115" s="12">
        <f>VLOOKUP($D115,[1]数值模型!$D$22:$S$26,12,FALSE)*VLOOKUP($C115,[1]数值模型!$B$86:$C$89,2,FALSE)</f>
        <v>2.1484555030608568</v>
      </c>
      <c r="U115" s="12">
        <f>VLOOKUP($D115,[1]数值模型!$D$22:$S$26,13,FALSE)*VLOOKUP($C115,[1]数值模型!$B$86:$C$89,2,FALSE)</f>
        <v>5.8216213631326434</v>
      </c>
      <c r="V115" s="17">
        <f>VLOOKUP($D115,[1]数值模型!$D$22:$S$26,14,FALSE)*VLOOKUP($C115,[1]数值模型!$B$86:$C$89,2,FALSE)</f>
        <v>2.1484555030608568</v>
      </c>
      <c r="W115" s="17">
        <v>0</v>
      </c>
      <c r="X115" s="17">
        <v>0</v>
      </c>
      <c r="Y115" s="17">
        <v>0</v>
      </c>
      <c r="Z115" s="17">
        <f>VLOOKUP($F115,[1]数值模型!$B$71:$R$80,15,FALSE)</f>
        <v>3.1</v>
      </c>
      <c r="AA115" s="16">
        <f t="shared" si="10"/>
        <v>40.594013779223339</v>
      </c>
      <c r="AB115" s="23"/>
      <c r="AC115" s="23"/>
      <c r="AD115" s="23"/>
      <c r="AE115" s="23"/>
      <c r="AF115" s="23"/>
      <c r="AG115" s="23"/>
      <c r="AH115" s="19">
        <v>100</v>
      </c>
      <c r="AI115" s="12">
        <f t="shared" si="13"/>
        <v>3031.401409802641</v>
      </c>
      <c r="AJ115" s="12">
        <f t="shared" si="13"/>
        <v>0</v>
      </c>
      <c r="AK115" s="12">
        <f t="shared" si="13"/>
        <v>226.84555030608567</v>
      </c>
      <c r="AL115" s="12">
        <f t="shared" si="13"/>
        <v>635.4621363132643</v>
      </c>
      <c r="AM115" s="12">
        <f t="shared" si="13"/>
        <v>226.84555030608567</v>
      </c>
      <c r="AN115" s="12">
        <f t="shared" si="11"/>
        <v>390</v>
      </c>
      <c r="AO115" s="16">
        <f t="shared" si="12"/>
        <v>4510.5546467280765</v>
      </c>
    </row>
    <row r="116" spans="1:41" x14ac:dyDescent="0.15">
      <c r="A116" s="12">
        <v>1114</v>
      </c>
      <c r="B116" s="33" t="s">
        <v>166</v>
      </c>
      <c r="C116" s="32">
        <v>1</v>
      </c>
      <c r="D116" s="21" t="s">
        <v>61</v>
      </c>
      <c r="E116" s="21">
        <v>1</v>
      </c>
      <c r="F116" s="21" t="s">
        <v>62</v>
      </c>
      <c r="G116" s="22" t="s">
        <v>99</v>
      </c>
      <c r="H116" s="12">
        <f>VLOOKUP($F116,[1]数值模型!$B$71:$R$80,4,FALSE)*VLOOKUP($C116,[1]数值模型!$B$86:$C$89,2,FALSE)</f>
        <v>368.70268633173407</v>
      </c>
      <c r="I116" s="12">
        <f>VLOOKUP($F116,[1]数值模型!$B$71:$R$80,5,FALSE)</f>
        <v>59.2</v>
      </c>
      <c r="J116" s="12">
        <f>VLOOKUP($F116,[1]数值模型!$B$71:$R$80,6,FALSE)</f>
        <v>17</v>
      </c>
      <c r="K116" s="12">
        <f>VLOOKUP($F116,[1]数值模型!$B$71:$R$80,7,FALSE)</f>
        <v>0</v>
      </c>
      <c r="L116" s="12">
        <f>VLOOKUP($F116,[1]数值模型!$B$71:$R$80,8,FALSE)</f>
        <v>18</v>
      </c>
      <c r="M116" s="12">
        <f>ROUND(1/VLOOKUP($D116,[1]装备百分比!$D$7:$J$15,7,FALSE),1)</f>
        <v>0.8</v>
      </c>
      <c r="N116" s="12">
        <v>50</v>
      </c>
      <c r="O116" s="12">
        <v>10</v>
      </c>
      <c r="P116" s="12">
        <f>VLOOKUP($F116,[1]数值模型!$B$71:$R$80,9,FALSE)</f>
        <v>96</v>
      </c>
      <c r="Q116" s="16">
        <f t="shared" si="9"/>
        <v>558.902686331734</v>
      </c>
      <c r="R116" s="12">
        <f>VLOOKUP($F116,[1]数值模型!$B$71:$R$80,11,FALSE)*VLOOKUP($C116,[1]数值模型!$B$86:$C$89,2,FALSE)</f>
        <v>28.068531572246673</v>
      </c>
      <c r="S116" s="12">
        <f>VLOOKUP($D116,[1]数值模型!$D$22:$S$26,11,FALSE)*VLOOKUP($C116,[1]数值模型!$B$86:$C$89,2,FALSE)</f>
        <v>6.3760614929547996</v>
      </c>
      <c r="T116" s="12">
        <f>VLOOKUP($D116,[1]数值模型!$D$22:$S$26,12,FALSE)*VLOOKUP($C116,[1]数值模型!$B$86:$C$89,2,FALSE)</f>
        <v>2.9801156977940915</v>
      </c>
      <c r="U116" s="12">
        <f>VLOOKUP($D116,[1]数值模型!$D$22:$S$26,13,FALSE)*VLOOKUP($C116,[1]数值模型!$B$86:$C$89,2,FALSE)</f>
        <v>0</v>
      </c>
      <c r="V116" s="17">
        <f>VLOOKUP($D116,[1]数值模型!$D$22:$S$26,14,FALSE)*VLOOKUP($C116,[1]数值模型!$B$86:$C$89,2,FALSE)</f>
        <v>2.9801156977940915</v>
      </c>
      <c r="W116" s="17">
        <v>0</v>
      </c>
      <c r="X116" s="17">
        <v>0</v>
      </c>
      <c r="Y116" s="17">
        <v>0</v>
      </c>
      <c r="Z116" s="17">
        <f>VLOOKUP($F116,[1]数值模型!$B$71:$R$80,15,FALSE)</f>
        <v>3.3</v>
      </c>
      <c r="AA116" s="16">
        <f t="shared" si="10"/>
        <v>43.704824460789652</v>
      </c>
      <c r="AB116" s="23"/>
      <c r="AC116" s="23"/>
      <c r="AD116" s="23"/>
      <c r="AE116" s="23"/>
      <c r="AF116" s="23"/>
      <c r="AG116" s="23"/>
      <c r="AH116" s="19">
        <v>100</v>
      </c>
      <c r="AI116" s="12">
        <f t="shared" si="13"/>
        <v>3175.5558435564017</v>
      </c>
      <c r="AJ116" s="12">
        <f t="shared" si="13"/>
        <v>696.80614929548005</v>
      </c>
      <c r="AK116" s="12">
        <f t="shared" si="13"/>
        <v>315.01156977940917</v>
      </c>
      <c r="AL116" s="12">
        <f t="shared" si="13"/>
        <v>0</v>
      </c>
      <c r="AM116" s="12">
        <f t="shared" si="13"/>
        <v>316.01156977940917</v>
      </c>
      <c r="AN116" s="12">
        <f t="shared" si="11"/>
        <v>426</v>
      </c>
      <c r="AO116" s="16">
        <f t="shared" si="12"/>
        <v>4929.3851324107</v>
      </c>
    </row>
    <row r="117" spans="1:41" x14ac:dyDescent="0.15">
      <c r="A117" s="12">
        <v>1115</v>
      </c>
      <c r="B117" s="34" t="s">
        <v>167</v>
      </c>
      <c r="C117" s="32">
        <v>1</v>
      </c>
      <c r="D117" s="25" t="s">
        <v>40</v>
      </c>
      <c r="E117" s="25">
        <v>1</v>
      </c>
      <c r="F117" s="25" t="s">
        <v>78</v>
      </c>
      <c r="G117" s="22" t="s">
        <v>101</v>
      </c>
      <c r="H117" s="12">
        <f>VLOOKUP($F117,[1]数值模型!$B$71:$R$80,4,FALSE)*VLOOKUP($C117,[1]数值模型!$B$86:$C$89,2,FALSE)</f>
        <v>381.87063941501032</v>
      </c>
      <c r="I117" s="12">
        <f>VLOOKUP($F117,[1]数值模型!$B$71:$R$80,5,FALSE)</f>
        <v>52.5</v>
      </c>
      <c r="J117" s="12">
        <f>VLOOKUP($F117,[1]数值模型!$B$71:$R$80,6,FALSE)</f>
        <v>21.7</v>
      </c>
      <c r="K117" s="12">
        <f>VLOOKUP($F117,[1]数值模型!$B$71:$R$80,7,FALSE)</f>
        <v>0</v>
      </c>
      <c r="L117" s="12">
        <f>VLOOKUP($F117,[1]数值模型!$B$71:$R$80,8,FALSE)</f>
        <v>21.7</v>
      </c>
      <c r="M117" s="12">
        <f>ROUND(1/VLOOKUP($D117,[1]装备百分比!$D$7:$J$15,7,FALSE),1)</f>
        <v>0.8</v>
      </c>
      <c r="N117" s="12">
        <v>50</v>
      </c>
      <c r="O117" s="12">
        <v>10</v>
      </c>
      <c r="P117" s="12">
        <f>VLOOKUP($F117,[1]数值模型!$B$71:$R$80,9,FALSE)</f>
        <v>24</v>
      </c>
      <c r="Q117" s="16">
        <f t="shared" si="9"/>
        <v>501.77063941501029</v>
      </c>
      <c r="R117" s="12">
        <f>VLOOKUP($F117,[1]数值模型!$B$71:$R$80,11,FALSE)*VLOOKUP($C117,[1]数值模型!$B$86:$C$89,2,FALSE)</f>
        <v>34.375288048973708</v>
      </c>
      <c r="S117" s="12">
        <f>VLOOKUP($D117,[1]数值模型!$D$22:$S$26,11,FALSE)*VLOOKUP($C117,[1]数值模型!$B$86:$C$89,2,FALSE)</f>
        <v>5.6137063144493347</v>
      </c>
      <c r="T117" s="12">
        <f>VLOOKUP($D117,[1]数值模型!$D$22:$S$26,12,FALSE)*VLOOKUP($C117,[1]数值模型!$B$86:$C$89,2,FALSE)</f>
        <v>3.4305983032745937</v>
      </c>
      <c r="U117" s="12">
        <f>VLOOKUP($D117,[1]数值模型!$D$22:$S$26,13,FALSE)*VLOOKUP($C117,[1]数值模型!$B$86:$C$89,2,FALSE)</f>
        <v>0</v>
      </c>
      <c r="V117" s="17">
        <f>VLOOKUP($D117,[1]数值模型!$D$22:$S$26,14,FALSE)*VLOOKUP($C117,[1]数值模型!$B$86:$C$89,2,FALSE)</f>
        <v>3.4305983032745937</v>
      </c>
      <c r="W117" s="17">
        <v>0</v>
      </c>
      <c r="X117" s="17">
        <v>0</v>
      </c>
      <c r="Y117" s="17">
        <v>0</v>
      </c>
      <c r="Z117" s="17">
        <f>VLOOKUP($F117,[1]数值模型!$B$71:$R$80,15,FALSE)</f>
        <v>4.95</v>
      </c>
      <c r="AA117" s="16">
        <f t="shared" si="10"/>
        <v>51.800190969972235</v>
      </c>
      <c r="AB117" s="23"/>
      <c r="AC117" s="23"/>
      <c r="AD117" s="23"/>
      <c r="AE117" s="23"/>
      <c r="AF117" s="23"/>
      <c r="AG117" s="23"/>
      <c r="AH117" s="19">
        <v>100</v>
      </c>
      <c r="AI117" s="12">
        <f t="shared" si="13"/>
        <v>3819.3994443123811</v>
      </c>
      <c r="AJ117" s="12">
        <f t="shared" si="13"/>
        <v>613.87063144493345</v>
      </c>
      <c r="AK117" s="12">
        <f t="shared" si="13"/>
        <v>364.75983032745938</v>
      </c>
      <c r="AL117" s="12">
        <f t="shared" si="13"/>
        <v>0</v>
      </c>
      <c r="AM117" s="12">
        <f t="shared" si="13"/>
        <v>364.75983032745938</v>
      </c>
      <c r="AN117" s="12">
        <f t="shared" si="11"/>
        <v>519</v>
      </c>
      <c r="AO117" s="16">
        <f t="shared" si="12"/>
        <v>5681.7897364122327</v>
      </c>
    </row>
    <row r="118" spans="1:41" x14ac:dyDescent="0.15">
      <c r="A118" s="12">
        <v>1116</v>
      </c>
      <c r="B118" s="34" t="s">
        <v>168</v>
      </c>
      <c r="C118" s="32">
        <v>1</v>
      </c>
      <c r="D118" s="25" t="s">
        <v>44</v>
      </c>
      <c r="E118" s="25">
        <v>1</v>
      </c>
      <c r="F118" s="25" t="s">
        <v>45</v>
      </c>
      <c r="G118" s="22" t="s">
        <v>103</v>
      </c>
      <c r="H118" s="12">
        <f>VLOOKUP($F118,[1]数值模型!$B$71:$R$80,4,FALSE)*VLOOKUP($C118,[1]数值模型!$B$86:$C$89,2,FALSE)</f>
        <v>328.50577691962775</v>
      </c>
      <c r="I118" s="12">
        <f>VLOOKUP($F118,[1]数值模型!$B$71:$R$80,5,FALSE)</f>
        <v>49.2</v>
      </c>
      <c r="J118" s="12">
        <f>VLOOKUP($F118,[1]数值模型!$B$71:$R$80,6,FALSE)</f>
        <v>14.9</v>
      </c>
      <c r="K118" s="12">
        <f>VLOOKUP($F118,[1]数值模型!$B$71:$R$80,7,FALSE)</f>
        <v>0</v>
      </c>
      <c r="L118" s="12">
        <f>VLOOKUP($F118,[1]数值模型!$B$71:$R$80,8,FALSE)</f>
        <v>14.9</v>
      </c>
      <c r="M118" s="12">
        <f>ROUND(1/VLOOKUP($D118,[1]装备百分比!$D$7:$J$15,7,FALSE),1)</f>
        <v>1</v>
      </c>
      <c r="N118" s="12">
        <v>50</v>
      </c>
      <c r="O118" s="12">
        <v>10</v>
      </c>
      <c r="P118" s="12">
        <f>VLOOKUP($F118,[1]数值模型!$B$71:$R$80,9,FALSE)</f>
        <v>36</v>
      </c>
      <c r="Q118" s="16">
        <f t="shared" si="9"/>
        <v>443.50577691962769</v>
      </c>
      <c r="R118" s="12">
        <f>VLOOKUP($F118,[1]数值模型!$B$71:$R$80,11,FALSE)*VLOOKUP($C118,[1]数值模型!$B$86:$C$89,2,FALSE)</f>
        <v>25.989381085413587</v>
      </c>
      <c r="S118" s="12">
        <f>VLOOKUP($D118,[1]数值模型!$D$22:$S$26,11,FALSE)*VLOOKUP($C118,[1]数值模型!$B$86:$C$89,2,FALSE)</f>
        <v>6.5493240335242238</v>
      </c>
      <c r="T118" s="12">
        <f>VLOOKUP($D118,[1]数值模型!$D$22:$S$26,12,FALSE)*VLOOKUP($C118,[1]数值模型!$B$86:$C$89,2,FALSE)</f>
        <v>2.2177605192886261</v>
      </c>
      <c r="U118" s="12">
        <f>VLOOKUP($D118,[1]数值模型!$D$22:$S$26,13,FALSE)*VLOOKUP($C118,[1]数值模型!$B$86:$C$89,2,FALSE)</f>
        <v>0</v>
      </c>
      <c r="V118" s="17">
        <f>VLOOKUP($D118,[1]数值模型!$D$22:$S$26,14,FALSE)*VLOOKUP($C118,[1]数值模型!$B$86:$C$89,2,FALSE)</f>
        <v>2.2177605192886261</v>
      </c>
      <c r="W118" s="17">
        <v>0</v>
      </c>
      <c r="X118" s="17">
        <v>0</v>
      </c>
      <c r="Y118" s="17">
        <v>0</v>
      </c>
      <c r="Z118" s="17">
        <f>VLOOKUP($F118,[1]数值模型!$B$71:$R$80,15,FALSE)</f>
        <v>3.2</v>
      </c>
      <c r="AA118" s="16">
        <f t="shared" si="10"/>
        <v>40.174226157515065</v>
      </c>
      <c r="AB118" s="23"/>
      <c r="AC118" s="23"/>
      <c r="AD118" s="23"/>
      <c r="AE118" s="23"/>
      <c r="AF118" s="23"/>
      <c r="AG118" s="23"/>
      <c r="AH118" s="19">
        <v>100</v>
      </c>
      <c r="AI118" s="12">
        <f t="shared" si="13"/>
        <v>2927.4438854609866</v>
      </c>
      <c r="AJ118" s="12">
        <f t="shared" si="13"/>
        <v>704.13240335242244</v>
      </c>
      <c r="AK118" s="12">
        <f t="shared" si="13"/>
        <v>236.67605192886262</v>
      </c>
      <c r="AL118" s="12">
        <f t="shared" si="13"/>
        <v>0</v>
      </c>
      <c r="AM118" s="12">
        <f t="shared" si="13"/>
        <v>236.67605192886262</v>
      </c>
      <c r="AN118" s="12">
        <f t="shared" si="11"/>
        <v>356</v>
      </c>
      <c r="AO118" s="16">
        <f t="shared" si="12"/>
        <v>4460.9283926711341</v>
      </c>
    </row>
    <row r="119" spans="1:41" x14ac:dyDescent="0.15">
      <c r="A119" s="12">
        <v>1117</v>
      </c>
      <c r="B119" s="34" t="s">
        <v>169</v>
      </c>
      <c r="C119" s="32">
        <v>1</v>
      </c>
      <c r="D119" s="25" t="s">
        <v>44</v>
      </c>
      <c r="E119" s="25">
        <v>1</v>
      </c>
      <c r="F119" s="25" t="s">
        <v>52</v>
      </c>
      <c r="G119" s="22" t="s">
        <v>105</v>
      </c>
      <c r="H119" s="12">
        <f>VLOOKUP($F119,[1]数值模型!$B$71:$R$80,4,FALSE)*VLOOKUP($C119,[1]数值模型!$B$86:$C$89,2,FALSE)</f>
        <v>328.50577691962775</v>
      </c>
      <c r="I119" s="12">
        <f>VLOOKUP($F119,[1]数值模型!$B$71:$R$80,5,FALSE)</f>
        <v>49.2</v>
      </c>
      <c r="J119" s="12">
        <f>VLOOKUP($F119,[1]数值模型!$B$71:$R$80,6,FALSE)</f>
        <v>14.9</v>
      </c>
      <c r="K119" s="12">
        <f>VLOOKUP($F119,[1]数值模型!$B$71:$R$80,7,FALSE)</f>
        <v>0</v>
      </c>
      <c r="L119" s="12">
        <f>VLOOKUP($F119,[1]数值模型!$B$71:$R$80,8,FALSE)</f>
        <v>14.9</v>
      </c>
      <c r="M119" s="12">
        <f>ROUND(1/VLOOKUP($D119,[1]装备百分比!$D$7:$J$15,7,FALSE),1)</f>
        <v>1</v>
      </c>
      <c r="N119" s="12">
        <v>50</v>
      </c>
      <c r="O119" s="12">
        <v>10</v>
      </c>
      <c r="P119" s="12">
        <f>VLOOKUP($F119,[1]数值模型!$B$71:$R$80,9,FALSE)</f>
        <v>24</v>
      </c>
      <c r="Q119" s="16">
        <f t="shared" si="9"/>
        <v>431.50577691962769</v>
      </c>
      <c r="R119" s="12">
        <f>VLOOKUP($F119,[1]数值模型!$B$71:$R$80,11,FALSE)*VLOOKUP($C119,[1]数值模型!$B$86:$C$89,2,FALSE)</f>
        <v>25.989381085413587</v>
      </c>
      <c r="S119" s="12">
        <f>VLOOKUP($D119,[1]数值模型!$D$22:$S$26,11,FALSE)*VLOOKUP($C119,[1]数值模型!$B$86:$C$89,2,FALSE)</f>
        <v>6.5493240335242238</v>
      </c>
      <c r="T119" s="12">
        <f>VLOOKUP($D119,[1]数值模型!$D$22:$S$26,12,FALSE)*VLOOKUP($C119,[1]数值模型!$B$86:$C$89,2,FALSE)</f>
        <v>2.2177605192886261</v>
      </c>
      <c r="U119" s="12">
        <f>VLOOKUP($D119,[1]数值模型!$D$22:$S$26,13,FALSE)*VLOOKUP($C119,[1]数值模型!$B$86:$C$89,2,FALSE)</f>
        <v>0</v>
      </c>
      <c r="V119" s="17">
        <f>VLOOKUP($D119,[1]数值模型!$D$22:$S$26,14,FALSE)*VLOOKUP($C119,[1]数值模型!$B$86:$C$89,2,FALSE)</f>
        <v>2.2177605192886261</v>
      </c>
      <c r="W119" s="17">
        <v>0</v>
      </c>
      <c r="X119" s="17">
        <v>0</v>
      </c>
      <c r="Y119" s="17">
        <v>0</v>
      </c>
      <c r="Z119" s="17">
        <f>VLOOKUP($F119,[1]数值模型!$B$71:$R$80,15,FALSE)</f>
        <v>3.2</v>
      </c>
      <c r="AA119" s="16">
        <f t="shared" si="10"/>
        <v>40.174226157515065</v>
      </c>
      <c r="AB119" s="23"/>
      <c r="AC119" s="23"/>
      <c r="AD119" s="23"/>
      <c r="AE119" s="26"/>
      <c r="AF119" s="26"/>
      <c r="AG119" s="26"/>
      <c r="AH119" s="19">
        <v>100</v>
      </c>
      <c r="AI119" s="12">
        <f t="shared" si="13"/>
        <v>2927.4438854609866</v>
      </c>
      <c r="AJ119" s="12">
        <f t="shared" si="13"/>
        <v>704.13240335242244</v>
      </c>
      <c r="AK119" s="12">
        <f t="shared" si="13"/>
        <v>236.67605192886262</v>
      </c>
      <c r="AL119" s="12">
        <f t="shared" si="13"/>
        <v>0</v>
      </c>
      <c r="AM119" s="12">
        <f t="shared" si="13"/>
        <v>236.67605192886262</v>
      </c>
      <c r="AN119" s="12">
        <f t="shared" si="11"/>
        <v>344</v>
      </c>
      <c r="AO119" s="16">
        <f t="shared" si="12"/>
        <v>4448.9283926711341</v>
      </c>
    </row>
    <row r="120" spans="1:41" x14ac:dyDescent="0.15">
      <c r="A120" s="12">
        <v>1118</v>
      </c>
      <c r="B120" s="33" t="s">
        <v>170</v>
      </c>
      <c r="C120" s="32">
        <v>1</v>
      </c>
      <c r="D120" s="21" t="s">
        <v>107</v>
      </c>
      <c r="E120" s="21">
        <v>2</v>
      </c>
      <c r="F120" s="21" t="s">
        <v>107</v>
      </c>
      <c r="G120" s="27" t="s">
        <v>108</v>
      </c>
      <c r="H120" s="12">
        <f>VLOOKUP($F120,[1]数值模型!$B$71:$R$80,4,FALSE)*VLOOKUP($C120,[1]数值模型!$B$86:$C$89,2,FALSE)</f>
        <v>300.78377042851992</v>
      </c>
      <c r="I120" s="12">
        <f>VLOOKUP($F120,[1]数值模型!$B$71:$R$80,5,FALSE)</f>
        <v>0</v>
      </c>
      <c r="J120" s="12">
        <f>VLOOKUP($F120,[1]数值模型!$B$71:$R$80,6,FALSE)</f>
        <v>12.8</v>
      </c>
      <c r="K120" s="12">
        <f>VLOOKUP($F120,[1]数值模型!$B$71:$R$80,7,FALSE)</f>
        <v>48.9</v>
      </c>
      <c r="L120" s="12">
        <f>VLOOKUP($F120,[1]数值模型!$B$71:$R$80,8,FALSE)</f>
        <v>12.8</v>
      </c>
      <c r="M120" s="12">
        <f>ROUND(1/VLOOKUP($D120,[1]装备百分比!$D$7:$J$15,7,FALSE),1)</f>
        <v>0.8</v>
      </c>
      <c r="N120" s="12">
        <v>50</v>
      </c>
      <c r="O120" s="12">
        <v>10</v>
      </c>
      <c r="P120" s="12">
        <f>VLOOKUP($F120,[1]数值模型!$B$71:$R$80,9,FALSE)</f>
        <v>24</v>
      </c>
      <c r="Q120" s="16">
        <f t="shared" si="9"/>
        <v>399.28377042851992</v>
      </c>
      <c r="R120" s="12">
        <f>VLOOKUP($F120,[1]数值模型!$B$71:$R$80,11,FALSE)*VLOOKUP($C120,[1]数值模型!$B$86:$C$89,2,FALSE)</f>
        <v>28.068531572246673</v>
      </c>
      <c r="S120" s="12">
        <f>VLOOKUP($D120,[1]数值模型!$D$22:$S$26,11,FALSE)*VLOOKUP($C120,[1]数值模型!$B$86:$C$89,2,FALSE)</f>
        <v>0</v>
      </c>
      <c r="T120" s="12">
        <f>VLOOKUP($D120,[1]数值模型!$D$22:$S$26,12,FALSE)*VLOOKUP($C120,[1]数值模型!$B$86:$C$89,2,FALSE)</f>
        <v>2.3563705517441651</v>
      </c>
      <c r="U120" s="12">
        <f>VLOOKUP($D120,[1]数值模型!$D$22:$S$26,13,FALSE)*VLOOKUP($C120,[1]数值模型!$B$86:$C$89,2,FALSE)</f>
        <v>5.2671812333104873</v>
      </c>
      <c r="V120" s="17">
        <f>VLOOKUP($D120,[1]数值模型!$D$22:$S$26,14,FALSE)*VLOOKUP($C120,[1]数值模型!$B$86:$C$89,2,FALSE)</f>
        <v>2.3563705517441651</v>
      </c>
      <c r="W120" s="17">
        <v>0</v>
      </c>
      <c r="X120" s="17">
        <v>0</v>
      </c>
      <c r="Y120" s="17">
        <v>0</v>
      </c>
      <c r="Z120" s="17">
        <f>VLOOKUP($F120,[1]数值模型!$B$71:$R$80,15,FALSE)</f>
        <v>3.4</v>
      </c>
      <c r="AA120" s="16">
        <f t="shared" si="10"/>
        <v>41.44845390904549</v>
      </c>
      <c r="AB120" s="23"/>
      <c r="AC120" s="23"/>
      <c r="AD120" s="23"/>
      <c r="AE120" s="23"/>
      <c r="AF120" s="23"/>
      <c r="AG120" s="23"/>
      <c r="AH120" s="19">
        <v>100</v>
      </c>
      <c r="AI120" s="12">
        <f t="shared" si="13"/>
        <v>3107.6369276531873</v>
      </c>
      <c r="AJ120" s="12">
        <f t="shared" si="13"/>
        <v>0</v>
      </c>
      <c r="AK120" s="12">
        <f t="shared" si="13"/>
        <v>248.43705517441651</v>
      </c>
      <c r="AL120" s="12">
        <f t="shared" si="13"/>
        <v>575.61812333104865</v>
      </c>
      <c r="AM120" s="12">
        <f t="shared" si="13"/>
        <v>248.43705517441651</v>
      </c>
      <c r="AN120" s="12">
        <f t="shared" si="11"/>
        <v>364</v>
      </c>
      <c r="AO120" s="16">
        <f t="shared" si="12"/>
        <v>4544.1291613330686</v>
      </c>
    </row>
    <row r="121" spans="1:41" x14ac:dyDescent="0.15">
      <c r="A121" s="12">
        <v>1119</v>
      </c>
      <c r="B121" s="33" t="s">
        <v>171</v>
      </c>
      <c r="C121" s="32">
        <v>1</v>
      </c>
      <c r="D121" s="21" t="s">
        <v>61</v>
      </c>
      <c r="E121" s="21">
        <v>1</v>
      </c>
      <c r="F121" s="21" t="s">
        <v>62</v>
      </c>
      <c r="G121" s="27" t="s">
        <v>110</v>
      </c>
      <c r="H121" s="12">
        <f>VLOOKUP($F121,[1]数值模型!$B$71:$R$80,4,FALSE)*VLOOKUP($C121,[1]数值模型!$B$86:$C$89,2,FALSE)</f>
        <v>368.70268633173407</v>
      </c>
      <c r="I121" s="12">
        <f>VLOOKUP($F121,[1]数值模型!$B$71:$R$80,5,FALSE)</f>
        <v>59.2</v>
      </c>
      <c r="J121" s="12">
        <f>VLOOKUP($F121,[1]数值模型!$B$71:$R$80,6,FALSE)</f>
        <v>17</v>
      </c>
      <c r="K121" s="12">
        <f>VLOOKUP($F121,[1]数值模型!$B$71:$R$80,7,FALSE)</f>
        <v>0</v>
      </c>
      <c r="L121" s="12">
        <f>VLOOKUP($F121,[1]数值模型!$B$71:$R$80,8,FALSE)</f>
        <v>18</v>
      </c>
      <c r="M121" s="12">
        <f>ROUND(1/VLOOKUP($D121,[1]装备百分比!$D$7:$J$15,7,FALSE),1)</f>
        <v>0.8</v>
      </c>
      <c r="N121" s="12">
        <v>50</v>
      </c>
      <c r="O121" s="12">
        <v>10</v>
      </c>
      <c r="P121" s="12">
        <f>VLOOKUP($F121,[1]数值模型!$B$71:$R$80,9,FALSE)</f>
        <v>96</v>
      </c>
      <c r="Q121" s="16">
        <f t="shared" si="9"/>
        <v>558.902686331734</v>
      </c>
      <c r="R121" s="12">
        <f>VLOOKUP($F121,[1]数值模型!$B$71:$R$80,11,FALSE)*VLOOKUP($C121,[1]数值模型!$B$86:$C$89,2,FALSE)</f>
        <v>28.068531572246673</v>
      </c>
      <c r="S121" s="12">
        <f>VLOOKUP($D121,[1]数值模型!$D$22:$S$26,11,FALSE)*VLOOKUP($C121,[1]数值模型!$B$86:$C$89,2,FALSE)</f>
        <v>6.3760614929547996</v>
      </c>
      <c r="T121" s="12">
        <f>VLOOKUP($D121,[1]数值模型!$D$22:$S$26,12,FALSE)*VLOOKUP($C121,[1]数值模型!$B$86:$C$89,2,FALSE)</f>
        <v>2.9801156977940915</v>
      </c>
      <c r="U121" s="12">
        <f>VLOOKUP($D121,[1]数值模型!$D$22:$S$26,13,FALSE)*VLOOKUP($C121,[1]数值模型!$B$86:$C$89,2,FALSE)</f>
        <v>0</v>
      </c>
      <c r="V121" s="17">
        <f>VLOOKUP($D121,[1]数值模型!$D$22:$S$26,14,FALSE)*VLOOKUP($C121,[1]数值模型!$B$86:$C$89,2,FALSE)</f>
        <v>2.9801156977940915</v>
      </c>
      <c r="W121" s="17">
        <v>0</v>
      </c>
      <c r="X121" s="17">
        <v>0</v>
      </c>
      <c r="Y121" s="17">
        <v>0</v>
      </c>
      <c r="Z121" s="17">
        <f>VLOOKUP($F121,[1]数值模型!$B$71:$R$80,15,FALSE)</f>
        <v>3.3</v>
      </c>
      <c r="AA121" s="16">
        <f t="shared" si="10"/>
        <v>43.704824460789652</v>
      </c>
      <c r="AB121" s="23"/>
      <c r="AC121" s="23"/>
      <c r="AD121" s="23"/>
      <c r="AE121" s="23"/>
      <c r="AF121" s="23"/>
      <c r="AG121" s="23"/>
      <c r="AH121" s="19">
        <v>100</v>
      </c>
      <c r="AI121" s="12">
        <f t="shared" si="13"/>
        <v>3175.5558435564017</v>
      </c>
      <c r="AJ121" s="12">
        <f t="shared" si="13"/>
        <v>696.80614929548005</v>
      </c>
      <c r="AK121" s="12">
        <f t="shared" si="13"/>
        <v>315.01156977940917</v>
      </c>
      <c r="AL121" s="12">
        <f t="shared" si="13"/>
        <v>0</v>
      </c>
      <c r="AM121" s="12">
        <f t="shared" si="13"/>
        <v>316.01156977940917</v>
      </c>
      <c r="AN121" s="12">
        <f t="shared" si="11"/>
        <v>426</v>
      </c>
      <c r="AO121" s="16">
        <f t="shared" si="12"/>
        <v>4929.3851324107</v>
      </c>
    </row>
    <row r="122" spans="1:41" x14ac:dyDescent="0.15">
      <c r="A122" s="12">
        <v>1120</v>
      </c>
      <c r="B122" s="33" t="s">
        <v>172</v>
      </c>
      <c r="C122" s="32">
        <v>1</v>
      </c>
      <c r="D122" s="21" t="s">
        <v>107</v>
      </c>
      <c r="E122" s="21">
        <v>2</v>
      </c>
      <c r="F122" s="21" t="s">
        <v>107</v>
      </c>
      <c r="G122" s="27" t="s">
        <v>112</v>
      </c>
      <c r="H122" s="12">
        <f>VLOOKUP($F122,[1]数值模型!$B$71:$R$80,4,FALSE)*VLOOKUP($C122,[1]数值模型!$B$86:$C$89,2,FALSE)</f>
        <v>300.78377042851992</v>
      </c>
      <c r="I122" s="12">
        <f>VLOOKUP($F122,[1]数值模型!$B$71:$R$80,5,FALSE)</f>
        <v>0</v>
      </c>
      <c r="J122" s="12">
        <f>VLOOKUP($F122,[1]数值模型!$B$71:$R$80,6,FALSE)</f>
        <v>12.8</v>
      </c>
      <c r="K122" s="12">
        <f>VLOOKUP($F122,[1]数值模型!$B$71:$R$80,7,FALSE)</f>
        <v>48.9</v>
      </c>
      <c r="L122" s="12">
        <f>VLOOKUP($F122,[1]数值模型!$B$71:$R$80,8,FALSE)</f>
        <v>12.8</v>
      </c>
      <c r="M122" s="12">
        <f>ROUND(1/VLOOKUP($D122,[1]装备百分比!$D$7:$J$15,7,FALSE),1)</f>
        <v>0.8</v>
      </c>
      <c r="N122" s="12">
        <v>50</v>
      </c>
      <c r="O122" s="12">
        <v>10</v>
      </c>
      <c r="P122" s="12">
        <f>VLOOKUP($F122,[1]数值模型!$B$71:$R$80,9,FALSE)</f>
        <v>24</v>
      </c>
      <c r="Q122" s="16">
        <f t="shared" si="9"/>
        <v>399.28377042851992</v>
      </c>
      <c r="R122" s="12">
        <f>VLOOKUP($F122,[1]数值模型!$B$71:$R$80,11,FALSE)*VLOOKUP($C122,[1]数值模型!$B$86:$C$89,2,FALSE)</f>
        <v>28.068531572246673</v>
      </c>
      <c r="S122" s="12">
        <f>VLOOKUP($D122,[1]数值模型!$D$22:$S$26,11,FALSE)*VLOOKUP($C122,[1]数值模型!$B$86:$C$89,2,FALSE)</f>
        <v>0</v>
      </c>
      <c r="T122" s="12">
        <f>VLOOKUP($D122,[1]数值模型!$D$22:$S$26,12,FALSE)*VLOOKUP($C122,[1]数值模型!$B$86:$C$89,2,FALSE)</f>
        <v>2.3563705517441651</v>
      </c>
      <c r="U122" s="12">
        <f>VLOOKUP($D122,[1]数值模型!$D$22:$S$26,13,FALSE)*VLOOKUP($C122,[1]数值模型!$B$86:$C$89,2,FALSE)</f>
        <v>5.2671812333104873</v>
      </c>
      <c r="V122" s="17">
        <f>VLOOKUP($D122,[1]数值模型!$D$22:$S$26,14,FALSE)*VLOOKUP($C122,[1]数值模型!$B$86:$C$89,2,FALSE)</f>
        <v>2.3563705517441651</v>
      </c>
      <c r="W122" s="17">
        <v>0</v>
      </c>
      <c r="X122" s="17">
        <v>0</v>
      </c>
      <c r="Y122" s="17">
        <v>0</v>
      </c>
      <c r="Z122" s="17">
        <f>VLOOKUP($F122,[1]数值模型!$B$71:$R$80,15,FALSE)</f>
        <v>3.4</v>
      </c>
      <c r="AA122" s="16">
        <f t="shared" si="10"/>
        <v>41.44845390904549</v>
      </c>
      <c r="AB122" s="23"/>
      <c r="AC122" s="23"/>
      <c r="AD122" s="23"/>
      <c r="AE122" s="23"/>
      <c r="AF122" s="23"/>
      <c r="AG122" s="23"/>
      <c r="AH122" s="19">
        <v>100</v>
      </c>
      <c r="AI122" s="12">
        <f t="shared" si="13"/>
        <v>3107.6369276531873</v>
      </c>
      <c r="AJ122" s="12">
        <f t="shared" si="13"/>
        <v>0</v>
      </c>
      <c r="AK122" s="12">
        <f t="shared" si="13"/>
        <v>248.43705517441651</v>
      </c>
      <c r="AL122" s="12">
        <f t="shared" si="13"/>
        <v>575.61812333104865</v>
      </c>
      <c r="AM122" s="12">
        <f t="shared" si="13"/>
        <v>248.43705517441651</v>
      </c>
      <c r="AN122" s="12">
        <f t="shared" si="11"/>
        <v>364</v>
      </c>
      <c r="AO122" s="16">
        <f t="shared" si="12"/>
        <v>4544.1291613330686</v>
      </c>
    </row>
  </sheetData>
  <mergeCells count="10">
    <mergeCell ref="H1:Q1"/>
    <mergeCell ref="R1:AA1"/>
    <mergeCell ref="AB1:AG1"/>
    <mergeCell ref="AI1:AO1"/>
    <mergeCell ref="A1:A2"/>
    <mergeCell ref="B1:B2"/>
    <mergeCell ref="D1:D2"/>
    <mergeCell ref="E1:E2"/>
    <mergeCell ref="F1:F2"/>
    <mergeCell ref="G1:G2"/>
  </mergeCells>
  <phoneticPr fontId="1" type="noConversion"/>
  <conditionalFormatting sqref="AO3:AO3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{E8D03744-0697-4D98-BBBD-6ACA73CD3F31}</x14:id>
        </ext>
      </extLst>
    </cfRule>
  </conditionalFormatting>
  <conditionalFormatting sqref="AO33:AO6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{B8CE908E-CCAC-4819-9A99-94505972152C}</x14:id>
        </ext>
      </extLst>
    </cfRule>
  </conditionalFormatting>
  <conditionalFormatting sqref="AO63:AO9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{E97B554B-42CA-4009-B31A-F119AA33E351}</x14:id>
        </ext>
      </extLst>
    </cfRule>
  </conditionalFormatting>
  <conditionalFormatting sqref="AO93:AO1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{F137B431-335F-445D-908A-AFDAE4970936}</x14:id>
        </ext>
      </extLst>
    </cfRule>
  </conditionalFormatting>
  <conditionalFormatting sqref="Q3:Q121">
    <cfRule type="colorScale" priority="3">
      <colorScale>
        <cfvo type="min"/>
        <cfvo type="max"/>
        <color rgb="FFFCFCFF"/>
        <color rgb="FFF8696B"/>
      </colorScale>
    </cfRule>
  </conditionalFormatting>
  <conditionalFormatting sqref="AA3:AA122">
    <cfRule type="colorScale" priority="2">
      <colorScale>
        <cfvo type="min"/>
        <cfvo type="max"/>
        <color rgb="FFFCFCFF"/>
        <color rgb="FFF8696B"/>
      </colorScale>
    </cfRule>
  </conditionalFormatting>
  <conditionalFormatting sqref="Q3:Q1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D03744-0697-4D98-BBBD-6ACA73CD3F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AO3:AO32</xm:sqref>
        </x14:conditionalFormatting>
        <x14:conditionalFormatting xmlns:xm="http://schemas.microsoft.com/office/excel/2006/main">
          <x14:cfRule type="dataBar" id="{B8CE908E-CCAC-4819-9A99-9450597215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AO33:AO62</xm:sqref>
        </x14:conditionalFormatting>
        <x14:conditionalFormatting xmlns:xm="http://schemas.microsoft.com/office/excel/2006/main">
          <x14:cfRule type="dataBar" id="{E97B554B-42CA-4009-B31A-F119AA33E3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AO63:AO92</xm:sqref>
        </x14:conditionalFormatting>
        <x14:conditionalFormatting xmlns:xm="http://schemas.microsoft.com/office/excel/2006/main">
          <x14:cfRule type="dataBar" id="{F137B431-335F-445D-908A-AFDAE49709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AO93:AO122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I14" sqref="I14"/>
    </sheetView>
  </sheetViews>
  <sheetFormatPr defaultRowHeight="13.5" x14ac:dyDescent="0.15"/>
  <sheetData>
    <row r="1" spans="1:33" x14ac:dyDescent="0.15">
      <c r="A1" s="1" t="s">
        <v>12</v>
      </c>
      <c r="B1" s="2" t="s">
        <v>13</v>
      </c>
      <c r="C1" s="4" t="s">
        <v>15</v>
      </c>
      <c r="D1" s="2" t="s">
        <v>18</v>
      </c>
      <c r="E1" s="35"/>
      <c r="F1" s="35"/>
      <c r="G1" s="7"/>
      <c r="H1" s="5" t="s">
        <v>19</v>
      </c>
      <c r="I1" s="6"/>
      <c r="J1" s="6"/>
      <c r="K1" s="6"/>
      <c r="L1" s="6"/>
      <c r="M1" s="6"/>
      <c r="N1" s="6"/>
      <c r="O1" s="7"/>
      <c r="P1" s="7"/>
      <c r="Q1" s="5" t="s">
        <v>20</v>
      </c>
      <c r="R1" s="6"/>
      <c r="S1" s="6"/>
      <c r="T1" s="6"/>
      <c r="U1" s="6"/>
      <c r="V1" s="6"/>
      <c r="W1" s="6"/>
      <c r="X1" s="7"/>
      <c r="Y1" s="36" t="s">
        <v>22</v>
      </c>
      <c r="Z1" s="37"/>
      <c r="AA1" s="37"/>
      <c r="AB1" s="37"/>
      <c r="AC1" s="37"/>
      <c r="AD1" s="37"/>
      <c r="AE1" s="37"/>
      <c r="AF1" s="37"/>
      <c r="AG1" s="38"/>
    </row>
    <row r="2" spans="1:33" x14ac:dyDescent="0.15">
      <c r="A2" s="6"/>
      <c r="B2" s="2"/>
      <c r="C2" s="9"/>
      <c r="D2" s="2"/>
      <c r="E2" s="35" t="s">
        <v>173</v>
      </c>
      <c r="F2" s="35" t="s">
        <v>174</v>
      </c>
      <c r="G2" s="10" t="s">
        <v>175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31</v>
      </c>
      <c r="N2" s="10" t="s">
        <v>176</v>
      </c>
      <c r="O2" s="10" t="s">
        <v>177</v>
      </c>
      <c r="P2" s="10" t="s">
        <v>28</v>
      </c>
      <c r="Q2" s="10" t="s">
        <v>23</v>
      </c>
      <c r="R2" s="10" t="s">
        <v>33</v>
      </c>
      <c r="S2" s="10" t="s">
        <v>34</v>
      </c>
      <c r="T2" s="10" t="s">
        <v>35</v>
      </c>
      <c r="U2" s="10" t="s">
        <v>36</v>
      </c>
      <c r="V2" s="10" t="s">
        <v>37</v>
      </c>
      <c r="W2" s="10" t="s">
        <v>176</v>
      </c>
      <c r="X2" s="10" t="s">
        <v>177</v>
      </c>
      <c r="Y2" s="10" t="s">
        <v>23</v>
      </c>
      <c r="Z2" s="10" t="s">
        <v>33</v>
      </c>
      <c r="AA2" s="10" t="s">
        <v>34</v>
      </c>
      <c r="AB2" s="10" t="s">
        <v>35</v>
      </c>
      <c r="AC2" s="10" t="s">
        <v>36</v>
      </c>
      <c r="AD2" s="10" t="s">
        <v>37</v>
      </c>
      <c r="AE2" s="10" t="s">
        <v>176</v>
      </c>
      <c r="AF2" s="39" t="s">
        <v>177</v>
      </c>
      <c r="AG2" s="39" t="s">
        <v>178</v>
      </c>
    </row>
    <row r="3" spans="1:33" x14ac:dyDescent="0.15">
      <c r="A3" s="12">
        <v>1</v>
      </c>
      <c r="B3" s="13" t="s">
        <v>179</v>
      </c>
      <c r="C3" s="14" t="s">
        <v>40</v>
      </c>
      <c r="D3" s="15"/>
      <c r="E3" s="15" t="s">
        <v>180</v>
      </c>
      <c r="F3" s="15" t="s">
        <v>180</v>
      </c>
      <c r="G3" s="40">
        <v>1</v>
      </c>
      <c r="H3" s="12">
        <f>VLOOKUP($C3,[1]数值模型!$C$30:$T$34,COLUMN()-4,FALSE)</f>
        <v>300</v>
      </c>
      <c r="I3" s="12">
        <f>VLOOKUP($C3,[1]数值模型!$C$30:$T$34,COLUMN()-4,FALSE)</f>
        <v>30</v>
      </c>
      <c r="J3" s="12">
        <f>VLOOKUP($C3,[1]数值模型!$C$30:$T$34,COLUMN()-4,FALSE)</f>
        <v>10</v>
      </c>
      <c r="K3" s="12">
        <f>VLOOKUP($C3,[1]数值模型!$C$30:$T$34,COLUMN()-4,FALSE)</f>
        <v>0</v>
      </c>
      <c r="L3" s="12">
        <f>VLOOKUP($C3,[1]数值模型!$C$30:$T$34,COLUMN()-4,FALSE)</f>
        <v>10</v>
      </c>
      <c r="M3" s="12">
        <f>VLOOKUP($C3,[1]数值模型!$C$30:$T$34,COLUMN()-4,FALSE)</f>
        <v>36</v>
      </c>
      <c r="N3" s="12">
        <f>VLOOKUP($C3,[1]数值模型!$C$30:$T$34,COLUMN()-4,FALSE)</f>
        <v>20</v>
      </c>
      <c r="O3" s="12">
        <f>VLOOKUP($C3,[1]数值模型!$C$30:$T$34,COLUMN()-4,FALSE)</f>
        <v>5</v>
      </c>
      <c r="P3" s="12">
        <f>VLOOKUP($C3,[1]数值模型!$C$30:$T$34,COLUMN()-4,FALSE)</f>
        <v>1.3</v>
      </c>
      <c r="Q3" s="12">
        <f>VLOOKUP($C3,[1]数值模型!$C$30:$T$34,COLUMN()-4,FALSE)</f>
        <v>85.6</v>
      </c>
      <c r="R3" s="12">
        <f>VLOOKUP($C3,[1]数值模型!$C$30:$T$34,COLUMN()-4,FALSE)</f>
        <v>4.3899999999999997</v>
      </c>
      <c r="S3" s="12">
        <f>VLOOKUP($C3,[1]数值模型!$C$30:$T$34,COLUMN()-4,FALSE)</f>
        <v>1.9</v>
      </c>
      <c r="T3" s="12">
        <f>VLOOKUP($C3,[1]数值模型!$C$30:$T$34,COLUMN()-4,FALSE)</f>
        <v>0</v>
      </c>
      <c r="U3" s="12">
        <f>VLOOKUP($C3,[1]数值模型!$C$30:$T$34,COLUMN()-4,FALSE)</f>
        <v>1.8</v>
      </c>
      <c r="V3" s="12">
        <f>VLOOKUP($C3,[1]数值模型!$C$30:$T$34,COLUMN()-4,FALSE)</f>
        <v>6</v>
      </c>
      <c r="W3" s="12">
        <v>0</v>
      </c>
      <c r="X3" s="12">
        <v>0</v>
      </c>
      <c r="Y3" s="41">
        <f>(H3+$G3*Q3)*VLOOKUP(E3,[1]怪物参数!$A$15:$B$19,2,FALSE)</f>
        <v>385.6</v>
      </c>
      <c r="Z3" s="41">
        <f>(I3+$G3*R3)*VLOOKUP(F3,[1]怪物参数!$A$23:$B$27,2,FALSE)</f>
        <v>34.39</v>
      </c>
      <c r="AA3" s="41">
        <f t="shared" ref="AA3:AG18" si="0">J3+$G3*S3</f>
        <v>11.9</v>
      </c>
      <c r="AB3" s="41">
        <f>(K3+$G3*T3)*VLOOKUP(F3,[1]怪物参数!$A$23:$B$27,2,FALSE)</f>
        <v>0</v>
      </c>
      <c r="AC3" s="41">
        <f t="shared" si="0"/>
        <v>11.8</v>
      </c>
      <c r="AD3" s="41">
        <f t="shared" si="0"/>
        <v>42</v>
      </c>
      <c r="AE3" s="41">
        <f t="shared" si="0"/>
        <v>20</v>
      </c>
      <c r="AF3" s="41">
        <f t="shared" si="0"/>
        <v>5</v>
      </c>
      <c r="AG3" s="41">
        <f t="shared" si="0"/>
        <v>386.90000000000003</v>
      </c>
    </row>
    <row r="4" spans="1:33" x14ac:dyDescent="0.15">
      <c r="A4" s="12">
        <v>2</v>
      </c>
      <c r="B4" s="13" t="s">
        <v>179</v>
      </c>
      <c r="C4" s="21" t="s">
        <v>44</v>
      </c>
      <c r="D4" s="22"/>
      <c r="E4" s="15" t="s">
        <v>180</v>
      </c>
      <c r="F4" s="15" t="s">
        <v>180</v>
      </c>
      <c r="G4" s="40">
        <v>2</v>
      </c>
      <c r="H4" s="12">
        <f>VLOOKUP($C4,[1]数值模型!$C$30:$T$34,COLUMN()-4,FALSE)</f>
        <v>180</v>
      </c>
      <c r="I4" s="12">
        <f>VLOOKUP($C4,[1]数值模型!$C$30:$T$34,COLUMN()-4,FALSE)</f>
        <v>36</v>
      </c>
      <c r="J4" s="12">
        <f>VLOOKUP($C4,[1]数值模型!$C$30:$T$34,COLUMN()-4,FALSE)</f>
        <v>8</v>
      </c>
      <c r="K4" s="12">
        <f>VLOOKUP($C4,[1]数值模型!$C$30:$T$34,COLUMN()-4,FALSE)</f>
        <v>0</v>
      </c>
      <c r="L4" s="12">
        <f>VLOOKUP($C4,[1]数值模型!$C$30:$T$34,COLUMN()-4,FALSE)</f>
        <v>8</v>
      </c>
      <c r="M4" s="12">
        <f>VLOOKUP($C4,[1]数值模型!$C$30:$T$34,COLUMN()-4,FALSE)</f>
        <v>36</v>
      </c>
      <c r="N4" s="12">
        <f>VLOOKUP($C4,[1]数值模型!$C$30:$T$34,COLUMN()-4,FALSE)</f>
        <v>20</v>
      </c>
      <c r="O4" s="12">
        <f>VLOOKUP($C4,[1]数值模型!$C$30:$T$34,COLUMN()-4,FALSE)</f>
        <v>5</v>
      </c>
      <c r="P4" s="12">
        <f>VLOOKUP($C4,[1]数值模型!$C$30:$T$34,COLUMN()-4,FALSE)</f>
        <v>1.5</v>
      </c>
      <c r="Q4" s="12">
        <f>VLOOKUP($C4,[1]数值模型!$C$30:$T$34,COLUMN()-4,FALSE)</f>
        <v>78</v>
      </c>
      <c r="R4" s="12">
        <f>VLOOKUP($C4,[1]数值模型!$C$30:$T$34,COLUMN()-4,FALSE)</f>
        <v>4.5999999999999996</v>
      </c>
      <c r="S4" s="12">
        <f>VLOOKUP($C4,[1]数值模型!$C$30:$T$34,COLUMN()-4,FALSE)</f>
        <v>1.6</v>
      </c>
      <c r="T4" s="12">
        <f>VLOOKUP($C4,[1]数值模型!$C$30:$T$34,COLUMN()-4,FALSE)</f>
        <v>0</v>
      </c>
      <c r="U4" s="12">
        <f>VLOOKUP($C4,[1]数值模型!$C$30:$T$34,COLUMN()-4,FALSE)</f>
        <v>1.4</v>
      </c>
      <c r="V4" s="12">
        <f>VLOOKUP($C4,[1]数值模型!$C$30:$T$34,COLUMN()-4,FALSE)</f>
        <v>6</v>
      </c>
      <c r="W4" s="12">
        <v>0</v>
      </c>
      <c r="X4" s="12">
        <v>0</v>
      </c>
      <c r="Y4" s="41">
        <f>(H4+$G4*Q4)*VLOOKUP(E4,[1]怪物参数!$A$15:$B$19,2,FALSE)</f>
        <v>336</v>
      </c>
      <c r="Z4" s="41">
        <f>(I4+$G4*R4)*VLOOKUP(F4,[1]怪物参数!$A$23:$B$27,2,FALSE)</f>
        <v>45.2</v>
      </c>
      <c r="AA4" s="41">
        <f t="shared" si="0"/>
        <v>11.2</v>
      </c>
      <c r="AB4" s="41">
        <f>(K4+$G4*T4)*VLOOKUP(F4,[1]怪物参数!$A$23:$B$27,2,FALSE)</f>
        <v>0</v>
      </c>
      <c r="AC4" s="41">
        <f t="shared" si="0"/>
        <v>10.8</v>
      </c>
      <c r="AD4" s="41">
        <f t="shared" si="0"/>
        <v>48</v>
      </c>
      <c r="AE4" s="41">
        <f t="shared" si="0"/>
        <v>20</v>
      </c>
      <c r="AF4" s="41">
        <f t="shared" si="0"/>
        <v>5</v>
      </c>
      <c r="AG4" s="41">
        <f t="shared" si="0"/>
        <v>673.5</v>
      </c>
    </row>
    <row r="5" spans="1:33" x14ac:dyDescent="0.15">
      <c r="A5" s="12">
        <v>3</v>
      </c>
      <c r="B5" s="13" t="s">
        <v>179</v>
      </c>
      <c r="C5" s="21" t="s">
        <v>48</v>
      </c>
      <c r="D5" s="22"/>
      <c r="E5" s="15" t="s">
        <v>180</v>
      </c>
      <c r="F5" s="15" t="s">
        <v>180</v>
      </c>
      <c r="G5" s="40">
        <v>3</v>
      </c>
      <c r="H5" s="12">
        <f>VLOOKUP($C5,[1]数值模型!$C$30:$T$34,COLUMN()-4,FALSE)</f>
        <v>150</v>
      </c>
      <c r="I5" s="12">
        <f>VLOOKUP($C5,[1]数值模型!$C$30:$T$34,COLUMN()-4,FALSE)</f>
        <v>0</v>
      </c>
      <c r="J5" s="12">
        <f>VLOOKUP($C5,[1]数值模型!$C$30:$T$34,COLUMN()-4,FALSE)</f>
        <v>7.5</v>
      </c>
      <c r="K5" s="12">
        <f>VLOOKUP($C5,[1]数值模型!$C$30:$T$34,COLUMN()-4,FALSE)</f>
        <v>39</v>
      </c>
      <c r="L5" s="12">
        <f>VLOOKUP($C5,[1]数值模型!$C$30:$T$34,COLUMN()-4,FALSE)</f>
        <v>7.5</v>
      </c>
      <c r="M5" s="12">
        <f>VLOOKUP($C5,[1]数值模型!$C$30:$T$34,COLUMN()-4,FALSE)</f>
        <v>36</v>
      </c>
      <c r="N5" s="12">
        <f>VLOOKUP($C5,[1]数值模型!$C$30:$T$34,COLUMN()-4,FALSE)</f>
        <v>20</v>
      </c>
      <c r="O5" s="12">
        <f>VLOOKUP($C5,[1]数值模型!$C$30:$T$34,COLUMN()-4,FALSE)</f>
        <v>5</v>
      </c>
      <c r="P5" s="12">
        <f>VLOOKUP($C5,[1]数值模型!$C$30:$T$34,COLUMN()-4,FALSE)</f>
        <v>1</v>
      </c>
      <c r="Q5" s="12">
        <f>VLOOKUP($C5,[1]数值模型!$C$30:$T$34,COLUMN()-4,FALSE)</f>
        <v>72</v>
      </c>
      <c r="R5" s="12">
        <f>VLOOKUP($C5,[1]数值模型!$C$30:$T$34,COLUMN()-4,FALSE)</f>
        <v>0</v>
      </c>
      <c r="S5" s="12">
        <f>VLOOKUP($C5,[1]数值模型!$C$30:$T$34,COLUMN()-4,FALSE)</f>
        <v>1.5</v>
      </c>
      <c r="T5" s="12">
        <f>VLOOKUP($C5,[1]数值模型!$C$30:$T$34,COLUMN()-4,FALSE)</f>
        <v>4.9000000000000004</v>
      </c>
      <c r="U5" s="12">
        <f>VLOOKUP($C5,[1]数值模型!$C$30:$T$34,COLUMN()-4,FALSE)</f>
        <v>1.6</v>
      </c>
      <c r="V5" s="12">
        <f>VLOOKUP($C5,[1]数值模型!$C$30:$T$34,COLUMN()-4,FALSE)</f>
        <v>6</v>
      </c>
      <c r="W5" s="12">
        <v>0</v>
      </c>
      <c r="X5" s="12">
        <v>0</v>
      </c>
      <c r="Y5" s="41">
        <f>(H5+$G5*Q5)*VLOOKUP(E5,[1]怪物参数!$A$15:$B$19,2,FALSE)</f>
        <v>366</v>
      </c>
      <c r="Z5" s="41">
        <f>(I5+$G5*R5)*VLOOKUP(F5,[1]怪物参数!$A$23:$B$27,2,FALSE)</f>
        <v>0</v>
      </c>
      <c r="AA5" s="41">
        <f t="shared" si="0"/>
        <v>12</v>
      </c>
      <c r="AB5" s="41">
        <f>(K5+$G5*T5)*VLOOKUP(F5,[1]怪物参数!$A$23:$B$27,2,FALSE)</f>
        <v>53.7</v>
      </c>
      <c r="AC5" s="41">
        <f t="shared" si="0"/>
        <v>12.3</v>
      </c>
      <c r="AD5" s="41">
        <f t="shared" si="0"/>
        <v>54</v>
      </c>
      <c r="AE5" s="41">
        <f t="shared" si="0"/>
        <v>20</v>
      </c>
      <c r="AF5" s="41">
        <f t="shared" si="0"/>
        <v>5</v>
      </c>
      <c r="AG5" s="41">
        <f t="shared" si="0"/>
        <v>1099</v>
      </c>
    </row>
    <row r="6" spans="1:33" x14ac:dyDescent="0.15">
      <c r="A6" s="12">
        <v>4</v>
      </c>
      <c r="B6" s="13" t="s">
        <v>179</v>
      </c>
      <c r="C6" s="21" t="s">
        <v>44</v>
      </c>
      <c r="D6" s="22"/>
      <c r="E6" s="15" t="s">
        <v>180</v>
      </c>
      <c r="F6" s="15" t="s">
        <v>180</v>
      </c>
      <c r="G6" s="40">
        <v>4</v>
      </c>
      <c r="H6" s="12">
        <f>VLOOKUP($C6,[1]数值模型!$C$30:$T$34,COLUMN()-4,FALSE)</f>
        <v>180</v>
      </c>
      <c r="I6" s="12">
        <f>VLOOKUP($C6,[1]数值模型!$C$30:$T$34,COLUMN()-4,FALSE)</f>
        <v>36</v>
      </c>
      <c r="J6" s="12">
        <f>VLOOKUP($C6,[1]数值模型!$C$30:$T$34,COLUMN()-4,FALSE)</f>
        <v>8</v>
      </c>
      <c r="K6" s="12">
        <f>VLOOKUP($C6,[1]数值模型!$C$30:$T$34,COLUMN()-4,FALSE)</f>
        <v>0</v>
      </c>
      <c r="L6" s="12">
        <f>VLOOKUP($C6,[1]数值模型!$C$30:$T$34,COLUMN()-4,FALSE)</f>
        <v>8</v>
      </c>
      <c r="M6" s="12">
        <f>VLOOKUP($C6,[1]数值模型!$C$30:$T$34,COLUMN()-4,FALSE)</f>
        <v>36</v>
      </c>
      <c r="N6" s="12">
        <f>VLOOKUP($C6,[1]数值模型!$C$30:$T$34,COLUMN()-4,FALSE)</f>
        <v>20</v>
      </c>
      <c r="O6" s="12">
        <f>VLOOKUP($C6,[1]数值模型!$C$30:$T$34,COLUMN()-4,FALSE)</f>
        <v>5</v>
      </c>
      <c r="P6" s="12">
        <f>VLOOKUP($C6,[1]数值模型!$C$30:$T$34,COLUMN()-4,FALSE)</f>
        <v>1.5</v>
      </c>
      <c r="Q6" s="12">
        <f>VLOOKUP($C6,[1]数值模型!$C$30:$T$34,COLUMN()-4,FALSE)</f>
        <v>78</v>
      </c>
      <c r="R6" s="12">
        <f>VLOOKUP($C6,[1]数值模型!$C$30:$T$34,COLUMN()-4,FALSE)</f>
        <v>4.5999999999999996</v>
      </c>
      <c r="S6" s="12">
        <f>VLOOKUP($C6,[1]数值模型!$C$30:$T$34,COLUMN()-4,FALSE)</f>
        <v>1.6</v>
      </c>
      <c r="T6" s="12">
        <f>VLOOKUP($C6,[1]数值模型!$C$30:$T$34,COLUMN()-4,FALSE)</f>
        <v>0</v>
      </c>
      <c r="U6" s="12">
        <f>VLOOKUP($C6,[1]数值模型!$C$30:$T$34,COLUMN()-4,FALSE)</f>
        <v>1.4</v>
      </c>
      <c r="V6" s="12">
        <f>VLOOKUP($C6,[1]数值模型!$C$30:$T$34,COLUMN()-4,FALSE)</f>
        <v>6</v>
      </c>
      <c r="W6" s="12">
        <v>0</v>
      </c>
      <c r="X6" s="12">
        <v>0</v>
      </c>
      <c r="Y6" s="41">
        <f>(H6+$G6*Q6)*VLOOKUP(E6,[1]怪物参数!$A$15:$B$19,2,FALSE)</f>
        <v>492</v>
      </c>
      <c r="Z6" s="41">
        <f>(I6+$G6*R6)*VLOOKUP(F6,[1]怪物参数!$A$23:$B$27,2,FALSE)</f>
        <v>54.4</v>
      </c>
      <c r="AA6" s="41">
        <f t="shared" si="0"/>
        <v>14.4</v>
      </c>
      <c r="AB6" s="41">
        <f>(K6+$G6*T6)*VLOOKUP(F6,[1]怪物参数!$A$23:$B$27,2,FALSE)</f>
        <v>0</v>
      </c>
      <c r="AC6" s="41">
        <f t="shared" si="0"/>
        <v>13.6</v>
      </c>
      <c r="AD6" s="41">
        <f t="shared" si="0"/>
        <v>60</v>
      </c>
      <c r="AE6" s="41">
        <f t="shared" si="0"/>
        <v>20</v>
      </c>
      <c r="AF6" s="41">
        <f t="shared" si="0"/>
        <v>5</v>
      </c>
      <c r="AG6" s="41">
        <f t="shared" si="0"/>
        <v>1969.5</v>
      </c>
    </row>
    <row r="7" spans="1:33" x14ac:dyDescent="0.15">
      <c r="A7" s="12">
        <v>5</v>
      </c>
      <c r="B7" s="13" t="s">
        <v>179</v>
      </c>
      <c r="C7" s="21" t="s">
        <v>40</v>
      </c>
      <c r="D7" s="22"/>
      <c r="E7" s="15" t="s">
        <v>180</v>
      </c>
      <c r="F7" s="15" t="s">
        <v>180</v>
      </c>
      <c r="G7" s="40">
        <v>5</v>
      </c>
      <c r="H7" s="12">
        <f>VLOOKUP($C7,[1]数值模型!$C$30:$T$34,COLUMN()-4,FALSE)</f>
        <v>300</v>
      </c>
      <c r="I7" s="12">
        <f>VLOOKUP($C7,[1]数值模型!$C$30:$T$34,COLUMN()-4,FALSE)</f>
        <v>30</v>
      </c>
      <c r="J7" s="12">
        <f>VLOOKUP($C7,[1]数值模型!$C$30:$T$34,COLUMN()-4,FALSE)</f>
        <v>10</v>
      </c>
      <c r="K7" s="12">
        <f>VLOOKUP($C7,[1]数值模型!$C$30:$T$34,COLUMN()-4,FALSE)</f>
        <v>0</v>
      </c>
      <c r="L7" s="12">
        <f>VLOOKUP($C7,[1]数值模型!$C$30:$T$34,COLUMN()-4,FALSE)</f>
        <v>10</v>
      </c>
      <c r="M7" s="12">
        <f>VLOOKUP($C7,[1]数值模型!$C$30:$T$34,COLUMN()-4,FALSE)</f>
        <v>36</v>
      </c>
      <c r="N7" s="12">
        <f>VLOOKUP($C7,[1]数值模型!$C$30:$T$34,COLUMN()-4,FALSE)</f>
        <v>20</v>
      </c>
      <c r="O7" s="12">
        <f>VLOOKUP($C7,[1]数值模型!$C$30:$T$34,COLUMN()-4,FALSE)</f>
        <v>5</v>
      </c>
      <c r="P7" s="12">
        <f>VLOOKUP($C7,[1]数值模型!$C$30:$T$34,COLUMN()-4,FALSE)</f>
        <v>1.3</v>
      </c>
      <c r="Q7" s="12">
        <f>VLOOKUP($C7,[1]数值模型!$C$30:$T$34,COLUMN()-4,FALSE)</f>
        <v>85.6</v>
      </c>
      <c r="R7" s="12">
        <f>VLOOKUP($C7,[1]数值模型!$C$30:$T$34,COLUMN()-4,FALSE)</f>
        <v>4.3899999999999997</v>
      </c>
      <c r="S7" s="12">
        <f>VLOOKUP($C7,[1]数值模型!$C$30:$T$34,COLUMN()-4,FALSE)</f>
        <v>1.9</v>
      </c>
      <c r="T7" s="12">
        <f>VLOOKUP($C7,[1]数值模型!$C$30:$T$34,COLUMN()-4,FALSE)</f>
        <v>0</v>
      </c>
      <c r="U7" s="12">
        <f>VLOOKUP($C7,[1]数值模型!$C$30:$T$34,COLUMN()-4,FALSE)</f>
        <v>1.8</v>
      </c>
      <c r="V7" s="12">
        <f>VLOOKUP($C7,[1]数值模型!$C$30:$T$34,COLUMN()-4,FALSE)</f>
        <v>6</v>
      </c>
      <c r="W7" s="12">
        <v>0</v>
      </c>
      <c r="X7" s="12">
        <v>0</v>
      </c>
      <c r="Y7" s="41">
        <f>(H7+$G7*Q7)*VLOOKUP(E7,[1]怪物参数!$A$15:$B$19,2,FALSE)</f>
        <v>728</v>
      </c>
      <c r="Z7" s="41">
        <f>(I7+$G7*R7)*VLOOKUP(F7,[1]怪物参数!$A$23:$B$27,2,FALSE)</f>
        <v>51.95</v>
      </c>
      <c r="AA7" s="41">
        <f t="shared" si="0"/>
        <v>19.5</v>
      </c>
      <c r="AB7" s="41">
        <f>(K7+$G7*T7)*VLOOKUP(F7,[1]怪物参数!$A$23:$B$27,2,FALSE)</f>
        <v>0</v>
      </c>
      <c r="AC7" s="41">
        <f t="shared" si="0"/>
        <v>19</v>
      </c>
      <c r="AD7" s="41">
        <f t="shared" si="0"/>
        <v>66</v>
      </c>
      <c r="AE7" s="41">
        <f t="shared" si="0"/>
        <v>20</v>
      </c>
      <c r="AF7" s="41">
        <f t="shared" si="0"/>
        <v>5</v>
      </c>
      <c r="AG7" s="41">
        <f t="shared" si="0"/>
        <v>3641.3</v>
      </c>
    </row>
    <row r="8" spans="1:33" x14ac:dyDescent="0.15">
      <c r="A8" s="12">
        <v>6</v>
      </c>
      <c r="B8" s="13" t="s">
        <v>179</v>
      </c>
      <c r="C8" s="21" t="s">
        <v>48</v>
      </c>
      <c r="D8" s="22"/>
      <c r="E8" s="15" t="s">
        <v>180</v>
      </c>
      <c r="F8" s="15" t="s">
        <v>180</v>
      </c>
      <c r="G8" s="40">
        <v>6</v>
      </c>
      <c r="H8" s="12">
        <f>VLOOKUP($C8,[1]数值模型!$C$30:$T$34,COLUMN()-4,FALSE)</f>
        <v>150</v>
      </c>
      <c r="I8" s="12">
        <f>VLOOKUP($C8,[1]数值模型!$C$30:$T$34,COLUMN()-4,FALSE)</f>
        <v>0</v>
      </c>
      <c r="J8" s="12">
        <f>VLOOKUP($C8,[1]数值模型!$C$30:$T$34,COLUMN()-4,FALSE)</f>
        <v>7.5</v>
      </c>
      <c r="K8" s="12">
        <f>VLOOKUP($C8,[1]数值模型!$C$30:$T$34,COLUMN()-4,FALSE)</f>
        <v>39</v>
      </c>
      <c r="L8" s="12">
        <f>VLOOKUP($C8,[1]数值模型!$C$30:$T$34,COLUMN()-4,FALSE)</f>
        <v>7.5</v>
      </c>
      <c r="M8" s="12">
        <f>VLOOKUP($C8,[1]数值模型!$C$30:$T$34,COLUMN()-4,FALSE)</f>
        <v>36</v>
      </c>
      <c r="N8" s="12">
        <f>VLOOKUP($C8,[1]数值模型!$C$30:$T$34,COLUMN()-4,FALSE)</f>
        <v>20</v>
      </c>
      <c r="O8" s="12">
        <f>VLOOKUP($C8,[1]数值模型!$C$30:$T$34,COLUMN()-4,FALSE)</f>
        <v>5</v>
      </c>
      <c r="P8" s="12">
        <f>VLOOKUP($C8,[1]数值模型!$C$30:$T$34,COLUMN()-4,FALSE)</f>
        <v>1</v>
      </c>
      <c r="Q8" s="12">
        <f>VLOOKUP($C8,[1]数值模型!$C$30:$T$34,COLUMN()-4,FALSE)</f>
        <v>72</v>
      </c>
      <c r="R8" s="12">
        <f>VLOOKUP($C8,[1]数值模型!$C$30:$T$34,COLUMN()-4,FALSE)</f>
        <v>0</v>
      </c>
      <c r="S8" s="12">
        <f>VLOOKUP($C8,[1]数值模型!$C$30:$T$34,COLUMN()-4,FALSE)</f>
        <v>1.5</v>
      </c>
      <c r="T8" s="12">
        <f>VLOOKUP($C8,[1]数值模型!$C$30:$T$34,COLUMN()-4,FALSE)</f>
        <v>4.9000000000000004</v>
      </c>
      <c r="U8" s="12">
        <f>VLOOKUP($C8,[1]数值模型!$C$30:$T$34,COLUMN()-4,FALSE)</f>
        <v>1.6</v>
      </c>
      <c r="V8" s="12">
        <f>VLOOKUP($C8,[1]数值模型!$C$30:$T$34,COLUMN()-4,FALSE)</f>
        <v>6</v>
      </c>
      <c r="W8" s="12">
        <v>0</v>
      </c>
      <c r="X8" s="12">
        <v>0</v>
      </c>
      <c r="Y8" s="41">
        <f>(H8+$G8*Q8)*VLOOKUP(E8,[1]怪物参数!$A$15:$B$19,2,FALSE)</f>
        <v>582</v>
      </c>
      <c r="Z8" s="41">
        <f>(I8+$G8*R8)*VLOOKUP(F8,[1]怪物参数!$A$23:$B$27,2,FALSE)</f>
        <v>0</v>
      </c>
      <c r="AA8" s="41">
        <f t="shared" si="0"/>
        <v>16.5</v>
      </c>
      <c r="AB8" s="41">
        <f>(K8+$G8*T8)*VLOOKUP(F8,[1]怪物参数!$A$23:$B$27,2,FALSE)</f>
        <v>68.400000000000006</v>
      </c>
      <c r="AC8" s="41">
        <f t="shared" si="0"/>
        <v>17.100000000000001</v>
      </c>
      <c r="AD8" s="41">
        <f t="shared" si="0"/>
        <v>72</v>
      </c>
      <c r="AE8" s="41">
        <f t="shared" si="0"/>
        <v>20</v>
      </c>
      <c r="AF8" s="41">
        <f t="shared" si="0"/>
        <v>5</v>
      </c>
      <c r="AG8" s="41">
        <f t="shared" si="0"/>
        <v>3493</v>
      </c>
    </row>
    <row r="9" spans="1:33" x14ac:dyDescent="0.15">
      <c r="A9" s="12">
        <v>7</v>
      </c>
      <c r="B9" s="13" t="s">
        <v>179</v>
      </c>
      <c r="C9" s="21" t="s">
        <v>61</v>
      </c>
      <c r="D9" s="22"/>
      <c r="E9" s="15" t="s">
        <v>180</v>
      </c>
      <c r="F9" s="15" t="s">
        <v>180</v>
      </c>
      <c r="G9" s="40">
        <v>7</v>
      </c>
      <c r="H9" s="12">
        <f>VLOOKUP($C9,[1]数值模型!$C$30:$T$34,COLUMN()-4,FALSE)</f>
        <v>240</v>
      </c>
      <c r="I9" s="12">
        <f>VLOOKUP($C9,[1]数值模型!$C$30:$T$34,COLUMN()-4,FALSE)</f>
        <v>38</v>
      </c>
      <c r="J9" s="12">
        <f>VLOOKUP($C9,[1]数值模型!$C$30:$T$34,COLUMN()-4,FALSE)</f>
        <v>8.5</v>
      </c>
      <c r="K9" s="12">
        <f>VLOOKUP($C9,[1]数值模型!$C$30:$T$34,COLUMN()-4,FALSE)</f>
        <v>0</v>
      </c>
      <c r="L9" s="12">
        <f>VLOOKUP($C9,[1]数值模型!$C$30:$T$34,COLUMN()-4,FALSE)</f>
        <v>8.5</v>
      </c>
      <c r="M9" s="12">
        <f>VLOOKUP($C9,[1]数值模型!$C$30:$T$34,COLUMN()-4,FALSE)</f>
        <v>36</v>
      </c>
      <c r="N9" s="12">
        <f>VLOOKUP($C9,[1]数值模型!$C$30:$T$34,COLUMN()-4,FALSE)</f>
        <v>20</v>
      </c>
      <c r="O9" s="12">
        <f>VLOOKUP($C9,[1]数值模型!$C$30:$T$34,COLUMN()-4,FALSE)</f>
        <v>5</v>
      </c>
      <c r="P9" s="12">
        <f>VLOOKUP($C9,[1]数值模型!$C$30:$T$34,COLUMN()-4,FALSE)</f>
        <v>1.5</v>
      </c>
      <c r="Q9" s="12">
        <f>VLOOKUP($C9,[1]数值模型!$C$30:$T$34,COLUMN()-4,FALSE)</f>
        <v>82</v>
      </c>
      <c r="R9" s="12">
        <f>VLOOKUP($C9,[1]数值模型!$C$30:$T$34,COLUMN()-4,FALSE)</f>
        <v>4.8</v>
      </c>
      <c r="S9" s="12">
        <f>VLOOKUP($C9,[1]数值模型!$C$30:$T$34,COLUMN()-4,FALSE)</f>
        <v>1.7</v>
      </c>
      <c r="T9" s="12">
        <f>VLOOKUP($C9,[1]数值模型!$C$30:$T$34,COLUMN()-4,FALSE)</f>
        <v>0</v>
      </c>
      <c r="U9" s="12">
        <f>VLOOKUP($C9,[1]数值模型!$C$30:$T$34,COLUMN()-4,FALSE)</f>
        <v>1.1000000000000001</v>
      </c>
      <c r="V9" s="12">
        <f>VLOOKUP($C9,[1]数值模型!$C$30:$T$34,COLUMN()-4,FALSE)</f>
        <v>6</v>
      </c>
      <c r="W9" s="12">
        <v>0</v>
      </c>
      <c r="X9" s="12">
        <v>0</v>
      </c>
      <c r="Y9" s="41">
        <f>(H9+$G9*Q9)*VLOOKUP(E9,[1]怪物参数!$A$15:$B$19,2,FALSE)</f>
        <v>814</v>
      </c>
      <c r="Z9" s="41">
        <f>(I9+$G9*R9)*VLOOKUP(F9,[1]怪物参数!$A$23:$B$27,2,FALSE)</f>
        <v>71.599999999999994</v>
      </c>
      <c r="AA9" s="41">
        <f t="shared" si="0"/>
        <v>20.399999999999999</v>
      </c>
      <c r="AB9" s="41">
        <f>(K9+$G9*T9)*VLOOKUP(F9,[1]怪物参数!$A$23:$B$27,2,FALSE)</f>
        <v>0</v>
      </c>
      <c r="AC9" s="41">
        <f t="shared" si="0"/>
        <v>16.200000000000003</v>
      </c>
      <c r="AD9" s="41">
        <f t="shared" si="0"/>
        <v>78</v>
      </c>
      <c r="AE9" s="41">
        <f t="shared" si="0"/>
        <v>20</v>
      </c>
      <c r="AF9" s="41">
        <f t="shared" si="0"/>
        <v>5</v>
      </c>
      <c r="AG9" s="41">
        <f t="shared" si="0"/>
        <v>5699.5</v>
      </c>
    </row>
    <row r="10" spans="1:33" x14ac:dyDescent="0.15">
      <c r="A10" s="12">
        <v>8</v>
      </c>
      <c r="B10" s="13" t="s">
        <v>179</v>
      </c>
      <c r="C10" s="21" t="s">
        <v>61</v>
      </c>
      <c r="D10" s="22"/>
      <c r="E10" s="15" t="s">
        <v>180</v>
      </c>
      <c r="F10" s="15" t="s">
        <v>180</v>
      </c>
      <c r="G10" s="40">
        <v>8</v>
      </c>
      <c r="H10" s="12">
        <f>VLOOKUP($C10,[1]数值模型!$C$30:$T$34,COLUMN()-4,FALSE)</f>
        <v>240</v>
      </c>
      <c r="I10" s="12">
        <f>VLOOKUP($C10,[1]数值模型!$C$30:$T$34,COLUMN()-4,FALSE)</f>
        <v>38</v>
      </c>
      <c r="J10" s="12">
        <f>VLOOKUP($C10,[1]数值模型!$C$30:$T$34,COLUMN()-4,FALSE)</f>
        <v>8.5</v>
      </c>
      <c r="K10" s="12">
        <f>VLOOKUP($C10,[1]数值模型!$C$30:$T$34,COLUMN()-4,FALSE)</f>
        <v>0</v>
      </c>
      <c r="L10" s="12">
        <f>VLOOKUP($C10,[1]数值模型!$C$30:$T$34,COLUMN()-4,FALSE)</f>
        <v>8.5</v>
      </c>
      <c r="M10" s="12">
        <f>VLOOKUP($C10,[1]数值模型!$C$30:$T$34,COLUMN()-4,FALSE)</f>
        <v>36</v>
      </c>
      <c r="N10" s="12">
        <f>VLOOKUP($C10,[1]数值模型!$C$30:$T$34,COLUMN()-4,FALSE)</f>
        <v>20</v>
      </c>
      <c r="O10" s="12">
        <f>VLOOKUP($C10,[1]数值模型!$C$30:$T$34,COLUMN()-4,FALSE)</f>
        <v>5</v>
      </c>
      <c r="P10" s="12">
        <f>VLOOKUP($C10,[1]数值模型!$C$30:$T$34,COLUMN()-4,FALSE)</f>
        <v>1.5</v>
      </c>
      <c r="Q10" s="12">
        <f>VLOOKUP($C10,[1]数值模型!$C$30:$T$34,COLUMN()-4,FALSE)</f>
        <v>82</v>
      </c>
      <c r="R10" s="12">
        <f>VLOOKUP($C10,[1]数值模型!$C$30:$T$34,COLUMN()-4,FALSE)</f>
        <v>4.8</v>
      </c>
      <c r="S10" s="12">
        <f>VLOOKUP($C10,[1]数值模型!$C$30:$T$34,COLUMN()-4,FALSE)</f>
        <v>1.7</v>
      </c>
      <c r="T10" s="12">
        <f>VLOOKUP($C10,[1]数值模型!$C$30:$T$34,COLUMN()-4,FALSE)</f>
        <v>0</v>
      </c>
      <c r="U10" s="12">
        <f>VLOOKUP($C10,[1]数值模型!$C$30:$T$34,COLUMN()-4,FALSE)</f>
        <v>1.1000000000000001</v>
      </c>
      <c r="V10" s="12">
        <f>VLOOKUP($C10,[1]数值模型!$C$30:$T$34,COLUMN()-4,FALSE)</f>
        <v>6</v>
      </c>
      <c r="W10" s="12">
        <v>0</v>
      </c>
      <c r="X10" s="12">
        <v>0</v>
      </c>
      <c r="Y10" s="41">
        <f>(H10+$G10*Q10)*VLOOKUP(E10,[1]怪物参数!$A$15:$B$19,2,FALSE)</f>
        <v>896</v>
      </c>
      <c r="Z10" s="41">
        <f>(I10+$G10*R10)*VLOOKUP(F10,[1]怪物参数!$A$23:$B$27,2,FALSE)</f>
        <v>76.400000000000006</v>
      </c>
      <c r="AA10" s="41">
        <f t="shared" si="0"/>
        <v>22.1</v>
      </c>
      <c r="AB10" s="41">
        <f>(K10+$G10*T10)*VLOOKUP(F10,[1]怪物参数!$A$23:$B$27,2,FALSE)</f>
        <v>0</v>
      </c>
      <c r="AC10" s="41">
        <f t="shared" si="0"/>
        <v>17.3</v>
      </c>
      <c r="AD10" s="41">
        <f t="shared" si="0"/>
        <v>84</v>
      </c>
      <c r="AE10" s="41">
        <f t="shared" si="0"/>
        <v>20</v>
      </c>
      <c r="AF10" s="41">
        <f t="shared" si="0"/>
        <v>5</v>
      </c>
      <c r="AG10" s="41">
        <f t="shared" si="0"/>
        <v>7169.5</v>
      </c>
    </row>
    <row r="11" spans="1:33" x14ac:dyDescent="0.15">
      <c r="A11" s="12">
        <v>9</v>
      </c>
      <c r="B11" s="13" t="s">
        <v>179</v>
      </c>
      <c r="C11" s="21" t="s">
        <v>40</v>
      </c>
      <c r="D11" s="22"/>
      <c r="E11" s="15" t="s">
        <v>180</v>
      </c>
      <c r="F11" s="15" t="s">
        <v>180</v>
      </c>
      <c r="G11" s="40">
        <v>9</v>
      </c>
      <c r="H11" s="12">
        <f>VLOOKUP($C11,[1]数值模型!$C$30:$T$34,COLUMN()-4,FALSE)</f>
        <v>300</v>
      </c>
      <c r="I11" s="12">
        <f>VLOOKUP($C11,[1]数值模型!$C$30:$T$34,COLUMN()-4,FALSE)</f>
        <v>30</v>
      </c>
      <c r="J11" s="12">
        <f>VLOOKUP($C11,[1]数值模型!$C$30:$T$34,COLUMN()-4,FALSE)</f>
        <v>10</v>
      </c>
      <c r="K11" s="12">
        <f>VLOOKUP($C11,[1]数值模型!$C$30:$T$34,COLUMN()-4,FALSE)</f>
        <v>0</v>
      </c>
      <c r="L11" s="12">
        <f>VLOOKUP($C11,[1]数值模型!$C$30:$T$34,COLUMN()-4,FALSE)</f>
        <v>10</v>
      </c>
      <c r="M11" s="12">
        <f>VLOOKUP($C11,[1]数值模型!$C$30:$T$34,COLUMN()-4,FALSE)</f>
        <v>36</v>
      </c>
      <c r="N11" s="12">
        <f>VLOOKUP($C11,[1]数值模型!$C$30:$T$34,COLUMN()-4,FALSE)</f>
        <v>20</v>
      </c>
      <c r="O11" s="12">
        <f>VLOOKUP($C11,[1]数值模型!$C$30:$T$34,COLUMN()-4,FALSE)</f>
        <v>5</v>
      </c>
      <c r="P11" s="12">
        <f>VLOOKUP($C11,[1]数值模型!$C$30:$T$34,COLUMN()-4,FALSE)</f>
        <v>1.3</v>
      </c>
      <c r="Q11" s="12">
        <f>VLOOKUP($C11,[1]数值模型!$C$30:$T$34,COLUMN()-4,FALSE)</f>
        <v>85.6</v>
      </c>
      <c r="R11" s="12">
        <f>VLOOKUP($C11,[1]数值模型!$C$30:$T$34,COLUMN()-4,FALSE)</f>
        <v>4.3899999999999997</v>
      </c>
      <c r="S11" s="12">
        <f>VLOOKUP($C11,[1]数值模型!$C$30:$T$34,COLUMN()-4,FALSE)</f>
        <v>1.9</v>
      </c>
      <c r="T11" s="12">
        <f>VLOOKUP($C11,[1]数值模型!$C$30:$T$34,COLUMN()-4,FALSE)</f>
        <v>0</v>
      </c>
      <c r="U11" s="12">
        <f>VLOOKUP($C11,[1]数值模型!$C$30:$T$34,COLUMN()-4,FALSE)</f>
        <v>1.8</v>
      </c>
      <c r="V11" s="12">
        <f>VLOOKUP($C11,[1]数值模型!$C$30:$T$34,COLUMN()-4,FALSE)</f>
        <v>6</v>
      </c>
      <c r="W11" s="12">
        <v>0</v>
      </c>
      <c r="X11" s="12">
        <v>0</v>
      </c>
      <c r="Y11" s="41">
        <f>(H11+$G11*Q11)*VLOOKUP(E11,[1]怪物参数!$A$15:$B$19,2,FALSE)</f>
        <v>1070.4000000000001</v>
      </c>
      <c r="Z11" s="41">
        <f>(I11+$G11*R11)*VLOOKUP(F11,[1]怪物参数!$A$23:$B$27,2,FALSE)</f>
        <v>69.509999999999991</v>
      </c>
      <c r="AA11" s="41">
        <f t="shared" si="0"/>
        <v>27.099999999999998</v>
      </c>
      <c r="AB11" s="41">
        <f>(K11+$G11*T11)*VLOOKUP(F11,[1]怪物参数!$A$23:$B$27,2,FALSE)</f>
        <v>0</v>
      </c>
      <c r="AC11" s="41">
        <f t="shared" si="0"/>
        <v>26.2</v>
      </c>
      <c r="AD11" s="41">
        <f t="shared" si="0"/>
        <v>90</v>
      </c>
      <c r="AE11" s="41">
        <f t="shared" si="0"/>
        <v>20</v>
      </c>
      <c r="AF11" s="41">
        <f t="shared" si="0"/>
        <v>5</v>
      </c>
      <c r="AG11" s="41">
        <f t="shared" si="0"/>
        <v>9634.9</v>
      </c>
    </row>
    <row r="12" spans="1:33" x14ac:dyDescent="0.15">
      <c r="A12" s="12">
        <v>10</v>
      </c>
      <c r="B12" s="13" t="s">
        <v>179</v>
      </c>
      <c r="C12" s="21" t="s">
        <v>44</v>
      </c>
      <c r="D12" s="22"/>
      <c r="E12" s="15" t="s">
        <v>180</v>
      </c>
      <c r="F12" s="15" t="s">
        <v>180</v>
      </c>
      <c r="G12" s="40">
        <v>10</v>
      </c>
      <c r="H12" s="12">
        <f>VLOOKUP($C12,[1]数值模型!$C$30:$T$34,COLUMN()-4,FALSE)</f>
        <v>180</v>
      </c>
      <c r="I12" s="12">
        <f>VLOOKUP($C12,[1]数值模型!$C$30:$T$34,COLUMN()-4,FALSE)</f>
        <v>36</v>
      </c>
      <c r="J12" s="12">
        <f>VLOOKUP($C12,[1]数值模型!$C$30:$T$34,COLUMN()-4,FALSE)</f>
        <v>8</v>
      </c>
      <c r="K12" s="12">
        <f>VLOOKUP($C12,[1]数值模型!$C$30:$T$34,COLUMN()-4,FALSE)</f>
        <v>0</v>
      </c>
      <c r="L12" s="12">
        <f>VLOOKUP($C12,[1]数值模型!$C$30:$T$34,COLUMN()-4,FALSE)</f>
        <v>8</v>
      </c>
      <c r="M12" s="12">
        <f>VLOOKUP($C12,[1]数值模型!$C$30:$T$34,COLUMN()-4,FALSE)</f>
        <v>36</v>
      </c>
      <c r="N12" s="12">
        <f>VLOOKUP($C12,[1]数值模型!$C$30:$T$34,COLUMN()-4,FALSE)</f>
        <v>20</v>
      </c>
      <c r="O12" s="12">
        <f>VLOOKUP($C12,[1]数值模型!$C$30:$T$34,COLUMN()-4,FALSE)</f>
        <v>5</v>
      </c>
      <c r="P12" s="12">
        <f>VLOOKUP($C12,[1]数值模型!$C$30:$T$34,COLUMN()-4,FALSE)</f>
        <v>1.5</v>
      </c>
      <c r="Q12" s="12">
        <f>VLOOKUP($C12,[1]数值模型!$C$30:$T$34,COLUMN()-4,FALSE)</f>
        <v>78</v>
      </c>
      <c r="R12" s="12">
        <f>VLOOKUP($C12,[1]数值模型!$C$30:$T$34,COLUMN()-4,FALSE)</f>
        <v>4.5999999999999996</v>
      </c>
      <c r="S12" s="12">
        <f>VLOOKUP($C12,[1]数值模型!$C$30:$T$34,COLUMN()-4,FALSE)</f>
        <v>1.6</v>
      </c>
      <c r="T12" s="12">
        <f>VLOOKUP($C12,[1]数值模型!$C$30:$T$34,COLUMN()-4,FALSE)</f>
        <v>0</v>
      </c>
      <c r="U12" s="12">
        <f>VLOOKUP($C12,[1]数值模型!$C$30:$T$34,COLUMN()-4,FALSE)</f>
        <v>1.4</v>
      </c>
      <c r="V12" s="12">
        <f>VLOOKUP($C12,[1]数值模型!$C$30:$T$34,COLUMN()-4,FALSE)</f>
        <v>6</v>
      </c>
      <c r="W12" s="12">
        <v>0</v>
      </c>
      <c r="X12" s="12">
        <v>0</v>
      </c>
      <c r="Y12" s="41">
        <f>(H12+$G12*Q12)*VLOOKUP(E12,[1]怪物参数!$A$15:$B$19,2,FALSE)</f>
        <v>960</v>
      </c>
      <c r="Z12" s="41">
        <f>(I12+$G12*R12)*VLOOKUP(F12,[1]怪物参数!$A$23:$B$27,2,FALSE)</f>
        <v>82</v>
      </c>
      <c r="AA12" s="41">
        <f t="shared" si="0"/>
        <v>24</v>
      </c>
      <c r="AB12" s="41">
        <f>(K12+$G12*T12)*VLOOKUP(F12,[1]怪物参数!$A$23:$B$27,2,FALSE)</f>
        <v>0</v>
      </c>
      <c r="AC12" s="41">
        <f t="shared" si="0"/>
        <v>22</v>
      </c>
      <c r="AD12" s="41">
        <f t="shared" si="0"/>
        <v>96</v>
      </c>
      <c r="AE12" s="41">
        <f t="shared" si="0"/>
        <v>20</v>
      </c>
      <c r="AF12" s="41">
        <f t="shared" si="0"/>
        <v>5</v>
      </c>
      <c r="AG12" s="41">
        <f t="shared" si="0"/>
        <v>9601.5</v>
      </c>
    </row>
    <row r="13" spans="1:33" x14ac:dyDescent="0.15">
      <c r="A13" s="12">
        <v>11</v>
      </c>
      <c r="B13" s="13" t="s">
        <v>179</v>
      </c>
      <c r="C13" s="21" t="s">
        <v>48</v>
      </c>
      <c r="D13" s="22"/>
      <c r="E13" s="15" t="s">
        <v>180</v>
      </c>
      <c r="F13" s="15" t="s">
        <v>180</v>
      </c>
      <c r="G13" s="40">
        <v>11</v>
      </c>
      <c r="H13" s="12">
        <f>VLOOKUP($C13,[1]数值模型!$C$30:$T$34,COLUMN()-4,FALSE)</f>
        <v>150</v>
      </c>
      <c r="I13" s="12">
        <f>VLOOKUP($C13,[1]数值模型!$C$30:$T$34,COLUMN()-4,FALSE)</f>
        <v>0</v>
      </c>
      <c r="J13" s="12">
        <f>VLOOKUP($C13,[1]数值模型!$C$30:$T$34,COLUMN()-4,FALSE)</f>
        <v>7.5</v>
      </c>
      <c r="K13" s="12">
        <f>VLOOKUP($C13,[1]数值模型!$C$30:$T$34,COLUMN()-4,FALSE)</f>
        <v>39</v>
      </c>
      <c r="L13" s="12">
        <f>VLOOKUP($C13,[1]数值模型!$C$30:$T$34,COLUMN()-4,FALSE)</f>
        <v>7.5</v>
      </c>
      <c r="M13" s="12">
        <f>VLOOKUP($C13,[1]数值模型!$C$30:$T$34,COLUMN()-4,FALSE)</f>
        <v>36</v>
      </c>
      <c r="N13" s="12">
        <f>VLOOKUP($C13,[1]数值模型!$C$30:$T$34,COLUMN()-4,FALSE)</f>
        <v>20</v>
      </c>
      <c r="O13" s="12">
        <f>VLOOKUP($C13,[1]数值模型!$C$30:$T$34,COLUMN()-4,FALSE)</f>
        <v>5</v>
      </c>
      <c r="P13" s="12">
        <f>VLOOKUP($C13,[1]数值模型!$C$30:$T$34,COLUMN()-4,FALSE)</f>
        <v>1</v>
      </c>
      <c r="Q13" s="12">
        <f>VLOOKUP($C13,[1]数值模型!$C$30:$T$34,COLUMN()-4,FALSE)</f>
        <v>72</v>
      </c>
      <c r="R13" s="12">
        <f>VLOOKUP($C13,[1]数值模型!$C$30:$T$34,COLUMN()-4,FALSE)</f>
        <v>0</v>
      </c>
      <c r="S13" s="12">
        <f>VLOOKUP($C13,[1]数值模型!$C$30:$T$34,COLUMN()-4,FALSE)</f>
        <v>1.5</v>
      </c>
      <c r="T13" s="12">
        <f>VLOOKUP($C13,[1]数值模型!$C$30:$T$34,COLUMN()-4,FALSE)</f>
        <v>4.9000000000000004</v>
      </c>
      <c r="U13" s="12">
        <f>VLOOKUP($C13,[1]数值模型!$C$30:$T$34,COLUMN()-4,FALSE)</f>
        <v>1.6</v>
      </c>
      <c r="V13" s="12">
        <f>VLOOKUP($C13,[1]数值模型!$C$30:$T$34,COLUMN()-4,FALSE)</f>
        <v>6</v>
      </c>
      <c r="W13" s="12">
        <v>0</v>
      </c>
      <c r="X13" s="12">
        <v>0</v>
      </c>
      <c r="Y13" s="41">
        <f>(H13+$G13*Q13)*VLOOKUP(E13,[1]怪物参数!$A$15:$B$19,2,FALSE)</f>
        <v>942</v>
      </c>
      <c r="Z13" s="41">
        <f>(I13+$G13*R13)*VLOOKUP(F13,[1]怪物参数!$A$23:$B$27,2,FALSE)</f>
        <v>0</v>
      </c>
      <c r="AA13" s="41">
        <f t="shared" si="0"/>
        <v>24</v>
      </c>
      <c r="AB13" s="41">
        <f>(K13+$G13*T13)*VLOOKUP(F13,[1]怪物参数!$A$23:$B$27,2,FALSE)</f>
        <v>92.9</v>
      </c>
      <c r="AC13" s="41">
        <f t="shared" si="0"/>
        <v>25.1</v>
      </c>
      <c r="AD13" s="41">
        <f t="shared" si="0"/>
        <v>102</v>
      </c>
      <c r="AE13" s="41">
        <f t="shared" si="0"/>
        <v>20</v>
      </c>
      <c r="AF13" s="41">
        <f t="shared" si="0"/>
        <v>5</v>
      </c>
      <c r="AG13" s="41">
        <f t="shared" si="0"/>
        <v>10363</v>
      </c>
    </row>
    <row r="14" spans="1:33" x14ac:dyDescent="0.15">
      <c r="A14" s="12">
        <v>12</v>
      </c>
      <c r="B14" s="13" t="s">
        <v>179</v>
      </c>
      <c r="C14" s="21" t="s">
        <v>44</v>
      </c>
      <c r="D14" s="22"/>
      <c r="E14" s="15" t="s">
        <v>180</v>
      </c>
      <c r="F14" s="15" t="s">
        <v>180</v>
      </c>
      <c r="G14" s="40">
        <v>12</v>
      </c>
      <c r="H14" s="12">
        <f>VLOOKUP($C14,[1]数值模型!$C$30:$T$34,COLUMN()-4,FALSE)</f>
        <v>180</v>
      </c>
      <c r="I14" s="12">
        <f>VLOOKUP($C14,[1]数值模型!$C$30:$T$34,COLUMN()-4,FALSE)</f>
        <v>36</v>
      </c>
      <c r="J14" s="12">
        <f>VLOOKUP($C14,[1]数值模型!$C$30:$T$34,COLUMN()-4,FALSE)</f>
        <v>8</v>
      </c>
      <c r="K14" s="12">
        <f>VLOOKUP($C14,[1]数值模型!$C$30:$T$34,COLUMN()-4,FALSE)</f>
        <v>0</v>
      </c>
      <c r="L14" s="12">
        <f>VLOOKUP($C14,[1]数值模型!$C$30:$T$34,COLUMN()-4,FALSE)</f>
        <v>8</v>
      </c>
      <c r="M14" s="12">
        <f>VLOOKUP($C14,[1]数值模型!$C$30:$T$34,COLUMN()-4,FALSE)</f>
        <v>36</v>
      </c>
      <c r="N14" s="12">
        <f>VLOOKUP($C14,[1]数值模型!$C$30:$T$34,COLUMN()-4,FALSE)</f>
        <v>20</v>
      </c>
      <c r="O14" s="12">
        <f>VLOOKUP($C14,[1]数值模型!$C$30:$T$34,COLUMN()-4,FALSE)</f>
        <v>5</v>
      </c>
      <c r="P14" s="12">
        <f>VLOOKUP($C14,[1]数值模型!$C$30:$T$34,COLUMN()-4,FALSE)</f>
        <v>1.5</v>
      </c>
      <c r="Q14" s="12">
        <f>VLOOKUP($C14,[1]数值模型!$C$30:$T$34,COLUMN()-4,FALSE)</f>
        <v>78</v>
      </c>
      <c r="R14" s="12">
        <f>VLOOKUP($C14,[1]数值模型!$C$30:$T$34,COLUMN()-4,FALSE)</f>
        <v>4.5999999999999996</v>
      </c>
      <c r="S14" s="12">
        <f>VLOOKUP($C14,[1]数值模型!$C$30:$T$34,COLUMN()-4,FALSE)</f>
        <v>1.6</v>
      </c>
      <c r="T14" s="12">
        <f>VLOOKUP($C14,[1]数值模型!$C$30:$T$34,COLUMN()-4,FALSE)</f>
        <v>0</v>
      </c>
      <c r="U14" s="12">
        <f>VLOOKUP($C14,[1]数值模型!$C$30:$T$34,COLUMN()-4,FALSE)</f>
        <v>1.4</v>
      </c>
      <c r="V14" s="12">
        <f>VLOOKUP($C14,[1]数值模型!$C$30:$T$34,COLUMN()-4,FALSE)</f>
        <v>6</v>
      </c>
      <c r="W14" s="12">
        <v>0</v>
      </c>
      <c r="X14" s="12">
        <v>0</v>
      </c>
      <c r="Y14" s="41">
        <f>(H14+$G14*Q14)*VLOOKUP(E14,[1]怪物参数!$A$15:$B$19,2,FALSE)</f>
        <v>1116</v>
      </c>
      <c r="Z14" s="41">
        <f>(I14+$G14*R14)*VLOOKUP(F14,[1]怪物参数!$A$23:$B$27,2,FALSE)</f>
        <v>91.199999999999989</v>
      </c>
      <c r="AA14" s="41">
        <f t="shared" si="0"/>
        <v>27.200000000000003</v>
      </c>
      <c r="AB14" s="41">
        <f>(K14+$G14*T14)*VLOOKUP(F14,[1]怪物参数!$A$23:$B$27,2,FALSE)</f>
        <v>0</v>
      </c>
      <c r="AC14" s="41">
        <f t="shared" si="0"/>
        <v>24.799999999999997</v>
      </c>
      <c r="AD14" s="41">
        <f t="shared" si="0"/>
        <v>108</v>
      </c>
      <c r="AE14" s="41">
        <f t="shared" si="0"/>
        <v>20</v>
      </c>
      <c r="AF14" s="41">
        <f t="shared" si="0"/>
        <v>5</v>
      </c>
      <c r="AG14" s="41">
        <f t="shared" si="0"/>
        <v>13393.5</v>
      </c>
    </row>
    <row r="15" spans="1:33" x14ac:dyDescent="0.15">
      <c r="A15" s="12">
        <v>13</v>
      </c>
      <c r="B15" s="13" t="s">
        <v>179</v>
      </c>
      <c r="C15" s="21" t="s">
        <v>48</v>
      </c>
      <c r="D15" s="22"/>
      <c r="E15" s="15" t="s">
        <v>180</v>
      </c>
      <c r="F15" s="15" t="s">
        <v>180</v>
      </c>
      <c r="G15" s="40">
        <v>13</v>
      </c>
      <c r="H15" s="12">
        <f>VLOOKUP($C15,[1]数值模型!$C$30:$T$34,COLUMN()-4,FALSE)</f>
        <v>150</v>
      </c>
      <c r="I15" s="12">
        <f>VLOOKUP($C15,[1]数值模型!$C$30:$T$34,COLUMN()-4,FALSE)</f>
        <v>0</v>
      </c>
      <c r="J15" s="12">
        <f>VLOOKUP($C15,[1]数值模型!$C$30:$T$34,COLUMN()-4,FALSE)</f>
        <v>7.5</v>
      </c>
      <c r="K15" s="12">
        <f>VLOOKUP($C15,[1]数值模型!$C$30:$T$34,COLUMN()-4,FALSE)</f>
        <v>39</v>
      </c>
      <c r="L15" s="12">
        <f>VLOOKUP($C15,[1]数值模型!$C$30:$T$34,COLUMN()-4,FALSE)</f>
        <v>7.5</v>
      </c>
      <c r="M15" s="12">
        <f>VLOOKUP($C15,[1]数值模型!$C$30:$T$34,COLUMN()-4,FALSE)</f>
        <v>36</v>
      </c>
      <c r="N15" s="12">
        <f>VLOOKUP($C15,[1]数值模型!$C$30:$T$34,COLUMN()-4,FALSE)</f>
        <v>20</v>
      </c>
      <c r="O15" s="12">
        <f>VLOOKUP($C15,[1]数值模型!$C$30:$T$34,COLUMN()-4,FALSE)</f>
        <v>5</v>
      </c>
      <c r="P15" s="12">
        <f>VLOOKUP($C15,[1]数值模型!$C$30:$T$34,COLUMN()-4,FALSE)</f>
        <v>1</v>
      </c>
      <c r="Q15" s="12">
        <f>VLOOKUP($C15,[1]数值模型!$C$30:$T$34,COLUMN()-4,FALSE)</f>
        <v>72</v>
      </c>
      <c r="R15" s="12">
        <f>VLOOKUP($C15,[1]数值模型!$C$30:$T$34,COLUMN()-4,FALSE)</f>
        <v>0</v>
      </c>
      <c r="S15" s="12">
        <f>VLOOKUP($C15,[1]数值模型!$C$30:$T$34,COLUMN()-4,FALSE)</f>
        <v>1.5</v>
      </c>
      <c r="T15" s="12">
        <f>VLOOKUP($C15,[1]数值模型!$C$30:$T$34,COLUMN()-4,FALSE)</f>
        <v>4.9000000000000004</v>
      </c>
      <c r="U15" s="12">
        <f>VLOOKUP($C15,[1]数值模型!$C$30:$T$34,COLUMN()-4,FALSE)</f>
        <v>1.6</v>
      </c>
      <c r="V15" s="12">
        <f>VLOOKUP($C15,[1]数值模型!$C$30:$T$34,COLUMN()-4,FALSE)</f>
        <v>6</v>
      </c>
      <c r="W15" s="12">
        <v>0</v>
      </c>
      <c r="X15" s="12">
        <v>0</v>
      </c>
      <c r="Y15" s="41">
        <f>(H15+$G15*Q15)*VLOOKUP(E15,[1]怪物参数!$A$15:$B$19,2,FALSE)</f>
        <v>1086</v>
      </c>
      <c r="Z15" s="41">
        <f>(I15+$G15*R15)*VLOOKUP(F15,[1]怪物参数!$A$23:$B$27,2,FALSE)</f>
        <v>0</v>
      </c>
      <c r="AA15" s="41">
        <f t="shared" si="0"/>
        <v>27</v>
      </c>
      <c r="AB15" s="41">
        <f>(K15+$G15*T15)*VLOOKUP(F15,[1]怪物参数!$A$23:$B$27,2,FALSE)</f>
        <v>102.7</v>
      </c>
      <c r="AC15" s="41">
        <f t="shared" si="0"/>
        <v>28.3</v>
      </c>
      <c r="AD15" s="41">
        <f t="shared" si="0"/>
        <v>114</v>
      </c>
      <c r="AE15" s="41">
        <f t="shared" si="0"/>
        <v>20</v>
      </c>
      <c r="AF15" s="41">
        <f t="shared" si="0"/>
        <v>5</v>
      </c>
      <c r="AG15" s="41">
        <f t="shared" si="0"/>
        <v>14119</v>
      </c>
    </row>
    <row r="16" spans="1:33" x14ac:dyDescent="0.15">
      <c r="A16" s="12">
        <v>14</v>
      </c>
      <c r="B16" s="13" t="s">
        <v>179</v>
      </c>
      <c r="C16" s="21" t="s">
        <v>40</v>
      </c>
      <c r="D16" s="22"/>
      <c r="E16" s="15" t="s">
        <v>180</v>
      </c>
      <c r="F16" s="15" t="s">
        <v>180</v>
      </c>
      <c r="G16" s="40">
        <v>14</v>
      </c>
      <c r="H16" s="12">
        <f>VLOOKUP($C16,[1]数值模型!$C$30:$T$34,COLUMN()-4,FALSE)</f>
        <v>300</v>
      </c>
      <c r="I16" s="12">
        <f>VLOOKUP($C16,[1]数值模型!$C$30:$T$34,COLUMN()-4,FALSE)</f>
        <v>30</v>
      </c>
      <c r="J16" s="12">
        <f>VLOOKUP($C16,[1]数值模型!$C$30:$T$34,COLUMN()-4,FALSE)</f>
        <v>10</v>
      </c>
      <c r="K16" s="12">
        <f>VLOOKUP($C16,[1]数值模型!$C$30:$T$34,COLUMN()-4,FALSE)</f>
        <v>0</v>
      </c>
      <c r="L16" s="12">
        <f>VLOOKUP($C16,[1]数值模型!$C$30:$T$34,COLUMN()-4,FALSE)</f>
        <v>10</v>
      </c>
      <c r="M16" s="12">
        <f>VLOOKUP($C16,[1]数值模型!$C$30:$T$34,COLUMN()-4,FALSE)</f>
        <v>36</v>
      </c>
      <c r="N16" s="12">
        <f>VLOOKUP($C16,[1]数值模型!$C$30:$T$34,COLUMN()-4,FALSE)</f>
        <v>20</v>
      </c>
      <c r="O16" s="12">
        <f>VLOOKUP($C16,[1]数值模型!$C$30:$T$34,COLUMN()-4,FALSE)</f>
        <v>5</v>
      </c>
      <c r="P16" s="12">
        <f>VLOOKUP($C16,[1]数值模型!$C$30:$T$34,COLUMN()-4,FALSE)</f>
        <v>1.3</v>
      </c>
      <c r="Q16" s="12">
        <f>VLOOKUP($C16,[1]数值模型!$C$30:$T$34,COLUMN()-4,FALSE)</f>
        <v>85.6</v>
      </c>
      <c r="R16" s="12">
        <f>VLOOKUP($C16,[1]数值模型!$C$30:$T$34,COLUMN()-4,FALSE)</f>
        <v>4.3899999999999997</v>
      </c>
      <c r="S16" s="12">
        <f>VLOOKUP($C16,[1]数值模型!$C$30:$T$34,COLUMN()-4,FALSE)</f>
        <v>1.9</v>
      </c>
      <c r="T16" s="12">
        <f>VLOOKUP($C16,[1]数值模型!$C$30:$T$34,COLUMN()-4,FALSE)</f>
        <v>0</v>
      </c>
      <c r="U16" s="12">
        <f>VLOOKUP($C16,[1]数值模型!$C$30:$T$34,COLUMN()-4,FALSE)</f>
        <v>1.8</v>
      </c>
      <c r="V16" s="12">
        <f>VLOOKUP($C16,[1]数值模型!$C$30:$T$34,COLUMN()-4,FALSE)</f>
        <v>6</v>
      </c>
      <c r="W16" s="12">
        <v>0</v>
      </c>
      <c r="X16" s="12">
        <v>0</v>
      </c>
      <c r="Y16" s="41">
        <f>(H16+$G16*Q16)*VLOOKUP(E16,[1]怪物参数!$A$15:$B$19,2,FALSE)</f>
        <v>1498.3999999999999</v>
      </c>
      <c r="Z16" s="41">
        <f>(I16+$G16*R16)*VLOOKUP(F16,[1]怪物参数!$A$23:$B$27,2,FALSE)</f>
        <v>91.46</v>
      </c>
      <c r="AA16" s="41">
        <f t="shared" si="0"/>
        <v>36.599999999999994</v>
      </c>
      <c r="AB16" s="41">
        <f>(K16+$G16*T16)*VLOOKUP(F16,[1]怪物参数!$A$23:$B$27,2,FALSE)</f>
        <v>0</v>
      </c>
      <c r="AC16" s="41">
        <f t="shared" si="0"/>
        <v>35.200000000000003</v>
      </c>
      <c r="AD16" s="41">
        <f t="shared" si="0"/>
        <v>120</v>
      </c>
      <c r="AE16" s="41">
        <f t="shared" si="0"/>
        <v>20</v>
      </c>
      <c r="AF16" s="41">
        <f t="shared" si="0"/>
        <v>5</v>
      </c>
      <c r="AG16" s="41">
        <f t="shared" si="0"/>
        <v>20978.899999999998</v>
      </c>
    </row>
    <row r="17" spans="1:33" x14ac:dyDescent="0.15">
      <c r="A17" s="12">
        <v>15</v>
      </c>
      <c r="B17" s="13" t="s">
        <v>179</v>
      </c>
      <c r="C17" s="21" t="s">
        <v>61</v>
      </c>
      <c r="D17" s="22"/>
      <c r="E17" s="15" t="s">
        <v>180</v>
      </c>
      <c r="F17" s="15" t="s">
        <v>180</v>
      </c>
      <c r="G17" s="40">
        <v>15</v>
      </c>
      <c r="H17" s="12">
        <f>VLOOKUP($C17,[1]数值模型!$C$30:$T$34,COLUMN()-4,FALSE)</f>
        <v>240</v>
      </c>
      <c r="I17" s="12">
        <f>VLOOKUP($C17,[1]数值模型!$C$30:$T$34,COLUMN()-4,FALSE)</f>
        <v>38</v>
      </c>
      <c r="J17" s="12">
        <f>VLOOKUP($C17,[1]数值模型!$C$30:$T$34,COLUMN()-4,FALSE)</f>
        <v>8.5</v>
      </c>
      <c r="K17" s="12">
        <f>VLOOKUP($C17,[1]数值模型!$C$30:$T$34,COLUMN()-4,FALSE)</f>
        <v>0</v>
      </c>
      <c r="L17" s="12">
        <f>VLOOKUP($C17,[1]数值模型!$C$30:$T$34,COLUMN()-4,FALSE)</f>
        <v>8.5</v>
      </c>
      <c r="M17" s="12">
        <f>VLOOKUP($C17,[1]数值模型!$C$30:$T$34,COLUMN()-4,FALSE)</f>
        <v>36</v>
      </c>
      <c r="N17" s="12">
        <f>VLOOKUP($C17,[1]数值模型!$C$30:$T$34,COLUMN()-4,FALSE)</f>
        <v>20</v>
      </c>
      <c r="O17" s="12">
        <f>VLOOKUP($C17,[1]数值模型!$C$30:$T$34,COLUMN()-4,FALSE)</f>
        <v>5</v>
      </c>
      <c r="P17" s="12">
        <f>VLOOKUP($C17,[1]数值模型!$C$30:$T$34,COLUMN()-4,FALSE)</f>
        <v>1.5</v>
      </c>
      <c r="Q17" s="12">
        <f>VLOOKUP($C17,[1]数值模型!$C$30:$T$34,COLUMN()-4,FALSE)</f>
        <v>82</v>
      </c>
      <c r="R17" s="12">
        <f>VLOOKUP($C17,[1]数值模型!$C$30:$T$34,COLUMN()-4,FALSE)</f>
        <v>4.8</v>
      </c>
      <c r="S17" s="12">
        <f>VLOOKUP($C17,[1]数值模型!$C$30:$T$34,COLUMN()-4,FALSE)</f>
        <v>1.7</v>
      </c>
      <c r="T17" s="12">
        <f>VLOOKUP($C17,[1]数值模型!$C$30:$T$34,COLUMN()-4,FALSE)</f>
        <v>0</v>
      </c>
      <c r="U17" s="12">
        <f>VLOOKUP($C17,[1]数值模型!$C$30:$T$34,COLUMN()-4,FALSE)</f>
        <v>1.1000000000000001</v>
      </c>
      <c r="V17" s="12">
        <f>VLOOKUP($C17,[1]数值模型!$C$30:$T$34,COLUMN()-4,FALSE)</f>
        <v>6</v>
      </c>
      <c r="W17" s="12">
        <v>0</v>
      </c>
      <c r="X17" s="12">
        <v>0</v>
      </c>
      <c r="Y17" s="41">
        <f>(H17+$G17*Q17)*VLOOKUP(E17,[1]怪物参数!$A$15:$B$19,2,FALSE)</f>
        <v>1470</v>
      </c>
      <c r="Z17" s="41">
        <f>(I17+$G17*R17)*VLOOKUP(F17,[1]怪物参数!$A$23:$B$27,2,FALSE)</f>
        <v>110</v>
      </c>
      <c r="AA17" s="41">
        <f t="shared" si="0"/>
        <v>34</v>
      </c>
      <c r="AB17" s="41">
        <f>(K17+$G17*T17)*VLOOKUP(F17,[1]怪物参数!$A$23:$B$27,2,FALSE)</f>
        <v>0</v>
      </c>
      <c r="AC17" s="41">
        <f t="shared" si="0"/>
        <v>25</v>
      </c>
      <c r="AD17" s="41">
        <f t="shared" si="0"/>
        <v>126</v>
      </c>
      <c r="AE17" s="41">
        <f t="shared" si="0"/>
        <v>20</v>
      </c>
      <c r="AF17" s="41">
        <f t="shared" si="0"/>
        <v>5</v>
      </c>
      <c r="AG17" s="41">
        <f t="shared" si="0"/>
        <v>22051.5</v>
      </c>
    </row>
    <row r="18" spans="1:33" x14ac:dyDescent="0.15">
      <c r="A18" s="12">
        <v>16</v>
      </c>
      <c r="B18" s="13" t="s">
        <v>179</v>
      </c>
      <c r="C18" s="21" t="s">
        <v>48</v>
      </c>
      <c r="D18" s="22"/>
      <c r="E18" s="15" t="s">
        <v>180</v>
      </c>
      <c r="F18" s="15" t="s">
        <v>180</v>
      </c>
      <c r="G18" s="40">
        <v>16</v>
      </c>
      <c r="H18" s="12">
        <f>VLOOKUP($C18,[1]数值模型!$C$30:$T$34,COLUMN()-4,FALSE)</f>
        <v>150</v>
      </c>
      <c r="I18" s="12">
        <f>VLOOKUP($C18,[1]数值模型!$C$30:$T$34,COLUMN()-4,FALSE)</f>
        <v>0</v>
      </c>
      <c r="J18" s="12">
        <f>VLOOKUP($C18,[1]数值模型!$C$30:$T$34,COLUMN()-4,FALSE)</f>
        <v>7.5</v>
      </c>
      <c r="K18" s="12">
        <f>VLOOKUP($C18,[1]数值模型!$C$30:$T$34,COLUMN()-4,FALSE)</f>
        <v>39</v>
      </c>
      <c r="L18" s="12">
        <f>VLOOKUP($C18,[1]数值模型!$C$30:$T$34,COLUMN()-4,FALSE)</f>
        <v>7.5</v>
      </c>
      <c r="M18" s="12">
        <f>VLOOKUP($C18,[1]数值模型!$C$30:$T$34,COLUMN()-4,FALSE)</f>
        <v>36</v>
      </c>
      <c r="N18" s="12">
        <f>VLOOKUP($C18,[1]数值模型!$C$30:$T$34,COLUMN()-4,FALSE)</f>
        <v>20</v>
      </c>
      <c r="O18" s="12">
        <f>VLOOKUP($C18,[1]数值模型!$C$30:$T$34,COLUMN()-4,FALSE)</f>
        <v>5</v>
      </c>
      <c r="P18" s="12">
        <f>VLOOKUP($C18,[1]数值模型!$C$30:$T$34,COLUMN()-4,FALSE)</f>
        <v>1</v>
      </c>
      <c r="Q18" s="12">
        <f>VLOOKUP($C18,[1]数值模型!$C$30:$T$34,COLUMN()-4,FALSE)</f>
        <v>72</v>
      </c>
      <c r="R18" s="12">
        <f>VLOOKUP($C18,[1]数值模型!$C$30:$T$34,COLUMN()-4,FALSE)</f>
        <v>0</v>
      </c>
      <c r="S18" s="12">
        <f>VLOOKUP($C18,[1]数值模型!$C$30:$T$34,COLUMN()-4,FALSE)</f>
        <v>1.5</v>
      </c>
      <c r="T18" s="12">
        <f>VLOOKUP($C18,[1]数值模型!$C$30:$T$34,COLUMN()-4,FALSE)</f>
        <v>4.9000000000000004</v>
      </c>
      <c r="U18" s="12">
        <f>VLOOKUP($C18,[1]数值模型!$C$30:$T$34,COLUMN()-4,FALSE)</f>
        <v>1.6</v>
      </c>
      <c r="V18" s="12">
        <f>VLOOKUP($C18,[1]数值模型!$C$30:$T$34,COLUMN()-4,FALSE)</f>
        <v>6</v>
      </c>
      <c r="W18" s="12">
        <v>0</v>
      </c>
      <c r="X18" s="12">
        <v>0</v>
      </c>
      <c r="Y18" s="41">
        <f>(H18+$G18*Q18)*VLOOKUP(E18,[1]怪物参数!$A$15:$B$19,2,FALSE)</f>
        <v>1302</v>
      </c>
      <c r="Z18" s="41">
        <f>(I18+$G18*R18)*VLOOKUP(F18,[1]怪物参数!$A$23:$B$27,2,FALSE)</f>
        <v>0</v>
      </c>
      <c r="AA18" s="41">
        <f t="shared" si="0"/>
        <v>31.5</v>
      </c>
      <c r="AB18" s="41">
        <f>(K18+$G18*T18)*VLOOKUP(F18,[1]怪物参数!$A$23:$B$27,2,FALSE)</f>
        <v>117.4</v>
      </c>
      <c r="AC18" s="41">
        <f t="shared" si="0"/>
        <v>33.1</v>
      </c>
      <c r="AD18" s="41">
        <f t="shared" si="0"/>
        <v>132</v>
      </c>
      <c r="AE18" s="41">
        <f t="shared" si="0"/>
        <v>20</v>
      </c>
      <c r="AF18" s="41">
        <f t="shared" si="0"/>
        <v>5</v>
      </c>
      <c r="AG18" s="41">
        <f t="shared" si="0"/>
        <v>20833</v>
      </c>
    </row>
    <row r="19" spans="1:33" x14ac:dyDescent="0.15">
      <c r="A19" s="12">
        <v>17</v>
      </c>
      <c r="B19" s="13" t="s">
        <v>179</v>
      </c>
      <c r="C19" s="21" t="s">
        <v>61</v>
      </c>
      <c r="D19" s="22"/>
      <c r="E19" s="15" t="s">
        <v>180</v>
      </c>
      <c r="F19" s="15" t="s">
        <v>180</v>
      </c>
      <c r="G19" s="40">
        <v>17</v>
      </c>
      <c r="H19" s="12">
        <f>VLOOKUP($C19,[1]数值模型!$C$30:$T$34,COLUMN()-4,FALSE)</f>
        <v>240</v>
      </c>
      <c r="I19" s="12">
        <f>VLOOKUP($C19,[1]数值模型!$C$30:$T$34,COLUMN()-4,FALSE)</f>
        <v>38</v>
      </c>
      <c r="J19" s="12">
        <f>VLOOKUP($C19,[1]数值模型!$C$30:$T$34,COLUMN()-4,FALSE)</f>
        <v>8.5</v>
      </c>
      <c r="K19" s="12">
        <f>VLOOKUP($C19,[1]数值模型!$C$30:$T$34,COLUMN()-4,FALSE)</f>
        <v>0</v>
      </c>
      <c r="L19" s="12">
        <f>VLOOKUP($C19,[1]数值模型!$C$30:$T$34,COLUMN()-4,FALSE)</f>
        <v>8.5</v>
      </c>
      <c r="M19" s="12">
        <f>VLOOKUP($C19,[1]数值模型!$C$30:$T$34,COLUMN()-4,FALSE)</f>
        <v>36</v>
      </c>
      <c r="N19" s="12">
        <f>VLOOKUP($C19,[1]数值模型!$C$30:$T$34,COLUMN()-4,FALSE)</f>
        <v>20</v>
      </c>
      <c r="O19" s="12">
        <f>VLOOKUP($C19,[1]数值模型!$C$30:$T$34,COLUMN()-4,FALSE)</f>
        <v>5</v>
      </c>
      <c r="P19" s="12">
        <f>VLOOKUP($C19,[1]数值模型!$C$30:$T$34,COLUMN()-4,FALSE)</f>
        <v>1.5</v>
      </c>
      <c r="Q19" s="12">
        <f>VLOOKUP($C19,[1]数值模型!$C$30:$T$34,COLUMN()-4,FALSE)</f>
        <v>82</v>
      </c>
      <c r="R19" s="12">
        <f>VLOOKUP($C19,[1]数值模型!$C$30:$T$34,COLUMN()-4,FALSE)</f>
        <v>4.8</v>
      </c>
      <c r="S19" s="12">
        <f>VLOOKUP($C19,[1]数值模型!$C$30:$T$34,COLUMN()-4,FALSE)</f>
        <v>1.7</v>
      </c>
      <c r="T19" s="12">
        <f>VLOOKUP($C19,[1]数值模型!$C$30:$T$34,COLUMN()-4,FALSE)</f>
        <v>0</v>
      </c>
      <c r="U19" s="12">
        <f>VLOOKUP($C19,[1]数值模型!$C$30:$T$34,COLUMN()-4,FALSE)</f>
        <v>1.1000000000000001</v>
      </c>
      <c r="V19" s="12">
        <f>VLOOKUP($C19,[1]数值模型!$C$30:$T$34,COLUMN()-4,FALSE)</f>
        <v>6</v>
      </c>
      <c r="W19" s="12">
        <v>0</v>
      </c>
      <c r="X19" s="12">
        <v>0</v>
      </c>
      <c r="Y19" s="41">
        <f>(H19+$G19*Q19)*VLOOKUP(E19,[1]怪物参数!$A$15:$B$19,2,FALSE)</f>
        <v>1634</v>
      </c>
      <c r="Z19" s="41">
        <f>(I19+$G19*R19)*VLOOKUP(F19,[1]怪物参数!$A$23:$B$27,2,FALSE)</f>
        <v>119.6</v>
      </c>
      <c r="AA19" s="41">
        <f t="shared" ref="AA19:AA32" si="1">J19+$G19*S19</f>
        <v>37.4</v>
      </c>
      <c r="AB19" s="41">
        <f>(K19+$G19*T19)*VLOOKUP(F19,[1]怪物参数!$A$23:$B$27,2,FALSE)</f>
        <v>0</v>
      </c>
      <c r="AC19" s="41">
        <f t="shared" ref="AC19:AG32" si="2">L19+$G19*U19</f>
        <v>27.200000000000003</v>
      </c>
      <c r="AD19" s="41">
        <f t="shared" si="2"/>
        <v>138</v>
      </c>
      <c r="AE19" s="41">
        <f t="shared" si="2"/>
        <v>20</v>
      </c>
      <c r="AF19" s="41">
        <f t="shared" si="2"/>
        <v>5</v>
      </c>
      <c r="AG19" s="41">
        <f t="shared" si="2"/>
        <v>27779.5</v>
      </c>
    </row>
    <row r="20" spans="1:33" x14ac:dyDescent="0.15">
      <c r="A20" s="12">
        <v>18</v>
      </c>
      <c r="B20" s="13" t="s">
        <v>179</v>
      </c>
      <c r="C20" s="21" t="s">
        <v>40</v>
      </c>
      <c r="D20" s="22"/>
      <c r="E20" s="15" t="s">
        <v>180</v>
      </c>
      <c r="F20" s="15" t="s">
        <v>180</v>
      </c>
      <c r="G20" s="40">
        <v>18</v>
      </c>
      <c r="H20" s="12">
        <f>VLOOKUP($C20,[1]数值模型!$C$30:$T$34,COLUMN()-4,FALSE)</f>
        <v>300</v>
      </c>
      <c r="I20" s="12">
        <f>VLOOKUP($C20,[1]数值模型!$C$30:$T$34,COLUMN()-4,FALSE)</f>
        <v>30</v>
      </c>
      <c r="J20" s="12">
        <f>VLOOKUP($C20,[1]数值模型!$C$30:$T$34,COLUMN()-4,FALSE)</f>
        <v>10</v>
      </c>
      <c r="K20" s="12">
        <f>VLOOKUP($C20,[1]数值模型!$C$30:$T$34,COLUMN()-4,FALSE)</f>
        <v>0</v>
      </c>
      <c r="L20" s="12">
        <f>VLOOKUP($C20,[1]数值模型!$C$30:$T$34,COLUMN()-4,FALSE)</f>
        <v>10</v>
      </c>
      <c r="M20" s="12">
        <f>VLOOKUP($C20,[1]数值模型!$C$30:$T$34,COLUMN()-4,FALSE)</f>
        <v>36</v>
      </c>
      <c r="N20" s="12">
        <f>VLOOKUP($C20,[1]数值模型!$C$30:$T$34,COLUMN()-4,FALSE)</f>
        <v>20</v>
      </c>
      <c r="O20" s="12">
        <f>VLOOKUP($C20,[1]数值模型!$C$30:$T$34,COLUMN()-4,FALSE)</f>
        <v>5</v>
      </c>
      <c r="P20" s="12">
        <f>VLOOKUP($C20,[1]数值模型!$C$30:$T$34,COLUMN()-4,FALSE)</f>
        <v>1.3</v>
      </c>
      <c r="Q20" s="12">
        <f>VLOOKUP($C20,[1]数值模型!$C$30:$T$34,COLUMN()-4,FALSE)</f>
        <v>85.6</v>
      </c>
      <c r="R20" s="12">
        <f>VLOOKUP($C20,[1]数值模型!$C$30:$T$34,COLUMN()-4,FALSE)</f>
        <v>4.3899999999999997</v>
      </c>
      <c r="S20" s="12">
        <f>VLOOKUP($C20,[1]数值模型!$C$30:$T$34,COLUMN()-4,FALSE)</f>
        <v>1.9</v>
      </c>
      <c r="T20" s="12">
        <f>VLOOKUP($C20,[1]数值模型!$C$30:$T$34,COLUMN()-4,FALSE)</f>
        <v>0</v>
      </c>
      <c r="U20" s="12">
        <f>VLOOKUP($C20,[1]数值模型!$C$30:$T$34,COLUMN()-4,FALSE)</f>
        <v>1.8</v>
      </c>
      <c r="V20" s="12">
        <f>VLOOKUP($C20,[1]数值模型!$C$30:$T$34,COLUMN()-4,FALSE)</f>
        <v>6</v>
      </c>
      <c r="W20" s="12">
        <v>0</v>
      </c>
      <c r="X20" s="12">
        <v>0</v>
      </c>
      <c r="Y20" s="41">
        <f>(H20+$G20*Q20)*VLOOKUP(E20,[1]怪物参数!$A$15:$B$19,2,FALSE)</f>
        <v>1840.8</v>
      </c>
      <c r="Z20" s="41">
        <f>(I20+$G20*R20)*VLOOKUP(F20,[1]怪物参数!$A$23:$B$27,2,FALSE)</f>
        <v>109.02</v>
      </c>
      <c r="AA20" s="41">
        <f t="shared" si="1"/>
        <v>44.199999999999996</v>
      </c>
      <c r="AB20" s="41">
        <f>(K20+$G20*T20)*VLOOKUP(F20,[1]怪物参数!$A$23:$B$27,2,FALSE)</f>
        <v>0</v>
      </c>
      <c r="AC20" s="41">
        <f t="shared" si="2"/>
        <v>42.4</v>
      </c>
      <c r="AD20" s="41">
        <f t="shared" si="2"/>
        <v>144</v>
      </c>
      <c r="AE20" s="41">
        <f t="shared" si="2"/>
        <v>20</v>
      </c>
      <c r="AF20" s="41">
        <f t="shared" si="2"/>
        <v>5</v>
      </c>
      <c r="AG20" s="41">
        <f t="shared" si="2"/>
        <v>33135.700000000004</v>
      </c>
    </row>
    <row r="21" spans="1:33" x14ac:dyDescent="0.15">
      <c r="A21" s="12">
        <v>19</v>
      </c>
      <c r="B21" s="13" t="s">
        <v>179</v>
      </c>
      <c r="C21" s="21" t="s">
        <v>61</v>
      </c>
      <c r="D21" s="22"/>
      <c r="E21" s="15" t="s">
        <v>180</v>
      </c>
      <c r="F21" s="15" t="s">
        <v>180</v>
      </c>
      <c r="G21" s="40">
        <v>19</v>
      </c>
      <c r="H21" s="12">
        <f>VLOOKUP($C21,[1]数值模型!$C$30:$T$34,COLUMN()-4,FALSE)</f>
        <v>240</v>
      </c>
      <c r="I21" s="12">
        <f>VLOOKUP($C21,[1]数值模型!$C$30:$T$34,COLUMN()-4,FALSE)</f>
        <v>38</v>
      </c>
      <c r="J21" s="12">
        <f>VLOOKUP($C21,[1]数值模型!$C$30:$T$34,COLUMN()-4,FALSE)</f>
        <v>8.5</v>
      </c>
      <c r="K21" s="12">
        <f>VLOOKUP($C21,[1]数值模型!$C$30:$T$34,COLUMN()-4,FALSE)</f>
        <v>0</v>
      </c>
      <c r="L21" s="12">
        <f>VLOOKUP($C21,[1]数值模型!$C$30:$T$34,COLUMN()-4,FALSE)</f>
        <v>8.5</v>
      </c>
      <c r="M21" s="12">
        <f>VLOOKUP($C21,[1]数值模型!$C$30:$T$34,COLUMN()-4,FALSE)</f>
        <v>36</v>
      </c>
      <c r="N21" s="12">
        <f>VLOOKUP($C21,[1]数值模型!$C$30:$T$34,COLUMN()-4,FALSE)</f>
        <v>20</v>
      </c>
      <c r="O21" s="12">
        <f>VLOOKUP($C21,[1]数值模型!$C$30:$T$34,COLUMN()-4,FALSE)</f>
        <v>5</v>
      </c>
      <c r="P21" s="12">
        <f>VLOOKUP($C21,[1]数值模型!$C$30:$T$34,COLUMN()-4,FALSE)</f>
        <v>1.5</v>
      </c>
      <c r="Q21" s="12">
        <f>VLOOKUP($C21,[1]数值模型!$C$30:$T$34,COLUMN()-4,FALSE)</f>
        <v>82</v>
      </c>
      <c r="R21" s="12">
        <f>VLOOKUP($C21,[1]数值模型!$C$30:$T$34,COLUMN()-4,FALSE)</f>
        <v>4.8</v>
      </c>
      <c r="S21" s="12">
        <f>VLOOKUP($C21,[1]数值模型!$C$30:$T$34,COLUMN()-4,FALSE)</f>
        <v>1.7</v>
      </c>
      <c r="T21" s="12">
        <f>VLOOKUP($C21,[1]数值模型!$C$30:$T$34,COLUMN()-4,FALSE)</f>
        <v>0</v>
      </c>
      <c r="U21" s="12">
        <f>VLOOKUP($C21,[1]数值模型!$C$30:$T$34,COLUMN()-4,FALSE)</f>
        <v>1.1000000000000001</v>
      </c>
      <c r="V21" s="12">
        <f>VLOOKUP($C21,[1]数值模型!$C$30:$T$34,COLUMN()-4,FALSE)</f>
        <v>6</v>
      </c>
      <c r="W21" s="12">
        <v>0</v>
      </c>
      <c r="X21" s="12">
        <v>0</v>
      </c>
      <c r="Y21" s="41">
        <f>(H21+$G21*Q21)*VLOOKUP(E21,[1]怪物参数!$A$15:$B$19,2,FALSE)</f>
        <v>1798</v>
      </c>
      <c r="Z21" s="41">
        <f>(I21+$G21*R21)*VLOOKUP(F21,[1]怪物参数!$A$23:$B$27,2,FALSE)</f>
        <v>129.19999999999999</v>
      </c>
      <c r="AA21" s="41">
        <f t="shared" si="1"/>
        <v>40.799999999999997</v>
      </c>
      <c r="AB21" s="41">
        <f>(K21+$G21*T21)*VLOOKUP(F21,[1]怪物参数!$A$23:$B$27,2,FALSE)</f>
        <v>0</v>
      </c>
      <c r="AC21" s="41">
        <f t="shared" si="2"/>
        <v>29.400000000000002</v>
      </c>
      <c r="AD21" s="41">
        <f t="shared" si="2"/>
        <v>150</v>
      </c>
      <c r="AE21" s="41">
        <f t="shared" si="2"/>
        <v>20</v>
      </c>
      <c r="AF21" s="41">
        <f t="shared" si="2"/>
        <v>5</v>
      </c>
      <c r="AG21" s="41">
        <f t="shared" si="2"/>
        <v>34163.5</v>
      </c>
    </row>
    <row r="22" spans="1:33" x14ac:dyDescent="0.15">
      <c r="A22" s="12">
        <v>20</v>
      </c>
      <c r="B22" s="13" t="s">
        <v>179</v>
      </c>
      <c r="C22" s="21" t="s">
        <v>48</v>
      </c>
      <c r="D22" s="22"/>
      <c r="E22" s="15" t="s">
        <v>180</v>
      </c>
      <c r="F22" s="15" t="s">
        <v>180</v>
      </c>
      <c r="G22" s="40">
        <v>20</v>
      </c>
      <c r="H22" s="12">
        <f>VLOOKUP($C22,[1]数值模型!$C$30:$T$34,COLUMN()-4,FALSE)</f>
        <v>150</v>
      </c>
      <c r="I22" s="12">
        <f>VLOOKUP($C22,[1]数值模型!$C$30:$T$34,COLUMN()-4,FALSE)</f>
        <v>0</v>
      </c>
      <c r="J22" s="12">
        <f>VLOOKUP($C22,[1]数值模型!$C$30:$T$34,COLUMN()-4,FALSE)</f>
        <v>7.5</v>
      </c>
      <c r="K22" s="12">
        <f>VLOOKUP($C22,[1]数值模型!$C$30:$T$34,COLUMN()-4,FALSE)</f>
        <v>39</v>
      </c>
      <c r="L22" s="12">
        <f>VLOOKUP($C22,[1]数值模型!$C$30:$T$34,COLUMN()-4,FALSE)</f>
        <v>7.5</v>
      </c>
      <c r="M22" s="12">
        <f>VLOOKUP($C22,[1]数值模型!$C$30:$T$34,COLUMN()-4,FALSE)</f>
        <v>36</v>
      </c>
      <c r="N22" s="12">
        <f>VLOOKUP($C22,[1]数值模型!$C$30:$T$34,COLUMN()-4,FALSE)</f>
        <v>20</v>
      </c>
      <c r="O22" s="12">
        <f>VLOOKUP($C22,[1]数值模型!$C$30:$T$34,COLUMN()-4,FALSE)</f>
        <v>5</v>
      </c>
      <c r="P22" s="12">
        <f>VLOOKUP($C22,[1]数值模型!$C$30:$T$34,COLUMN()-4,FALSE)</f>
        <v>1</v>
      </c>
      <c r="Q22" s="12">
        <f>VLOOKUP($C22,[1]数值模型!$C$30:$T$34,COLUMN()-4,FALSE)</f>
        <v>72</v>
      </c>
      <c r="R22" s="12">
        <f>VLOOKUP($C22,[1]数值模型!$C$30:$T$34,COLUMN()-4,FALSE)</f>
        <v>0</v>
      </c>
      <c r="S22" s="12">
        <f>VLOOKUP($C22,[1]数值模型!$C$30:$T$34,COLUMN()-4,FALSE)</f>
        <v>1.5</v>
      </c>
      <c r="T22" s="12">
        <f>VLOOKUP($C22,[1]数值模型!$C$30:$T$34,COLUMN()-4,FALSE)</f>
        <v>4.9000000000000004</v>
      </c>
      <c r="U22" s="12">
        <f>VLOOKUP($C22,[1]数值模型!$C$30:$T$34,COLUMN()-4,FALSE)</f>
        <v>1.6</v>
      </c>
      <c r="V22" s="12">
        <f>VLOOKUP($C22,[1]数值模型!$C$30:$T$34,COLUMN()-4,FALSE)</f>
        <v>6</v>
      </c>
      <c r="W22" s="12">
        <v>0</v>
      </c>
      <c r="X22" s="12">
        <v>0</v>
      </c>
      <c r="Y22" s="41">
        <f>(H22+$G22*Q22)*VLOOKUP(E22,[1]怪物参数!$A$15:$B$19,2,FALSE)</f>
        <v>1590</v>
      </c>
      <c r="Z22" s="41">
        <f>(I22+$G22*R22)*VLOOKUP(F22,[1]怪物参数!$A$23:$B$27,2,FALSE)</f>
        <v>0</v>
      </c>
      <c r="AA22" s="41">
        <f t="shared" si="1"/>
        <v>37.5</v>
      </c>
      <c r="AB22" s="41">
        <f>(K22+$G22*T22)*VLOOKUP(F22,[1]怪物参数!$A$23:$B$27,2,FALSE)</f>
        <v>137</v>
      </c>
      <c r="AC22" s="41">
        <f t="shared" si="2"/>
        <v>39.5</v>
      </c>
      <c r="AD22" s="41">
        <f t="shared" si="2"/>
        <v>156</v>
      </c>
      <c r="AE22" s="41">
        <f t="shared" si="2"/>
        <v>20</v>
      </c>
      <c r="AF22" s="41">
        <f t="shared" si="2"/>
        <v>5</v>
      </c>
      <c r="AG22" s="41">
        <f t="shared" si="2"/>
        <v>31801</v>
      </c>
    </row>
    <row r="23" spans="1:33" x14ac:dyDescent="0.15">
      <c r="A23" s="12">
        <v>21</v>
      </c>
      <c r="B23" s="13" t="s">
        <v>179</v>
      </c>
      <c r="C23" s="21" t="s">
        <v>40</v>
      </c>
      <c r="D23" s="22"/>
      <c r="E23" s="15" t="s">
        <v>180</v>
      </c>
      <c r="F23" s="15" t="s">
        <v>180</v>
      </c>
      <c r="G23" s="40">
        <v>21</v>
      </c>
      <c r="H23" s="12">
        <f>VLOOKUP($C23,[1]数值模型!$C$30:$T$34,COLUMN()-4,FALSE)</f>
        <v>300</v>
      </c>
      <c r="I23" s="12">
        <f>VLOOKUP($C23,[1]数值模型!$C$30:$T$34,COLUMN()-4,FALSE)</f>
        <v>30</v>
      </c>
      <c r="J23" s="12">
        <f>VLOOKUP($C23,[1]数值模型!$C$30:$T$34,COLUMN()-4,FALSE)</f>
        <v>10</v>
      </c>
      <c r="K23" s="12">
        <f>VLOOKUP($C23,[1]数值模型!$C$30:$T$34,COLUMN()-4,FALSE)</f>
        <v>0</v>
      </c>
      <c r="L23" s="12">
        <f>VLOOKUP($C23,[1]数值模型!$C$30:$T$34,COLUMN()-4,FALSE)</f>
        <v>10</v>
      </c>
      <c r="M23" s="12">
        <f>VLOOKUP($C23,[1]数值模型!$C$30:$T$34,COLUMN()-4,FALSE)</f>
        <v>36</v>
      </c>
      <c r="N23" s="12">
        <f>VLOOKUP($C23,[1]数值模型!$C$30:$T$34,COLUMN()-4,FALSE)</f>
        <v>20</v>
      </c>
      <c r="O23" s="12">
        <f>VLOOKUP($C23,[1]数值模型!$C$30:$T$34,COLUMN()-4,FALSE)</f>
        <v>5</v>
      </c>
      <c r="P23" s="12">
        <f>VLOOKUP($C23,[1]数值模型!$C$30:$T$34,COLUMN()-4,FALSE)</f>
        <v>1.3</v>
      </c>
      <c r="Q23" s="12">
        <f>VLOOKUP($C23,[1]数值模型!$C$30:$T$34,COLUMN()-4,FALSE)</f>
        <v>85.6</v>
      </c>
      <c r="R23" s="12">
        <f>VLOOKUP($C23,[1]数值模型!$C$30:$T$34,COLUMN()-4,FALSE)</f>
        <v>4.3899999999999997</v>
      </c>
      <c r="S23" s="12">
        <f>VLOOKUP($C23,[1]数值模型!$C$30:$T$34,COLUMN()-4,FALSE)</f>
        <v>1.9</v>
      </c>
      <c r="T23" s="12">
        <f>VLOOKUP($C23,[1]数值模型!$C$30:$T$34,COLUMN()-4,FALSE)</f>
        <v>0</v>
      </c>
      <c r="U23" s="12">
        <f>VLOOKUP($C23,[1]数值模型!$C$30:$T$34,COLUMN()-4,FALSE)</f>
        <v>1.8</v>
      </c>
      <c r="V23" s="12">
        <f>VLOOKUP($C23,[1]数值模型!$C$30:$T$34,COLUMN()-4,FALSE)</f>
        <v>6</v>
      </c>
      <c r="W23" s="12">
        <v>0</v>
      </c>
      <c r="X23" s="12">
        <v>0</v>
      </c>
      <c r="Y23" s="41">
        <f>(H23+$G23*Q23)*VLOOKUP(E23,[1]怪物参数!$A$15:$B$19,2,FALSE)</f>
        <v>2097.6</v>
      </c>
      <c r="Z23" s="41">
        <f>(I23+$G23*R23)*VLOOKUP(F23,[1]怪物参数!$A$23:$B$27,2,FALSE)</f>
        <v>122.19</v>
      </c>
      <c r="AA23" s="41">
        <f t="shared" si="1"/>
        <v>49.9</v>
      </c>
      <c r="AB23" s="41">
        <f>(K23+$G23*T23)*VLOOKUP(F23,[1]怪物参数!$A$23:$B$27,2,FALSE)</f>
        <v>0</v>
      </c>
      <c r="AC23" s="41">
        <f t="shared" si="2"/>
        <v>47.800000000000004</v>
      </c>
      <c r="AD23" s="41">
        <f t="shared" si="2"/>
        <v>162</v>
      </c>
      <c r="AE23" s="41">
        <f t="shared" si="2"/>
        <v>20</v>
      </c>
      <c r="AF23" s="41">
        <f t="shared" si="2"/>
        <v>5</v>
      </c>
      <c r="AG23" s="41">
        <f t="shared" si="2"/>
        <v>44050.9</v>
      </c>
    </row>
    <row r="24" spans="1:33" x14ac:dyDescent="0.15">
      <c r="A24" s="12">
        <v>22</v>
      </c>
      <c r="B24" s="13" t="s">
        <v>179</v>
      </c>
      <c r="C24" s="21" t="s">
        <v>40</v>
      </c>
      <c r="D24" s="22"/>
      <c r="E24" s="15" t="s">
        <v>180</v>
      </c>
      <c r="F24" s="15" t="s">
        <v>180</v>
      </c>
      <c r="G24" s="40">
        <v>22</v>
      </c>
      <c r="H24" s="12">
        <f>VLOOKUP($C24,[1]数值模型!$C$30:$T$34,COLUMN()-4,FALSE)</f>
        <v>300</v>
      </c>
      <c r="I24" s="12">
        <f>VLOOKUP($C24,[1]数值模型!$C$30:$T$34,COLUMN()-4,FALSE)</f>
        <v>30</v>
      </c>
      <c r="J24" s="12">
        <f>VLOOKUP($C24,[1]数值模型!$C$30:$T$34,COLUMN()-4,FALSE)</f>
        <v>10</v>
      </c>
      <c r="K24" s="12">
        <f>VLOOKUP($C24,[1]数值模型!$C$30:$T$34,COLUMN()-4,FALSE)</f>
        <v>0</v>
      </c>
      <c r="L24" s="12">
        <f>VLOOKUP($C24,[1]数值模型!$C$30:$T$34,COLUMN()-4,FALSE)</f>
        <v>10</v>
      </c>
      <c r="M24" s="12">
        <f>VLOOKUP($C24,[1]数值模型!$C$30:$T$34,COLUMN()-4,FALSE)</f>
        <v>36</v>
      </c>
      <c r="N24" s="12">
        <f>VLOOKUP($C24,[1]数值模型!$C$30:$T$34,COLUMN()-4,FALSE)</f>
        <v>20</v>
      </c>
      <c r="O24" s="12">
        <f>VLOOKUP($C24,[1]数值模型!$C$30:$T$34,COLUMN()-4,FALSE)</f>
        <v>5</v>
      </c>
      <c r="P24" s="12">
        <f>VLOOKUP($C24,[1]数值模型!$C$30:$T$34,COLUMN()-4,FALSE)</f>
        <v>1.3</v>
      </c>
      <c r="Q24" s="12">
        <f>VLOOKUP($C24,[1]数值模型!$C$30:$T$34,COLUMN()-4,FALSE)</f>
        <v>85.6</v>
      </c>
      <c r="R24" s="12">
        <f>VLOOKUP($C24,[1]数值模型!$C$30:$T$34,COLUMN()-4,FALSE)</f>
        <v>4.3899999999999997</v>
      </c>
      <c r="S24" s="12">
        <f>VLOOKUP($C24,[1]数值模型!$C$30:$T$34,COLUMN()-4,FALSE)</f>
        <v>1.9</v>
      </c>
      <c r="T24" s="12">
        <f>VLOOKUP($C24,[1]数值模型!$C$30:$T$34,COLUMN()-4,FALSE)</f>
        <v>0</v>
      </c>
      <c r="U24" s="12">
        <f>VLOOKUP($C24,[1]数值模型!$C$30:$T$34,COLUMN()-4,FALSE)</f>
        <v>1.8</v>
      </c>
      <c r="V24" s="12">
        <f>VLOOKUP($C24,[1]数值模型!$C$30:$T$34,COLUMN()-4,FALSE)</f>
        <v>6</v>
      </c>
      <c r="W24" s="12">
        <v>0</v>
      </c>
      <c r="X24" s="12">
        <v>0</v>
      </c>
      <c r="Y24" s="41">
        <f>(H24+$G24*Q24)*VLOOKUP(E24,[1]怪物参数!$A$15:$B$19,2,FALSE)</f>
        <v>2183.1999999999998</v>
      </c>
      <c r="Z24" s="41">
        <f>(I24+$G24*R24)*VLOOKUP(F24,[1]怪物参数!$A$23:$B$27,2,FALSE)</f>
        <v>126.58</v>
      </c>
      <c r="AA24" s="41">
        <f t="shared" si="1"/>
        <v>51.8</v>
      </c>
      <c r="AB24" s="41">
        <f>(K24+$G24*T24)*VLOOKUP(F24,[1]怪物参数!$A$23:$B$27,2,FALSE)</f>
        <v>0</v>
      </c>
      <c r="AC24" s="41">
        <f t="shared" si="2"/>
        <v>49.6</v>
      </c>
      <c r="AD24" s="41">
        <f t="shared" si="2"/>
        <v>168</v>
      </c>
      <c r="AE24" s="41">
        <f t="shared" si="2"/>
        <v>20</v>
      </c>
      <c r="AF24" s="41">
        <f t="shared" si="2"/>
        <v>5</v>
      </c>
      <c r="AG24" s="41">
        <f t="shared" si="2"/>
        <v>48031.7</v>
      </c>
    </row>
    <row r="25" spans="1:33" x14ac:dyDescent="0.15">
      <c r="A25" s="12">
        <v>23</v>
      </c>
      <c r="B25" s="13" t="s">
        <v>179</v>
      </c>
      <c r="C25" s="21" t="s">
        <v>48</v>
      </c>
      <c r="D25" s="22"/>
      <c r="E25" s="15" t="s">
        <v>180</v>
      </c>
      <c r="F25" s="15" t="s">
        <v>180</v>
      </c>
      <c r="G25" s="40">
        <v>23</v>
      </c>
      <c r="H25" s="12">
        <f>VLOOKUP($C25,[1]数值模型!$C$30:$T$34,COLUMN()-4,FALSE)</f>
        <v>150</v>
      </c>
      <c r="I25" s="12">
        <f>VLOOKUP($C25,[1]数值模型!$C$30:$T$34,COLUMN()-4,FALSE)</f>
        <v>0</v>
      </c>
      <c r="J25" s="12">
        <f>VLOOKUP($C25,[1]数值模型!$C$30:$T$34,COLUMN()-4,FALSE)</f>
        <v>7.5</v>
      </c>
      <c r="K25" s="12">
        <f>VLOOKUP($C25,[1]数值模型!$C$30:$T$34,COLUMN()-4,FALSE)</f>
        <v>39</v>
      </c>
      <c r="L25" s="12">
        <f>VLOOKUP($C25,[1]数值模型!$C$30:$T$34,COLUMN()-4,FALSE)</f>
        <v>7.5</v>
      </c>
      <c r="M25" s="12">
        <f>VLOOKUP($C25,[1]数值模型!$C$30:$T$34,COLUMN()-4,FALSE)</f>
        <v>36</v>
      </c>
      <c r="N25" s="12">
        <f>VLOOKUP($C25,[1]数值模型!$C$30:$T$34,COLUMN()-4,FALSE)</f>
        <v>20</v>
      </c>
      <c r="O25" s="12">
        <f>VLOOKUP($C25,[1]数值模型!$C$30:$T$34,COLUMN()-4,FALSE)</f>
        <v>5</v>
      </c>
      <c r="P25" s="12">
        <f>VLOOKUP($C25,[1]数值模型!$C$30:$T$34,COLUMN()-4,FALSE)</f>
        <v>1</v>
      </c>
      <c r="Q25" s="12">
        <f>VLOOKUP($C25,[1]数值模型!$C$30:$T$34,COLUMN()-4,FALSE)</f>
        <v>72</v>
      </c>
      <c r="R25" s="12">
        <f>VLOOKUP($C25,[1]数值模型!$C$30:$T$34,COLUMN()-4,FALSE)</f>
        <v>0</v>
      </c>
      <c r="S25" s="12">
        <f>VLOOKUP($C25,[1]数值模型!$C$30:$T$34,COLUMN()-4,FALSE)</f>
        <v>1.5</v>
      </c>
      <c r="T25" s="12">
        <f>VLOOKUP($C25,[1]数值模型!$C$30:$T$34,COLUMN()-4,FALSE)</f>
        <v>4.9000000000000004</v>
      </c>
      <c r="U25" s="12">
        <f>VLOOKUP($C25,[1]数值模型!$C$30:$T$34,COLUMN()-4,FALSE)</f>
        <v>1.6</v>
      </c>
      <c r="V25" s="12">
        <f>VLOOKUP($C25,[1]数值模型!$C$30:$T$34,COLUMN()-4,FALSE)</f>
        <v>6</v>
      </c>
      <c r="W25" s="12">
        <v>0</v>
      </c>
      <c r="X25" s="12">
        <v>0</v>
      </c>
      <c r="Y25" s="41">
        <f>(H25+$G25*Q25)*VLOOKUP(E25,[1]怪物参数!$A$15:$B$19,2,FALSE)</f>
        <v>1806</v>
      </c>
      <c r="Z25" s="41">
        <f>(I25+$G25*R25)*VLOOKUP(F25,[1]怪物参数!$A$23:$B$27,2,FALSE)</f>
        <v>0</v>
      </c>
      <c r="AA25" s="41">
        <f t="shared" si="1"/>
        <v>42</v>
      </c>
      <c r="AB25" s="41">
        <f>(K25+$G25*T25)*VLOOKUP(F25,[1]怪物参数!$A$23:$B$27,2,FALSE)</f>
        <v>151.69999999999999</v>
      </c>
      <c r="AC25" s="41">
        <f t="shared" si="2"/>
        <v>44.300000000000004</v>
      </c>
      <c r="AD25" s="41">
        <f t="shared" si="2"/>
        <v>174</v>
      </c>
      <c r="AE25" s="41">
        <f t="shared" si="2"/>
        <v>20</v>
      </c>
      <c r="AF25" s="41">
        <f t="shared" si="2"/>
        <v>5</v>
      </c>
      <c r="AG25" s="41">
        <f t="shared" si="2"/>
        <v>41539</v>
      </c>
    </row>
    <row r="26" spans="1:33" x14ac:dyDescent="0.15">
      <c r="A26" s="12">
        <v>24</v>
      </c>
      <c r="B26" s="13" t="s">
        <v>179</v>
      </c>
      <c r="C26" s="21" t="s">
        <v>61</v>
      </c>
      <c r="D26" s="22"/>
      <c r="E26" s="15" t="s">
        <v>180</v>
      </c>
      <c r="F26" s="15" t="s">
        <v>180</v>
      </c>
      <c r="G26" s="40">
        <v>24</v>
      </c>
      <c r="H26" s="12">
        <f>VLOOKUP($C26,[1]数值模型!$C$30:$T$34,COLUMN()-4,FALSE)</f>
        <v>240</v>
      </c>
      <c r="I26" s="12">
        <f>VLOOKUP($C26,[1]数值模型!$C$30:$T$34,COLUMN()-4,FALSE)</f>
        <v>38</v>
      </c>
      <c r="J26" s="12">
        <f>VLOOKUP($C26,[1]数值模型!$C$30:$T$34,COLUMN()-4,FALSE)</f>
        <v>8.5</v>
      </c>
      <c r="K26" s="12">
        <f>VLOOKUP($C26,[1]数值模型!$C$30:$T$34,COLUMN()-4,FALSE)</f>
        <v>0</v>
      </c>
      <c r="L26" s="12">
        <f>VLOOKUP($C26,[1]数值模型!$C$30:$T$34,COLUMN()-4,FALSE)</f>
        <v>8.5</v>
      </c>
      <c r="M26" s="12">
        <f>VLOOKUP($C26,[1]数值模型!$C$30:$T$34,COLUMN()-4,FALSE)</f>
        <v>36</v>
      </c>
      <c r="N26" s="12">
        <f>VLOOKUP($C26,[1]数值模型!$C$30:$T$34,COLUMN()-4,FALSE)</f>
        <v>20</v>
      </c>
      <c r="O26" s="12">
        <f>VLOOKUP($C26,[1]数值模型!$C$30:$T$34,COLUMN()-4,FALSE)</f>
        <v>5</v>
      </c>
      <c r="P26" s="12">
        <f>VLOOKUP($C26,[1]数值模型!$C$30:$T$34,COLUMN()-4,FALSE)</f>
        <v>1.5</v>
      </c>
      <c r="Q26" s="12">
        <f>VLOOKUP($C26,[1]数值模型!$C$30:$T$34,COLUMN()-4,FALSE)</f>
        <v>82</v>
      </c>
      <c r="R26" s="12">
        <f>VLOOKUP($C26,[1]数值模型!$C$30:$T$34,COLUMN()-4,FALSE)</f>
        <v>4.8</v>
      </c>
      <c r="S26" s="12">
        <f>VLOOKUP($C26,[1]数值模型!$C$30:$T$34,COLUMN()-4,FALSE)</f>
        <v>1.7</v>
      </c>
      <c r="T26" s="12">
        <f>VLOOKUP($C26,[1]数值模型!$C$30:$T$34,COLUMN()-4,FALSE)</f>
        <v>0</v>
      </c>
      <c r="U26" s="12">
        <f>VLOOKUP($C26,[1]数值模型!$C$30:$T$34,COLUMN()-4,FALSE)</f>
        <v>1.1000000000000001</v>
      </c>
      <c r="V26" s="12">
        <f>VLOOKUP($C26,[1]数值模型!$C$30:$T$34,COLUMN()-4,FALSE)</f>
        <v>6</v>
      </c>
      <c r="W26" s="12">
        <v>0</v>
      </c>
      <c r="X26" s="12">
        <v>0</v>
      </c>
      <c r="Y26" s="41">
        <f>(H26+$G26*Q26)*VLOOKUP(E26,[1]怪物参数!$A$15:$B$19,2,FALSE)</f>
        <v>2208</v>
      </c>
      <c r="Z26" s="41">
        <f>(I26+$G26*R26)*VLOOKUP(F26,[1]怪物参数!$A$23:$B$27,2,FALSE)</f>
        <v>153.19999999999999</v>
      </c>
      <c r="AA26" s="41">
        <f t="shared" si="1"/>
        <v>49.3</v>
      </c>
      <c r="AB26" s="41">
        <f>(K26+$G26*T26)*VLOOKUP(F26,[1]怪物参数!$A$23:$B$27,2,FALSE)</f>
        <v>0</v>
      </c>
      <c r="AC26" s="41">
        <f t="shared" si="2"/>
        <v>34.900000000000006</v>
      </c>
      <c r="AD26" s="41">
        <f t="shared" si="2"/>
        <v>180</v>
      </c>
      <c r="AE26" s="41">
        <f t="shared" si="2"/>
        <v>20</v>
      </c>
      <c r="AF26" s="41">
        <f t="shared" si="2"/>
        <v>5</v>
      </c>
      <c r="AG26" s="41">
        <f t="shared" si="2"/>
        <v>52993.5</v>
      </c>
    </row>
    <row r="27" spans="1:33" x14ac:dyDescent="0.15">
      <c r="A27" s="12">
        <v>25</v>
      </c>
      <c r="B27" s="13" t="s">
        <v>179</v>
      </c>
      <c r="C27" s="25" t="s">
        <v>40</v>
      </c>
      <c r="D27" s="22"/>
      <c r="E27" s="15" t="s">
        <v>180</v>
      </c>
      <c r="F27" s="15" t="s">
        <v>180</v>
      </c>
      <c r="G27" s="40">
        <v>120</v>
      </c>
      <c r="H27" s="12">
        <f>VLOOKUP($C27,[1]数值模型!$C$30:$T$34,COLUMN()-4,FALSE)</f>
        <v>300</v>
      </c>
      <c r="I27" s="12">
        <f>VLOOKUP($C27,[1]数值模型!$C$30:$T$34,COLUMN()-4,FALSE)</f>
        <v>30</v>
      </c>
      <c r="J27" s="12">
        <f>VLOOKUP($C27,[1]数值模型!$C$30:$T$34,COLUMN()-4,FALSE)</f>
        <v>10</v>
      </c>
      <c r="K27" s="12">
        <f>VLOOKUP($C27,[1]数值模型!$C$30:$T$34,COLUMN()-4,FALSE)</f>
        <v>0</v>
      </c>
      <c r="L27" s="12">
        <f>VLOOKUP($C27,[1]数值模型!$C$30:$T$34,COLUMN()-4,FALSE)</f>
        <v>10</v>
      </c>
      <c r="M27" s="12">
        <f>VLOOKUP($C27,[1]数值模型!$C$30:$T$34,COLUMN()-4,FALSE)</f>
        <v>36</v>
      </c>
      <c r="N27" s="12">
        <f>VLOOKUP($C27,[1]数值模型!$C$30:$T$34,COLUMN()-4,FALSE)</f>
        <v>20</v>
      </c>
      <c r="O27" s="12">
        <f>VLOOKUP($C27,[1]数值模型!$C$30:$T$34,COLUMN()-4,FALSE)</f>
        <v>5</v>
      </c>
      <c r="P27" s="12">
        <f>VLOOKUP($C27,[1]数值模型!$C$30:$T$34,COLUMN()-4,FALSE)</f>
        <v>1.3</v>
      </c>
      <c r="Q27" s="12">
        <f>VLOOKUP($C27,[1]数值模型!$C$30:$T$34,COLUMN()-4,FALSE)</f>
        <v>85.6</v>
      </c>
      <c r="R27" s="12">
        <f>VLOOKUP($C27,[1]数值模型!$C$30:$T$34,COLUMN()-4,FALSE)</f>
        <v>4.3899999999999997</v>
      </c>
      <c r="S27" s="12">
        <f>VLOOKUP($C27,[1]数值模型!$C$30:$T$34,COLUMN()-4,FALSE)</f>
        <v>1.9</v>
      </c>
      <c r="T27" s="12">
        <f>VLOOKUP($C27,[1]数值模型!$C$30:$T$34,COLUMN()-4,FALSE)</f>
        <v>0</v>
      </c>
      <c r="U27" s="12">
        <f>VLOOKUP($C27,[1]数值模型!$C$30:$T$34,COLUMN()-4,FALSE)</f>
        <v>1.8</v>
      </c>
      <c r="V27" s="12">
        <f>VLOOKUP($C27,[1]数值模型!$C$30:$T$34,COLUMN()-4,FALSE)</f>
        <v>6</v>
      </c>
      <c r="W27" s="12">
        <v>0</v>
      </c>
      <c r="X27" s="12">
        <v>0</v>
      </c>
      <c r="Y27" s="41">
        <f>(H27+$G27*Q27)*VLOOKUP(E27,[1]怪物参数!$A$15:$B$19,2,FALSE)</f>
        <v>10572</v>
      </c>
      <c r="Z27" s="41">
        <f>(I27+$G27*R27)*VLOOKUP(F27,[1]怪物参数!$A$23:$B$27,2,FALSE)</f>
        <v>556.79999999999995</v>
      </c>
      <c r="AA27" s="41">
        <f t="shared" si="1"/>
        <v>238</v>
      </c>
      <c r="AB27" s="41">
        <f>(K27+$G27*T27)*VLOOKUP(F27,[1]怪物参数!$A$23:$B$27,2,FALSE)</f>
        <v>0</v>
      </c>
      <c r="AC27" s="41">
        <f t="shared" si="2"/>
        <v>226</v>
      </c>
      <c r="AD27" s="41">
        <f t="shared" si="2"/>
        <v>756</v>
      </c>
      <c r="AE27" s="41">
        <f t="shared" si="2"/>
        <v>20</v>
      </c>
      <c r="AF27" s="41">
        <f t="shared" si="2"/>
        <v>5</v>
      </c>
      <c r="AG27" s="41">
        <f t="shared" si="2"/>
        <v>1268641.3</v>
      </c>
    </row>
    <row r="28" spans="1:33" x14ac:dyDescent="0.15">
      <c r="A28" s="12">
        <v>26</v>
      </c>
      <c r="B28" s="13" t="s">
        <v>179</v>
      </c>
      <c r="C28" s="25" t="s">
        <v>44</v>
      </c>
      <c r="D28" s="22"/>
      <c r="E28" s="15" t="s">
        <v>180</v>
      </c>
      <c r="F28" s="15" t="s">
        <v>180</v>
      </c>
      <c r="G28" s="40">
        <v>120</v>
      </c>
      <c r="H28" s="12">
        <f>VLOOKUP($C28,[1]数值模型!$C$30:$T$34,COLUMN()-4,FALSE)</f>
        <v>180</v>
      </c>
      <c r="I28" s="12">
        <f>VLOOKUP($C28,[1]数值模型!$C$30:$T$34,COLUMN()-4,FALSE)</f>
        <v>36</v>
      </c>
      <c r="J28" s="12">
        <f>VLOOKUP($C28,[1]数值模型!$C$30:$T$34,COLUMN()-4,FALSE)</f>
        <v>8</v>
      </c>
      <c r="K28" s="12">
        <f>VLOOKUP($C28,[1]数值模型!$C$30:$T$34,COLUMN()-4,FALSE)</f>
        <v>0</v>
      </c>
      <c r="L28" s="12">
        <f>VLOOKUP($C28,[1]数值模型!$C$30:$T$34,COLUMN()-4,FALSE)</f>
        <v>8</v>
      </c>
      <c r="M28" s="12">
        <f>VLOOKUP($C28,[1]数值模型!$C$30:$T$34,COLUMN()-4,FALSE)</f>
        <v>36</v>
      </c>
      <c r="N28" s="12">
        <f>VLOOKUP($C28,[1]数值模型!$C$30:$T$34,COLUMN()-4,FALSE)</f>
        <v>20</v>
      </c>
      <c r="O28" s="12">
        <f>VLOOKUP($C28,[1]数值模型!$C$30:$T$34,COLUMN()-4,FALSE)</f>
        <v>5</v>
      </c>
      <c r="P28" s="12">
        <f>VLOOKUP($C28,[1]数值模型!$C$30:$T$34,COLUMN()-4,FALSE)</f>
        <v>1.5</v>
      </c>
      <c r="Q28" s="12">
        <f>VLOOKUP($C28,[1]数值模型!$C$30:$T$34,COLUMN()-4,FALSE)</f>
        <v>78</v>
      </c>
      <c r="R28" s="12">
        <f>VLOOKUP($C28,[1]数值模型!$C$30:$T$34,COLUMN()-4,FALSE)</f>
        <v>4.5999999999999996</v>
      </c>
      <c r="S28" s="12">
        <f>VLOOKUP($C28,[1]数值模型!$C$30:$T$34,COLUMN()-4,FALSE)</f>
        <v>1.6</v>
      </c>
      <c r="T28" s="12">
        <f>VLOOKUP($C28,[1]数值模型!$C$30:$T$34,COLUMN()-4,FALSE)</f>
        <v>0</v>
      </c>
      <c r="U28" s="12">
        <f>VLOOKUP($C28,[1]数值模型!$C$30:$T$34,COLUMN()-4,FALSE)</f>
        <v>1.4</v>
      </c>
      <c r="V28" s="12">
        <f>VLOOKUP($C28,[1]数值模型!$C$30:$T$34,COLUMN()-4,FALSE)</f>
        <v>6</v>
      </c>
      <c r="W28" s="12">
        <v>0</v>
      </c>
      <c r="X28" s="12">
        <v>0</v>
      </c>
      <c r="Y28" s="41">
        <f>(H28+$G28*Q28)*VLOOKUP(E28,[1]怪物参数!$A$15:$B$19,2,FALSE)</f>
        <v>9540</v>
      </c>
      <c r="Z28" s="41">
        <f>(I28+$G28*R28)*VLOOKUP(F28,[1]怪物参数!$A$23:$B$27,2,FALSE)</f>
        <v>588</v>
      </c>
      <c r="AA28" s="41">
        <f t="shared" si="1"/>
        <v>200</v>
      </c>
      <c r="AB28" s="41">
        <f>(K28+$G28*T28)*VLOOKUP(F28,[1]怪物参数!$A$23:$B$27,2,FALSE)</f>
        <v>0</v>
      </c>
      <c r="AC28" s="41">
        <f t="shared" si="2"/>
        <v>176</v>
      </c>
      <c r="AD28" s="41">
        <f t="shared" si="2"/>
        <v>756</v>
      </c>
      <c r="AE28" s="41">
        <f t="shared" si="2"/>
        <v>20</v>
      </c>
      <c r="AF28" s="41">
        <f t="shared" si="2"/>
        <v>5</v>
      </c>
      <c r="AG28" s="41">
        <f t="shared" si="2"/>
        <v>1144801.5</v>
      </c>
    </row>
    <row r="29" spans="1:33" x14ac:dyDescent="0.15">
      <c r="A29" s="12">
        <v>27</v>
      </c>
      <c r="B29" s="13" t="s">
        <v>179</v>
      </c>
      <c r="C29" s="25" t="s">
        <v>44</v>
      </c>
      <c r="D29" s="22"/>
      <c r="E29" s="15" t="s">
        <v>180</v>
      </c>
      <c r="F29" s="15" t="s">
        <v>180</v>
      </c>
      <c r="G29" s="40">
        <v>120</v>
      </c>
      <c r="H29" s="12">
        <f>VLOOKUP($C29,[1]数值模型!$C$30:$T$34,COLUMN()-4,FALSE)</f>
        <v>180</v>
      </c>
      <c r="I29" s="12">
        <f>VLOOKUP($C29,[1]数值模型!$C$30:$T$34,COLUMN()-4,FALSE)</f>
        <v>36</v>
      </c>
      <c r="J29" s="12">
        <f>VLOOKUP($C29,[1]数值模型!$C$30:$T$34,COLUMN()-4,FALSE)</f>
        <v>8</v>
      </c>
      <c r="K29" s="12">
        <f>VLOOKUP($C29,[1]数值模型!$C$30:$T$34,COLUMN()-4,FALSE)</f>
        <v>0</v>
      </c>
      <c r="L29" s="12">
        <f>VLOOKUP($C29,[1]数值模型!$C$30:$T$34,COLUMN()-4,FALSE)</f>
        <v>8</v>
      </c>
      <c r="M29" s="12">
        <f>VLOOKUP($C29,[1]数值模型!$C$30:$T$34,COLUMN()-4,FALSE)</f>
        <v>36</v>
      </c>
      <c r="N29" s="12">
        <f>VLOOKUP($C29,[1]数值模型!$C$30:$T$34,COLUMN()-4,FALSE)</f>
        <v>20</v>
      </c>
      <c r="O29" s="12">
        <f>VLOOKUP($C29,[1]数值模型!$C$30:$T$34,COLUMN()-4,FALSE)</f>
        <v>5</v>
      </c>
      <c r="P29" s="12">
        <f>VLOOKUP($C29,[1]数值模型!$C$30:$T$34,COLUMN()-4,FALSE)</f>
        <v>1.5</v>
      </c>
      <c r="Q29" s="12">
        <f>VLOOKUP($C29,[1]数值模型!$C$30:$T$34,COLUMN()-4,FALSE)</f>
        <v>78</v>
      </c>
      <c r="R29" s="12">
        <f>VLOOKUP($C29,[1]数值模型!$C$30:$T$34,COLUMN()-4,FALSE)</f>
        <v>4.5999999999999996</v>
      </c>
      <c r="S29" s="12">
        <f>VLOOKUP($C29,[1]数值模型!$C$30:$T$34,COLUMN()-4,FALSE)</f>
        <v>1.6</v>
      </c>
      <c r="T29" s="12">
        <f>VLOOKUP($C29,[1]数值模型!$C$30:$T$34,COLUMN()-4,FALSE)</f>
        <v>0</v>
      </c>
      <c r="U29" s="12">
        <f>VLOOKUP($C29,[1]数值模型!$C$30:$T$34,COLUMN()-4,FALSE)</f>
        <v>1.4</v>
      </c>
      <c r="V29" s="12">
        <f>VLOOKUP($C29,[1]数值模型!$C$30:$T$34,COLUMN()-4,FALSE)</f>
        <v>6</v>
      </c>
      <c r="W29" s="12">
        <v>0</v>
      </c>
      <c r="X29" s="12">
        <v>0</v>
      </c>
      <c r="Y29" s="41">
        <f>(H29+$G29*Q29)*VLOOKUP(E29,[1]怪物参数!$A$15:$B$19,2,FALSE)</f>
        <v>9540</v>
      </c>
      <c r="Z29" s="41">
        <f>(I29+$G29*R29)*VLOOKUP(F29,[1]怪物参数!$A$23:$B$27,2,FALSE)</f>
        <v>588</v>
      </c>
      <c r="AA29" s="41">
        <f t="shared" si="1"/>
        <v>200</v>
      </c>
      <c r="AB29" s="41">
        <f>(K29+$G29*T29)*VLOOKUP(F29,[1]怪物参数!$A$23:$B$27,2,FALSE)</f>
        <v>0</v>
      </c>
      <c r="AC29" s="41">
        <f t="shared" si="2"/>
        <v>176</v>
      </c>
      <c r="AD29" s="41">
        <f t="shared" si="2"/>
        <v>756</v>
      </c>
      <c r="AE29" s="41">
        <f t="shared" si="2"/>
        <v>20</v>
      </c>
      <c r="AF29" s="41">
        <f t="shared" si="2"/>
        <v>5</v>
      </c>
      <c r="AG29" s="41">
        <f t="shared" si="2"/>
        <v>1144801.5</v>
      </c>
    </row>
    <row r="30" spans="1:33" x14ac:dyDescent="0.15">
      <c r="A30" s="12">
        <v>28</v>
      </c>
      <c r="B30" s="13" t="s">
        <v>179</v>
      </c>
      <c r="C30" s="21" t="s">
        <v>107</v>
      </c>
      <c r="D30" s="27"/>
      <c r="E30" s="15" t="s">
        <v>180</v>
      </c>
      <c r="F30" s="15" t="s">
        <v>180</v>
      </c>
      <c r="G30" s="40">
        <v>120</v>
      </c>
      <c r="H30" s="12">
        <f>VLOOKUP($C30,[1]数值模型!$C$30:$T$34,COLUMN()-4,FALSE)</f>
        <v>150</v>
      </c>
      <c r="I30" s="12">
        <f>VLOOKUP($C30,[1]数值模型!$C$30:$T$34,COLUMN()-4,FALSE)</f>
        <v>0</v>
      </c>
      <c r="J30" s="12">
        <f>VLOOKUP($C30,[1]数值模型!$C$30:$T$34,COLUMN()-4,FALSE)</f>
        <v>7.5</v>
      </c>
      <c r="K30" s="12">
        <f>VLOOKUP($C30,[1]数值模型!$C$30:$T$34,COLUMN()-4,FALSE)</f>
        <v>32</v>
      </c>
      <c r="L30" s="12">
        <f>VLOOKUP($C30,[1]数值模型!$C$30:$T$34,COLUMN()-4,FALSE)</f>
        <v>7.5</v>
      </c>
      <c r="M30" s="12">
        <f>VLOOKUP($C30,[1]数值模型!$C$30:$T$34,COLUMN()-4,FALSE)</f>
        <v>36</v>
      </c>
      <c r="N30" s="12">
        <f>VLOOKUP($C30,[1]数值模型!$C$30:$T$34,COLUMN()-4,FALSE)</f>
        <v>20</v>
      </c>
      <c r="O30" s="12">
        <f>VLOOKUP($C30,[1]数值模型!$C$30:$T$34,COLUMN()-4,FALSE)</f>
        <v>5</v>
      </c>
      <c r="P30" s="12">
        <f>VLOOKUP($C30,[1]数值模型!$C$30:$T$34,COLUMN()-4,FALSE)</f>
        <v>1</v>
      </c>
      <c r="Q30" s="12">
        <f>VLOOKUP($C30,[1]数值模型!$C$30:$T$34,COLUMN()-4,FALSE)</f>
        <v>72</v>
      </c>
      <c r="R30" s="12">
        <f>VLOOKUP($C30,[1]数值模型!$C$30:$T$34,COLUMN()-4,FALSE)</f>
        <v>0</v>
      </c>
      <c r="S30" s="12">
        <f>VLOOKUP($C30,[1]数值模型!$C$30:$T$34,COLUMN()-4,FALSE)</f>
        <v>1.5</v>
      </c>
      <c r="T30" s="12">
        <f>VLOOKUP($C30,[1]数值模型!$C$30:$T$34,COLUMN()-4,FALSE)</f>
        <v>4.2</v>
      </c>
      <c r="U30" s="12">
        <f>VLOOKUP($C30,[1]数值模型!$C$30:$T$34,COLUMN()-4,FALSE)</f>
        <v>1.5</v>
      </c>
      <c r="V30" s="12">
        <f>VLOOKUP($C30,[1]数值模型!$C$30:$T$34,COLUMN()-4,FALSE)</f>
        <v>6</v>
      </c>
      <c r="W30" s="12">
        <v>0</v>
      </c>
      <c r="X30" s="12">
        <v>0</v>
      </c>
      <c r="Y30" s="41">
        <f>(H30+$G30*Q30)*VLOOKUP(E30,[1]怪物参数!$A$15:$B$19,2,FALSE)</f>
        <v>8790</v>
      </c>
      <c r="Z30" s="41">
        <f>(I30+$G30*R30)*VLOOKUP(F30,[1]怪物参数!$A$23:$B$27,2,FALSE)</f>
        <v>0</v>
      </c>
      <c r="AA30" s="41">
        <f t="shared" si="1"/>
        <v>187.5</v>
      </c>
      <c r="AB30" s="41">
        <f>(K30+$G30*T30)*VLOOKUP(F30,[1]怪物参数!$A$23:$B$27,2,FALSE)</f>
        <v>536</v>
      </c>
      <c r="AC30" s="41">
        <f t="shared" si="2"/>
        <v>187.5</v>
      </c>
      <c r="AD30" s="41">
        <f t="shared" si="2"/>
        <v>756</v>
      </c>
      <c r="AE30" s="41">
        <f t="shared" si="2"/>
        <v>20</v>
      </c>
      <c r="AF30" s="41">
        <f t="shared" si="2"/>
        <v>5</v>
      </c>
      <c r="AG30" s="41">
        <f t="shared" si="2"/>
        <v>1054801</v>
      </c>
    </row>
    <row r="31" spans="1:33" x14ac:dyDescent="0.15">
      <c r="A31" s="12">
        <v>29</v>
      </c>
      <c r="B31" s="13" t="s">
        <v>179</v>
      </c>
      <c r="C31" s="21" t="s">
        <v>61</v>
      </c>
      <c r="D31" s="27"/>
      <c r="E31" s="15" t="s">
        <v>180</v>
      </c>
      <c r="F31" s="15" t="s">
        <v>180</v>
      </c>
      <c r="G31" s="40">
        <v>120</v>
      </c>
      <c r="H31" s="12">
        <f>VLOOKUP($C31,[1]数值模型!$C$30:$T$34,COLUMN()-4,FALSE)</f>
        <v>240</v>
      </c>
      <c r="I31" s="12">
        <f>VLOOKUP($C31,[1]数值模型!$C$30:$T$34,COLUMN()-4,FALSE)</f>
        <v>38</v>
      </c>
      <c r="J31" s="12">
        <f>VLOOKUP($C31,[1]数值模型!$C$30:$T$34,COLUMN()-4,FALSE)</f>
        <v>8.5</v>
      </c>
      <c r="K31" s="12">
        <f>VLOOKUP($C31,[1]数值模型!$C$30:$T$34,COLUMN()-4,FALSE)</f>
        <v>0</v>
      </c>
      <c r="L31" s="12">
        <f>VLOOKUP($C31,[1]数值模型!$C$30:$T$34,COLUMN()-4,FALSE)</f>
        <v>8.5</v>
      </c>
      <c r="M31" s="12">
        <f>VLOOKUP($C31,[1]数值模型!$C$30:$T$34,COLUMN()-4,FALSE)</f>
        <v>36</v>
      </c>
      <c r="N31" s="12">
        <f>VLOOKUP($C31,[1]数值模型!$C$30:$T$34,COLUMN()-4,FALSE)</f>
        <v>20</v>
      </c>
      <c r="O31" s="12">
        <f>VLOOKUP($C31,[1]数值模型!$C$30:$T$34,COLUMN()-4,FALSE)</f>
        <v>5</v>
      </c>
      <c r="P31" s="12">
        <f>VLOOKUP($C31,[1]数值模型!$C$30:$T$34,COLUMN()-4,FALSE)</f>
        <v>1.5</v>
      </c>
      <c r="Q31" s="12">
        <f>VLOOKUP($C31,[1]数值模型!$C$30:$T$34,COLUMN()-4,FALSE)</f>
        <v>82</v>
      </c>
      <c r="R31" s="12">
        <f>VLOOKUP($C31,[1]数值模型!$C$30:$T$34,COLUMN()-4,FALSE)</f>
        <v>4.8</v>
      </c>
      <c r="S31" s="12">
        <f>VLOOKUP($C31,[1]数值模型!$C$30:$T$34,COLUMN()-4,FALSE)</f>
        <v>1.7</v>
      </c>
      <c r="T31" s="12">
        <f>VLOOKUP($C31,[1]数值模型!$C$30:$T$34,COLUMN()-4,FALSE)</f>
        <v>0</v>
      </c>
      <c r="U31" s="12">
        <f>VLOOKUP($C31,[1]数值模型!$C$30:$T$34,COLUMN()-4,FALSE)</f>
        <v>1.1000000000000001</v>
      </c>
      <c r="V31" s="12">
        <f>VLOOKUP($C31,[1]数值模型!$C$30:$T$34,COLUMN()-4,FALSE)</f>
        <v>6</v>
      </c>
      <c r="W31" s="12">
        <v>0</v>
      </c>
      <c r="X31" s="12">
        <v>0</v>
      </c>
      <c r="Y31" s="41">
        <f>(H31+$G31*Q31)*VLOOKUP(E31,[1]怪物参数!$A$15:$B$19,2,FALSE)</f>
        <v>10080</v>
      </c>
      <c r="Z31" s="41">
        <f>(I31+$G31*R31)*VLOOKUP(F31,[1]怪物参数!$A$23:$B$27,2,FALSE)</f>
        <v>614</v>
      </c>
      <c r="AA31" s="41">
        <f t="shared" si="1"/>
        <v>212.5</v>
      </c>
      <c r="AB31" s="41">
        <f>(K31+$G31*T31)*VLOOKUP(F31,[1]怪物参数!$A$23:$B$27,2,FALSE)</f>
        <v>0</v>
      </c>
      <c r="AC31" s="41">
        <f t="shared" si="2"/>
        <v>140.5</v>
      </c>
      <c r="AD31" s="41">
        <f t="shared" si="2"/>
        <v>756</v>
      </c>
      <c r="AE31" s="41">
        <f t="shared" si="2"/>
        <v>20</v>
      </c>
      <c r="AF31" s="41">
        <f t="shared" si="2"/>
        <v>5</v>
      </c>
      <c r="AG31" s="41">
        <f t="shared" si="2"/>
        <v>1209601.5</v>
      </c>
    </row>
    <row r="32" spans="1:33" x14ac:dyDescent="0.15">
      <c r="A32" s="12">
        <v>30</v>
      </c>
      <c r="B32" s="13" t="s">
        <v>179</v>
      </c>
      <c r="C32" s="21" t="s">
        <v>107</v>
      </c>
      <c r="D32" s="27"/>
      <c r="E32" s="15" t="s">
        <v>180</v>
      </c>
      <c r="F32" s="15" t="s">
        <v>180</v>
      </c>
      <c r="G32" s="40">
        <v>120</v>
      </c>
      <c r="H32" s="12">
        <f>VLOOKUP($C32,[1]数值模型!$C$30:$T$34,COLUMN()-4,FALSE)</f>
        <v>150</v>
      </c>
      <c r="I32" s="12">
        <f>VLOOKUP($C32,[1]数值模型!$C$30:$T$34,COLUMN()-4,FALSE)</f>
        <v>0</v>
      </c>
      <c r="J32" s="12">
        <f>VLOOKUP($C32,[1]数值模型!$C$30:$T$34,COLUMN()-4,FALSE)</f>
        <v>7.5</v>
      </c>
      <c r="K32" s="12">
        <f>VLOOKUP($C32,[1]数值模型!$C$30:$T$34,COLUMN()-4,FALSE)</f>
        <v>32</v>
      </c>
      <c r="L32" s="12">
        <f>VLOOKUP($C32,[1]数值模型!$C$30:$T$34,COLUMN()-4,FALSE)</f>
        <v>7.5</v>
      </c>
      <c r="M32" s="12">
        <f>VLOOKUP($C32,[1]数值模型!$C$30:$T$34,COLUMN()-4,FALSE)</f>
        <v>36</v>
      </c>
      <c r="N32" s="12">
        <f>VLOOKUP($C32,[1]数值模型!$C$30:$T$34,COLUMN()-4,FALSE)</f>
        <v>20</v>
      </c>
      <c r="O32" s="12">
        <f>VLOOKUP($C32,[1]数值模型!$C$30:$T$34,COLUMN()-4,FALSE)</f>
        <v>5</v>
      </c>
      <c r="P32" s="12">
        <f>VLOOKUP($C32,[1]数值模型!$C$30:$T$34,COLUMN()-4,FALSE)</f>
        <v>1</v>
      </c>
      <c r="Q32" s="12">
        <f>VLOOKUP($C32,[1]数值模型!$C$30:$T$34,COLUMN()-4,FALSE)</f>
        <v>72</v>
      </c>
      <c r="R32" s="12">
        <f>VLOOKUP($C32,[1]数值模型!$C$30:$T$34,COLUMN()-4,FALSE)</f>
        <v>0</v>
      </c>
      <c r="S32" s="12">
        <f>VLOOKUP($C32,[1]数值模型!$C$30:$T$34,COLUMN()-4,FALSE)</f>
        <v>1.5</v>
      </c>
      <c r="T32" s="12">
        <f>VLOOKUP($C32,[1]数值模型!$C$30:$T$34,COLUMN()-4,FALSE)</f>
        <v>4.2</v>
      </c>
      <c r="U32" s="12">
        <f>VLOOKUP($C32,[1]数值模型!$C$30:$T$34,COLUMN()-4,FALSE)</f>
        <v>1.5</v>
      </c>
      <c r="V32" s="12">
        <f>VLOOKUP($C32,[1]数值模型!$C$30:$T$34,COLUMN()-4,FALSE)</f>
        <v>6</v>
      </c>
      <c r="W32" s="12">
        <v>0</v>
      </c>
      <c r="X32" s="12">
        <v>0</v>
      </c>
      <c r="Y32" s="41">
        <f>(H32+$G32*Q32)*VLOOKUP(E32,[1]怪物参数!$A$15:$B$19,2,FALSE)</f>
        <v>8790</v>
      </c>
      <c r="Z32" s="41">
        <f>(I32+$G32*R32)*VLOOKUP(F32,[1]怪物参数!$A$23:$B$27,2,FALSE)</f>
        <v>0</v>
      </c>
      <c r="AA32" s="41">
        <f t="shared" si="1"/>
        <v>187.5</v>
      </c>
      <c r="AB32" s="41">
        <f>(K32+$G32*T32)*VLOOKUP(F32,[1]怪物参数!$A$23:$B$27,2,FALSE)</f>
        <v>536</v>
      </c>
      <c r="AC32" s="41">
        <f t="shared" si="2"/>
        <v>187.5</v>
      </c>
      <c r="AD32" s="41">
        <f t="shared" si="2"/>
        <v>756</v>
      </c>
      <c r="AE32" s="41">
        <f t="shared" si="2"/>
        <v>20</v>
      </c>
      <c r="AF32" s="41">
        <f t="shared" si="2"/>
        <v>5</v>
      </c>
      <c r="AG32" s="41">
        <f t="shared" si="2"/>
        <v>1054801</v>
      </c>
    </row>
  </sheetData>
  <mergeCells count="7">
    <mergeCell ref="Y1:AG1"/>
    <mergeCell ref="A1:A2"/>
    <mergeCell ref="B1:B2"/>
    <mergeCell ref="C1:C2"/>
    <mergeCell ref="D1:D2"/>
    <mergeCell ref="H1:N1"/>
    <mergeCell ref="Q1:W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[1]怪物参数!#REF!</xm:f>
          </x14:formula1>
          <xm:sqref>F3:F32</xm:sqref>
        </x14:dataValidation>
        <x14:dataValidation type="list" allowBlank="1" showInputMessage="1" showErrorMessage="1">
          <x14:formula1>
            <xm:f>[1]怪物参数!#REF!</xm:f>
          </x14:formula1>
          <xm:sqref>E3:E32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Left</vt:lpstr>
      <vt:lpstr>Right</vt:lpstr>
      <vt:lpstr>我方英雄</vt:lpstr>
      <vt:lpstr>小怪物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2014-01-20T07:51:23Z</dcterms:modified>
</cp:coreProperties>
</file>