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08D5C20-4165-4374-8B95-58A304FF0A8F}" xr6:coauthVersionLast="45" xr6:coauthVersionMax="45" xr10:uidLastSave="{00000000-0000-0000-0000-000000000000}"/>
  <bookViews>
    <workbookView xWindow="-108" yWindow="-108" windowWidth="23256" windowHeight="12576" xr2:uid="{B99E1C87-9523-4C05-A31E-CB243DAE03EA}"/>
  </bookViews>
  <sheets>
    <sheet name="Sheet1" sheetId="1" r:id="rId1"/>
    <sheet name="ykbnk" sheetId="2" r:id="rId2"/>
  </sheets>
  <definedNames>
    <definedName name="solver_adj" localSheetId="0" hidden="1">Sheet1!$O$15:$O$24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Sheet1!$O$25</definedName>
    <definedName name="solver_lhs2" localSheetId="0" hidden="1">Sheet1!$Q$14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Sheet1!$Q$16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0.034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68" i="1" l="1"/>
  <c r="AE67" i="1"/>
  <c r="AD32" i="1"/>
  <c r="AD31" i="1"/>
  <c r="U84" i="1"/>
  <c r="V46" i="1"/>
  <c r="O27" i="1"/>
  <c r="O26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U63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U62" i="1"/>
  <c r="V61" i="1" a="1"/>
  <c r="V61" i="1" s="1"/>
  <c r="W61" i="1" a="1"/>
  <c r="W61" i="1" s="1"/>
  <c r="X61" i="1" a="1"/>
  <c r="X61" i="1" s="1"/>
  <c r="Y61" i="1" a="1"/>
  <c r="Y61" i="1"/>
  <c r="Z61" i="1" a="1"/>
  <c r="Z61" i="1" s="1"/>
  <c r="AA61" i="1" a="1"/>
  <c r="AA61" i="1" s="1"/>
  <c r="AB61" i="1" a="1"/>
  <c r="AB61" i="1" s="1"/>
  <c r="AC61" i="1" a="1"/>
  <c r="AC61" i="1"/>
  <c r="AD61" i="1" a="1"/>
  <c r="AD61" i="1" s="1"/>
  <c r="AE61" i="1" a="1"/>
  <c r="AE61" i="1" s="1"/>
  <c r="AF61" i="1" a="1"/>
  <c r="AF61" i="1" s="1"/>
  <c r="AG61" i="1" a="1"/>
  <c r="AG61" i="1"/>
  <c r="AH61" i="1" a="1"/>
  <c r="AH61" i="1" s="1"/>
  <c r="AI61" i="1" a="1"/>
  <c r="AI61" i="1" s="1"/>
  <c r="AJ61" i="1" a="1"/>
  <c r="AJ61" i="1" s="1"/>
  <c r="AK61" i="1" a="1"/>
  <c r="AK61" i="1"/>
  <c r="AL61" i="1" a="1"/>
  <c r="AL61" i="1" s="1"/>
  <c r="AM61" i="1" a="1"/>
  <c r="AM61" i="1" s="1"/>
  <c r="AN61" i="1" a="1"/>
  <c r="AN61" i="1" s="1"/>
  <c r="AO61" i="1" a="1"/>
  <c r="AO61" i="1"/>
  <c r="AP61" i="1" a="1"/>
  <c r="AP61" i="1" s="1"/>
  <c r="AQ61" i="1" a="1"/>
  <c r="AQ61" i="1" s="1"/>
  <c r="AR61" i="1" a="1"/>
  <c r="AR61" i="1" s="1"/>
  <c r="AS61" i="1" a="1"/>
  <c r="AS61" i="1"/>
  <c r="U61" i="1" a="1"/>
  <c r="U61" i="1" s="1"/>
  <c r="AS27" i="1"/>
  <c r="AS25" i="1" a="1"/>
  <c r="AS25" i="1" s="1"/>
  <c r="AS26" i="1" s="1"/>
  <c r="AR27" i="1"/>
  <c r="AR26" i="1"/>
  <c r="AR25" i="1" a="1"/>
  <c r="AR25" i="1" s="1"/>
  <c r="AP27" i="1"/>
  <c r="AQ27" i="1"/>
  <c r="AP26" i="1"/>
  <c r="AQ26" i="1"/>
  <c r="AP25" i="1" a="1"/>
  <c r="AP25" i="1" s="1"/>
  <c r="AQ25" i="1" a="1"/>
  <c r="AQ25" i="1" s="1"/>
  <c r="AN27" i="1"/>
  <c r="AO27" i="1"/>
  <c r="AN26" i="1"/>
  <c r="AO26" i="1"/>
  <c r="AN25" i="1" a="1"/>
  <c r="AN25" i="1" s="1"/>
  <c r="AO25" i="1" a="1"/>
  <c r="AO25" i="1" s="1"/>
  <c r="AL27" i="1"/>
  <c r="AM27" i="1"/>
  <c r="AL26" i="1"/>
  <c r="AM26" i="1"/>
  <c r="AL25" i="1" a="1"/>
  <c r="AL25" i="1" s="1"/>
  <c r="AM25" i="1" a="1"/>
  <c r="AM25" i="1" s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V27" i="1"/>
  <c r="U27" i="1"/>
  <c r="V26" i="1"/>
  <c r="W26" i="1"/>
  <c r="X26" i="1"/>
  <c r="Y26" i="1"/>
  <c r="Z26" i="1"/>
  <c r="AB26" i="1"/>
  <c r="AC26" i="1"/>
  <c r="AD26" i="1"/>
  <c r="AE26" i="1"/>
  <c r="AF26" i="1"/>
  <c r="AG26" i="1"/>
  <c r="AH26" i="1"/>
  <c r="AI26" i="1"/>
  <c r="AJ26" i="1"/>
  <c r="AK26" i="1"/>
  <c r="U26" i="1"/>
  <c r="V25" i="1" a="1"/>
  <c r="V25" i="1" s="1"/>
  <c r="W25" i="1" a="1"/>
  <c r="W25" i="1" s="1"/>
  <c r="X25" i="1" a="1"/>
  <c r="X25" i="1" s="1"/>
  <c r="Y25" i="1" a="1"/>
  <c r="Y25" i="1"/>
  <c r="Z25" i="1" a="1"/>
  <c r="Z25" i="1" s="1"/>
  <c r="AA25" i="1" a="1"/>
  <c r="AA25" i="1" s="1"/>
  <c r="AA26" i="1" s="1"/>
  <c r="AB25" i="1" a="1"/>
  <c r="AB25" i="1" s="1"/>
  <c r="AC25" i="1" a="1"/>
  <c r="AC25" i="1"/>
  <c r="AD25" i="1" a="1"/>
  <c r="AD25" i="1" s="1"/>
  <c r="AE25" i="1" a="1"/>
  <c r="AE25" i="1" s="1"/>
  <c r="AF25" i="1" a="1"/>
  <c r="AF25" i="1" s="1"/>
  <c r="AG25" i="1" a="1"/>
  <c r="AG25" i="1"/>
  <c r="AH25" i="1" a="1"/>
  <c r="AH25" i="1" s="1"/>
  <c r="AI25" i="1" a="1"/>
  <c r="AI25" i="1" s="1"/>
  <c r="AJ25" i="1" a="1"/>
  <c r="AJ25" i="1" s="1"/>
  <c r="AK25" i="1" a="1"/>
  <c r="AK25" i="1"/>
  <c r="U25" i="1" a="1"/>
  <c r="U25" i="1" s="1"/>
  <c r="O25" i="1"/>
  <c r="Q15" i="1" a="1"/>
  <c r="Q15" i="1" s="1"/>
  <c r="Q14" i="1"/>
  <c r="R12" i="1"/>
  <c r="R11" i="1"/>
  <c r="R10" i="1"/>
  <c r="R9" i="1"/>
  <c r="R8" i="1"/>
  <c r="R7" i="1"/>
  <c r="R6" i="1"/>
  <c r="R5" i="1"/>
  <c r="R4" i="1"/>
  <c r="R3" i="1"/>
  <c r="Q12" i="1"/>
  <c r="Q11" i="1"/>
  <c r="Q10" i="1"/>
  <c r="Q9" i="1"/>
  <c r="Q8" i="1"/>
  <c r="Q7" i="1"/>
  <c r="Q6" i="1"/>
  <c r="Q5" i="1"/>
  <c r="Q4" i="1"/>
  <c r="Q3" i="1"/>
  <c r="P12" i="1"/>
  <c r="P11" i="1"/>
  <c r="P10" i="1"/>
  <c r="P9" i="1"/>
  <c r="P8" i="1"/>
  <c r="P7" i="1"/>
  <c r="P6" i="1"/>
  <c r="P5" i="1"/>
  <c r="P4" i="1"/>
  <c r="P3" i="1"/>
  <c r="O12" i="1"/>
  <c r="O11" i="1"/>
  <c r="O10" i="1"/>
  <c r="O9" i="1"/>
  <c r="O8" i="1"/>
  <c r="O7" i="1"/>
  <c r="O6" i="1"/>
  <c r="O5" i="1"/>
  <c r="O4" i="1"/>
  <c r="O3" i="1"/>
  <c r="N12" i="1"/>
  <c r="N11" i="1"/>
  <c r="N10" i="1"/>
  <c r="N9" i="1"/>
  <c r="N8" i="1"/>
  <c r="N7" i="1"/>
  <c r="N6" i="1"/>
  <c r="N5" i="1"/>
  <c r="N4" i="1"/>
  <c r="N3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B33" i="1"/>
  <c r="C33" i="1"/>
  <c r="D33" i="1"/>
  <c r="E33" i="1"/>
  <c r="F33" i="1"/>
  <c r="G33" i="1"/>
  <c r="H33" i="1"/>
  <c r="I33" i="1"/>
  <c r="J33" i="1"/>
  <c r="K33" i="1"/>
  <c r="B34" i="1"/>
  <c r="C34" i="1"/>
  <c r="D34" i="1"/>
  <c r="E34" i="1"/>
  <c r="F34" i="1"/>
  <c r="G34" i="1"/>
  <c r="H34" i="1"/>
  <c r="I34" i="1"/>
  <c r="J34" i="1"/>
  <c r="K34" i="1"/>
  <c r="B35" i="1"/>
  <c r="C35" i="1"/>
  <c r="D35" i="1"/>
  <c r="E35" i="1"/>
  <c r="F35" i="1"/>
  <c r="G35" i="1"/>
  <c r="H35" i="1"/>
  <c r="I35" i="1"/>
  <c r="J35" i="1"/>
  <c r="K35" i="1"/>
  <c r="B36" i="1"/>
  <c r="C36" i="1"/>
  <c r="D36" i="1"/>
  <c r="E36" i="1"/>
  <c r="F36" i="1"/>
  <c r="G36" i="1"/>
  <c r="H36" i="1"/>
  <c r="I36" i="1"/>
  <c r="J36" i="1"/>
  <c r="K36" i="1"/>
  <c r="B37" i="1"/>
  <c r="C37" i="1"/>
  <c r="D37" i="1"/>
  <c r="E37" i="1"/>
  <c r="F37" i="1"/>
  <c r="G37" i="1"/>
  <c r="H37" i="1"/>
  <c r="I37" i="1"/>
  <c r="J37" i="1"/>
  <c r="K37" i="1"/>
  <c r="B38" i="1"/>
  <c r="C38" i="1"/>
  <c r="D38" i="1"/>
  <c r="E38" i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B42" i="1"/>
  <c r="C42" i="1"/>
  <c r="D42" i="1"/>
  <c r="E42" i="1"/>
  <c r="F42" i="1"/>
  <c r="G42" i="1"/>
  <c r="H42" i="1"/>
  <c r="I42" i="1"/>
  <c r="J42" i="1"/>
  <c r="K42" i="1"/>
  <c r="B43" i="1"/>
  <c r="C43" i="1"/>
  <c r="D43" i="1"/>
  <c r="E43" i="1"/>
  <c r="F43" i="1"/>
  <c r="G43" i="1"/>
  <c r="H43" i="1"/>
  <c r="I43" i="1"/>
  <c r="J43" i="1"/>
  <c r="K43" i="1"/>
  <c r="B44" i="1"/>
  <c r="C44" i="1"/>
  <c r="D44" i="1"/>
  <c r="E44" i="1"/>
  <c r="F44" i="1"/>
  <c r="G44" i="1"/>
  <c r="H44" i="1"/>
  <c r="I44" i="1"/>
  <c r="J44" i="1"/>
  <c r="K44" i="1"/>
  <c r="B45" i="1"/>
  <c r="C45" i="1"/>
  <c r="D45" i="1"/>
  <c r="E45" i="1"/>
  <c r="F45" i="1"/>
  <c r="G45" i="1"/>
  <c r="H45" i="1"/>
  <c r="I45" i="1"/>
  <c r="J45" i="1"/>
  <c r="K45" i="1"/>
  <c r="B46" i="1"/>
  <c r="C46" i="1"/>
  <c r="D46" i="1"/>
  <c r="E46" i="1"/>
  <c r="F46" i="1"/>
  <c r="G46" i="1"/>
  <c r="H46" i="1"/>
  <c r="I46" i="1"/>
  <c r="J46" i="1"/>
  <c r="K46" i="1"/>
  <c r="B47" i="1"/>
  <c r="C47" i="1"/>
  <c r="D47" i="1"/>
  <c r="E47" i="1"/>
  <c r="F47" i="1"/>
  <c r="G47" i="1"/>
  <c r="H47" i="1"/>
  <c r="I47" i="1"/>
  <c r="J47" i="1"/>
  <c r="K47" i="1"/>
  <c r="B48" i="1"/>
  <c r="C48" i="1"/>
  <c r="D48" i="1"/>
  <c r="E48" i="1"/>
  <c r="F48" i="1"/>
  <c r="G48" i="1"/>
  <c r="H48" i="1"/>
  <c r="I48" i="1"/>
  <c r="J48" i="1"/>
  <c r="K48" i="1"/>
  <c r="B49" i="1"/>
  <c r="C49" i="1"/>
  <c r="D49" i="1"/>
  <c r="E49" i="1"/>
  <c r="F49" i="1"/>
  <c r="G49" i="1"/>
  <c r="H49" i="1"/>
  <c r="I49" i="1"/>
  <c r="J49" i="1"/>
  <c r="K49" i="1"/>
  <c r="B50" i="1"/>
  <c r="C50" i="1"/>
  <c r="D50" i="1"/>
  <c r="E50" i="1"/>
  <c r="F50" i="1"/>
  <c r="G50" i="1"/>
  <c r="H50" i="1"/>
  <c r="I50" i="1"/>
  <c r="J50" i="1"/>
  <c r="K50" i="1"/>
  <c r="B51" i="1"/>
  <c r="C51" i="1"/>
  <c r="D51" i="1"/>
  <c r="E51" i="1"/>
  <c r="F51" i="1"/>
  <c r="G51" i="1"/>
  <c r="H51" i="1"/>
  <c r="I51" i="1"/>
  <c r="J51" i="1"/>
  <c r="K51" i="1"/>
  <c r="B52" i="1"/>
  <c r="C52" i="1"/>
  <c r="D52" i="1"/>
  <c r="E52" i="1"/>
  <c r="F52" i="1"/>
  <c r="G52" i="1"/>
  <c r="H52" i="1"/>
  <c r="I52" i="1"/>
  <c r="J52" i="1"/>
  <c r="K52" i="1"/>
  <c r="B53" i="1"/>
  <c r="C53" i="1"/>
  <c r="D53" i="1"/>
  <c r="E53" i="1"/>
  <c r="F53" i="1"/>
  <c r="G53" i="1"/>
  <c r="H53" i="1"/>
  <c r="I53" i="1"/>
  <c r="J53" i="1"/>
  <c r="K53" i="1"/>
  <c r="B54" i="1"/>
  <c r="C54" i="1"/>
  <c r="D54" i="1"/>
  <c r="E54" i="1"/>
  <c r="F54" i="1"/>
  <c r="G54" i="1"/>
  <c r="H54" i="1"/>
  <c r="I54" i="1"/>
  <c r="J54" i="1"/>
  <c r="K54" i="1"/>
  <c r="B55" i="1"/>
  <c r="C55" i="1"/>
  <c r="D55" i="1"/>
  <c r="E55" i="1"/>
  <c r="F55" i="1"/>
  <c r="G55" i="1"/>
  <c r="H55" i="1"/>
  <c r="I55" i="1"/>
  <c r="J55" i="1"/>
  <c r="K55" i="1"/>
  <c r="B56" i="1"/>
  <c r="C56" i="1"/>
  <c r="D56" i="1"/>
  <c r="E56" i="1"/>
  <c r="F56" i="1"/>
  <c r="G56" i="1"/>
  <c r="H56" i="1"/>
  <c r="I56" i="1"/>
  <c r="J56" i="1"/>
  <c r="K56" i="1"/>
  <c r="B57" i="1"/>
  <c r="C57" i="1"/>
  <c r="D57" i="1"/>
  <c r="E57" i="1"/>
  <c r="F57" i="1"/>
  <c r="G57" i="1"/>
  <c r="H57" i="1"/>
  <c r="I57" i="1"/>
  <c r="J57" i="1"/>
  <c r="K57" i="1"/>
  <c r="B58" i="1"/>
  <c r="C58" i="1"/>
  <c r="D58" i="1"/>
  <c r="E58" i="1"/>
  <c r="F58" i="1"/>
  <c r="G58" i="1"/>
  <c r="H58" i="1"/>
  <c r="I58" i="1"/>
  <c r="J58" i="1"/>
  <c r="K58" i="1"/>
  <c r="B59" i="1"/>
  <c r="C59" i="1"/>
  <c r="D59" i="1"/>
  <c r="E59" i="1"/>
  <c r="F59" i="1"/>
  <c r="G59" i="1"/>
  <c r="H59" i="1"/>
  <c r="I59" i="1"/>
  <c r="J59" i="1"/>
  <c r="K59" i="1"/>
  <c r="B60" i="1"/>
  <c r="C60" i="1"/>
  <c r="D60" i="1"/>
  <c r="E60" i="1"/>
  <c r="F60" i="1"/>
  <c r="G60" i="1"/>
  <c r="H60" i="1"/>
  <c r="I60" i="1"/>
  <c r="J60" i="1"/>
  <c r="K60" i="1"/>
  <c r="B61" i="1"/>
  <c r="C61" i="1"/>
  <c r="D61" i="1"/>
  <c r="E61" i="1"/>
  <c r="F61" i="1"/>
  <c r="G61" i="1"/>
  <c r="H61" i="1"/>
  <c r="I61" i="1"/>
  <c r="J61" i="1"/>
  <c r="K61" i="1"/>
  <c r="B62" i="1"/>
  <c r="C62" i="1"/>
  <c r="D62" i="1"/>
  <c r="E62" i="1"/>
  <c r="F62" i="1"/>
  <c r="G62" i="1"/>
  <c r="H62" i="1"/>
  <c r="I62" i="1"/>
  <c r="J62" i="1"/>
  <c r="K62" i="1"/>
  <c r="B63" i="1"/>
  <c r="C63" i="1"/>
  <c r="D63" i="1"/>
  <c r="E63" i="1"/>
  <c r="F63" i="1"/>
  <c r="G63" i="1"/>
  <c r="H63" i="1"/>
  <c r="I63" i="1"/>
  <c r="J63" i="1"/>
  <c r="K63" i="1"/>
  <c r="B64" i="1"/>
  <c r="C64" i="1"/>
  <c r="D64" i="1"/>
  <c r="E64" i="1"/>
  <c r="F64" i="1"/>
  <c r="G64" i="1"/>
  <c r="H64" i="1"/>
  <c r="I64" i="1"/>
  <c r="J64" i="1"/>
  <c r="K64" i="1"/>
  <c r="B65" i="1"/>
  <c r="C65" i="1"/>
  <c r="D65" i="1"/>
  <c r="E65" i="1"/>
  <c r="F65" i="1"/>
  <c r="G65" i="1"/>
  <c r="H65" i="1"/>
  <c r="I65" i="1"/>
  <c r="J65" i="1"/>
  <c r="K65" i="1"/>
  <c r="B66" i="1"/>
  <c r="C66" i="1"/>
  <c r="D66" i="1"/>
  <c r="E66" i="1"/>
  <c r="F66" i="1"/>
  <c r="G66" i="1"/>
  <c r="H66" i="1"/>
  <c r="I66" i="1"/>
  <c r="J66" i="1"/>
  <c r="K66" i="1"/>
  <c r="B67" i="1"/>
  <c r="C67" i="1"/>
  <c r="D67" i="1"/>
  <c r="E67" i="1"/>
  <c r="F67" i="1"/>
  <c r="G67" i="1"/>
  <c r="H67" i="1"/>
  <c r="I67" i="1"/>
  <c r="J67" i="1"/>
  <c r="K67" i="1"/>
  <c r="B68" i="1"/>
  <c r="C68" i="1"/>
  <c r="D68" i="1"/>
  <c r="E68" i="1"/>
  <c r="F68" i="1"/>
  <c r="G68" i="1"/>
  <c r="H68" i="1"/>
  <c r="I68" i="1"/>
  <c r="J68" i="1"/>
  <c r="K68" i="1"/>
  <c r="B69" i="1"/>
  <c r="C69" i="1"/>
  <c r="D69" i="1"/>
  <c r="E69" i="1"/>
  <c r="F69" i="1"/>
  <c r="G69" i="1"/>
  <c r="H69" i="1"/>
  <c r="I69" i="1"/>
  <c r="J69" i="1"/>
  <c r="K69" i="1"/>
  <c r="B70" i="1"/>
  <c r="C70" i="1"/>
  <c r="D70" i="1"/>
  <c r="E70" i="1"/>
  <c r="F70" i="1"/>
  <c r="G70" i="1"/>
  <c r="H70" i="1"/>
  <c r="I70" i="1"/>
  <c r="J70" i="1"/>
  <c r="K70" i="1"/>
  <c r="B71" i="1"/>
  <c r="C71" i="1"/>
  <c r="D71" i="1"/>
  <c r="E71" i="1"/>
  <c r="F71" i="1"/>
  <c r="G71" i="1"/>
  <c r="H71" i="1"/>
  <c r="I71" i="1"/>
  <c r="J71" i="1"/>
  <c r="K71" i="1"/>
  <c r="B72" i="1"/>
  <c r="C72" i="1"/>
  <c r="D72" i="1"/>
  <c r="E72" i="1"/>
  <c r="F72" i="1"/>
  <c r="G72" i="1"/>
  <c r="H72" i="1"/>
  <c r="I72" i="1"/>
  <c r="J72" i="1"/>
  <c r="K72" i="1"/>
  <c r="B73" i="1"/>
  <c r="C73" i="1"/>
  <c r="D73" i="1"/>
  <c r="E73" i="1"/>
  <c r="F73" i="1"/>
  <c r="G73" i="1"/>
  <c r="H73" i="1"/>
  <c r="I73" i="1"/>
  <c r="J73" i="1"/>
  <c r="K73" i="1"/>
  <c r="B74" i="1"/>
  <c r="C74" i="1"/>
  <c r="D74" i="1"/>
  <c r="E74" i="1"/>
  <c r="F74" i="1"/>
  <c r="G74" i="1"/>
  <c r="H74" i="1"/>
  <c r="I74" i="1"/>
  <c r="J74" i="1"/>
  <c r="K74" i="1"/>
  <c r="B75" i="1"/>
  <c r="C75" i="1"/>
  <c r="D75" i="1"/>
  <c r="E75" i="1"/>
  <c r="F75" i="1"/>
  <c r="G75" i="1"/>
  <c r="H75" i="1"/>
  <c r="I75" i="1"/>
  <c r="J75" i="1"/>
  <c r="K75" i="1"/>
  <c r="B76" i="1"/>
  <c r="C76" i="1"/>
  <c r="D76" i="1"/>
  <c r="E76" i="1"/>
  <c r="F76" i="1"/>
  <c r="G76" i="1"/>
  <c r="H76" i="1"/>
  <c r="I76" i="1"/>
  <c r="J76" i="1"/>
  <c r="K76" i="1"/>
  <c r="B77" i="1"/>
  <c r="C77" i="1"/>
  <c r="D77" i="1"/>
  <c r="E77" i="1"/>
  <c r="F77" i="1"/>
  <c r="G77" i="1"/>
  <c r="H77" i="1"/>
  <c r="I77" i="1"/>
  <c r="J77" i="1"/>
  <c r="K77" i="1"/>
  <c r="B78" i="1"/>
  <c r="C78" i="1"/>
  <c r="D78" i="1"/>
  <c r="E78" i="1"/>
  <c r="F78" i="1"/>
  <c r="G78" i="1"/>
  <c r="H78" i="1"/>
  <c r="I78" i="1"/>
  <c r="J78" i="1"/>
  <c r="K78" i="1"/>
  <c r="B79" i="1"/>
  <c r="C79" i="1"/>
  <c r="D79" i="1"/>
  <c r="E79" i="1"/>
  <c r="F79" i="1"/>
  <c r="G79" i="1"/>
  <c r="H79" i="1"/>
  <c r="I79" i="1"/>
  <c r="J79" i="1"/>
  <c r="K79" i="1"/>
  <c r="B80" i="1"/>
  <c r="C80" i="1"/>
  <c r="D80" i="1"/>
  <c r="E80" i="1"/>
  <c r="F80" i="1"/>
  <c r="G80" i="1"/>
  <c r="H80" i="1"/>
  <c r="I80" i="1"/>
  <c r="J80" i="1"/>
  <c r="K80" i="1"/>
  <c r="B81" i="1"/>
  <c r="C81" i="1"/>
  <c r="D81" i="1"/>
  <c r="E81" i="1"/>
  <c r="F81" i="1"/>
  <c r="G81" i="1"/>
  <c r="H81" i="1"/>
  <c r="I81" i="1"/>
  <c r="J81" i="1"/>
  <c r="K81" i="1"/>
  <c r="B82" i="1"/>
  <c r="C82" i="1"/>
  <c r="D82" i="1"/>
  <c r="E82" i="1"/>
  <c r="F82" i="1"/>
  <c r="G82" i="1"/>
  <c r="H82" i="1"/>
  <c r="I82" i="1"/>
  <c r="J82" i="1"/>
  <c r="K82" i="1"/>
  <c r="B83" i="1"/>
  <c r="C83" i="1"/>
  <c r="D83" i="1"/>
  <c r="E83" i="1"/>
  <c r="F83" i="1"/>
  <c r="G83" i="1"/>
  <c r="H83" i="1"/>
  <c r="I83" i="1"/>
  <c r="J83" i="1"/>
  <c r="K83" i="1"/>
  <c r="B84" i="1"/>
  <c r="C84" i="1"/>
  <c r="D84" i="1"/>
  <c r="E84" i="1"/>
  <c r="F84" i="1"/>
  <c r="G84" i="1"/>
  <c r="H84" i="1"/>
  <c r="I84" i="1"/>
  <c r="J84" i="1"/>
  <c r="K84" i="1"/>
  <c r="B85" i="1"/>
  <c r="C85" i="1"/>
  <c r="D85" i="1"/>
  <c r="E85" i="1"/>
  <c r="F85" i="1"/>
  <c r="G85" i="1"/>
  <c r="H85" i="1"/>
  <c r="I85" i="1"/>
  <c r="J85" i="1"/>
  <c r="K85" i="1"/>
  <c r="B86" i="1"/>
  <c r="C86" i="1"/>
  <c r="D86" i="1"/>
  <c r="E86" i="1"/>
  <c r="F86" i="1"/>
  <c r="G86" i="1"/>
  <c r="H86" i="1"/>
  <c r="I86" i="1"/>
  <c r="J86" i="1"/>
  <c r="K86" i="1"/>
  <c r="B87" i="1"/>
  <c r="C87" i="1"/>
  <c r="D87" i="1"/>
  <c r="E87" i="1"/>
  <c r="F87" i="1"/>
  <c r="G87" i="1"/>
  <c r="H87" i="1"/>
  <c r="I87" i="1"/>
  <c r="J87" i="1"/>
  <c r="K87" i="1"/>
  <c r="B88" i="1"/>
  <c r="C88" i="1"/>
  <c r="D88" i="1"/>
  <c r="E88" i="1"/>
  <c r="F88" i="1"/>
  <c r="G88" i="1"/>
  <c r="H88" i="1"/>
  <c r="I88" i="1"/>
  <c r="J88" i="1"/>
  <c r="K88" i="1"/>
  <c r="B89" i="1"/>
  <c r="C89" i="1"/>
  <c r="D89" i="1"/>
  <c r="E89" i="1"/>
  <c r="F89" i="1"/>
  <c r="G89" i="1"/>
  <c r="H89" i="1"/>
  <c r="I89" i="1"/>
  <c r="J89" i="1"/>
  <c r="K89" i="1"/>
  <c r="B90" i="1"/>
  <c r="C90" i="1"/>
  <c r="D90" i="1"/>
  <c r="E90" i="1"/>
  <c r="F90" i="1"/>
  <c r="G90" i="1"/>
  <c r="H90" i="1"/>
  <c r="I90" i="1"/>
  <c r="J90" i="1"/>
  <c r="K90" i="1"/>
  <c r="B91" i="1"/>
  <c r="C91" i="1"/>
  <c r="D91" i="1"/>
  <c r="E91" i="1"/>
  <c r="F91" i="1"/>
  <c r="G91" i="1"/>
  <c r="H91" i="1"/>
  <c r="I91" i="1"/>
  <c r="J91" i="1"/>
  <c r="K91" i="1"/>
  <c r="B92" i="1"/>
  <c r="C92" i="1"/>
  <c r="D92" i="1"/>
  <c r="E92" i="1"/>
  <c r="F92" i="1"/>
  <c r="G92" i="1"/>
  <c r="H92" i="1"/>
  <c r="I92" i="1"/>
  <c r="J92" i="1"/>
  <c r="K92" i="1"/>
  <c r="B93" i="1"/>
  <c r="C93" i="1"/>
  <c r="D93" i="1"/>
  <c r="E93" i="1"/>
  <c r="F93" i="1"/>
  <c r="G93" i="1"/>
  <c r="H93" i="1"/>
  <c r="I93" i="1"/>
  <c r="J93" i="1"/>
  <c r="K93" i="1"/>
  <c r="B94" i="1"/>
  <c r="C94" i="1"/>
  <c r="D94" i="1"/>
  <c r="E94" i="1"/>
  <c r="F94" i="1"/>
  <c r="G94" i="1"/>
  <c r="H94" i="1"/>
  <c r="I94" i="1"/>
  <c r="J94" i="1"/>
  <c r="K94" i="1"/>
  <c r="B95" i="1"/>
  <c r="C95" i="1"/>
  <c r="D95" i="1"/>
  <c r="E95" i="1"/>
  <c r="F95" i="1"/>
  <c r="G95" i="1"/>
  <c r="H95" i="1"/>
  <c r="I95" i="1"/>
  <c r="J95" i="1"/>
  <c r="K95" i="1"/>
  <c r="B96" i="1"/>
  <c r="C96" i="1"/>
  <c r="D96" i="1"/>
  <c r="E96" i="1"/>
  <c r="F96" i="1"/>
  <c r="G96" i="1"/>
  <c r="H96" i="1"/>
  <c r="I96" i="1"/>
  <c r="J96" i="1"/>
  <c r="K96" i="1"/>
  <c r="B97" i="1"/>
  <c r="C97" i="1"/>
  <c r="D97" i="1"/>
  <c r="E97" i="1"/>
  <c r="F97" i="1"/>
  <c r="G97" i="1"/>
  <c r="H97" i="1"/>
  <c r="I97" i="1"/>
  <c r="J97" i="1"/>
  <c r="K97" i="1"/>
  <c r="B98" i="1"/>
  <c r="C98" i="1"/>
  <c r="D98" i="1"/>
  <c r="E98" i="1"/>
  <c r="F98" i="1"/>
  <c r="G98" i="1"/>
  <c r="H98" i="1"/>
  <c r="I98" i="1"/>
  <c r="J98" i="1"/>
  <c r="K98" i="1"/>
  <c r="B99" i="1"/>
  <c r="C99" i="1"/>
  <c r="D99" i="1"/>
  <c r="E99" i="1"/>
  <c r="F99" i="1"/>
  <c r="G99" i="1"/>
  <c r="H99" i="1"/>
  <c r="I99" i="1"/>
  <c r="J99" i="1"/>
  <c r="K99" i="1"/>
  <c r="B100" i="1"/>
  <c r="C100" i="1"/>
  <c r="D100" i="1"/>
  <c r="E100" i="1"/>
  <c r="F100" i="1"/>
  <c r="G100" i="1"/>
  <c r="H100" i="1"/>
  <c r="I100" i="1"/>
  <c r="J100" i="1"/>
  <c r="K100" i="1"/>
  <c r="B101" i="1"/>
  <c r="C101" i="1"/>
  <c r="D101" i="1"/>
  <c r="E101" i="1"/>
  <c r="F101" i="1"/>
  <c r="G101" i="1"/>
  <c r="H101" i="1"/>
  <c r="I101" i="1"/>
  <c r="J101" i="1"/>
  <c r="K101" i="1"/>
  <c r="B102" i="1"/>
  <c r="C102" i="1"/>
  <c r="D102" i="1"/>
  <c r="E102" i="1"/>
  <c r="F102" i="1"/>
  <c r="G102" i="1"/>
  <c r="H102" i="1"/>
  <c r="I102" i="1"/>
  <c r="J102" i="1"/>
  <c r="K102" i="1"/>
  <c r="B103" i="1"/>
  <c r="C103" i="1"/>
  <c r="D103" i="1"/>
  <c r="E103" i="1"/>
  <c r="F103" i="1"/>
  <c r="G103" i="1"/>
  <c r="H103" i="1"/>
  <c r="I103" i="1"/>
  <c r="J103" i="1"/>
  <c r="K103" i="1"/>
  <c r="B104" i="1"/>
  <c r="C104" i="1"/>
  <c r="D104" i="1"/>
  <c r="E104" i="1"/>
  <c r="F104" i="1"/>
  <c r="G104" i="1"/>
  <c r="H104" i="1"/>
  <c r="I104" i="1"/>
  <c r="J104" i="1"/>
  <c r="K104" i="1"/>
  <c r="B105" i="1"/>
  <c r="C105" i="1"/>
  <c r="D105" i="1"/>
  <c r="E105" i="1"/>
  <c r="F105" i="1"/>
  <c r="G105" i="1"/>
  <c r="H105" i="1"/>
  <c r="I105" i="1"/>
  <c r="J105" i="1"/>
  <c r="K105" i="1"/>
  <c r="B106" i="1"/>
  <c r="C106" i="1"/>
  <c r="D106" i="1"/>
  <c r="E106" i="1"/>
  <c r="F106" i="1"/>
  <c r="G106" i="1"/>
  <c r="H106" i="1"/>
  <c r="I106" i="1"/>
  <c r="J106" i="1"/>
  <c r="K106" i="1"/>
  <c r="B107" i="1"/>
  <c r="C107" i="1"/>
  <c r="D107" i="1"/>
  <c r="E107" i="1"/>
  <c r="F107" i="1"/>
  <c r="G107" i="1"/>
  <c r="H107" i="1"/>
  <c r="I107" i="1"/>
  <c r="J107" i="1"/>
  <c r="K107" i="1"/>
  <c r="B108" i="1"/>
  <c r="C108" i="1"/>
  <c r="D108" i="1"/>
  <c r="E108" i="1"/>
  <c r="F108" i="1"/>
  <c r="G108" i="1"/>
  <c r="H108" i="1"/>
  <c r="I108" i="1"/>
  <c r="J108" i="1"/>
  <c r="K108" i="1"/>
  <c r="B109" i="1"/>
  <c r="C109" i="1"/>
  <c r="D109" i="1"/>
  <c r="E109" i="1"/>
  <c r="F109" i="1"/>
  <c r="G109" i="1"/>
  <c r="H109" i="1"/>
  <c r="I109" i="1"/>
  <c r="J109" i="1"/>
  <c r="K109" i="1"/>
  <c r="B110" i="1"/>
  <c r="C110" i="1"/>
  <c r="D110" i="1"/>
  <c r="E110" i="1"/>
  <c r="F110" i="1"/>
  <c r="G110" i="1"/>
  <c r="H110" i="1"/>
  <c r="I110" i="1"/>
  <c r="J110" i="1"/>
  <c r="K110" i="1"/>
  <c r="B111" i="1"/>
  <c r="C111" i="1"/>
  <c r="D111" i="1"/>
  <c r="E111" i="1"/>
  <c r="F111" i="1"/>
  <c r="G111" i="1"/>
  <c r="H111" i="1"/>
  <c r="I111" i="1"/>
  <c r="J111" i="1"/>
  <c r="K111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B6" i="1"/>
  <c r="B5" i="1"/>
  <c r="Q16" i="1" l="1"/>
  <c r="G2" i="2" l="1"/>
  <c r="G4" i="2"/>
  <c r="G7" i="2"/>
  <c r="G8" i="2"/>
  <c r="G9" i="2"/>
  <c r="G12" i="2"/>
  <c r="G14" i="2"/>
  <c r="G16" i="2"/>
  <c r="G17" i="2"/>
  <c r="G18" i="2"/>
  <c r="G20" i="2"/>
  <c r="G21" i="2"/>
  <c r="G25" i="2"/>
  <c r="G27" i="2"/>
  <c r="G33" i="2"/>
  <c r="G37" i="2"/>
  <c r="G41" i="2"/>
  <c r="G42" i="2"/>
  <c r="G43" i="2"/>
  <c r="G48" i="2"/>
  <c r="G49" i="2"/>
  <c r="G51" i="2"/>
  <c r="G52" i="2"/>
  <c r="G53" i="2"/>
  <c r="G54" i="2"/>
  <c r="G55" i="2"/>
  <c r="G57" i="2"/>
  <c r="G58" i="2"/>
  <c r="G60" i="2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</futureMetadata>
  <valueMetadata count="2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</valueMetadata>
</metadata>
</file>

<file path=xl/sharedStrings.xml><?xml version="1.0" encoding="utf-8"?>
<sst xmlns="http://schemas.openxmlformats.org/spreadsheetml/2006/main" count="268" uniqueCount="195">
  <si>
    <t>The stocks are: YKBNK, ULKER, ISCTR, TUPRS, GARAN, PGSUS, AKBNK, TAVHL, CCOLA, BIMAS</t>
  </si>
  <si>
    <t>YKBNK</t>
  </si>
  <si>
    <t>ULKER</t>
  </si>
  <si>
    <t>ISCTR</t>
  </si>
  <si>
    <t xml:space="preserve">As an active investor in Turkish Capital Markets, we will do this assignment based on our favourite companies that have strong financials </t>
  </si>
  <si>
    <t>TUPRS</t>
  </si>
  <si>
    <t>GARAN</t>
  </si>
  <si>
    <t>AKBNK</t>
  </si>
  <si>
    <t>TAVHL</t>
  </si>
  <si>
    <t>CCOLA</t>
  </si>
  <si>
    <t>BIMAS</t>
  </si>
  <si>
    <t>Nov 19</t>
  </si>
  <si>
    <t>-</t>
  </si>
  <si>
    <t>9.65%</t>
  </si>
  <si>
    <t>Oct 19</t>
  </si>
  <si>
    <t>995.00M</t>
  </si>
  <si>
    <t>Sep 19</t>
  </si>
  <si>
    <t>1.68B</t>
  </si>
  <si>
    <t>5.24%</t>
  </si>
  <si>
    <t>Aug 19</t>
  </si>
  <si>
    <t>1.03B</t>
  </si>
  <si>
    <t>Jul 19</t>
  </si>
  <si>
    <t>1.46B</t>
  </si>
  <si>
    <t>13.28%</t>
  </si>
  <si>
    <t>Jun 19</t>
  </si>
  <si>
    <t>1.35B</t>
  </si>
  <si>
    <t>21.11%</t>
  </si>
  <si>
    <t>1.49B</t>
  </si>
  <si>
    <t>Apr 19</t>
  </si>
  <si>
    <t>1.25B</t>
  </si>
  <si>
    <t>1.47B</t>
  </si>
  <si>
    <t>Feb 19</t>
  </si>
  <si>
    <t>1.61B</t>
  </si>
  <si>
    <t>10.26%</t>
  </si>
  <si>
    <t>Jan 19</t>
  </si>
  <si>
    <t>2.55B</t>
  </si>
  <si>
    <t>21.88%</t>
  </si>
  <si>
    <t>Dec 18</t>
  </si>
  <si>
    <t>1.37B</t>
  </si>
  <si>
    <t>Nov 18</t>
  </si>
  <si>
    <t>2.18B</t>
  </si>
  <si>
    <t>6.79%</t>
  </si>
  <si>
    <t>Oct 18</t>
  </si>
  <si>
    <t>3.34B</t>
  </si>
  <si>
    <t>Sep 18</t>
  </si>
  <si>
    <t>3.04B</t>
  </si>
  <si>
    <t>11.90%</t>
  </si>
  <si>
    <t>Aug 18</t>
  </si>
  <si>
    <t>1.87B</t>
  </si>
  <si>
    <t>Jul 18</t>
  </si>
  <si>
    <t>1.75B</t>
  </si>
  <si>
    <t>Jun 18</t>
  </si>
  <si>
    <t>1.41B</t>
  </si>
  <si>
    <t>863.17M</t>
  </si>
  <si>
    <t>1.01%</t>
  </si>
  <si>
    <t>Apr 18</t>
  </si>
  <si>
    <t>794.46M</t>
  </si>
  <si>
    <t>760.05M</t>
  </si>
  <si>
    <t>Feb 18</t>
  </si>
  <si>
    <t>605.17M</t>
  </si>
  <si>
    <t>2.13%</t>
  </si>
  <si>
    <t>Jan 18</t>
  </si>
  <si>
    <t>797.42M</t>
  </si>
  <si>
    <t>7.37%</t>
  </si>
  <si>
    <t>Dec 17</t>
  </si>
  <si>
    <t>668.29M</t>
  </si>
  <si>
    <t>4.60%</t>
  </si>
  <si>
    <t>Nov 17</t>
  </si>
  <si>
    <t>784.73M</t>
  </si>
  <si>
    <t>Oct 17</t>
  </si>
  <si>
    <t>627.94M</t>
  </si>
  <si>
    <t>6.47%</t>
  </si>
  <si>
    <t>Sep 17</t>
  </si>
  <si>
    <t>616.94M</t>
  </si>
  <si>
    <t>Aug 17</t>
  </si>
  <si>
    <t>665.81M</t>
  </si>
  <si>
    <t>7.04%</t>
  </si>
  <si>
    <t>Jul 17</t>
  </si>
  <si>
    <t>717.46M</t>
  </si>
  <si>
    <t>1.14%</t>
  </si>
  <si>
    <t>Jun 17</t>
  </si>
  <si>
    <t>600.20M</t>
  </si>
  <si>
    <t>2.05%</t>
  </si>
  <si>
    <t>846.34M</t>
  </si>
  <si>
    <t>2.09%</t>
  </si>
  <si>
    <t>Apr 17</t>
  </si>
  <si>
    <t>1.11B</t>
  </si>
  <si>
    <t>13.39%</t>
  </si>
  <si>
    <t>983.85M</t>
  </si>
  <si>
    <t>Feb 17</t>
  </si>
  <si>
    <t>1.45B</t>
  </si>
  <si>
    <t>0.53%</t>
  </si>
  <si>
    <t>Jan 17</t>
  </si>
  <si>
    <t>11.67%</t>
  </si>
  <si>
    <t>Dec 16</t>
  </si>
  <si>
    <t>837.53M</t>
  </si>
  <si>
    <t>9.95%</t>
  </si>
  <si>
    <t>Nov 16</t>
  </si>
  <si>
    <t>Oct 16</t>
  </si>
  <si>
    <t>704.90M</t>
  </si>
  <si>
    <t>0.80%</t>
  </si>
  <si>
    <t>Sep 16</t>
  </si>
  <si>
    <t>566.80M</t>
  </si>
  <si>
    <t>0.81%</t>
  </si>
  <si>
    <t>Aug 16</t>
  </si>
  <si>
    <t>770.85M</t>
  </si>
  <si>
    <t>5.53%</t>
  </si>
  <si>
    <t>Jul 16</t>
  </si>
  <si>
    <t>800.53M</t>
  </si>
  <si>
    <t>Jun 16</t>
  </si>
  <si>
    <t>682.72M</t>
  </si>
  <si>
    <t>618.15M</t>
  </si>
  <si>
    <t>Apr 16</t>
  </si>
  <si>
    <t>858.05M</t>
  </si>
  <si>
    <t>3.14%</t>
  </si>
  <si>
    <t>913.95M</t>
  </si>
  <si>
    <t>10.63%</t>
  </si>
  <si>
    <t>Feb 16</t>
  </si>
  <si>
    <t>942.97M</t>
  </si>
  <si>
    <t>1.09%</t>
  </si>
  <si>
    <t>Jan 16</t>
  </si>
  <si>
    <t>779.81M</t>
  </si>
  <si>
    <t>12.78%</t>
  </si>
  <si>
    <t>Dec 15</t>
  </si>
  <si>
    <t>606.44M</t>
  </si>
  <si>
    <t>Nov 15</t>
  </si>
  <si>
    <t>438.81M</t>
  </si>
  <si>
    <t>Oct 15</t>
  </si>
  <si>
    <t>631.33M</t>
  </si>
  <si>
    <t>5.34%</t>
  </si>
  <si>
    <t>Sep 15</t>
  </si>
  <si>
    <t>330.33M</t>
  </si>
  <si>
    <t>Aug 15</t>
  </si>
  <si>
    <t>302.34M</t>
  </si>
  <si>
    <t>Jul 15</t>
  </si>
  <si>
    <t>354.73M</t>
  </si>
  <si>
    <t>Jun 15</t>
  </si>
  <si>
    <t>516.40M</t>
  </si>
  <si>
    <t>541.60M</t>
  </si>
  <si>
    <t>Apr 15</t>
  </si>
  <si>
    <t>690.29M</t>
  </si>
  <si>
    <t>4.73%</t>
  </si>
  <si>
    <t>847.42M</t>
  </si>
  <si>
    <t>Feb 15</t>
  </si>
  <si>
    <t>896.68M</t>
  </si>
  <si>
    <t>Jan 15</t>
  </si>
  <si>
    <t>866.02M</t>
  </si>
  <si>
    <t>4.09%</t>
  </si>
  <si>
    <t>Dec 14</t>
  </si>
  <si>
    <t>492.33M</t>
  </si>
  <si>
    <t>Date</t>
  </si>
  <si>
    <t>KCHOL</t>
  </si>
  <si>
    <t>Mean</t>
  </si>
  <si>
    <t>Median</t>
  </si>
  <si>
    <t>Std.Dev.</t>
  </si>
  <si>
    <t>Skewness</t>
  </si>
  <si>
    <t>Kurtosis</t>
  </si>
  <si>
    <t>Weight</t>
  </si>
  <si>
    <t>Port.Mean</t>
  </si>
  <si>
    <t>Port.Var.</t>
  </si>
  <si>
    <t>Port.std.dev</t>
  </si>
  <si>
    <t>To Date</t>
  </si>
  <si>
    <t>Monthly Return</t>
  </si>
  <si>
    <t>Monthly Prices</t>
  </si>
  <si>
    <t>Covariance Matrix</t>
  </si>
  <si>
    <t>W_YKBNK</t>
  </si>
  <si>
    <t>W_ULKER</t>
  </si>
  <si>
    <t>W_ISCTR</t>
  </si>
  <si>
    <t>W_TUPRS</t>
  </si>
  <si>
    <t>W_GARAN</t>
  </si>
  <si>
    <t>W_KCHOL</t>
  </si>
  <si>
    <t>W_AKBNK</t>
  </si>
  <si>
    <t>W_TAVHL</t>
  </si>
  <si>
    <t>W_CCOLA</t>
  </si>
  <si>
    <t>W_BIMAS</t>
  </si>
  <si>
    <t>sum of weights</t>
  </si>
  <si>
    <t>Sharpe Ratio</t>
  </si>
  <si>
    <t>Port.Std.</t>
  </si>
  <si>
    <t>Different weight variations with short sale allowed</t>
  </si>
  <si>
    <t>Min.Var.Port</t>
  </si>
  <si>
    <t>Optimal Mean Variance Portfolio</t>
  </si>
  <si>
    <t>Optimal Mean-Variance Portfolio is dotted with YELLOW</t>
  </si>
  <si>
    <t>Min.Var.Port.</t>
  </si>
  <si>
    <t>Optimal Mean-Variance Portfolio dotted with ORANGE</t>
  </si>
  <si>
    <t>Minimum Variance Portfolio dotted with GREEN</t>
  </si>
  <si>
    <t>Minimum Variance Portfolio dotted in RED</t>
  </si>
  <si>
    <t>Risk free rate dotted with BLUE</t>
  </si>
  <si>
    <t>risk-free rate yearly</t>
  </si>
  <si>
    <t>riskfree rate monthly</t>
  </si>
  <si>
    <t>CAL is lined with YELLOW</t>
  </si>
  <si>
    <t xml:space="preserve">Sharpe Ratio </t>
  </si>
  <si>
    <t>Different weight variations with no short sales allowed (This would definitely change the efficient frontier of the combination of stocks because there is a restriction now and it decreases the variety of portfolios we can use)</t>
  </si>
  <si>
    <t>My A is</t>
  </si>
  <si>
    <t>Optimal weight of risky portfolio</t>
  </si>
  <si>
    <t>My utility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</si>
</sst>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"/>
    <numFmt numFmtId="167" formatCode="0.000%"/>
  </numFmts>
  <fonts count="16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7"/>
      <color rgb="FF333333"/>
      <name val="İnherit"/>
    </font>
    <font>
      <sz val="7"/>
      <color rgb="FF0EA600"/>
      <name val="Arial"/>
      <family val="2"/>
      <charset val="162"/>
    </font>
    <font>
      <sz val="7"/>
      <color rgb="FF333333"/>
      <name val="Arial"/>
      <family val="2"/>
      <charset val="162"/>
    </font>
    <font>
      <b/>
      <sz val="7"/>
      <color rgb="FF0EA600"/>
      <name val="İnherit"/>
    </font>
    <font>
      <sz val="7"/>
      <color rgb="FFFF0000"/>
      <name val="Arial"/>
      <family val="2"/>
      <charset val="162"/>
    </font>
    <font>
      <b/>
      <sz val="7"/>
      <color rgb="FFFF0000"/>
      <name val="İnherit"/>
    </font>
    <font>
      <i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7" tint="-0.249977111117893"/>
      <name val="Calibri"/>
      <family val="2"/>
      <charset val="162"/>
      <scheme val="minor"/>
    </font>
    <font>
      <b/>
      <sz val="11"/>
      <color rgb="FFFF9900"/>
      <name val="Calibri"/>
      <family val="2"/>
      <charset val="162"/>
      <scheme val="minor"/>
    </font>
    <font>
      <b/>
      <sz val="11"/>
      <color theme="9" tint="-0.249977111117893"/>
      <name val="Calibri"/>
      <family val="2"/>
      <charset val="162"/>
      <scheme val="minor"/>
    </font>
    <font>
      <b/>
      <sz val="11"/>
      <color rgb="FF00B0F0"/>
      <name val="Calibri"/>
      <family val="2"/>
      <charset val="162"/>
      <scheme val="minor"/>
    </font>
    <font>
      <b/>
      <sz val="11"/>
      <color rgb="FFFFC00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3" fontId="4" fillId="2" borderId="1" xfId="0" applyNumberFormat="1" applyFont="1" applyFill="1" applyBorder="1" applyAlignment="1">
      <alignment horizontal="right" vertical="center" wrapText="1" readingOrder="1"/>
    </xf>
    <xf numFmtId="3" fontId="5" fillId="2" borderId="1" xfId="0" applyNumberFormat="1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3" fontId="7" fillId="2" borderId="2" xfId="0" applyNumberFormat="1" applyFont="1" applyFill="1" applyBorder="1" applyAlignment="1">
      <alignment horizontal="right" vertical="center" wrapText="1" readingOrder="1"/>
    </xf>
    <xf numFmtId="3" fontId="5" fillId="2" borderId="2" xfId="0" applyNumberFormat="1" applyFont="1" applyFill="1" applyBorder="1" applyAlignment="1">
      <alignment horizontal="right" vertical="center" wrapText="1" readingOrder="1"/>
    </xf>
    <xf numFmtId="0" fontId="5" fillId="2" borderId="2" xfId="0" applyFont="1" applyFill="1" applyBorder="1" applyAlignment="1">
      <alignment horizontal="right" vertical="center" wrapText="1" readingOrder="1"/>
    </xf>
    <xf numFmtId="3" fontId="4" fillId="2" borderId="2" xfId="0" applyNumberFormat="1" applyFont="1" applyFill="1" applyBorder="1" applyAlignment="1">
      <alignment horizontal="right" vertical="center" wrapText="1" readingOrder="1"/>
    </xf>
    <xf numFmtId="3" fontId="7" fillId="3" borderId="2" xfId="0" applyNumberFormat="1" applyFont="1" applyFill="1" applyBorder="1" applyAlignment="1">
      <alignment horizontal="right" vertical="center" wrapText="1" readingOrder="1"/>
    </xf>
    <xf numFmtId="3" fontId="5" fillId="3" borderId="2" xfId="0" applyNumberFormat="1" applyFont="1" applyFill="1" applyBorder="1" applyAlignment="1">
      <alignment horizontal="right" vertical="center" wrapText="1" readingOrder="1"/>
    </xf>
    <xf numFmtId="0" fontId="5" fillId="3" borderId="2" xfId="0" applyFont="1" applyFill="1" applyBorder="1" applyAlignment="1">
      <alignment horizontal="right" vertical="center" wrapText="1" readingOrder="1"/>
    </xf>
    <xf numFmtId="0" fontId="3" fillId="2" borderId="3" xfId="0" applyFont="1" applyFill="1" applyBorder="1" applyAlignment="1">
      <alignment horizontal="left" vertical="center" readingOrder="1"/>
    </xf>
    <xf numFmtId="0" fontId="6" fillId="2" borderId="4" xfId="0" applyFont="1" applyFill="1" applyBorder="1" applyAlignment="1">
      <alignment horizontal="right" vertical="center" wrapText="1" readingOrder="1"/>
    </xf>
    <xf numFmtId="0" fontId="3" fillId="2" borderId="5" xfId="0" applyFont="1" applyFill="1" applyBorder="1" applyAlignment="1">
      <alignment horizontal="left" vertical="center" readingOrder="1"/>
    </xf>
    <xf numFmtId="0" fontId="8" fillId="2" borderId="6" xfId="0" applyFont="1" applyFill="1" applyBorder="1" applyAlignment="1">
      <alignment horizontal="right" vertical="center" wrapText="1" readingOrder="1"/>
    </xf>
    <xf numFmtId="0" fontId="6" fillId="2" borderId="6" xfId="0" applyFont="1" applyFill="1" applyBorder="1" applyAlignment="1">
      <alignment horizontal="right" vertical="center" wrapText="1" readingOrder="1"/>
    </xf>
    <xf numFmtId="17" fontId="3" fillId="2" borderId="5" xfId="0" applyNumberFormat="1" applyFont="1" applyFill="1" applyBorder="1" applyAlignment="1">
      <alignment horizontal="left" vertical="center" readingOrder="1"/>
    </xf>
    <xf numFmtId="0" fontId="3" fillId="3" borderId="5" xfId="0" applyFont="1" applyFill="1" applyBorder="1" applyAlignment="1">
      <alignment horizontal="left" vertical="center" readingOrder="1"/>
    </xf>
    <xf numFmtId="0" fontId="8" fillId="3" borderId="6" xfId="0" applyFont="1" applyFill="1" applyBorder="1" applyAlignment="1">
      <alignment horizontal="right" vertical="center" wrapText="1" readingOrder="1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9" fontId="0" fillId="0" borderId="0" xfId="1" applyFont="1"/>
    <xf numFmtId="0" fontId="0" fillId="0" borderId="0" xfId="0" applyAlignment="1">
      <alignment horizontal="right"/>
    </xf>
    <xf numFmtId="14" fontId="0" fillId="0" borderId="10" xfId="0" applyNumberFormat="1" applyBorder="1"/>
    <xf numFmtId="2" fontId="0" fillId="0" borderId="0" xfId="0" applyNumberFormat="1" applyBorder="1"/>
    <xf numFmtId="2" fontId="0" fillId="0" borderId="11" xfId="0" applyNumberFormat="1" applyBorder="1"/>
    <xf numFmtId="14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0" fillId="0" borderId="0" xfId="0" applyFill="1" applyBorder="1" applyAlignment="1">
      <alignment horizontal="right"/>
    </xf>
    <xf numFmtId="0" fontId="9" fillId="4" borderId="19" xfId="0" applyFont="1" applyFill="1" applyBorder="1" applyAlignment="1">
      <alignment horizontal="center"/>
    </xf>
    <xf numFmtId="0" fontId="0" fillId="4" borderId="9" xfId="0" applyFont="1" applyFill="1" applyBorder="1"/>
    <xf numFmtId="0" fontId="0" fillId="4" borderId="16" xfId="0" applyFont="1" applyFill="1" applyBorder="1" applyAlignment="1">
      <alignment horizontal="right"/>
    </xf>
    <xf numFmtId="0" fontId="0" fillId="4" borderId="17" xfId="0" applyFont="1" applyFill="1" applyBorder="1" applyAlignment="1">
      <alignment horizontal="right"/>
    </xf>
    <xf numFmtId="0" fontId="2" fillId="4" borderId="24" xfId="0" applyFont="1" applyFill="1" applyBorder="1" applyAlignment="1">
      <alignment horizontal="right"/>
    </xf>
    <xf numFmtId="0" fontId="2" fillId="4" borderId="25" xfId="0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65" fontId="0" fillId="4" borderId="0" xfId="1" applyNumberFormat="1" applyFont="1" applyFill="1" applyBorder="1"/>
    <xf numFmtId="165" fontId="0" fillId="4" borderId="0" xfId="0" applyNumberFormat="1" applyFont="1" applyFill="1" applyBorder="1"/>
    <xf numFmtId="165" fontId="0" fillId="4" borderId="11" xfId="0" applyNumberFormat="1" applyFont="1" applyFill="1" applyBorder="1"/>
    <xf numFmtId="165" fontId="0" fillId="4" borderId="13" xfId="1" applyNumberFormat="1" applyFont="1" applyFill="1" applyBorder="1"/>
    <xf numFmtId="165" fontId="0" fillId="4" borderId="13" xfId="0" applyNumberFormat="1" applyFont="1" applyFill="1" applyBorder="1"/>
    <xf numFmtId="165" fontId="0" fillId="4" borderId="14" xfId="0" applyNumberFormat="1" applyFont="1" applyFill="1" applyBorder="1"/>
    <xf numFmtId="0" fontId="0" fillId="7" borderId="0" xfId="0" applyFill="1"/>
    <xf numFmtId="0" fontId="9" fillId="7" borderId="0" xfId="0" applyFont="1" applyFill="1"/>
    <xf numFmtId="0" fontId="9" fillId="7" borderId="15" xfId="0" applyFont="1" applyFill="1" applyBorder="1"/>
    <xf numFmtId="0" fontId="2" fillId="7" borderId="16" xfId="0" applyFont="1" applyFill="1" applyBorder="1" applyAlignment="1">
      <alignment horizontal="right"/>
    </xf>
    <xf numFmtId="0" fontId="2" fillId="7" borderId="17" xfId="0" applyFont="1" applyFill="1" applyBorder="1" applyAlignment="1">
      <alignment horizontal="right"/>
    </xf>
    <xf numFmtId="164" fontId="0" fillId="4" borderId="0" xfId="0" applyNumberFormat="1" applyFill="1" applyBorder="1" applyAlignment="1"/>
    <xf numFmtId="164" fontId="0" fillId="4" borderId="13" xfId="0" applyNumberFormat="1" applyFill="1" applyBorder="1" applyAlignment="1"/>
    <xf numFmtId="0" fontId="9" fillId="4" borderId="16" xfId="0" applyFont="1" applyFill="1" applyBorder="1" applyAlignment="1">
      <alignment horizontal="right"/>
    </xf>
    <xf numFmtId="0" fontId="9" fillId="4" borderId="22" xfId="0" applyFont="1" applyFill="1" applyBorder="1" applyAlignment="1">
      <alignment horizontal="right"/>
    </xf>
    <xf numFmtId="164" fontId="0" fillId="4" borderId="8" xfId="0" applyNumberFormat="1" applyFill="1" applyBorder="1" applyAlignment="1"/>
    <xf numFmtId="164" fontId="0" fillId="4" borderId="23" xfId="0" applyNumberFormat="1" applyFill="1" applyBorder="1" applyAlignment="1"/>
    <xf numFmtId="166" fontId="0" fillId="5" borderId="27" xfId="0" applyNumberFormat="1" applyFill="1" applyBorder="1"/>
    <xf numFmtId="167" fontId="0" fillId="5" borderId="31" xfId="1" applyNumberFormat="1" applyFont="1" applyFill="1" applyBorder="1"/>
    <xf numFmtId="165" fontId="0" fillId="6" borderId="0" xfId="0" applyNumberFormat="1" applyFill="1" applyBorder="1"/>
    <xf numFmtId="0" fontId="0" fillId="5" borderId="32" xfId="0" applyFill="1" applyBorder="1"/>
    <xf numFmtId="0" fontId="0" fillId="5" borderId="7" xfId="0" applyFill="1" applyBorder="1"/>
    <xf numFmtId="0" fontId="0" fillId="6" borderId="27" xfId="0" applyFill="1" applyBorder="1" applyAlignment="1">
      <alignment horizontal="center"/>
    </xf>
    <xf numFmtId="0" fontId="0" fillId="6" borderId="8" xfId="0" applyFill="1" applyBorder="1"/>
    <xf numFmtId="165" fontId="0" fillId="6" borderId="7" xfId="0" applyNumberFormat="1" applyFill="1" applyBorder="1"/>
    <xf numFmtId="0" fontId="0" fillId="6" borderId="31" xfId="0" applyFill="1" applyBorder="1"/>
    <xf numFmtId="0" fontId="0" fillId="6" borderId="29" xfId="0" applyFill="1" applyBorder="1" applyAlignment="1">
      <alignment horizontal="center"/>
    </xf>
    <xf numFmtId="0" fontId="0" fillId="0" borderId="29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30" xfId="0" applyBorder="1" applyAlignment="1">
      <alignment horizontal="right"/>
    </xf>
    <xf numFmtId="0" fontId="9" fillId="4" borderId="28" xfId="0" applyFont="1" applyFill="1" applyBorder="1" applyAlignment="1">
      <alignment horizontal="right"/>
    </xf>
    <xf numFmtId="0" fontId="9" fillId="4" borderId="20" xfId="0" applyFont="1" applyFill="1" applyBorder="1" applyAlignment="1">
      <alignment horizontal="right"/>
    </xf>
    <xf numFmtId="0" fontId="9" fillId="4" borderId="21" xfId="0" applyFont="1" applyFill="1" applyBorder="1" applyAlignment="1">
      <alignment horizontal="right"/>
    </xf>
    <xf numFmtId="0" fontId="0" fillId="4" borderId="0" xfId="0" applyFont="1" applyFill="1" applyBorder="1" applyAlignment="1">
      <alignment horizontal="right"/>
    </xf>
    <xf numFmtId="0" fontId="2" fillId="6" borderId="8" xfId="0" applyFont="1" applyFill="1" applyBorder="1" applyAlignment="1">
      <alignment horizontal="right"/>
    </xf>
    <xf numFmtId="0" fontId="2" fillId="6" borderId="8" xfId="0" applyFont="1" applyFill="1" applyBorder="1"/>
    <xf numFmtId="0" fontId="0" fillId="8" borderId="0" xfId="0" applyFill="1"/>
    <xf numFmtId="0" fontId="0" fillId="9" borderId="0" xfId="0" applyFill="1"/>
    <xf numFmtId="0" fontId="2" fillId="9" borderId="8" xfId="0" applyFont="1" applyFill="1" applyBorder="1" applyAlignment="1">
      <alignment horizontal="right"/>
    </xf>
    <xf numFmtId="0" fontId="2" fillId="9" borderId="0" xfId="0" applyFont="1" applyFill="1"/>
    <xf numFmtId="0" fontId="10" fillId="9" borderId="0" xfId="0" applyFont="1" applyFill="1"/>
    <xf numFmtId="0" fontId="11" fillId="0" borderId="0" xfId="0" applyFont="1"/>
    <xf numFmtId="0" fontId="10" fillId="0" borderId="0" xfId="0" applyFont="1"/>
    <xf numFmtId="0" fontId="0" fillId="10" borderId="0" xfId="0" applyFill="1"/>
    <xf numFmtId="0" fontId="2" fillId="10" borderId="0" xfId="0" applyFont="1" applyFill="1"/>
    <xf numFmtId="0" fontId="2" fillId="10" borderId="8" xfId="0" applyFont="1" applyFill="1" applyBorder="1"/>
    <xf numFmtId="0" fontId="10" fillId="10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9" borderId="27" xfId="0" applyFill="1" applyBorder="1"/>
    <xf numFmtId="0" fontId="2" fillId="10" borderId="29" xfId="0" applyFont="1" applyFill="1" applyBorder="1"/>
    <xf numFmtId="0" fontId="2" fillId="10" borderId="32" xfId="0" applyFont="1" applyFill="1" applyBorder="1"/>
    <xf numFmtId="0" fontId="2" fillId="10" borderId="27" xfId="0" applyFont="1" applyFill="1" applyBorder="1"/>
    <xf numFmtId="0" fontId="2" fillId="9" borderId="29" xfId="0" applyFont="1" applyFill="1" applyBorder="1"/>
    <xf numFmtId="0" fontId="2" fillId="9" borderId="32" xfId="0" applyFont="1" applyFill="1" applyBorder="1"/>
    <xf numFmtId="0" fontId="0" fillId="4" borderId="26" xfId="0" applyFill="1" applyBorder="1"/>
    <xf numFmtId="0" fontId="0" fillId="4" borderId="33" xfId="0" applyFill="1" applyBorder="1"/>
    <xf numFmtId="0" fontId="2" fillId="10" borderId="0" xfId="0" applyFont="1" applyFill="1" applyAlignment="1">
      <alignment horizontal="right"/>
    </xf>
    <xf numFmtId="0" fontId="2" fillId="9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tr-TR"/>
              <a:t>Efficient</a:t>
            </a:r>
            <a:r>
              <a:rPr lang="tr-TR" baseline="0"/>
              <a:t> Frontier with short sales allowed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5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A57-42E8-8528-B0EB33FF6195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A57-42E8-8528-B0EB33FF6195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>
                  <a:glow rad="50800">
                    <a:srgbClr val="FF0000"/>
                  </a:glow>
                </a:effectLst>
              </c:spPr>
            </c:marker>
            <c:bubble3D val="0"/>
            <c:spPr>
              <a:ln w="19050" cap="rnd">
                <a:noFill/>
                <a:round/>
              </a:ln>
              <a:effectLst>
                <a:glow rad="50800">
                  <a:srgbClr val="FF0000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2A57-42E8-8528-B0EB33FF6195}"/>
              </c:ext>
            </c:extLst>
          </c:dPt>
          <c:dPt>
            <c:idx val="24"/>
            <c:marker>
              <c:symbol val="circle"/>
              <c:size val="5"/>
              <c:spPr>
                <a:solidFill>
                  <a:schemeClr val="accent4">
                    <a:lumMod val="40000"/>
                    <a:lumOff val="60000"/>
                  </a:schemeClr>
                </a:solidFill>
                <a:ln w="9525">
                  <a:solidFill>
                    <a:schemeClr val="accent1"/>
                  </a:solidFill>
                </a:ln>
                <a:effectLst>
                  <a:glow rad="76200">
                    <a:schemeClr val="accent4"/>
                  </a:glow>
                </a:effectLst>
              </c:spPr>
            </c:marker>
            <c:bubble3D val="0"/>
            <c:spPr>
              <a:ln w="19050" cap="rnd">
                <a:noFill/>
                <a:round/>
              </a:ln>
              <a:effectLst>
                <a:glow rad="76200">
                  <a:schemeClr val="accent4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2A57-42E8-8528-B0EB33FF6195}"/>
              </c:ext>
            </c:extLst>
          </c:dPt>
          <c:xVal>
            <c:numRef>
              <c:f>Sheet1!$U$26:$AS$26</c:f>
              <c:numCache>
                <c:formatCode>General</c:formatCode>
                <c:ptCount val="25"/>
                <c:pt idx="0">
                  <c:v>8.4822720766074486E-2</c:v>
                </c:pt>
                <c:pt idx="1">
                  <c:v>7.9457366214324796E-2</c:v>
                </c:pt>
                <c:pt idx="2">
                  <c:v>6.9934682795640093E-2</c:v>
                </c:pt>
                <c:pt idx="3">
                  <c:v>6.5951871494279196E-2</c:v>
                </c:pt>
                <c:pt idx="4">
                  <c:v>6.4197854196221427E-2</c:v>
                </c:pt>
                <c:pt idx="5">
                  <c:v>6.1239864054376827E-2</c:v>
                </c:pt>
                <c:pt idx="6">
                  <c:v>5.9098986637158367E-2</c:v>
                </c:pt>
                <c:pt idx="7">
                  <c:v>5.7609770426616282E-2</c:v>
                </c:pt>
                <c:pt idx="8">
                  <c:v>5.7833963898578096E-2</c:v>
                </c:pt>
                <c:pt idx="9">
                  <c:v>5.8310977327244877E-2</c:v>
                </c:pt>
                <c:pt idx="10">
                  <c:v>5.9967523670047235E-2</c:v>
                </c:pt>
                <c:pt idx="11">
                  <c:v>6.2493572865776267E-2</c:v>
                </c:pt>
                <c:pt idx="12">
                  <c:v>6.7691218472305706E-2</c:v>
                </c:pt>
                <c:pt idx="13">
                  <c:v>7.425570123360474E-2</c:v>
                </c:pt>
                <c:pt idx="14">
                  <c:v>7.9226799770066234E-2</c:v>
                </c:pt>
                <c:pt idx="15">
                  <c:v>8.7372595378283777E-2</c:v>
                </c:pt>
                <c:pt idx="16">
                  <c:v>8.2097548704951298E-2</c:v>
                </c:pt>
                <c:pt idx="17">
                  <c:v>6.9932570972014524E-2</c:v>
                </c:pt>
                <c:pt idx="18">
                  <c:v>6.8883371807528154E-2</c:v>
                </c:pt>
                <c:pt idx="19">
                  <c:v>8.677675255213356E-2</c:v>
                </c:pt>
                <c:pt idx="20">
                  <c:v>8.6633175190025405E-2</c:v>
                </c:pt>
                <c:pt idx="21">
                  <c:v>7.446791838380587E-2</c:v>
                </c:pt>
                <c:pt idx="22">
                  <c:v>7.3288310528220948E-2</c:v>
                </c:pt>
                <c:pt idx="23">
                  <c:v>5.7573386086165461E-2</c:v>
                </c:pt>
                <c:pt idx="24">
                  <c:v>6.7792743105123301E-2</c:v>
                </c:pt>
              </c:numCache>
            </c:numRef>
          </c:xVal>
          <c:yVal>
            <c:numRef>
              <c:f>Sheet1!$U$27:$AS$27</c:f>
              <c:numCache>
                <c:formatCode>0.0000</c:formatCode>
                <c:ptCount val="25"/>
                <c:pt idx="0">
                  <c:v>9.9999984384015325E-4</c:v>
                </c:pt>
                <c:pt idx="1">
                  <c:v>2.9999999967373668E-3</c:v>
                </c:pt>
                <c:pt idx="2">
                  <c:v>6.9999999936348539E-3</c:v>
                </c:pt>
                <c:pt idx="3">
                  <c:v>8.9999999964603672E-3</c:v>
                </c:pt>
                <c:pt idx="4">
                  <c:v>1.0000999998847274E-2</c:v>
                </c:pt>
                <c:pt idx="5">
                  <c:v>1.2000999995905917E-2</c:v>
                </c:pt>
                <c:pt idx="6">
                  <c:v>1.4000999996576917E-2</c:v>
                </c:pt>
                <c:pt idx="7">
                  <c:v>1.7000999995310018E-2</c:v>
                </c:pt>
                <c:pt idx="8">
                  <c:v>1.9000999996701112E-2</c:v>
                </c:pt>
                <c:pt idx="9">
                  <c:v>1.9999999998565939E-2</c:v>
                </c:pt>
                <c:pt idx="10">
                  <c:v>2.1999999996399743E-2</c:v>
                </c:pt>
                <c:pt idx="11">
                  <c:v>2.3999999996663246E-2</c:v>
                </c:pt>
                <c:pt idx="12">
                  <c:v>2.6999999995086121E-2</c:v>
                </c:pt>
                <c:pt idx="13">
                  <c:v>2.9999999991098526E-2</c:v>
                </c:pt>
                <c:pt idx="14">
                  <c:v>3.1999999996775746E-2</c:v>
                </c:pt>
                <c:pt idx="15">
                  <c:v>3.4999999995133577E-2</c:v>
                </c:pt>
                <c:pt idx="16">
                  <c:v>2.0000000560241519E-3</c:v>
                </c:pt>
                <c:pt idx="17">
                  <c:v>7.0009999923867743E-3</c:v>
                </c:pt>
                <c:pt idx="18">
                  <c:v>7.4999999989527177E-3</c:v>
                </c:pt>
                <c:pt idx="19">
                  <c:v>3.0000001214373949E-4</c:v>
                </c:pt>
                <c:pt idx="20">
                  <c:v>3.5099999960030992E-4</c:v>
                </c:pt>
                <c:pt idx="21">
                  <c:v>4.9999999940560915E-3</c:v>
                </c:pt>
                <c:pt idx="22">
                  <c:v>5.4999999992317314E-3</c:v>
                </c:pt>
                <c:pt idx="23">
                  <c:v>1.7543846676226878E-2</c:v>
                </c:pt>
                <c:pt idx="24">
                  <c:v>2.7051197132836376E-2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7-42E8-8528-B0EB33FF6195}"/>
            </c:ext>
          </c:extLst>
        </c:ser>
        <c:ser>
          <c:idx val="1"/>
          <c:order val="1"/>
          <c:tx>
            <c:v>riskfree</c:v>
          </c:tx>
          <c:spPr>
            <a:ln w="19050" cap="rnd">
              <a:solidFill>
                <a:schemeClr val="accent2"/>
              </a:solidFill>
              <a:round/>
            </a:ln>
            <a:effectLst>
              <a:glow rad="25400">
                <a:srgbClr val="00B0F0"/>
              </a:glow>
            </a:effectLst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2"/>
                </a:solidFill>
              </a:ln>
              <a:effectLst>
                <a:glow rad="25400">
                  <a:srgbClr val="00B0F0"/>
                </a:glow>
              </a:effectLst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Sheet1!$O$27</c:f>
              <c:numCache>
                <c:formatCode>General</c:formatCode>
                <c:ptCount val="1"/>
                <c:pt idx="0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57-42E8-8528-B0EB33FF6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217728"/>
        <c:axId val="654221992"/>
      </c:scatterChart>
      <c:valAx>
        <c:axId val="65421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21992"/>
        <c:crosses val="autoZero"/>
        <c:crossBetween val="midCat"/>
      </c:valAx>
      <c:valAx>
        <c:axId val="65422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1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tr-TR"/>
              <a:t>Efficient</a:t>
            </a:r>
            <a:r>
              <a:rPr lang="tr-TR" baseline="0"/>
              <a:t> Frontier with no short sales allowed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53-482E-8FE3-1530A44E3A5E}"/>
              </c:ext>
            </c:extLst>
          </c:dPt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2253-482E-8FE3-1530A44E3A5E}"/>
              </c:ext>
            </c:extLst>
          </c:dPt>
          <c:dPt>
            <c:idx val="2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253-482E-8FE3-1530A44E3A5E}"/>
              </c:ext>
            </c:extLst>
          </c:dPt>
          <c:dPt>
            <c:idx val="3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53-482E-8FE3-1530A44E3A5E}"/>
              </c:ext>
            </c:extLst>
          </c:dPt>
          <c:dPt>
            <c:idx val="4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2253-482E-8FE3-1530A44E3A5E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2253-482E-8FE3-1530A44E3A5E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chemeClr val="accent1"/>
                  </a:solidFill>
                </a:ln>
                <a:effectLst>
                  <a:glow rad="50800">
                    <a:schemeClr val="accent2"/>
                  </a:glow>
                </a:effectLst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>
                <a:glow rad="50800">
                  <a:schemeClr val="accent2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8-2253-482E-8FE3-1530A44E3A5E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>
                  <a:glow rad="76200">
                    <a:srgbClr val="92D050"/>
                  </a:glow>
                </a:effectLst>
              </c:spPr>
            </c:marker>
            <c:bubble3D val="0"/>
            <c:spPr>
              <a:ln w="19050" cap="rnd">
                <a:noFill/>
                <a:round/>
              </a:ln>
              <a:effectLst>
                <a:glow rad="76200">
                  <a:srgbClr val="92D050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2253-482E-8FE3-1530A44E3A5E}"/>
              </c:ext>
            </c:extLst>
          </c:dPt>
          <c:xVal>
            <c:numRef>
              <c:f>Sheet1!$U$62:$AS$62</c:f>
              <c:numCache>
                <c:formatCode>General</c:formatCode>
                <c:ptCount val="25"/>
                <c:pt idx="0">
                  <c:v>9.8477576703774966E-2</c:v>
                </c:pt>
                <c:pt idx="1">
                  <c:v>9.5673513682474787E-2</c:v>
                </c:pt>
                <c:pt idx="2">
                  <c:v>9.4373198428188504E-2</c:v>
                </c:pt>
                <c:pt idx="3">
                  <c:v>9.355067264859715E-2</c:v>
                </c:pt>
                <c:pt idx="4">
                  <c:v>9.3386052959657809E-2</c:v>
                </c:pt>
                <c:pt idx="5">
                  <c:v>6.4592398688125024E-2</c:v>
                </c:pt>
                <c:pt idx="6">
                  <c:v>6.2572893016421521E-2</c:v>
                </c:pt>
                <c:pt idx="7">
                  <c:v>6.0296441255913831E-2</c:v>
                </c:pt>
                <c:pt idx="8">
                  <c:v>5.8819895859860923E-2</c:v>
                </c:pt>
                <c:pt idx="9">
                  <c:v>5.8199774188013094E-2</c:v>
                </c:pt>
                <c:pt idx="10">
                  <c:v>5.909526481088502E-2</c:v>
                </c:pt>
                <c:pt idx="11">
                  <c:v>6.1336504402562893E-2</c:v>
                </c:pt>
                <c:pt idx="12">
                  <c:v>6.5080024539990206E-2</c:v>
                </c:pt>
                <c:pt idx="13">
                  <c:v>7.7214694942747894E-2</c:v>
                </c:pt>
                <c:pt idx="14">
                  <c:v>0.10717514947495334</c:v>
                </c:pt>
                <c:pt idx="15">
                  <c:v>0.12528371022128659</c:v>
                </c:pt>
                <c:pt idx="16">
                  <c:v>0.14938054235148404</c:v>
                </c:pt>
                <c:pt idx="17">
                  <c:v>0.17456126348948636</c:v>
                </c:pt>
                <c:pt idx="18">
                  <c:v>0.20597720687400017</c:v>
                </c:pt>
                <c:pt idx="19">
                  <c:v>0.22741016157560245</c:v>
                </c:pt>
                <c:pt idx="20">
                  <c:v>0.24911680834564021</c:v>
                </c:pt>
                <c:pt idx="21">
                  <c:v>0.27015326735912609</c:v>
                </c:pt>
                <c:pt idx="22">
                  <c:v>0.14446537506382309</c:v>
                </c:pt>
                <c:pt idx="23">
                  <c:v>5.8192143486253262E-2</c:v>
                </c:pt>
                <c:pt idx="24">
                  <c:v>6.5577861303178095E-2</c:v>
                </c:pt>
              </c:numCache>
            </c:numRef>
          </c:xVal>
          <c:yVal>
            <c:numRef>
              <c:f>Sheet1!$U$63:$AS$63</c:f>
              <c:numCache>
                <c:formatCode>General</c:formatCode>
                <c:ptCount val="25"/>
                <c:pt idx="0">
                  <c:v>4.0000000050080314E-3</c:v>
                </c:pt>
                <c:pt idx="1">
                  <c:v>5.4999999999612078E-3</c:v>
                </c:pt>
                <c:pt idx="2">
                  <c:v>6.4999999999612087E-3</c:v>
                </c:pt>
                <c:pt idx="3">
                  <c:v>7.500999999999999E-3</c:v>
                </c:pt>
                <c:pt idx="4">
                  <c:v>9.500999999999999E-3</c:v>
                </c:pt>
                <c:pt idx="5">
                  <c:v>1.1000999393255466E-2</c:v>
                </c:pt>
                <c:pt idx="6">
                  <c:v>1.2000999947659357E-2</c:v>
                </c:pt>
                <c:pt idx="7">
                  <c:v>1.3500979900614577E-2</c:v>
                </c:pt>
                <c:pt idx="8">
                  <c:v>1.5000992786833206E-2</c:v>
                </c:pt>
                <c:pt idx="9">
                  <c:v>1.699999996408838E-2</c:v>
                </c:pt>
                <c:pt idx="10">
                  <c:v>1.9000999971335909E-2</c:v>
                </c:pt>
                <c:pt idx="11">
                  <c:v>2.100099994969741E-2</c:v>
                </c:pt>
                <c:pt idx="12">
                  <c:v>2.2999999878177045E-2</c:v>
                </c:pt>
                <c:pt idx="13">
                  <c:v>2.6000999962089513E-2</c:v>
                </c:pt>
                <c:pt idx="14">
                  <c:v>3.0000000003027674E-2</c:v>
                </c:pt>
                <c:pt idx="15">
                  <c:v>3.2000000006140353E-2</c:v>
                </c:pt>
                <c:pt idx="16">
                  <c:v>3.4500000007697998E-2</c:v>
                </c:pt>
                <c:pt idx="17">
                  <c:v>3.7000000002223157E-2</c:v>
                </c:pt>
                <c:pt idx="18">
                  <c:v>3.999999999990992E-2</c:v>
                </c:pt>
                <c:pt idx="19">
                  <c:v>4.1999999999909915E-2</c:v>
                </c:pt>
                <c:pt idx="20">
                  <c:v>4.3999999999909917E-2</c:v>
                </c:pt>
                <c:pt idx="21">
                  <c:v>4.5920164958923912E-2</c:v>
                </c:pt>
                <c:pt idx="22">
                  <c:v>3.3999999530394211E-2</c:v>
                </c:pt>
                <c:pt idx="23">
                  <c:v>1.6799615817849511E-2</c:v>
                </c:pt>
                <c:pt idx="24">
                  <c:v>2.3207873028157154E-2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53-482E-8FE3-1530A44E3A5E}"/>
            </c:ext>
          </c:extLst>
        </c:ser>
        <c:ser>
          <c:idx val="1"/>
          <c:order val="1"/>
          <c:tx>
            <c:v>riskfreerate</c:v>
          </c:tx>
          <c:spPr>
            <a:ln w="19050" cap="rnd">
              <a:solidFill>
                <a:schemeClr val="accent2"/>
              </a:solidFill>
              <a:round/>
            </a:ln>
            <a:effectLst>
              <a:glow rad="76200">
                <a:srgbClr val="00B0F0"/>
              </a:glow>
            </a:effectLst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2"/>
                </a:solidFill>
              </a:ln>
              <a:effectLst>
                <a:glow rad="76200">
                  <a:srgbClr val="00B0F0"/>
                </a:glow>
              </a:effectLst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Sheet1!$O$27</c:f>
              <c:numCache>
                <c:formatCode>General</c:formatCode>
                <c:ptCount val="1"/>
                <c:pt idx="0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253-482E-8FE3-1530A44E3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46808"/>
        <c:axId val="621447136"/>
      </c:scatterChart>
      <c:valAx>
        <c:axId val="621446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47136"/>
        <c:crosses val="autoZero"/>
        <c:crossBetween val="midCat"/>
      </c:valAx>
      <c:valAx>
        <c:axId val="62144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46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15240</xdr:colOff>
      <xdr:row>27</xdr:row>
      <xdr:rowOff>156210</xdr:rowOff>
    </xdr:from>
    <xdr:to>
      <xdr:col>26</xdr:col>
      <xdr:colOff>45720</xdr:colOff>
      <xdr:row>42</xdr:row>
      <xdr:rowOff>156210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0AA675-E088-4FF1-91B9-859F7A98A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152400</xdr:colOff>
      <xdr:row>63</xdr:row>
      <xdr:rowOff>179070</xdr:rowOff>
    </xdr:from>
    <xdr:to>
      <xdr:col>26</xdr:col>
      <xdr:colOff>182880</xdr:colOff>
      <xdr:row>78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D077C5-4CAD-463C-A287-30D05DA80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586740</xdr:colOff>
      <xdr:row>67</xdr:row>
      <xdr:rowOff>7620</xdr:rowOff>
    </xdr:from>
    <xdr:to>
      <xdr:col>23</xdr:col>
      <xdr:colOff>403860</xdr:colOff>
      <xdr:row>75</xdr:row>
      <xdr:rowOff>7620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BF4F903-7EE1-4E79-B440-DD271FE6879E}"/>
            </a:ext>
          </a:extLst>
        </xdr:cNvPr>
        <xdr:cNvCxnSpPr/>
      </xdr:nvCxnSpPr>
      <xdr:spPr>
        <a:xfrm flipV="1">
          <a:off x="12321540" y="12283440"/>
          <a:ext cx="2369820" cy="1463040"/>
        </a:xfrm>
        <a:prstGeom prst="line">
          <a:avLst/>
        </a:prstGeom>
        <a:ln w="19050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33</xdr:row>
      <xdr:rowOff>114300</xdr:rowOff>
    </xdr:from>
    <xdr:to>
      <xdr:col>23</xdr:col>
      <xdr:colOff>594360</xdr:colOff>
      <xdr:row>38</xdr:row>
      <xdr:rowOff>144780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ACCCDCF-50CA-4266-8EF4-7D97DA1F5B22}"/>
            </a:ext>
          </a:extLst>
        </xdr:cNvPr>
        <xdr:cNvCxnSpPr/>
      </xdr:nvCxnSpPr>
      <xdr:spPr>
        <a:xfrm flipV="1">
          <a:off x="12283440" y="6172200"/>
          <a:ext cx="2613660" cy="944880"/>
        </a:xfrm>
        <a:prstGeom prst="line">
          <a:avLst/>
        </a:prstGeom>
        <a:ln w="28575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5">
  <rv s="0">
    <v>12</v>
    <v>39</v>
  </rv>
  <rv s="0">
    <v>12</v>
    <v>12</v>
  </rv>
  <rv s="0">
    <v>12</v>
    <v>86</v>
  </rv>
  <rv s="0">
    <v>12</v>
    <v>82</v>
  </rv>
  <rv s="0">
    <v>12</v>
    <v>93</v>
  </rv>
  <rv s="0">
    <v>12</v>
    <v>51</v>
  </rv>
  <rv s="0">
    <v>12</v>
    <v>83</v>
  </rv>
  <rv s="0">
    <v>12</v>
    <v>75</v>
  </rv>
  <rv s="0">
    <v>12</v>
    <v>52</v>
  </rv>
  <rv s="0">
    <v>12</v>
    <v>28</v>
  </rv>
  <rv s="0">
    <v>12</v>
    <v>35</v>
  </rv>
  <rv s="0">
    <v>12</v>
    <v>72</v>
  </rv>
  <rv s="0">
    <v>12</v>
    <v>78</v>
  </rv>
  <rv s="0">
    <v>12</v>
    <v>11</v>
  </rv>
  <rv s="0">
    <v>12</v>
    <v>29</v>
  </rv>
  <rv s="0">
    <v>12</v>
    <v>69</v>
  </rv>
  <rv s="0">
    <v>12</v>
    <v>33</v>
  </rv>
  <rv s="0">
    <v>12</v>
    <v>61</v>
  </rv>
  <rv s="0">
    <v>12</v>
    <v>08</v>
  </rv>
  <rv s="0">
    <v>12</v>
    <v>38</v>
  </rv>
  <rv s="0">
    <v>12</v>
    <v>10</v>
  </rv>
  <rv s="0">
    <v>12</v>
    <v>31</v>
  </rv>
  <rv s="0">
    <v>12</v>
    <v>37</v>
  </rv>
  <rv s="0">
    <v>12</v>
    <v>67</v>
  </rv>
  <rv s="0">
    <v>12</v>
    <v>80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25C4-3FF8-401D-A682-83C51F01AD69}">
  <dimension ref="A1:AS221"/>
  <sheetViews>
    <sheetView tabSelected="1" topLeftCell="O45" workbookViewId="0">
      <selection activeCell="AS51" sqref="AS51"/>
    </sheetView>
  </sheetViews>
  <sheetFormatPr defaultRowHeight="14.4"/>
  <cols>
    <col min="2" max="2" width="9.109375" bestFit="1" customWidth="1"/>
    <col min="3" max="3" width="9.44140625" bestFit="1" customWidth="1"/>
    <col min="4" max="4" width="9.109375" bestFit="1" customWidth="1"/>
    <col min="5" max="5" width="10.44140625" bestFit="1" customWidth="1"/>
    <col min="6" max="11" width="9.44140625" bestFit="1" customWidth="1"/>
    <col min="14" max="14" width="8.5546875" customWidth="1"/>
    <col min="16" max="16" width="10.88671875" bestFit="1" customWidth="1"/>
    <col min="17" max="17" width="10.21875" customWidth="1"/>
    <col min="19" max="19" width="2.44140625" customWidth="1"/>
    <col min="20" max="20" width="11.5546875" customWidth="1"/>
    <col min="21" max="21" width="9.109375" bestFit="1" customWidth="1"/>
    <col min="22" max="22" width="9.44140625" bestFit="1" customWidth="1"/>
    <col min="23" max="23" width="12.6640625" bestFit="1" customWidth="1"/>
    <col min="24" max="24" width="10.44140625" bestFit="1" customWidth="1"/>
    <col min="25" max="25" width="9.109375" customWidth="1"/>
    <col min="26" max="26" width="11" customWidth="1"/>
    <col min="27" max="27" width="9.109375" customWidth="1"/>
    <col min="28" max="28" width="12" bestFit="1" customWidth="1"/>
    <col min="29" max="29" width="9.109375" bestFit="1" customWidth="1"/>
    <col min="30" max="30" width="10.88671875" customWidth="1"/>
    <col min="44" max="44" width="11.88671875" customWidth="1"/>
  </cols>
  <sheetData>
    <row r="1" spans="1:45" ht="15" thickBot="1">
      <c r="A1" t="s">
        <v>4</v>
      </c>
      <c r="T1" s="96" t="s">
        <v>164</v>
      </c>
      <c r="U1" s="95"/>
      <c r="V1" s="30"/>
    </row>
    <row r="2" spans="1:45">
      <c r="A2" t="s">
        <v>0</v>
      </c>
      <c r="M2" s="32"/>
      <c r="N2" s="33" t="s">
        <v>152</v>
      </c>
      <c r="O2" s="33" t="s">
        <v>153</v>
      </c>
      <c r="P2" s="33" t="s">
        <v>154</v>
      </c>
      <c r="Q2" s="33" t="s">
        <v>155</v>
      </c>
      <c r="R2" s="34" t="s">
        <v>156</v>
      </c>
      <c r="T2" s="31"/>
      <c r="U2" s="51" t="s">
        <v>1</v>
      </c>
      <c r="V2" s="51" t="s">
        <v>2</v>
      </c>
      <c r="W2" s="51" t="s">
        <v>3</v>
      </c>
      <c r="X2" s="51" t="s">
        <v>5</v>
      </c>
      <c r="Y2" s="51" t="s">
        <v>6</v>
      </c>
      <c r="Z2" s="51" t="s">
        <v>151</v>
      </c>
      <c r="AA2" s="51" t="s">
        <v>7</v>
      </c>
      <c r="AB2" s="51" t="s">
        <v>8</v>
      </c>
      <c r="AC2" s="51" t="s">
        <v>9</v>
      </c>
      <c r="AD2" s="52" t="s">
        <v>10</v>
      </c>
    </row>
    <row r="3" spans="1:45" ht="15" thickBot="1">
      <c r="A3" s="45" t="s">
        <v>162</v>
      </c>
      <c r="B3" s="44"/>
      <c r="M3" s="35" t="s">
        <v>1</v>
      </c>
      <c r="N3" s="39">
        <f>AVERAGE(B5:B111)</f>
        <v>3.6066259899248027E-3</v>
      </c>
      <c r="O3" s="39">
        <f>MEDIAN(B5:B111)</f>
        <v>5.2214663888370261E-3</v>
      </c>
      <c r="P3" s="38">
        <f>_xlfn.STDEV.S(B5:B111)</f>
        <v>9.9841232289112514E-2</v>
      </c>
      <c r="Q3" s="39">
        <f>SKEW(B5:B111)</f>
        <v>0.23165258011488241</v>
      </c>
      <c r="R3" s="40">
        <f>KURT(B5:B111)</f>
        <v>-5.7327049354410242E-2</v>
      </c>
      <c r="T3" s="68" t="s">
        <v>1</v>
      </c>
      <c r="U3" s="49">
        <v>9.8751102475785352E-3</v>
      </c>
      <c r="V3" s="49">
        <v>5.4423717163232105E-3</v>
      </c>
      <c r="W3" s="49">
        <v>7.555981261776046E-3</v>
      </c>
      <c r="X3" s="49">
        <v>3.7140515583913005E-3</v>
      </c>
      <c r="Y3" s="49">
        <v>7.7572426388276541E-3</v>
      </c>
      <c r="Z3" s="49">
        <v>6.6698614576737062E-3</v>
      </c>
      <c r="AA3" s="49">
        <v>6.4395933297730018E-3</v>
      </c>
      <c r="AB3" s="49">
        <v>1.4259722846453023E-3</v>
      </c>
      <c r="AC3" s="49">
        <v>4.9600112358847565E-3</v>
      </c>
      <c r="AD3" s="53">
        <v>-4.49244304600309E-5</v>
      </c>
    </row>
    <row r="4" spans="1:45">
      <c r="A4" s="46" t="s">
        <v>161</v>
      </c>
      <c r="B4" s="47" t="s">
        <v>1</v>
      </c>
      <c r="C4" s="47" t="s">
        <v>2</v>
      </c>
      <c r="D4" s="47" t="s">
        <v>3</v>
      </c>
      <c r="E4" s="47" t="s">
        <v>5</v>
      </c>
      <c r="F4" s="47" t="s">
        <v>6</v>
      </c>
      <c r="G4" s="47" t="s">
        <v>151</v>
      </c>
      <c r="H4" s="47" t="s">
        <v>7</v>
      </c>
      <c r="I4" s="47" t="s">
        <v>8</v>
      </c>
      <c r="J4" s="47" t="s">
        <v>9</v>
      </c>
      <c r="K4" s="48" t="s">
        <v>10</v>
      </c>
      <c r="M4" s="35" t="s">
        <v>2</v>
      </c>
      <c r="N4" s="39">
        <f>AVERAGE(C5:C111)</f>
        <v>1.9437741037882813E-2</v>
      </c>
      <c r="O4" s="39">
        <f>MEDIAN(C5:C111)</f>
        <v>7.547392480304671E-3</v>
      </c>
      <c r="P4" s="38">
        <f>_xlfn.STDEV.S(C5:C111)</f>
        <v>0.10021522158821636</v>
      </c>
      <c r="Q4" s="39">
        <f>SKEW(C5:C111)</f>
        <v>0.42663807419916394</v>
      </c>
      <c r="R4" s="40">
        <f>KURT(C5:C111)</f>
        <v>0.43343678493197269</v>
      </c>
      <c r="T4" s="69" t="s">
        <v>2</v>
      </c>
      <c r="U4" s="49">
        <v>5.4423717163232105E-3</v>
      </c>
      <c r="V4" s="49">
        <v>9.9492299778073147E-3</v>
      </c>
      <c r="W4" s="49">
        <v>5.5502807573416324E-3</v>
      </c>
      <c r="X4" s="49">
        <v>3.2057868663167895E-3</v>
      </c>
      <c r="Y4" s="49">
        <v>5.4553475756342444E-3</v>
      </c>
      <c r="Z4" s="49">
        <v>4.1720708844587917E-3</v>
      </c>
      <c r="AA4" s="49">
        <v>3.4712163679772186E-3</v>
      </c>
      <c r="AB4" s="49">
        <v>3.5158505034523224E-3</v>
      </c>
      <c r="AC4" s="49">
        <v>4.4111171946456147E-3</v>
      </c>
      <c r="AD4" s="53">
        <v>1.5989511100338366E-3</v>
      </c>
    </row>
    <row r="5" spans="1:45">
      <c r="A5" s="24">
        <v>40544</v>
      </c>
      <c r="B5" s="20">
        <f t="shared" ref="B5:K5" si="0">B115/B114-1</f>
        <v>-3.4979648319037104E-2</v>
      </c>
      <c r="C5" s="20">
        <f t="shared" si="0"/>
        <v>1.0908832906848964E-2</v>
      </c>
      <c r="D5" s="20">
        <f t="shared" si="0"/>
        <v>-8.3636486209070271E-2</v>
      </c>
      <c r="E5" s="20">
        <f t="shared" si="0"/>
        <v>7.7719958220454854E-2</v>
      </c>
      <c r="F5" s="20">
        <f t="shared" si="0"/>
        <v>-8.6956541594145675E-2</v>
      </c>
      <c r="G5" s="20">
        <f t="shared" si="0"/>
        <v>-0.13031870589981431</v>
      </c>
      <c r="H5" s="20">
        <f t="shared" si="0"/>
        <v>-0.12354301247801736</v>
      </c>
      <c r="I5" s="20">
        <f t="shared" si="0"/>
        <v>1.0695280350656144E-2</v>
      </c>
      <c r="J5" s="20">
        <f t="shared" si="0"/>
        <v>-0.11764685095557292</v>
      </c>
      <c r="K5" s="20">
        <f t="shared" si="0"/>
        <v>-1.7143052794974412E-2</v>
      </c>
      <c r="M5" s="35" t="s">
        <v>3</v>
      </c>
      <c r="N5" s="39">
        <f>AVERAGE(D5:D111)</f>
        <v>7.6467086244556533E-3</v>
      </c>
      <c r="O5" s="39">
        <f>MEDIAN(D5:D111)</f>
        <v>4.3477792304940088E-3</v>
      </c>
      <c r="P5" s="38">
        <f>_xlfn.STDEV.S(D5:D111)</f>
        <v>9.1757015858908234E-2</v>
      </c>
      <c r="Q5" s="39">
        <f>SKEW(D5:D111)</f>
        <v>0.33288214824652446</v>
      </c>
      <c r="R5" s="40">
        <f>KURT(D5:D111)</f>
        <v>0.22806888088121191</v>
      </c>
      <c r="T5" s="69" t="s">
        <v>3</v>
      </c>
      <c r="U5" s="49">
        <v>7.555981261776046E-3</v>
      </c>
      <c r="V5" s="49">
        <v>5.5502807573416324E-3</v>
      </c>
      <c r="W5" s="49">
        <v>8.3406644456933184E-3</v>
      </c>
      <c r="X5" s="49">
        <v>3.175831403930806E-3</v>
      </c>
      <c r="Y5" s="49">
        <v>7.1626112289537103E-3</v>
      </c>
      <c r="Z5" s="49">
        <v>5.7514884545701011E-3</v>
      </c>
      <c r="AA5" s="49">
        <v>5.4444017023089538E-3</v>
      </c>
      <c r="AB5" s="49">
        <v>1.6813724406370433E-3</v>
      </c>
      <c r="AC5" s="49">
        <v>4.454428550760196E-3</v>
      </c>
      <c r="AD5" s="53">
        <v>-2.5683679480826972E-3</v>
      </c>
    </row>
    <row r="6" spans="1:45">
      <c r="A6" s="24">
        <v>40575</v>
      </c>
      <c r="B6" s="20">
        <f t="shared" ref="B6:K6" si="1">B116/B115-1</f>
        <v>-4.9039601732799976E-2</v>
      </c>
      <c r="C6" s="20">
        <f t="shared" si="1"/>
        <v>-7.1942616018899508E-2</v>
      </c>
      <c r="D6" s="20">
        <f t="shared" si="1"/>
        <v>-1.1904725412721251E-2</v>
      </c>
      <c r="E6" s="20">
        <f t="shared" si="1"/>
        <v>-4.3269167364713867E-2</v>
      </c>
      <c r="F6" s="20">
        <f t="shared" si="1"/>
        <v>-8.4033095075067843E-3</v>
      </c>
      <c r="G6" s="20">
        <f t="shared" si="1"/>
        <v>2.4464774911883591E-2</v>
      </c>
      <c r="H6" s="20">
        <f t="shared" si="1"/>
        <v>-5.3194401167575567E-3</v>
      </c>
      <c r="I6" s="20">
        <f t="shared" si="1"/>
        <v>-0.14550281040601443</v>
      </c>
      <c r="J6" s="20">
        <f t="shared" si="1"/>
        <v>-1.6666906355161437E-2</v>
      </c>
      <c r="K6" s="20">
        <f t="shared" si="1"/>
        <v>-2.5193653076517664E-2</v>
      </c>
      <c r="M6" s="35" t="s">
        <v>5</v>
      </c>
      <c r="N6" s="39">
        <f>AVERAGE(E5:E111)</f>
        <v>2.0869844833709624E-2</v>
      </c>
      <c r="O6" s="39">
        <f>MEDIAN(E5:E111)</f>
        <v>3.2846803922949031E-2</v>
      </c>
      <c r="P6" s="38">
        <f>_xlfn.STDEV.S(E5:E111)</f>
        <v>8.3380113303488199E-2</v>
      </c>
      <c r="Q6" s="39">
        <f>SKEW(E5:E111)</f>
        <v>-0.24721562463358482</v>
      </c>
      <c r="R6" s="40">
        <f>KURT(E5:E111)</f>
        <v>3.6278389099433817E-2</v>
      </c>
      <c r="T6" s="69" t="s">
        <v>5</v>
      </c>
      <c r="U6" s="49">
        <v>3.7140515583913005E-3</v>
      </c>
      <c r="V6" s="49">
        <v>3.2057868663167895E-3</v>
      </c>
      <c r="W6" s="49">
        <v>3.175831403930806E-3</v>
      </c>
      <c r="X6" s="49">
        <v>6.8872690581053093E-3</v>
      </c>
      <c r="Y6" s="49">
        <v>3.4536313353897832E-3</v>
      </c>
      <c r="Z6" s="49">
        <v>3.880010818926095E-3</v>
      </c>
      <c r="AA6" s="49">
        <v>2.5259195818932039E-3</v>
      </c>
      <c r="AB6" s="49">
        <v>1.8031557692984356E-3</v>
      </c>
      <c r="AC6" s="49">
        <v>2.4310704352292242E-3</v>
      </c>
      <c r="AD6" s="53">
        <v>-1.4431822044006037E-3</v>
      </c>
    </row>
    <row r="7" spans="1:45">
      <c r="A7" s="24">
        <v>40603</v>
      </c>
      <c r="B7" s="20">
        <f t="shared" ref="B7:K7" si="2">B117/B116-1</f>
        <v>-6.7292746113990498E-3</v>
      </c>
      <c r="C7" s="20">
        <f t="shared" si="2"/>
        <v>8.9147463856286135E-2</v>
      </c>
      <c r="D7" s="20">
        <f t="shared" si="2"/>
        <v>-8.032017422308968E-3</v>
      </c>
      <c r="E7" s="20">
        <f t="shared" si="2"/>
        <v>0.14070351856701091</v>
      </c>
      <c r="F7" s="20">
        <f t="shared" si="2"/>
        <v>1.9774000375606837E-2</v>
      </c>
      <c r="G7" s="20">
        <f t="shared" si="2"/>
        <v>7.1642925532338753E-2</v>
      </c>
      <c r="H7" s="20">
        <f t="shared" si="2"/>
        <v>2.6740391588107038E-3</v>
      </c>
      <c r="I7" s="20">
        <f t="shared" si="2"/>
        <v>0.13931917101432556</v>
      </c>
      <c r="J7" s="20">
        <f t="shared" si="2"/>
        <v>9.3220344735597038E-2</v>
      </c>
      <c r="K7" s="20">
        <f t="shared" si="2"/>
        <v>3.3797357756687463E-2</v>
      </c>
      <c r="M7" s="35" t="s">
        <v>6</v>
      </c>
      <c r="N7" s="39">
        <f>AVERAGE(F5:F111)</f>
        <v>7.8931266743778906E-3</v>
      </c>
      <c r="O7" s="39">
        <f>MEDIAN(F5:F111)</f>
        <v>-3.2151286897810216E-3</v>
      </c>
      <c r="P7" s="38">
        <f>_xlfn.STDEV.S(F5:F111)</f>
        <v>9.2104788039706231E-2</v>
      </c>
      <c r="Q7" s="39">
        <f>SKEW(F5:F111)</f>
        <v>0.34798905389552331</v>
      </c>
      <c r="R7" s="40">
        <f>KURT(F5:F111)</f>
        <v>-0.15062945706252551</v>
      </c>
      <c r="T7" s="69" t="s">
        <v>6</v>
      </c>
      <c r="U7" s="49">
        <v>7.7572426388276541E-3</v>
      </c>
      <c r="V7" s="49">
        <v>5.4553475756342444E-3</v>
      </c>
      <c r="W7" s="49">
        <v>7.1626112289537103E-3</v>
      </c>
      <c r="X7" s="49">
        <v>3.4536313353897832E-3</v>
      </c>
      <c r="Y7" s="49">
        <v>8.4040088772238918E-3</v>
      </c>
      <c r="Z7" s="49">
        <v>6.051229434742629E-3</v>
      </c>
      <c r="AA7" s="49">
        <v>6.3739713529151814E-3</v>
      </c>
      <c r="AB7" s="49">
        <v>1.0919190439232505E-3</v>
      </c>
      <c r="AC7" s="49">
        <v>4.8173605319859749E-3</v>
      </c>
      <c r="AD7" s="53">
        <v>-8.3027493386004581E-4</v>
      </c>
    </row>
    <row r="8" spans="1:45">
      <c r="A8" s="24">
        <v>40634</v>
      </c>
      <c r="B8" s="20">
        <f t="shared" ref="B8:K8" si="3">B118/B117-1</f>
        <v>7.9006972015663202E-2</v>
      </c>
      <c r="C8" s="20">
        <f t="shared" si="3"/>
        <v>8.185045388703438E-2</v>
      </c>
      <c r="D8" s="20">
        <f t="shared" si="3"/>
        <v>8.0971573399008179E-2</v>
      </c>
      <c r="E8" s="20">
        <f t="shared" si="3"/>
        <v>9.0308471246488331E-2</v>
      </c>
      <c r="F8" s="20">
        <f t="shared" si="3"/>
        <v>9.6953020937563306E-2</v>
      </c>
      <c r="G8" s="20">
        <f t="shared" si="3"/>
        <v>0.13927556179580991</v>
      </c>
      <c r="H8" s="20">
        <f t="shared" si="3"/>
        <v>7.3600538167624352E-2</v>
      </c>
      <c r="I8" s="20">
        <f t="shared" si="3"/>
        <v>4.619541525508164E-2</v>
      </c>
      <c r="J8" s="20">
        <f t="shared" si="3"/>
        <v>0.17054275817977915</v>
      </c>
      <c r="K8" s="20">
        <f t="shared" si="3"/>
        <v>1.9230468383342192E-2</v>
      </c>
      <c r="M8" s="35" t="s">
        <v>151</v>
      </c>
      <c r="N8" s="39">
        <f>AVERAGE(G5:G111)</f>
        <v>1.4760318428105469E-2</v>
      </c>
      <c r="O8" s="39">
        <f>MEDIAN(G5:G111)</f>
        <v>4.8308570310653387E-3</v>
      </c>
      <c r="P8" s="38">
        <f>_xlfn.STDEV.S(G5:G111)</f>
        <v>8.4706232370318296E-2</v>
      </c>
      <c r="Q8" s="39">
        <f>SKEW(G5:G111)</f>
        <v>0.21724391957292746</v>
      </c>
      <c r="R8" s="40">
        <f>KURT(G5:G111)</f>
        <v>-0.19733328501061553</v>
      </c>
      <c r="T8" s="69" t="s">
        <v>151</v>
      </c>
      <c r="U8" s="49">
        <v>6.6698614576737062E-3</v>
      </c>
      <c r="V8" s="49">
        <v>4.1720708844587917E-3</v>
      </c>
      <c r="W8" s="49">
        <v>5.7514884545701011E-3</v>
      </c>
      <c r="X8" s="49">
        <v>3.880010818926095E-3</v>
      </c>
      <c r="Y8" s="49">
        <v>6.051229434742629E-3</v>
      </c>
      <c r="Z8" s="49">
        <v>7.1080883649689919E-3</v>
      </c>
      <c r="AA8" s="49">
        <v>4.7785335641908578E-3</v>
      </c>
      <c r="AB8" s="49">
        <v>2.1424331471243479E-3</v>
      </c>
      <c r="AC8" s="49">
        <v>3.5930587064481566E-3</v>
      </c>
      <c r="AD8" s="53">
        <v>-8.1208270169225605E-4</v>
      </c>
    </row>
    <row r="9" spans="1:45">
      <c r="A9" s="24">
        <v>40664</v>
      </c>
      <c r="B9" s="20">
        <f t="shared" ref="B9:K9" si="4">B119/B118-1</f>
        <v>-0.15899505140024295</v>
      </c>
      <c r="C9" s="20">
        <f t="shared" si="4"/>
        <v>-5.2631623541652517E-2</v>
      </c>
      <c r="D9" s="20">
        <f t="shared" si="4"/>
        <v>-3.5570206537538618E-2</v>
      </c>
      <c r="E9" s="20">
        <f t="shared" si="4"/>
        <v>-9.2910508611264597E-2</v>
      </c>
      <c r="F9" s="20">
        <f t="shared" si="4"/>
        <v>-8.2645937321988661E-2</v>
      </c>
      <c r="G9" s="20">
        <f t="shared" si="4"/>
        <v>-8.7784486903646042E-2</v>
      </c>
      <c r="H9" s="20">
        <f t="shared" si="4"/>
        <v>-7.1066007807456977E-2</v>
      </c>
      <c r="I9" s="20">
        <f t="shared" si="4"/>
        <v>0.10129870806301722</v>
      </c>
      <c r="J9" s="20">
        <f t="shared" si="4"/>
        <v>-2.8697618583070406E-2</v>
      </c>
      <c r="K9" s="20">
        <f t="shared" si="4"/>
        <v>-3.3018825301670773E-2</v>
      </c>
      <c r="M9" s="35" t="s">
        <v>7</v>
      </c>
      <c r="N9" s="39">
        <f>AVERAGE(H5:H111)</f>
        <v>7.4068101194556379E-3</v>
      </c>
      <c r="O9" s="39">
        <f>MEDIAN(H5:H111)</f>
        <v>-5.3194401167575567E-3</v>
      </c>
      <c r="P9" s="38">
        <f>_xlfn.STDEV.S(H5:H111)</f>
        <v>0.10430549265547913</v>
      </c>
      <c r="Q9" s="39">
        <f>SKEW(H5:H111)</f>
        <v>6.4409578261093878E-2</v>
      </c>
      <c r="R9" s="40">
        <f>KURT(H5:H111)</f>
        <v>-0.59913162092201544</v>
      </c>
      <c r="T9" s="69" t="s">
        <v>7</v>
      </c>
      <c r="U9" s="49">
        <v>6.4395933297730018E-3</v>
      </c>
      <c r="V9" s="49">
        <v>3.4712163679772186E-3</v>
      </c>
      <c r="W9" s="49">
        <v>5.4444017023089538E-3</v>
      </c>
      <c r="X9" s="49">
        <v>2.5259195818932039E-3</v>
      </c>
      <c r="Y9" s="49">
        <v>6.3739713529151814E-3</v>
      </c>
      <c r="Z9" s="49">
        <v>4.7785335641908578E-3</v>
      </c>
      <c r="AA9" s="49">
        <v>1.077795695886761E-2</v>
      </c>
      <c r="AB9" s="49">
        <v>-4.5487790661673271E-4</v>
      </c>
      <c r="AC9" s="49">
        <v>3.3947957586011671E-3</v>
      </c>
      <c r="AD9" s="53">
        <v>8.0924951206810258E-3</v>
      </c>
    </row>
    <row r="10" spans="1:45">
      <c r="A10" s="24">
        <v>40695</v>
      </c>
      <c r="B10" s="20">
        <f t="shared" ref="B10:K10" si="5">B120/B119-1</f>
        <v>1.7411523230369319E-2</v>
      </c>
      <c r="C10" s="20">
        <f t="shared" si="5"/>
        <v>-8.5861101819671992E-3</v>
      </c>
      <c r="D10" s="20">
        <f t="shared" si="5"/>
        <v>-4.0077675494820664E-3</v>
      </c>
      <c r="E10" s="20">
        <f t="shared" si="5"/>
        <v>-4.9999937395864058E-2</v>
      </c>
      <c r="F10" s="20">
        <f t="shared" si="5"/>
        <v>3.081234099276875E-2</v>
      </c>
      <c r="G10" s="20">
        <f t="shared" si="5"/>
        <v>-3.0387743210924967E-2</v>
      </c>
      <c r="H10" s="20">
        <f t="shared" si="5"/>
        <v>2.7322194162380686E-2</v>
      </c>
      <c r="I10" s="20">
        <f t="shared" si="5"/>
        <v>-4.0094311736808108E-2</v>
      </c>
      <c r="J10" s="20">
        <f t="shared" si="5"/>
        <v>8.6501458652320284E-2</v>
      </c>
      <c r="K10" s="20">
        <f t="shared" si="5"/>
        <v>0.12912026158716761</v>
      </c>
      <c r="M10" s="35" t="s">
        <v>8</v>
      </c>
      <c r="N10" s="39">
        <f>AVERAGE(I5:I111)</f>
        <v>1.9833368286896511E-2</v>
      </c>
      <c r="O10" s="39">
        <f>MEDIAN(I5:I111)</f>
        <v>1.1999938394892329E-2</v>
      </c>
      <c r="P10" s="38">
        <f>_xlfn.STDEV.S(I5:I111)</f>
        <v>9.2935493961702906E-2</v>
      </c>
      <c r="Q10" s="39">
        <f>SKEW(I5:I111)</f>
        <v>0.2241317755944543</v>
      </c>
      <c r="R10" s="40">
        <f>KURT(I5:I111)</f>
        <v>1.1706213567654156</v>
      </c>
      <c r="T10" s="69" t="s">
        <v>8</v>
      </c>
      <c r="U10" s="49">
        <v>1.4259722846453023E-3</v>
      </c>
      <c r="V10" s="49">
        <v>3.5158505034523224E-3</v>
      </c>
      <c r="W10" s="49">
        <v>1.6813724406370433E-3</v>
      </c>
      <c r="X10" s="49">
        <v>1.8031557692984356E-3</v>
      </c>
      <c r="Y10" s="49">
        <v>1.0919190439232505E-3</v>
      </c>
      <c r="Z10" s="49">
        <v>2.1424331471243479E-3</v>
      </c>
      <c r="AA10" s="49">
        <v>-4.5487790661673271E-4</v>
      </c>
      <c r="AB10" s="49">
        <v>8.5562863553084682E-3</v>
      </c>
      <c r="AC10" s="49">
        <v>2.0100341550064959E-3</v>
      </c>
      <c r="AD10" s="53">
        <v>-5.5254450804300716E-4</v>
      </c>
    </row>
    <row r="11" spans="1:45">
      <c r="A11" s="24">
        <v>40725</v>
      </c>
      <c r="B11" s="20">
        <f t="shared" ref="B11:K11" si="6">B121/B120-1</f>
        <v>-1.7113550252592313E-2</v>
      </c>
      <c r="C11" s="20">
        <f t="shared" si="6"/>
        <v>-3.8869387050904813E-2</v>
      </c>
      <c r="D11" s="20">
        <f t="shared" si="6"/>
        <v>-2.4145123236785304E-2</v>
      </c>
      <c r="E11" s="20">
        <f t="shared" si="6"/>
        <v>3.0075024973481357E-2</v>
      </c>
      <c r="F11" s="20">
        <f t="shared" si="6"/>
        <v>1.0869484018190212E-2</v>
      </c>
      <c r="G11" s="20">
        <f t="shared" si="6"/>
        <v>0</v>
      </c>
      <c r="H11" s="20">
        <f t="shared" si="6"/>
        <v>-2.3935824118786586E-2</v>
      </c>
      <c r="I11" s="20">
        <f t="shared" si="6"/>
        <v>4.9139599503289499E-3</v>
      </c>
      <c r="J11" s="20">
        <f t="shared" si="6"/>
        <v>2.5104662353840901E-2</v>
      </c>
      <c r="K11" s="20">
        <f t="shared" si="6"/>
        <v>9.0476121374604146E-2</v>
      </c>
      <c r="M11" s="35" t="s">
        <v>9</v>
      </c>
      <c r="N11" s="39">
        <f>AVERAGE(J5:J111)</f>
        <v>8.7382883486367292E-3</v>
      </c>
      <c r="O11" s="39">
        <f>MEDIAN(J5:J111)</f>
        <v>2.3630471872180259E-3</v>
      </c>
      <c r="P11" s="38">
        <f>_xlfn.STDEV.S(J5:J111)</f>
        <v>8.9460910150453779E-2</v>
      </c>
      <c r="Q11" s="39">
        <f>SKEW(J5:J111)</f>
        <v>0.40884531181240874</v>
      </c>
      <c r="R11" s="40">
        <f>KURT(J5:J111)</f>
        <v>-6.5546865734731341E-2</v>
      </c>
      <c r="T11" s="69" t="s">
        <v>9</v>
      </c>
      <c r="U11" s="49">
        <v>4.9600112358847565E-3</v>
      </c>
      <c r="V11" s="49">
        <v>4.4111171946456147E-3</v>
      </c>
      <c r="W11" s="49">
        <v>4.454428550760196E-3</v>
      </c>
      <c r="X11" s="49">
        <v>2.4310704352292242E-3</v>
      </c>
      <c r="Y11" s="49">
        <v>4.8173605319859749E-3</v>
      </c>
      <c r="Z11" s="49">
        <v>3.5930587064481566E-3</v>
      </c>
      <c r="AA11" s="49">
        <v>3.3947957586011671E-3</v>
      </c>
      <c r="AB11" s="49">
        <v>2.0100341550064959E-3</v>
      </c>
      <c r="AC11" s="49">
        <v>7.9284576744340363E-3</v>
      </c>
      <c r="AD11" s="53">
        <v>-1.3777672719211662E-3</v>
      </c>
    </row>
    <row r="12" spans="1:45" ht="15" thickBot="1">
      <c r="A12" s="24">
        <v>40756</v>
      </c>
      <c r="B12" s="20">
        <f t="shared" ref="B12:K12" si="7">B122/B121-1</f>
        <v>-0.15423059902013958</v>
      </c>
      <c r="C12" s="20">
        <f t="shared" si="7"/>
        <v>-1.8382075159572353E-2</v>
      </c>
      <c r="D12" s="20">
        <f t="shared" si="7"/>
        <v>-9.072168448516349E-2</v>
      </c>
      <c r="E12" s="20">
        <f t="shared" si="7"/>
        <v>-0.20924561917708606</v>
      </c>
      <c r="F12" s="20">
        <f t="shared" si="7"/>
        <v>-0.15860215772306208</v>
      </c>
      <c r="G12" s="20">
        <f t="shared" si="7"/>
        <v>-0.13105408363330984</v>
      </c>
      <c r="H12" s="20">
        <f t="shared" si="7"/>
        <v>-0.1280657770015613</v>
      </c>
      <c r="I12" s="20">
        <f t="shared" si="7"/>
        <v>-0.13691929442529305</v>
      </c>
      <c r="J12" s="20">
        <f t="shared" si="7"/>
        <v>-0.13061225144790778</v>
      </c>
      <c r="K12" s="20">
        <f t="shared" si="7"/>
        <v>-3.9301036288068025E-2</v>
      </c>
      <c r="M12" s="36" t="s">
        <v>10</v>
      </c>
      <c r="N12" s="42">
        <f>AVERAGE(K5:K111)</f>
        <v>4.5920164958923919E-2</v>
      </c>
      <c r="O12" s="42">
        <f>MEDIAN(K5:K111)</f>
        <v>9.0089468364098479E-3</v>
      </c>
      <c r="P12" s="41">
        <f>_xlfn.STDEV.S(K5:K111)</f>
        <v>0.27142458387452795</v>
      </c>
      <c r="Q12" s="42">
        <f>SKEW(K5:K111)</f>
        <v>2.1995304272539529</v>
      </c>
      <c r="R12" s="43">
        <f>KURT(K5:K111)</f>
        <v>7.9356794618653552</v>
      </c>
      <c r="T12" s="70" t="s">
        <v>10</v>
      </c>
      <c r="U12" s="49">
        <v>-4.49244304600309E-5</v>
      </c>
      <c r="V12" s="49">
        <v>1.5989511100338366E-3</v>
      </c>
      <c r="W12" s="49">
        <v>-2.5683679480826972E-3</v>
      </c>
      <c r="X12" s="49">
        <v>-1.4431822044006037E-3</v>
      </c>
      <c r="Y12" s="49">
        <v>-8.3027493386004581E-4</v>
      </c>
      <c r="Z12" s="50">
        <v>-8.1208270169225605E-4</v>
      </c>
      <c r="AA12" s="50">
        <v>8.0924951206810258E-3</v>
      </c>
      <c r="AB12" s="50">
        <v>-5.5254450804300716E-4</v>
      </c>
      <c r="AC12" s="50">
        <v>-1.3777672719211662E-3</v>
      </c>
      <c r="AD12" s="54">
        <v>7.2982787864811494E-2</v>
      </c>
    </row>
    <row r="13" spans="1:45">
      <c r="A13" s="24">
        <v>40787</v>
      </c>
      <c r="B13" s="20">
        <f t="shared" ref="B13:K13" si="8">B123/B122-1</f>
        <v>0.2117697446377016</v>
      </c>
      <c r="C13" s="20">
        <f t="shared" si="8"/>
        <v>3.7452845997016482E-2</v>
      </c>
      <c r="D13" s="20">
        <f t="shared" si="8"/>
        <v>8.3900403787541267E-2</v>
      </c>
      <c r="E13" s="20">
        <f t="shared" si="8"/>
        <v>0.18461516572446302</v>
      </c>
      <c r="F13" s="20">
        <f t="shared" si="8"/>
        <v>0.15654957987339024</v>
      </c>
      <c r="G13" s="20">
        <f t="shared" si="8"/>
        <v>0.15081960932768301</v>
      </c>
      <c r="H13" s="20">
        <f t="shared" si="8"/>
        <v>0.13749954803918696</v>
      </c>
      <c r="I13" s="20">
        <f t="shared" si="8"/>
        <v>3.1161797238538513E-2</v>
      </c>
      <c r="J13" s="20">
        <f t="shared" si="8"/>
        <v>0.20187779850741472</v>
      </c>
      <c r="K13" s="20">
        <f t="shared" si="8"/>
        <v>-5.0000178557379704E-2</v>
      </c>
      <c r="P13" s="22"/>
      <c r="U13" s="93" t="s">
        <v>178</v>
      </c>
      <c r="V13" s="94"/>
      <c r="W13" s="94"/>
      <c r="X13" s="94"/>
      <c r="Y13" s="89"/>
      <c r="AR13" s="78" t="s">
        <v>179</v>
      </c>
      <c r="AS13" s="78" t="s">
        <v>180</v>
      </c>
    </row>
    <row r="14" spans="1:45">
      <c r="A14" s="24">
        <v>40817</v>
      </c>
      <c r="B14" s="20">
        <f t="shared" ref="B14:K14" si="9">B124/B123-1</f>
        <v>-0.18932207807633417</v>
      </c>
      <c r="C14" s="20">
        <f t="shared" si="9"/>
        <v>7.2201999702306008E-3</v>
      </c>
      <c r="D14" s="20">
        <f t="shared" si="9"/>
        <v>-0.13389124833045662</v>
      </c>
      <c r="E14" s="20">
        <f t="shared" si="9"/>
        <v>4.6753355389773876E-2</v>
      </c>
      <c r="F14" s="20">
        <f t="shared" si="9"/>
        <v>-0.14088414260251969</v>
      </c>
      <c r="G14" s="20">
        <f t="shared" si="9"/>
        <v>-0.10541282479917391</v>
      </c>
      <c r="H14" s="20">
        <f t="shared" si="9"/>
        <v>4.4503455416217363E-2</v>
      </c>
      <c r="I14" s="20">
        <f t="shared" si="9"/>
        <v>0.17307666578784797</v>
      </c>
      <c r="J14" s="20">
        <f t="shared" si="9"/>
        <v>-4.2968634682883589E-2</v>
      </c>
      <c r="K14" s="20">
        <f t="shared" si="9"/>
        <v>2.3923617752035664E-2</v>
      </c>
      <c r="N14" s="64" t="s">
        <v>152</v>
      </c>
      <c r="O14" s="60" t="s">
        <v>157</v>
      </c>
      <c r="P14" s="58" t="s">
        <v>158</v>
      </c>
      <c r="Q14" s="55">
        <f>SUMPRODUCT(N15:N24,O15:O24)</f>
        <v>2.7051186833528293E-2</v>
      </c>
      <c r="T14" s="76" t="s">
        <v>165</v>
      </c>
      <c r="U14" s="75">
        <v>0.51293107372683755</v>
      </c>
      <c r="V14" s="75">
        <v>0.43069373841599856</v>
      </c>
      <c r="W14" s="75">
        <v>0.26641024851461087</v>
      </c>
      <c r="X14" s="75">
        <v>0.18412321804366324</v>
      </c>
      <c r="Y14" s="75">
        <v>0.14232828449190005</v>
      </c>
      <c r="Z14" s="75">
        <v>6.0647158697281642E-2</v>
      </c>
      <c r="AA14" s="75">
        <v>-2.1455151667242482E-2</v>
      </c>
      <c r="AB14" s="75">
        <v>-0.14464298538548948</v>
      </c>
      <c r="AC14" s="75">
        <v>-0.22713897828714416</v>
      </c>
      <c r="AD14" s="75">
        <v>-0.26868462076250599</v>
      </c>
      <c r="AE14" s="75">
        <v>-0.35045685063429594</v>
      </c>
      <c r="AF14" s="75">
        <v>-0.43270301870480787</v>
      </c>
      <c r="AG14" s="75">
        <v>-0.55600772627925599</v>
      </c>
      <c r="AH14" s="75">
        <v>-0.67942957644858759</v>
      </c>
      <c r="AI14" s="75">
        <v>-0.7613554130586575</v>
      </c>
      <c r="AJ14" s="75">
        <v>-0.88496099786567006</v>
      </c>
      <c r="AK14" s="75">
        <v>0.47181118500287089</v>
      </c>
      <c r="AL14" s="75">
        <v>0.26577359892526664</v>
      </c>
      <c r="AM14" s="75">
        <v>0.24519342417335754</v>
      </c>
      <c r="AN14" s="75">
        <v>0.54237082202855591</v>
      </c>
      <c r="AO14" s="75">
        <v>0.53962282335944234</v>
      </c>
      <c r="AP14" s="75">
        <v>0.34869272315290734</v>
      </c>
      <c r="AQ14" s="75">
        <v>0.32769922732616064</v>
      </c>
      <c r="AR14" s="78">
        <v>-0.16717416738958837</v>
      </c>
      <c r="AS14" s="78">
        <v>-0.55829491128723807</v>
      </c>
    </row>
    <row r="15" spans="1:45">
      <c r="A15" s="24">
        <v>40848</v>
      </c>
      <c r="B15" s="20">
        <f t="shared" ref="B15:K15" si="10">B125/B124-1</f>
        <v>-8.9822013436749337E-2</v>
      </c>
      <c r="C15" s="20">
        <f t="shared" si="10"/>
        <v>-1.7920877196273333E-2</v>
      </c>
      <c r="D15" s="20">
        <f t="shared" si="10"/>
        <v>-9.1787467270092127E-2</v>
      </c>
      <c r="E15" s="20">
        <f t="shared" si="10"/>
        <v>-1.985113069371236E-2</v>
      </c>
      <c r="F15" s="20">
        <f t="shared" si="10"/>
        <v>-3.2151286897810216E-3</v>
      </c>
      <c r="G15" s="20">
        <f t="shared" si="10"/>
        <v>-1.5923877203326997E-2</v>
      </c>
      <c r="H15" s="20">
        <f t="shared" si="10"/>
        <v>-0.15044451716333973</v>
      </c>
      <c r="I15" s="20">
        <f t="shared" si="10"/>
        <v>-8.1967295600859802E-2</v>
      </c>
      <c r="J15" s="20">
        <f t="shared" si="10"/>
        <v>-0.15918348643196767</v>
      </c>
      <c r="K15" s="20">
        <f t="shared" si="10"/>
        <v>-3.7383352244099277E-2</v>
      </c>
      <c r="M15" s="65" t="s">
        <v>1</v>
      </c>
      <c r="N15" s="57">
        <v>3.6066259899248027E-3</v>
      </c>
      <c r="O15" s="61">
        <v>-0.55828666266573113</v>
      </c>
      <c r="P15" s="59" t="s">
        <v>160</v>
      </c>
      <c r="Q15" s="56">
        <f t="array" ref="Q15">MMULT(TRANSPOSE(O15:O24),MMULT(U3:AD12,O15:O24))</f>
        <v>4.5958532415525197E-3</v>
      </c>
      <c r="T15" s="76" t="s">
        <v>166</v>
      </c>
      <c r="U15" s="75">
        <v>-0.34306386384750248</v>
      </c>
      <c r="V15" s="75">
        <v>-0.30683675158574059</v>
      </c>
      <c r="W15" s="75">
        <v>-0.23403988650374039</v>
      </c>
      <c r="X15" s="75">
        <v>-0.19786245600608796</v>
      </c>
      <c r="Y15" s="75">
        <v>-0.18072557401674233</v>
      </c>
      <c r="Z15" s="75">
        <v>-0.14371213344850792</v>
      </c>
      <c r="AA15" s="75">
        <v>-0.10746034309822983</v>
      </c>
      <c r="AB15" s="75">
        <v>-5.292973773188564E-2</v>
      </c>
      <c r="AC15" s="75">
        <v>-1.6604647871936693E-2</v>
      </c>
      <c r="AD15" s="75">
        <v>5.284358076510314E-4</v>
      </c>
      <c r="AE15" s="75">
        <v>3.7749107186588436E-2</v>
      </c>
      <c r="AF15" s="75">
        <v>7.3999451487163498E-2</v>
      </c>
      <c r="AG15" s="75">
        <v>0.12844178323820685</v>
      </c>
      <c r="AH15" s="75">
        <v>0.18255239115877062</v>
      </c>
      <c r="AI15" s="75">
        <v>0.21828933602765738</v>
      </c>
      <c r="AJ15" s="75">
        <v>0.27346171416969611</v>
      </c>
      <c r="AK15" s="75">
        <v>-0.32493788507849658</v>
      </c>
      <c r="AL15" s="75">
        <v>-0.23387711499800901</v>
      </c>
      <c r="AM15" s="75">
        <v>-0.22568533186383816</v>
      </c>
      <c r="AN15" s="75">
        <v>-0.35612208759600111</v>
      </c>
      <c r="AO15" s="75">
        <v>-0.35516714888603412</v>
      </c>
      <c r="AP15" s="75">
        <v>-0.27031130414965659</v>
      </c>
      <c r="AQ15" s="75">
        <v>-0.26196257610822288</v>
      </c>
      <c r="AR15" s="78">
        <v>-4.3311866369436076E-2</v>
      </c>
      <c r="AS15" s="78">
        <v>0.12914405600914441</v>
      </c>
    </row>
    <row r="16" spans="1:45">
      <c r="A16" s="24">
        <v>40878</v>
      </c>
      <c r="B16" s="20">
        <f t="shared" ref="B16:K16" si="11">B126/B125-1</f>
        <v>-0.10854817659207583</v>
      </c>
      <c r="C16" s="20">
        <f t="shared" si="11"/>
        <v>-3.284686410082549E-2</v>
      </c>
      <c r="D16" s="20">
        <f t="shared" si="11"/>
        <v>-0.11170216471816929</v>
      </c>
      <c r="E16" s="20">
        <f t="shared" si="11"/>
        <v>-2.5315900152749204E-3</v>
      </c>
      <c r="F16" s="20">
        <f t="shared" si="11"/>
        <v>-3.225819841866584E-2</v>
      </c>
      <c r="G16" s="20">
        <f t="shared" si="11"/>
        <v>-8.4141059409408636E-2</v>
      </c>
      <c r="H16" s="20">
        <f t="shared" si="11"/>
        <v>-7.7400801139194786E-2</v>
      </c>
      <c r="I16" s="20">
        <f t="shared" si="11"/>
        <v>2.5510336443687498E-2</v>
      </c>
      <c r="J16" s="20">
        <f t="shared" si="11"/>
        <v>9.2232735368048768E-2</v>
      </c>
      <c r="K16" s="20">
        <f t="shared" si="11"/>
        <v>1.9417454409206725E-2</v>
      </c>
      <c r="M16" s="66" t="s">
        <v>2</v>
      </c>
      <c r="N16" s="57">
        <v>1.9437741037882813E-2</v>
      </c>
      <c r="O16" s="61">
        <v>0.12913995638778708</v>
      </c>
      <c r="P16" t="s">
        <v>176</v>
      </c>
      <c r="Q16" s="21">
        <f>((Q14-O26/12)/Q15)</f>
        <v>3.7101243093150313</v>
      </c>
      <c r="T16" s="76" t="s">
        <v>167</v>
      </c>
      <c r="U16" s="75">
        <v>0.20025081321252497</v>
      </c>
      <c r="V16" s="75">
        <v>0.19645065282349078</v>
      </c>
      <c r="W16" s="75">
        <v>0.18744672600465792</v>
      </c>
      <c r="X16" s="75">
        <v>0.18478097453463832</v>
      </c>
      <c r="Y16" s="75">
        <v>0.18395773302855498</v>
      </c>
      <c r="Z16" s="75">
        <v>0.18052596638993237</v>
      </c>
      <c r="AA16" s="75">
        <v>0.1768374668578625</v>
      </c>
      <c r="AB16" s="75">
        <v>0.17018732357573552</v>
      </c>
      <c r="AC16" s="75">
        <v>0.16709026530987586</v>
      </c>
      <c r="AD16" s="75">
        <v>0.16618808639421784</v>
      </c>
      <c r="AE16" s="75">
        <v>0.16178094787560826</v>
      </c>
      <c r="AF16" s="75">
        <v>0.15824733750673398</v>
      </c>
      <c r="AG16" s="75">
        <v>0.15238799697695521</v>
      </c>
      <c r="AH16" s="75">
        <v>0.14844291532001183</v>
      </c>
      <c r="AI16" s="75">
        <v>0.14455125473669328</v>
      </c>
      <c r="AJ16" s="75">
        <v>0.13813122449527171</v>
      </c>
      <c r="AK16" s="75">
        <v>0.19847618867477684</v>
      </c>
      <c r="AL16" s="75">
        <v>0.18731799827692475</v>
      </c>
      <c r="AM16" s="75">
        <v>0.18833021175415324</v>
      </c>
      <c r="AN16" s="75">
        <v>0.20395904510934845</v>
      </c>
      <c r="AO16" s="75">
        <v>0.20377743882293031</v>
      </c>
      <c r="AP16" s="75">
        <v>0.19087271487757376</v>
      </c>
      <c r="AQ16" s="75">
        <v>0.19181947915911365</v>
      </c>
      <c r="AR16" s="78">
        <v>0.17048633634323429</v>
      </c>
      <c r="AS16" s="78">
        <v>0.15401489377644381</v>
      </c>
    </row>
    <row r="17" spans="1:45">
      <c r="A17" s="24">
        <v>40909</v>
      </c>
      <c r="B17" s="20">
        <f t="shared" ref="B17:K17" si="12">B127/B126-1</f>
        <v>0.21770941229876373</v>
      </c>
      <c r="C17" s="20">
        <f t="shared" si="12"/>
        <v>7.547392480304671E-3</v>
      </c>
      <c r="D17" s="20">
        <f t="shared" si="12"/>
        <v>0.11077867122811869</v>
      </c>
      <c r="E17" s="20">
        <f t="shared" si="12"/>
        <v>2.7918719814900905E-2</v>
      </c>
      <c r="F17" s="20">
        <f t="shared" si="12"/>
        <v>7.000016377499807E-2</v>
      </c>
      <c r="G17" s="20">
        <f t="shared" si="12"/>
        <v>0.22261462590738335</v>
      </c>
      <c r="H17" s="20">
        <f t="shared" si="12"/>
        <v>0.12080723869970633</v>
      </c>
      <c r="I17" s="20">
        <f t="shared" si="12"/>
        <v>-4.9752564411817968E-3</v>
      </c>
      <c r="J17" s="20">
        <f t="shared" si="12"/>
        <v>3.3333181246488319E-2</v>
      </c>
      <c r="K17" s="20">
        <f t="shared" si="12"/>
        <v>4.2857181726785321E-2</v>
      </c>
      <c r="M17" s="66" t="s">
        <v>3</v>
      </c>
      <c r="N17" s="57">
        <v>7.6467086244556533E-3</v>
      </c>
      <c r="O17" s="61">
        <v>0.15402393261090908</v>
      </c>
      <c r="T17" s="76" t="s">
        <v>168</v>
      </c>
      <c r="U17" s="75">
        <v>4.0275871962659041E-2</v>
      </c>
      <c r="V17" s="75">
        <v>6.9318966647739719E-2</v>
      </c>
      <c r="W17" s="75">
        <v>0.12706394214052577</v>
      </c>
      <c r="X17" s="75">
        <v>0.15608441092735903</v>
      </c>
      <c r="Y17" s="75">
        <v>0.17080490671537008</v>
      </c>
      <c r="Z17" s="75">
        <v>0.1997920084223492</v>
      </c>
      <c r="AA17" s="75">
        <v>0.22871488779846152</v>
      </c>
      <c r="AB17" s="75">
        <v>0.2720188666698235</v>
      </c>
      <c r="AC17" s="75">
        <v>0.30099854269991572</v>
      </c>
      <c r="AD17" s="75">
        <v>0.31570468096479037</v>
      </c>
      <c r="AE17" s="75">
        <v>0.34446599745926415</v>
      </c>
      <c r="AF17" s="75">
        <v>0.37343789887344453</v>
      </c>
      <c r="AG17" s="75">
        <v>0.41686821557981679</v>
      </c>
      <c r="AH17" s="75">
        <v>0.46060879015938982</v>
      </c>
      <c r="AI17" s="75">
        <v>0.49004999479481887</v>
      </c>
      <c r="AJ17" s="75">
        <v>0.53278115418068439</v>
      </c>
      <c r="AK17" s="75">
        <v>5.4765340281454009E-2</v>
      </c>
      <c r="AL17" s="75">
        <v>0.12697488963114983</v>
      </c>
      <c r="AM17" s="75">
        <v>0.13440898181015631</v>
      </c>
      <c r="AN17" s="75">
        <v>3.0949405889368096E-2</v>
      </c>
      <c r="AO17" s="75">
        <v>3.162781840753278E-2</v>
      </c>
      <c r="AP17" s="75">
        <v>9.8104728698616028E-2</v>
      </c>
      <c r="AQ17" s="75">
        <v>0.10553915551519676</v>
      </c>
      <c r="AR17" s="78">
        <v>0.28028306441191625</v>
      </c>
      <c r="AS17" s="78">
        <v>0.41773453883245582</v>
      </c>
    </row>
    <row r="18" spans="1:45">
      <c r="A18" s="24">
        <v>40940</v>
      </c>
      <c r="B18" s="20">
        <f t="shared" ref="B18:K18" si="13">B128/B127-1</f>
        <v>1.2120291537833783E-2</v>
      </c>
      <c r="C18" s="20">
        <f t="shared" si="13"/>
        <v>1.8726303477557771E-2</v>
      </c>
      <c r="D18" s="20">
        <f t="shared" si="13"/>
        <v>0.12129365281372206</v>
      </c>
      <c r="E18" s="20">
        <f t="shared" si="13"/>
        <v>6.6666905463209636E-2</v>
      </c>
      <c r="F18" s="20">
        <f t="shared" si="13"/>
        <v>3.4267744748650575E-2</v>
      </c>
      <c r="G18" s="20">
        <f t="shared" si="13"/>
        <v>5.2021961226667468E-2</v>
      </c>
      <c r="H18" s="20">
        <f t="shared" si="13"/>
        <v>5.0897845583789847E-2</v>
      </c>
      <c r="I18" s="20">
        <f t="shared" si="13"/>
        <v>0.12249995568686178</v>
      </c>
      <c r="J18" s="20">
        <f t="shared" si="13"/>
        <v>-3.2257922083058554E-2</v>
      </c>
      <c r="K18" s="20">
        <f t="shared" si="13"/>
        <v>0.12328745232218119</v>
      </c>
      <c r="M18" s="66" t="s">
        <v>5</v>
      </c>
      <c r="N18" s="57">
        <v>2.0869844833709624E-2</v>
      </c>
      <c r="O18" s="61">
        <v>0.4177337274407969</v>
      </c>
      <c r="T18" s="76" t="s">
        <v>169</v>
      </c>
      <c r="U18" s="75">
        <v>3.5663463253199343E-2</v>
      </c>
      <c r="V18" s="75">
        <v>3.2027305443558224E-2</v>
      </c>
      <c r="W18" s="75">
        <v>2.6512258292056164E-2</v>
      </c>
      <c r="X18" s="75">
        <v>2.1680330322006724E-2</v>
      </c>
      <c r="Y18" s="75">
        <v>2.0406586384566265E-2</v>
      </c>
      <c r="Z18" s="75">
        <v>1.4977956550541197E-2</v>
      </c>
      <c r="AA18" s="75">
        <v>1.1165492179166393E-2</v>
      </c>
      <c r="AB18" s="75">
        <v>6.7403743315794335E-3</v>
      </c>
      <c r="AC18" s="75">
        <v>2.7332837390961445E-3</v>
      </c>
      <c r="AD18" s="75">
        <v>1.338382404515523E-3</v>
      </c>
      <c r="AE18" s="75">
        <v>-2.9371471852803698E-3</v>
      </c>
      <c r="AF18" s="75">
        <v>-6.7376074240063713E-3</v>
      </c>
      <c r="AG18" s="75">
        <v>-1.1867333814414719E-2</v>
      </c>
      <c r="AH18" s="75">
        <v>-1.909343464870504E-2</v>
      </c>
      <c r="AI18" s="75">
        <v>-2.1170397723374864E-2</v>
      </c>
      <c r="AJ18" s="75">
        <v>-2.6971559150845752E-2</v>
      </c>
      <c r="AK18" s="75">
        <v>3.3770043226220195E-2</v>
      </c>
      <c r="AL18" s="75">
        <v>2.6790128463883435E-2</v>
      </c>
      <c r="AM18" s="75">
        <v>2.4517845277260902E-2</v>
      </c>
      <c r="AN18" s="75">
        <v>3.4355956578780315E-2</v>
      </c>
      <c r="AO18" s="75">
        <v>3.4866901602485498E-2</v>
      </c>
      <c r="AP18" s="75">
        <v>3.0550168369278895E-2</v>
      </c>
      <c r="AQ18" s="75">
        <v>2.8303145221007939E-2</v>
      </c>
      <c r="AR18" s="78">
        <v>4.4915765622346787E-3</v>
      </c>
      <c r="AS18" s="78">
        <v>-1.3677408231681048E-2</v>
      </c>
    </row>
    <row r="19" spans="1:45">
      <c r="A19" s="24">
        <v>40969</v>
      </c>
      <c r="B19" s="20">
        <f t="shared" ref="B19:K19" si="14">B129/B128-1</f>
        <v>7.7846355462354966E-2</v>
      </c>
      <c r="C19" s="20">
        <f t="shared" si="14"/>
        <v>3.6764619614773952E-2</v>
      </c>
      <c r="D19" s="20">
        <f t="shared" si="14"/>
        <v>5.5288328186195335E-2</v>
      </c>
      <c r="E19" s="20">
        <f t="shared" si="14"/>
        <v>5.3240526197019689E-2</v>
      </c>
      <c r="F19" s="20">
        <f t="shared" si="14"/>
        <v>6.3252984454059691E-2</v>
      </c>
      <c r="G19" s="20">
        <f t="shared" si="14"/>
        <v>-5.4936536147234261E-3</v>
      </c>
      <c r="H19" s="20">
        <f t="shared" si="14"/>
        <v>-2.8491589937155171E-3</v>
      </c>
      <c r="I19" s="20">
        <f t="shared" si="14"/>
        <v>-1.1135756216978709E-2</v>
      </c>
      <c r="J19" s="20">
        <f t="shared" si="14"/>
        <v>1.1111157492205814E-2</v>
      </c>
      <c r="K19" s="20">
        <f t="shared" si="14"/>
        <v>9.7561176249362669E-2</v>
      </c>
      <c r="M19" s="66" t="s">
        <v>6</v>
      </c>
      <c r="N19" s="57">
        <v>7.8931266743778906E-3</v>
      </c>
      <c r="O19" s="61">
        <v>-1.3679999795370865E-2</v>
      </c>
      <c r="T19" s="76" t="s">
        <v>170</v>
      </c>
      <c r="U19" s="75">
        <v>-0.4881369559487338</v>
      </c>
      <c r="V19" s="75">
        <v>-0.42028587053397531</v>
      </c>
      <c r="W19" s="75">
        <v>-0.2851303718775634</v>
      </c>
      <c r="X19" s="75">
        <v>-0.217183912354285</v>
      </c>
      <c r="Y19" s="75">
        <v>-0.18321353917223474</v>
      </c>
      <c r="Z19" s="75">
        <v>-0.11552421174554792</v>
      </c>
      <c r="AA19" s="75">
        <v>-4.7799087606313996E-2</v>
      </c>
      <c r="AB19" s="75">
        <v>5.3858778896208256E-2</v>
      </c>
      <c r="AC19" s="75">
        <v>0.12166406220026925</v>
      </c>
      <c r="AD19" s="75">
        <v>0.15526148047070956</v>
      </c>
      <c r="AE19" s="75">
        <v>0.22325107719268589</v>
      </c>
      <c r="AF19" s="75">
        <v>0.29103256285207413</v>
      </c>
      <c r="AG19" s="75">
        <v>0.39260448645273177</v>
      </c>
      <c r="AH19" s="75">
        <v>0.49440917312311006</v>
      </c>
      <c r="AI19" s="75">
        <v>0.56097964928612287</v>
      </c>
      <c r="AJ19" s="75">
        <v>0.66365460332037951</v>
      </c>
      <c r="AK19" s="75">
        <v>-0.45425483036883041</v>
      </c>
      <c r="AL19" s="75">
        <v>-0.28463017103927901</v>
      </c>
      <c r="AM19" s="75">
        <v>-0.26772998704935208</v>
      </c>
      <c r="AN19" s="75">
        <v>-0.51277283211124369</v>
      </c>
      <c r="AO19" s="75">
        <v>-0.51177483010254798</v>
      </c>
      <c r="AP19" s="75">
        <v>-0.35303449289742744</v>
      </c>
      <c r="AQ19" s="75">
        <v>-0.33559481927310081</v>
      </c>
      <c r="AR19" s="78">
        <v>7.2250113834185142E-2</v>
      </c>
      <c r="AS19" s="78">
        <v>0.39455415158635099</v>
      </c>
    </row>
    <row r="20" spans="1:45">
      <c r="A20" s="24">
        <v>41000</v>
      </c>
      <c r="B20" s="20">
        <f t="shared" ref="B20:K20" si="15">B130/B129-1</f>
        <v>-9.7222176333959909E-2</v>
      </c>
      <c r="C20" s="20">
        <f t="shared" si="15"/>
        <v>-5.6737460240006254E-2</v>
      </c>
      <c r="D20" s="20">
        <f t="shared" si="15"/>
        <v>-8.4282353984181824E-2</v>
      </c>
      <c r="E20" s="20">
        <f t="shared" si="15"/>
        <v>-0.19340653095391636</v>
      </c>
      <c r="F20" s="20">
        <f t="shared" si="15"/>
        <v>-8.4985706140518702E-2</v>
      </c>
      <c r="G20" s="20">
        <f t="shared" si="15"/>
        <v>-9.9448481760865293E-2</v>
      </c>
      <c r="H20" s="20">
        <f t="shared" si="15"/>
        <v>-6.8572409491620356E-2</v>
      </c>
      <c r="I20" s="20">
        <f t="shared" si="15"/>
        <v>4.0540490406764773E-2</v>
      </c>
      <c r="J20" s="20">
        <f t="shared" si="15"/>
        <v>8.5714303544700998E-2</v>
      </c>
      <c r="K20" s="20">
        <f t="shared" si="15"/>
        <v>8.5185377867169176E-2</v>
      </c>
      <c r="M20" s="66" t="s">
        <v>151</v>
      </c>
      <c r="N20" s="57">
        <v>1.4760318428105469E-2</v>
      </c>
      <c r="O20" s="61">
        <v>0.39454160692445617</v>
      </c>
      <c r="T20" s="76" t="s">
        <v>171</v>
      </c>
      <c r="U20" s="75">
        <v>0.37088740407980086</v>
      </c>
      <c r="V20" s="75">
        <v>0.34369606838508415</v>
      </c>
      <c r="W20" s="75">
        <v>0.28956594024718924</v>
      </c>
      <c r="X20" s="75">
        <v>0.26248807623811421</v>
      </c>
      <c r="Y20" s="75">
        <v>0.24854131308830271</v>
      </c>
      <c r="Z20" s="75">
        <v>0.22168261147122886</v>
      </c>
      <c r="AA20" s="75">
        <v>0.19459171110896575</v>
      </c>
      <c r="AB20" s="75">
        <v>0.15400733512254935</v>
      </c>
      <c r="AC20" s="75">
        <v>0.12691754357263713</v>
      </c>
      <c r="AD20" s="75">
        <v>0.11310172009111592</v>
      </c>
      <c r="AE20" s="75">
        <v>8.6264786640447996E-2</v>
      </c>
      <c r="AF20" s="75">
        <v>5.9153015535299815E-2</v>
      </c>
      <c r="AG20" s="75">
        <v>1.8487824221642298E-2</v>
      </c>
      <c r="AH20" s="75">
        <v>-2.2314293532621234E-2</v>
      </c>
      <c r="AI20" s="75">
        <v>-4.953400123386862E-2</v>
      </c>
      <c r="AJ20" s="75">
        <v>-8.9941433679484706E-2</v>
      </c>
      <c r="AK20" s="75">
        <v>0.35733282317833703</v>
      </c>
      <c r="AL20" s="75">
        <v>0.28966220375370672</v>
      </c>
      <c r="AM20" s="75">
        <v>0.28266191526815376</v>
      </c>
      <c r="AN20" s="75">
        <v>0.3805415464255667</v>
      </c>
      <c r="AO20" s="75">
        <v>0.38015181945577292</v>
      </c>
      <c r="AP20" s="75">
        <v>0.31662795510021963</v>
      </c>
      <c r="AQ20" s="75">
        <v>0.30968834946577861</v>
      </c>
      <c r="AR20" s="78">
        <v>0.14636401717381395</v>
      </c>
      <c r="AS20" s="78">
        <v>1.7780061072936743E-2</v>
      </c>
    </row>
    <row r="21" spans="1:45">
      <c r="A21" s="24">
        <v>41030</v>
      </c>
      <c r="B21" s="20">
        <f t="shared" ref="B21:K21" si="16">B131/B130-1</f>
        <v>-0.10461543448471289</v>
      </c>
      <c r="C21" s="20">
        <f t="shared" si="16"/>
        <v>0.17669178524931528</v>
      </c>
      <c r="D21" s="20">
        <f t="shared" si="16"/>
        <v>-3.8260030931238864E-2</v>
      </c>
      <c r="E21" s="20">
        <f t="shared" si="16"/>
        <v>3.6266233225607181E-2</v>
      </c>
      <c r="F21" s="20">
        <f t="shared" si="16"/>
        <v>-7.4303390435461303E-2</v>
      </c>
      <c r="G21" s="20">
        <f t="shared" si="16"/>
        <v>-8.6367349080414324E-2</v>
      </c>
      <c r="H21" s="20">
        <f t="shared" si="16"/>
        <v>-0.11027549470985332</v>
      </c>
      <c r="I21" s="20">
        <f t="shared" si="16"/>
        <v>-2.3809306049560108E-2</v>
      </c>
      <c r="J21" s="20">
        <f t="shared" si="16"/>
        <v>-4.0486880739369902E-3</v>
      </c>
      <c r="K21" s="20">
        <f t="shared" si="16"/>
        <v>3.0716501416108377E-2</v>
      </c>
      <c r="M21" s="66" t="s">
        <v>7</v>
      </c>
      <c r="N21" s="57">
        <v>7.4068101194556379E-3</v>
      </c>
      <c r="O21" s="61">
        <v>1.7779197549047894E-2</v>
      </c>
      <c r="T21" s="76" t="s">
        <v>172</v>
      </c>
      <c r="U21" s="75">
        <v>0.38174525412756932</v>
      </c>
      <c r="V21" s="75">
        <v>0.36996585621934991</v>
      </c>
      <c r="W21" s="75">
        <v>0.34697047175927814</v>
      </c>
      <c r="X21" s="75">
        <v>0.33513350955175164</v>
      </c>
      <c r="Y21" s="75">
        <v>0.3294238935864221</v>
      </c>
      <c r="Z21" s="75">
        <v>0.31741784909413168</v>
      </c>
      <c r="AA21" s="75">
        <v>0.30586814792674638</v>
      </c>
      <c r="AB21" s="75">
        <v>0.28854958370746708</v>
      </c>
      <c r="AC21" s="75">
        <v>0.27667193171877058</v>
      </c>
      <c r="AD21" s="75">
        <v>0.27112909754125764</v>
      </c>
      <c r="AE21" s="75">
        <v>0.25914157058228859</v>
      </c>
      <c r="AF21" s="75">
        <v>0.24744532290142754</v>
      </c>
      <c r="AG21" s="75">
        <v>0.22998720567226044</v>
      </c>
      <c r="AH21" s="75">
        <v>0.21210583988472975</v>
      </c>
      <c r="AI21" s="75">
        <v>0.20087378653440194</v>
      </c>
      <c r="AJ21" s="75">
        <v>0.18322520903251902</v>
      </c>
      <c r="AK21" s="75">
        <v>0.37589924864460034</v>
      </c>
      <c r="AL21" s="75">
        <v>0.34665374013493244</v>
      </c>
      <c r="AM21" s="75">
        <v>0.34391244441916002</v>
      </c>
      <c r="AN21" s="75">
        <v>0.38603408346399776</v>
      </c>
      <c r="AO21" s="75">
        <v>0.38595936188471003</v>
      </c>
      <c r="AP21" s="75">
        <v>0.35875201029782056</v>
      </c>
      <c r="AQ21" s="75">
        <v>0.35564000985748984</v>
      </c>
      <c r="AR21" s="78">
        <v>0.28480818078965892</v>
      </c>
      <c r="AS21" s="78">
        <v>0.2294490164863181</v>
      </c>
    </row>
    <row r="22" spans="1:45">
      <c r="A22" s="24">
        <v>41061</v>
      </c>
      <c r="B22" s="20">
        <f t="shared" ref="B22:K22" si="17">B132/B131-1</f>
        <v>0.27491045746977982</v>
      </c>
      <c r="C22" s="20">
        <f t="shared" si="17"/>
        <v>0.26295345768108946</v>
      </c>
      <c r="D22" s="20">
        <f t="shared" si="17"/>
        <v>0.27659587511381489</v>
      </c>
      <c r="E22" s="20">
        <f t="shared" si="17"/>
        <v>0.11527375116944016</v>
      </c>
      <c r="F22" s="20">
        <f t="shared" si="17"/>
        <v>0.21695900461120843</v>
      </c>
      <c r="G22" s="20">
        <f t="shared" si="17"/>
        <v>0.24058320824391033</v>
      </c>
      <c r="H22" s="20">
        <f t="shared" si="17"/>
        <v>0.16140358297085577</v>
      </c>
      <c r="I22" s="20">
        <f t="shared" si="17"/>
        <v>0.10641804231987573</v>
      </c>
      <c r="J22" s="20">
        <f t="shared" si="17"/>
        <v>0.13832082116600297</v>
      </c>
      <c r="K22" s="20">
        <f t="shared" si="17"/>
        <v>6.1881459157059338E-2</v>
      </c>
      <c r="M22" s="66" t="s">
        <v>8</v>
      </c>
      <c r="N22" s="57">
        <v>1.9833368286896511E-2</v>
      </c>
      <c r="O22" s="61">
        <v>0.22944947472509522</v>
      </c>
      <c r="T22" s="76" t="s">
        <v>173</v>
      </c>
      <c r="U22" s="75">
        <v>0.35607810862870759</v>
      </c>
      <c r="V22" s="75">
        <v>0.33770454624726748</v>
      </c>
      <c r="W22" s="75">
        <v>0.3001745620000224</v>
      </c>
      <c r="X22" s="75">
        <v>0.28180634914507108</v>
      </c>
      <c r="Y22" s="75">
        <v>0.27245845794735063</v>
      </c>
      <c r="Z22" s="75">
        <v>0.25433362988124908</v>
      </c>
      <c r="AA22" s="75">
        <v>0.23577557479334268</v>
      </c>
      <c r="AB22" s="75">
        <v>0.20763318068133174</v>
      </c>
      <c r="AC22" s="75">
        <v>0.18918468084711268</v>
      </c>
      <c r="AD22" s="75">
        <v>0.17988433473853732</v>
      </c>
      <c r="AE22" s="75">
        <v>0.16140522238504521</v>
      </c>
      <c r="AF22" s="75">
        <v>0.14288437080079661</v>
      </c>
      <c r="AG22" s="75">
        <v>0.11501298485758837</v>
      </c>
      <c r="AH22" s="75">
        <v>8.7719432961023885E-2</v>
      </c>
      <c r="AI22" s="75">
        <v>6.8290406567071346E-2</v>
      </c>
      <c r="AJ22" s="75">
        <v>4.0918597262757386E-2</v>
      </c>
      <c r="AK22" s="75">
        <v>0.34681656441708009</v>
      </c>
      <c r="AL22" s="75">
        <v>0.30036788966152012</v>
      </c>
      <c r="AM22" s="75">
        <v>0.29581813887245489</v>
      </c>
      <c r="AN22" s="75">
        <v>0.3621427008293836</v>
      </c>
      <c r="AO22" s="75">
        <v>0.36204524322593945</v>
      </c>
      <c r="AP22" s="75">
        <v>0.31862296220919895</v>
      </c>
      <c r="AQ22" s="75">
        <v>0.31419132814056666</v>
      </c>
      <c r="AR22" s="78">
        <v>0.20337768668399714</v>
      </c>
      <c r="AS22" s="78">
        <v>0.11480841472376623</v>
      </c>
    </row>
    <row r="23" spans="1:45">
      <c r="A23" s="24">
        <v>41091</v>
      </c>
      <c r="B23" s="20">
        <f t="shared" ref="B23:K23" si="18">B133/B132-1</f>
        <v>0</v>
      </c>
      <c r="C23" s="20">
        <f t="shared" si="18"/>
        <v>8.0691579837074867E-2</v>
      </c>
      <c r="D23" s="20">
        <f t="shared" si="18"/>
        <v>9.5833363873045307E-2</v>
      </c>
      <c r="E23" s="20">
        <f t="shared" si="18"/>
        <v>2.3255814947741538E-2</v>
      </c>
      <c r="F23" s="20">
        <f t="shared" si="18"/>
        <v>-1.4084475345698011E-2</v>
      </c>
      <c r="G23" s="20">
        <f t="shared" si="18"/>
        <v>1.4492626055365054E-2</v>
      </c>
      <c r="H23" s="20">
        <f t="shared" si="18"/>
        <v>2.1147828720981421E-2</v>
      </c>
      <c r="I23" s="20">
        <f t="shared" si="18"/>
        <v>1.2345702046895779E-2</v>
      </c>
      <c r="J23" s="20">
        <f t="shared" si="18"/>
        <v>-3.5714902754540034E-3</v>
      </c>
      <c r="K23" s="20">
        <f t="shared" si="18"/>
        <v>4.6979794522048035E-2</v>
      </c>
      <c r="M23" s="66" t="s">
        <v>9</v>
      </c>
      <c r="N23" s="57">
        <v>8.7382883486367292E-3</v>
      </c>
      <c r="O23" s="61">
        <v>0.11480720336712968</v>
      </c>
      <c r="T23" s="76" t="s">
        <v>174</v>
      </c>
      <c r="U23" s="75">
        <v>-6.663116919506204E-2</v>
      </c>
      <c r="V23" s="75">
        <v>-5.2734512062772694E-2</v>
      </c>
      <c r="W23" s="75">
        <v>-2.4973890577036813E-2</v>
      </c>
      <c r="X23" s="75">
        <v>-1.1050500402231175E-2</v>
      </c>
      <c r="Y23" s="75">
        <v>-3.9820620534896092E-3</v>
      </c>
      <c r="Z23" s="75">
        <v>9.859164687342159E-3</v>
      </c>
      <c r="AA23" s="75">
        <v>2.37613017072415E-2</v>
      </c>
      <c r="AB23" s="75">
        <v>4.4577280132680523E-2</v>
      </c>
      <c r="AC23" s="75">
        <v>5.848331607140371E-2</v>
      </c>
      <c r="AD23" s="75">
        <v>6.554840234971103E-2</v>
      </c>
      <c r="AE23" s="75">
        <v>7.9335288497647788E-2</v>
      </c>
      <c r="AF23" s="75">
        <v>9.3240666171874195E-2</v>
      </c>
      <c r="AG23" s="75">
        <v>0.11408456309446896</v>
      </c>
      <c r="AH23" s="75">
        <v>0.13499876202287797</v>
      </c>
      <c r="AI23" s="75">
        <v>0.14902538406913535</v>
      </c>
      <c r="AJ23" s="75">
        <v>0.16970148823469244</v>
      </c>
      <c r="AK23" s="75">
        <v>-5.9678677978012358E-2</v>
      </c>
      <c r="AL23" s="75">
        <v>-2.5033162810096158E-2</v>
      </c>
      <c r="AM23" s="75">
        <v>-2.1427642661506392E-2</v>
      </c>
      <c r="AN23" s="75">
        <v>-7.1458640617755712E-2</v>
      </c>
      <c r="AO23" s="75">
        <v>-7.1109427770230896E-2</v>
      </c>
      <c r="AP23" s="75">
        <v>-3.8877465658530994E-2</v>
      </c>
      <c r="AQ23" s="75">
        <v>-3.5323299303990266E-2</v>
      </c>
      <c r="AR23" s="78">
        <v>4.8425057959984079E-2</v>
      </c>
      <c r="AS23" s="78">
        <v>0.11448718703150336</v>
      </c>
    </row>
    <row r="24" spans="1:45">
      <c r="A24" s="24">
        <v>41122</v>
      </c>
      <c r="B24" s="20">
        <f t="shared" ref="B24:K24" si="19">B134/B133-1</f>
        <v>0.14285720828577753</v>
      </c>
      <c r="C24" s="20">
        <f t="shared" si="19"/>
        <v>0.10666669654675776</v>
      </c>
      <c r="D24" s="20">
        <f t="shared" si="19"/>
        <v>5.323182428223272E-2</v>
      </c>
      <c r="E24" s="20">
        <f t="shared" si="19"/>
        <v>5.0505020118704724E-2</v>
      </c>
      <c r="F24" s="20">
        <f t="shared" si="19"/>
        <v>0.11428545341660268</v>
      </c>
      <c r="G24" s="20">
        <f t="shared" si="19"/>
        <v>5.7143004045468349E-2</v>
      </c>
      <c r="H24" s="20">
        <f t="shared" si="19"/>
        <v>6.2130390928015755E-2</v>
      </c>
      <c r="I24" s="20">
        <f t="shared" si="19"/>
        <v>-3.8617886467017692E-2</v>
      </c>
      <c r="J24" s="20">
        <f t="shared" si="19"/>
        <v>0.16129030111673304</v>
      </c>
      <c r="K24" s="20">
        <f t="shared" si="19"/>
        <v>-4.1666616440152127E-2</v>
      </c>
      <c r="M24" s="67" t="s">
        <v>10</v>
      </c>
      <c r="N24" s="62">
        <v>4.5920164958923919E-2</v>
      </c>
      <c r="O24" s="63">
        <v>0.11449156345588046</v>
      </c>
      <c r="W24" s="74"/>
    </row>
    <row r="25" spans="1:45">
      <c r="A25" s="24">
        <v>41153</v>
      </c>
      <c r="B25" s="20">
        <f t="shared" ref="B25:K25" si="20">B135/B134-1</f>
        <v>9.4368695946289716E-3</v>
      </c>
      <c r="C25" s="20">
        <f t="shared" si="20"/>
        <v>-8.1927697831285951E-2</v>
      </c>
      <c r="D25" s="20">
        <f t="shared" si="20"/>
        <v>1.8050520171367213E-2</v>
      </c>
      <c r="E25" s="20">
        <f t="shared" si="20"/>
        <v>-1.44230249128664E-2</v>
      </c>
      <c r="F25" s="20">
        <f t="shared" si="20"/>
        <v>-3.8461459673388321E-2</v>
      </c>
      <c r="G25" s="20">
        <f t="shared" si="20"/>
        <v>-2.9729771629562363E-2</v>
      </c>
      <c r="H25" s="20">
        <f t="shared" si="20"/>
        <v>-1.1142687793559203E-2</v>
      </c>
      <c r="I25" s="20">
        <f t="shared" si="20"/>
        <v>-5.9196578988348847E-2</v>
      </c>
      <c r="J25" s="20">
        <f t="shared" si="20"/>
        <v>3.7037005829671843E-2</v>
      </c>
      <c r="K25" s="20">
        <f t="shared" si="20"/>
        <v>3.3445400062537267E-3</v>
      </c>
      <c r="N25" s="23" t="s">
        <v>175</v>
      </c>
      <c r="O25" s="72">
        <f>SUM(O15:O24)</f>
        <v>1.0000000000000004</v>
      </c>
      <c r="T25" s="71" t="s">
        <v>159</v>
      </c>
      <c r="U25">
        <f t="array" ref="U25">MMULT(TRANSPOSE(U14:U23),MMULT($U3:$AD12,U14:U23))</f>
        <v>7.1948939581594432E-3</v>
      </c>
      <c r="V25">
        <f t="array" ref="V25">MMULT(TRANSPOSE(V14:V23),MMULT($U3:$AD12,V14:V23))</f>
        <v>6.313473045717324E-3</v>
      </c>
      <c r="W25">
        <f t="array" ref="W25">MMULT(TRANSPOSE(W14:W23),MMULT($U3:$AD12,W14:W23))</f>
        <v>4.8908598577267984E-3</v>
      </c>
      <c r="X25">
        <f t="array" ref="X25">MMULT(TRANSPOSE(X14:X23),MMULT($U3:$AD12,X14:X23))</f>
        <v>4.3496493535979163E-3</v>
      </c>
      <c r="Y25">
        <f t="array" ref="Y25">MMULT(TRANSPOSE(Y14:Y23),MMULT($U3:$AD12,Y14:Y23))</f>
        <v>4.1213644833993047E-3</v>
      </c>
      <c r="Z25">
        <f t="array" ref="Z25">MMULT(TRANSPOSE(Z14:Z23),MMULT($U3:$AD12,Z14:Z23))</f>
        <v>3.7503209493985551E-3</v>
      </c>
      <c r="AA25">
        <f t="array" ref="AA25">MMULT(TRANSPOSE(AA14:AA23),MMULT($U3:$AD12,AA14:AA23))</f>
        <v>3.4926902215390229E-3</v>
      </c>
      <c r="AB25">
        <f t="array" ref="AB25">MMULT(TRANSPOSE(AB14:AB23),MMULT($U3:$AD12,AB14:AB23))</f>
        <v>3.3188856486074322E-3</v>
      </c>
      <c r="AC25">
        <f t="array" ref="AC25">MMULT(TRANSPOSE(AC14:AC23),MMULT($U3:$AD12,AC14:AC23))</f>
        <v>3.3447673802220342E-3</v>
      </c>
      <c r="AD25">
        <f t="array" ref="AD25">MMULT(TRANSPOSE(AD14:AD23),MMULT($U3:$AD12,AD14:AD23))</f>
        <v>3.4001700768584663E-3</v>
      </c>
      <c r="AE25">
        <f t="array" ref="AE25">MMULT(TRANSPOSE(AE14:AE23),MMULT($U3:$AD12,AE14:AE23))</f>
        <v>3.5961038951176755E-3</v>
      </c>
      <c r="AF25">
        <f t="array" ref="AF25">MMULT(TRANSPOSE(AF14:AF23),MMULT($U3:$AD12,AF14:AF23))</f>
        <v>3.9054466495300876E-3</v>
      </c>
      <c r="AG25">
        <f t="array" ref="AG25">MMULT(TRANSPOSE(AG14:AG23),MMULT($U3:$AD12,AG14:AG23))</f>
        <v>4.5821010582654219E-3</v>
      </c>
      <c r="AH25">
        <f t="array" ref="AH25">MMULT(TRANSPOSE(AH14:AH23),MMULT($U3:$AD12,AH14:AH23))</f>
        <v>5.5139091656943679E-3</v>
      </c>
      <c r="AI25">
        <f t="array" ref="AI25">MMULT(TRANSPOSE(AI14:AI23),MMULT($U3:$AD12,AI14:AI23))</f>
        <v>6.2768858018061677E-3</v>
      </c>
      <c r="AJ25">
        <f t="array" ref="AJ25">MMULT(TRANSPOSE(AJ14:AJ23),MMULT($U3:$AD12,AJ14:AJ23))</f>
        <v>7.6339704231372946E-3</v>
      </c>
      <c r="AK25">
        <f t="array" ref="AK25">MMULT(TRANSPOSE(AK14:AK23),MMULT($U3:$AD12,AK14:AK23))</f>
        <v>6.7400075033618506E-3</v>
      </c>
      <c r="AL25">
        <f t="array" ref="AL25">MMULT(TRANSPOSE(AL14:AL23),MMULT($U3:$AD12,AL14:AL23))</f>
        <v>4.8905644827558475E-3</v>
      </c>
      <c r="AM25">
        <f t="array" ref="AM25">MMULT(TRANSPOSE(AM14:AM23),MMULT($U3:$AD12,AM14:AM23))</f>
        <v>4.744918911574165E-3</v>
      </c>
      <c r="AN25">
        <f t="array" ref="AN25">MMULT(TRANSPOSE(AN14:AN23),MMULT($U3:$AD12,AN14:AN23))</f>
        <v>7.5302047834942178E-3</v>
      </c>
      <c r="AO25">
        <f t="array" ref="AO25">MMULT(TRANSPOSE(AO14:AO23),MMULT($U3:$AD12,AO14:AO23))</f>
        <v>7.5053070435056341E-3</v>
      </c>
      <c r="AP25">
        <f t="array" ref="AP25">MMULT(TRANSPOSE(AP14:AP23),MMULT($U3:$AD12,AP14:AP23))</f>
        <v>5.5454708684171726E-3</v>
      </c>
      <c r="AQ25">
        <f t="array" ref="AQ25">MMULT(TRANSPOSE(AQ14:AQ23),MMULT($U3:$AD12,AQ14:AQ23))</f>
        <v>5.3711764600809413E-3</v>
      </c>
      <c r="AR25">
        <f t="array" ref="AR25">MMULT(TRANSPOSE(AR14:AR23),MMULT($U3:$AD12,AR14:AR23))</f>
        <v>3.3146947854266707E-3</v>
      </c>
      <c r="AS25">
        <f t="array" ref="AS25">MMULT(TRANSPOSE(AS14:AS23),MMULT($U3:$AD12,AS14:AS23))</f>
        <v>4.5958560177172423E-3</v>
      </c>
    </row>
    <row r="26" spans="1:45">
      <c r="A26" s="24">
        <v>41183</v>
      </c>
      <c r="B26" s="20">
        <f t="shared" ref="B26:K26" si="21">B136/B135-1</f>
        <v>7.4763375755845907E-2</v>
      </c>
      <c r="C26" s="20">
        <f t="shared" si="21"/>
        <v>6.8241596408507244E-2</v>
      </c>
      <c r="D26" s="20">
        <f t="shared" si="21"/>
        <v>8.1560318012407373E-2</v>
      </c>
      <c r="E26" s="20">
        <f t="shared" si="21"/>
        <v>6.8292486862778556E-2</v>
      </c>
      <c r="F26" s="20">
        <f t="shared" si="21"/>
        <v>0.14133342788390801</v>
      </c>
      <c r="G26" s="20">
        <f t="shared" si="21"/>
        <v>0.17270200134904101</v>
      </c>
      <c r="H26" s="20">
        <f t="shared" si="21"/>
        <v>0.21690231164092855</v>
      </c>
      <c r="I26" s="20">
        <f t="shared" si="21"/>
        <v>0</v>
      </c>
      <c r="J26" s="20">
        <f t="shared" si="21"/>
        <v>3.5714451697667959E-2</v>
      </c>
      <c r="K26" s="20">
        <f t="shared" si="21"/>
        <v>0.10999977581722731</v>
      </c>
      <c r="N26" s="30" t="s">
        <v>187</v>
      </c>
      <c r="O26" s="73">
        <f>0.12</f>
        <v>0.12</v>
      </c>
      <c r="T26" s="71" t="s">
        <v>177</v>
      </c>
      <c r="U26">
        <f>SQRT(U25)</f>
        <v>8.4822720766074486E-2</v>
      </c>
      <c r="V26">
        <f t="shared" ref="V26:AK26" si="22">SQRT(V25)</f>
        <v>7.9457366214324796E-2</v>
      </c>
      <c r="W26">
        <f t="shared" si="22"/>
        <v>6.9934682795640093E-2</v>
      </c>
      <c r="X26">
        <f t="shared" si="22"/>
        <v>6.5951871494279196E-2</v>
      </c>
      <c r="Y26">
        <f t="shared" si="22"/>
        <v>6.4197854196221427E-2</v>
      </c>
      <c r="Z26">
        <f t="shared" si="22"/>
        <v>6.1239864054376827E-2</v>
      </c>
      <c r="AA26">
        <f t="shared" si="22"/>
        <v>5.9098986637158367E-2</v>
      </c>
      <c r="AB26">
        <f t="shared" si="22"/>
        <v>5.7609770426616282E-2</v>
      </c>
      <c r="AC26">
        <f t="shared" si="22"/>
        <v>5.7833963898578096E-2</v>
      </c>
      <c r="AD26">
        <f t="shared" si="22"/>
        <v>5.8310977327244877E-2</v>
      </c>
      <c r="AE26">
        <f t="shared" si="22"/>
        <v>5.9967523670047235E-2</v>
      </c>
      <c r="AF26">
        <f t="shared" si="22"/>
        <v>6.2493572865776267E-2</v>
      </c>
      <c r="AG26">
        <f t="shared" si="22"/>
        <v>6.7691218472305706E-2</v>
      </c>
      <c r="AH26">
        <f t="shared" si="22"/>
        <v>7.425570123360474E-2</v>
      </c>
      <c r="AI26">
        <f t="shared" si="22"/>
        <v>7.9226799770066234E-2</v>
      </c>
      <c r="AJ26">
        <f t="shared" si="22"/>
        <v>8.7372595378283777E-2</v>
      </c>
      <c r="AK26">
        <f t="shared" si="22"/>
        <v>8.2097548704951298E-2</v>
      </c>
      <c r="AL26">
        <f t="shared" ref="AL26" si="23">SQRT(AL25)</f>
        <v>6.9932570972014524E-2</v>
      </c>
      <c r="AM26">
        <f t="shared" ref="AM26" si="24">SQRT(AM25)</f>
        <v>6.8883371807528154E-2</v>
      </c>
      <c r="AN26">
        <f t="shared" ref="AN26" si="25">SQRT(AN25)</f>
        <v>8.677675255213356E-2</v>
      </c>
      <c r="AO26">
        <f t="shared" ref="AO26" si="26">SQRT(AO25)</f>
        <v>8.6633175190025405E-2</v>
      </c>
      <c r="AP26">
        <f t="shared" ref="AP26" si="27">SQRT(AP25)</f>
        <v>7.446791838380587E-2</v>
      </c>
      <c r="AQ26">
        <f t="shared" ref="AQ26:AS26" si="28">SQRT(AQ25)</f>
        <v>7.3288310528220948E-2</v>
      </c>
      <c r="AR26">
        <f t="shared" si="28"/>
        <v>5.7573386086165461E-2</v>
      </c>
      <c r="AS26">
        <f t="shared" si="28"/>
        <v>6.7792743105123301E-2</v>
      </c>
    </row>
    <row r="27" spans="1:45">
      <c r="A27" s="24">
        <v>41214</v>
      </c>
      <c r="B27" s="20">
        <f t="shared" ref="B27:K27" si="29">B137/B136-1</f>
        <v>2.3914130761609975E-2</v>
      </c>
      <c r="C27" s="20">
        <f t="shared" si="29"/>
        <v>8.8451892624954898E-2</v>
      </c>
      <c r="D27" s="20">
        <f t="shared" si="29"/>
        <v>-5.5737717959299382E-2</v>
      </c>
      <c r="E27" s="20">
        <f t="shared" si="29"/>
        <v>8.9041201970364359E-2</v>
      </c>
      <c r="F27" s="20">
        <f t="shared" si="29"/>
        <v>-9.3458803715046335E-3</v>
      </c>
      <c r="G27" s="20">
        <f t="shared" si="29"/>
        <v>-2.8503578809685237E-2</v>
      </c>
      <c r="H27" s="20">
        <f t="shared" si="29"/>
        <v>-3.0093132046612681E-2</v>
      </c>
      <c r="I27" s="20">
        <f t="shared" si="29"/>
        <v>-2.2471166887757521E-3</v>
      </c>
      <c r="J27" s="20">
        <f t="shared" si="29"/>
        <v>5.7469116492430139E-3</v>
      </c>
      <c r="K27" s="20">
        <f t="shared" si="29"/>
        <v>-2.4023981927718374E-2</v>
      </c>
      <c r="M27" s="37" t="s">
        <v>188</v>
      </c>
      <c r="O27" s="73">
        <f>O26/12</f>
        <v>0.01</v>
      </c>
      <c r="T27" s="71" t="s">
        <v>158</v>
      </c>
      <c r="U27" s="19">
        <f>SUMPRODUCT(U14:U23,$N15:$N24)</f>
        <v>9.9999984384015325E-4</v>
      </c>
      <c r="V27" s="19">
        <f>SUMPRODUCT(V14:V23,$N15:$N24)</f>
        <v>2.9999999967373668E-3</v>
      </c>
      <c r="W27" s="19">
        <f t="shared" ref="W27:AS27" si="30">SUMPRODUCT(W14:W23,$N15:$N24)</f>
        <v>6.9999999936348539E-3</v>
      </c>
      <c r="X27" s="19">
        <f t="shared" si="30"/>
        <v>8.9999999964603672E-3</v>
      </c>
      <c r="Y27" s="19">
        <f t="shared" si="30"/>
        <v>1.0000999998847274E-2</v>
      </c>
      <c r="Z27" s="19">
        <f t="shared" si="30"/>
        <v>1.2000999995905917E-2</v>
      </c>
      <c r="AA27" s="19">
        <f t="shared" si="30"/>
        <v>1.4000999996576917E-2</v>
      </c>
      <c r="AB27" s="19">
        <f t="shared" si="30"/>
        <v>1.7000999995310018E-2</v>
      </c>
      <c r="AC27" s="19">
        <f t="shared" si="30"/>
        <v>1.9000999996701112E-2</v>
      </c>
      <c r="AD27" s="19">
        <f t="shared" si="30"/>
        <v>1.9999999998565939E-2</v>
      </c>
      <c r="AE27" s="19">
        <f t="shared" si="30"/>
        <v>2.1999999996399743E-2</v>
      </c>
      <c r="AF27" s="19">
        <f t="shared" si="30"/>
        <v>2.3999999996663246E-2</v>
      </c>
      <c r="AG27" s="19">
        <f t="shared" si="30"/>
        <v>2.6999999995086121E-2</v>
      </c>
      <c r="AH27" s="19">
        <f t="shared" si="30"/>
        <v>2.9999999991098526E-2</v>
      </c>
      <c r="AI27" s="19">
        <f t="shared" si="30"/>
        <v>3.1999999996775746E-2</v>
      </c>
      <c r="AJ27" s="19">
        <f t="shared" si="30"/>
        <v>3.4999999995133577E-2</v>
      </c>
      <c r="AK27" s="19">
        <f t="shared" si="30"/>
        <v>2.0000000560241519E-3</v>
      </c>
      <c r="AL27" s="19">
        <f t="shared" si="30"/>
        <v>7.0009999923867743E-3</v>
      </c>
      <c r="AM27" s="19">
        <f t="shared" si="30"/>
        <v>7.4999999989527177E-3</v>
      </c>
      <c r="AN27" s="19">
        <f t="shared" si="30"/>
        <v>3.0000001214373949E-4</v>
      </c>
      <c r="AO27" s="19">
        <f t="shared" si="30"/>
        <v>3.5099999960030992E-4</v>
      </c>
      <c r="AP27" s="19">
        <f t="shared" si="30"/>
        <v>4.9999999940560915E-3</v>
      </c>
      <c r="AQ27" s="19">
        <f t="shared" si="30"/>
        <v>5.4999999992317314E-3</v>
      </c>
      <c r="AR27" s="19">
        <f t="shared" si="30"/>
        <v>1.7543846676226878E-2</v>
      </c>
      <c r="AS27" s="19">
        <f t="shared" si="30"/>
        <v>2.7051197132836376E-2</v>
      </c>
    </row>
    <row r="28" spans="1:45">
      <c r="A28" s="24">
        <v>41244</v>
      </c>
      <c r="B28" s="20">
        <f t="shared" ref="B28:K28" si="31">B138/B137-1</f>
        <v>0.1040348840481311</v>
      </c>
      <c r="C28" s="20">
        <f t="shared" si="31"/>
        <v>9.0293480845208718E-2</v>
      </c>
      <c r="D28" s="20">
        <f t="shared" si="31"/>
        <v>7.2916622787766228E-2</v>
      </c>
      <c r="E28" s="20">
        <f t="shared" si="31"/>
        <v>7.9664620914785989E-2</v>
      </c>
      <c r="F28" s="20">
        <f t="shared" si="31"/>
        <v>9.1981178736726177E-2</v>
      </c>
      <c r="G28" s="20">
        <f t="shared" si="31"/>
        <v>0.13202927799659636</v>
      </c>
      <c r="H28" s="20">
        <f t="shared" si="31"/>
        <v>5.011967971211484E-2</v>
      </c>
      <c r="I28" s="20">
        <f t="shared" si="31"/>
        <v>2.7027073732266427E-2</v>
      </c>
      <c r="J28" s="20">
        <f t="shared" si="31"/>
        <v>5.7142886560221262E-2</v>
      </c>
      <c r="K28" s="20">
        <f t="shared" si="31"/>
        <v>7.3846293550233311E-2</v>
      </c>
    </row>
    <row r="29" spans="1:45">
      <c r="A29" s="24">
        <v>41275</v>
      </c>
      <c r="B29" s="20">
        <f t="shared" ref="B29:K29" si="32">B139/B138-1</f>
        <v>-7.6917220288317267E-3</v>
      </c>
      <c r="C29" s="20">
        <f t="shared" si="32"/>
        <v>3.5196798561672571E-2</v>
      </c>
      <c r="D29" s="20">
        <f t="shared" si="32"/>
        <v>5.1779915581068092E-2</v>
      </c>
      <c r="E29" s="20">
        <f t="shared" si="32"/>
        <v>-5.8252537601270915E-2</v>
      </c>
      <c r="F29" s="20">
        <f t="shared" si="32"/>
        <v>-4.7516144931612381E-2</v>
      </c>
      <c r="G29" s="20">
        <f t="shared" si="32"/>
        <v>-8.6392333032678792E-3</v>
      </c>
      <c r="H29" s="20">
        <f t="shared" si="32"/>
        <v>1.1363148185389083E-2</v>
      </c>
      <c r="I29" s="20">
        <f t="shared" si="32"/>
        <v>0.20065796467818475</v>
      </c>
      <c r="J29" s="20">
        <f t="shared" si="32"/>
        <v>0.15675671208732056</v>
      </c>
      <c r="K29" s="20">
        <f t="shared" si="32"/>
        <v>-2.2922718746986925E-2</v>
      </c>
    </row>
    <row r="30" spans="1:45">
      <c r="A30" s="24">
        <v>41306</v>
      </c>
      <c r="B30" s="20">
        <f t="shared" ref="B30:K30" si="33">B140/B139-1</f>
        <v>-1.5505320795425548E-2</v>
      </c>
      <c r="C30" s="20">
        <f t="shared" si="33"/>
        <v>0.13499991764300789</v>
      </c>
      <c r="D30" s="20">
        <f t="shared" si="33"/>
        <v>-1.2307641196881325E-2</v>
      </c>
      <c r="E30" s="20">
        <f t="shared" si="33"/>
        <v>3.9175370695547773E-2</v>
      </c>
      <c r="F30" s="20">
        <f t="shared" si="33"/>
        <v>-2.4943410421281675E-2</v>
      </c>
      <c r="G30" s="20">
        <f t="shared" si="33"/>
        <v>3.0501065301316466E-2</v>
      </c>
      <c r="H30" s="20">
        <f t="shared" si="33"/>
        <v>-1.7977626310631267E-2</v>
      </c>
      <c r="I30" s="20">
        <f t="shared" si="33"/>
        <v>0</v>
      </c>
      <c r="J30" s="20">
        <f t="shared" si="33"/>
        <v>-7.0093405484800142E-3</v>
      </c>
      <c r="K30" s="20">
        <f t="shared" si="33"/>
        <v>0</v>
      </c>
      <c r="AA30" s="75"/>
      <c r="AB30" s="75"/>
      <c r="AC30" s="77" t="s">
        <v>192</v>
      </c>
      <c r="AD30" s="75">
        <v>0.5</v>
      </c>
    </row>
    <row r="31" spans="1:45">
      <c r="A31" s="24">
        <v>41334</v>
      </c>
      <c r="B31" s="20">
        <f t="shared" ref="B31:K31" si="34">B141/B140-1</f>
        <v>0.11811171637882079</v>
      </c>
      <c r="C31" s="20">
        <f t="shared" si="34"/>
        <v>0.20264328227128692</v>
      </c>
      <c r="D31" s="20">
        <f t="shared" si="34"/>
        <v>8.4112126574183987E-2</v>
      </c>
      <c r="E31" s="20">
        <f t="shared" si="34"/>
        <v>9.1269818081734178E-2</v>
      </c>
      <c r="F31" s="20">
        <f t="shared" si="34"/>
        <v>0.12325576457317267</v>
      </c>
      <c r="G31" s="20">
        <f t="shared" si="34"/>
        <v>0.10993655896592069</v>
      </c>
      <c r="H31" s="20">
        <f t="shared" si="34"/>
        <v>8.2380007585231896E-2</v>
      </c>
      <c r="I31" s="20">
        <f t="shared" si="34"/>
        <v>0.14155226359405604</v>
      </c>
      <c r="J31" s="20">
        <f t="shared" si="34"/>
        <v>0.22941178450561628</v>
      </c>
      <c r="K31" s="20">
        <f t="shared" si="34"/>
        <v>3.8123186181149515E-2</v>
      </c>
      <c r="AA31" s="75"/>
      <c r="AB31" s="75"/>
      <c r="AC31" s="98" t="s">
        <v>193</v>
      </c>
      <c r="AD31" s="75">
        <f>(AS27-O27)/(AS26)^2*(0.5)</f>
        <v>1.8550621545913539</v>
      </c>
    </row>
    <row r="32" spans="1:45">
      <c r="A32" s="24">
        <v>41365</v>
      </c>
      <c r="B32" s="20">
        <f t="shared" ref="B32:K32" si="35">B142/B141-1</f>
        <v>-2.1127535827813571E-2</v>
      </c>
      <c r="C32" s="20">
        <f t="shared" si="35"/>
        <v>0.12454209176700171</v>
      </c>
      <c r="D32" s="20">
        <f t="shared" si="35"/>
        <v>-5.7471895472684942E-3</v>
      </c>
      <c r="E32" s="20">
        <f t="shared" si="35"/>
        <v>-9.0909085439548343E-2</v>
      </c>
      <c r="F32" s="20">
        <f t="shared" si="35"/>
        <v>2.4844952388423769E-2</v>
      </c>
      <c r="G32" s="20">
        <f t="shared" si="35"/>
        <v>3.3333361897726954E-2</v>
      </c>
      <c r="H32" s="20">
        <f t="shared" si="35"/>
        <v>1.3502552388542144E-2</v>
      </c>
      <c r="I32" s="20">
        <f t="shared" si="35"/>
        <v>1.1999938394892329E-2</v>
      </c>
      <c r="J32" s="20">
        <f t="shared" si="35"/>
        <v>-4.306213645793E-2</v>
      </c>
      <c r="K32" s="20">
        <f t="shared" si="35"/>
        <v>3.9548027188913482E-2</v>
      </c>
      <c r="AA32" s="75"/>
      <c r="AB32" s="75"/>
      <c r="AC32" s="98" t="s">
        <v>194</v>
      </c>
      <c r="AD32" s="75">
        <f>AS27-(1/2)*AD30*AS26*AS26</f>
        <v>2.5902233128407066E-2</v>
      </c>
    </row>
    <row r="33" spans="1:25">
      <c r="A33" s="24">
        <v>41395</v>
      </c>
      <c r="B33" s="20">
        <f t="shared" ref="B33:K33" si="36">B143/B142-1</f>
        <v>2.8137299754383172E-2</v>
      </c>
      <c r="C33" s="20">
        <f t="shared" si="36"/>
        <v>-3.363378637922021E-2</v>
      </c>
      <c r="D33" s="20">
        <f t="shared" si="36"/>
        <v>2.7608245517736218E-2</v>
      </c>
      <c r="E33" s="20">
        <f t="shared" si="36"/>
        <v>7.8541580258492782E-2</v>
      </c>
      <c r="F33" s="20">
        <f t="shared" si="36"/>
        <v>-2.020208890606856E-2</v>
      </c>
      <c r="G33" s="20">
        <f t="shared" si="36"/>
        <v>-9.7368873887981877E-4</v>
      </c>
      <c r="H33" s="20">
        <f t="shared" si="36"/>
        <v>-5.0956130146218692E-2</v>
      </c>
      <c r="I33" s="20">
        <f t="shared" si="36"/>
        <v>-6.3241116744831349E-2</v>
      </c>
      <c r="J33" s="20">
        <f t="shared" si="36"/>
        <v>0.14499983128474425</v>
      </c>
      <c r="K33" s="20">
        <f t="shared" si="36"/>
        <v>-3.8043482508313686E-2</v>
      </c>
    </row>
    <row r="34" spans="1:25">
      <c r="A34" s="24">
        <v>41426</v>
      </c>
      <c r="B34" s="20">
        <f t="shared" ref="B34:K34" si="37">B144/B143-1</f>
        <v>-0.21607174757798131</v>
      </c>
      <c r="C34" s="20">
        <f t="shared" si="37"/>
        <v>-2.4390251271958263E-2</v>
      </c>
      <c r="D34" s="20">
        <f t="shared" si="37"/>
        <v>-0.18103451070216137</v>
      </c>
      <c r="E34" s="20">
        <f t="shared" si="37"/>
        <v>-5.9880287655218134E-2</v>
      </c>
      <c r="F34" s="20">
        <f t="shared" si="37"/>
        <v>-0.11999924226932346</v>
      </c>
      <c r="G34" s="20">
        <f t="shared" si="37"/>
        <v>-0.13051637122646931</v>
      </c>
      <c r="H34" s="20">
        <f t="shared" si="37"/>
        <v>-0.12080508826671121</v>
      </c>
      <c r="I34" s="20">
        <f t="shared" si="37"/>
        <v>-1.4091820925885012E-2</v>
      </c>
      <c r="J34" s="20">
        <f t="shared" si="37"/>
        <v>-3.0515918886730664E-2</v>
      </c>
      <c r="K34" s="20">
        <f t="shared" si="37"/>
        <v>8.0088228228485381E-3</v>
      </c>
    </row>
    <row r="35" spans="1:25">
      <c r="A35" s="24">
        <v>41456</v>
      </c>
      <c r="B35" s="20">
        <f t="shared" ref="B35:K35" si="38">B145/B144-1</f>
        <v>-3.8724509180145472E-2</v>
      </c>
      <c r="C35" s="20">
        <f t="shared" si="38"/>
        <v>-6.4285656769247912E-2</v>
      </c>
      <c r="D35" s="20">
        <f t="shared" si="38"/>
        <v>-9.8245655698056766E-2</v>
      </c>
      <c r="E35" s="20">
        <f t="shared" si="38"/>
        <v>-0.12101900289141376</v>
      </c>
      <c r="F35" s="20">
        <f t="shared" si="38"/>
        <v>-9.9762527474599128E-2</v>
      </c>
      <c r="G35" s="20">
        <f t="shared" si="38"/>
        <v>-7.7753731240867041E-2</v>
      </c>
      <c r="H35" s="20">
        <f t="shared" si="38"/>
        <v>-5.3435696119567111E-2</v>
      </c>
      <c r="I35" s="20">
        <f t="shared" si="38"/>
        <v>7.5220973176340689E-2</v>
      </c>
      <c r="J35" s="20">
        <f t="shared" si="38"/>
        <v>-1.8017902628124971E-2</v>
      </c>
      <c r="K35" s="20">
        <f t="shared" si="38"/>
        <v>6.4593373371659046E-2</v>
      </c>
    </row>
    <row r="36" spans="1:25">
      <c r="A36" s="24">
        <v>41487</v>
      </c>
      <c r="B36" s="20">
        <f t="shared" ref="B36:K36" si="39">B146/B145-1</f>
        <v>-3.7915062087975238E-2</v>
      </c>
      <c r="C36" s="20">
        <f t="shared" si="39"/>
        <v>-0.19083974202978138</v>
      </c>
      <c r="D36" s="20">
        <f t="shared" si="39"/>
        <v>-7.0038959943910628E-2</v>
      </c>
      <c r="E36" s="20">
        <f t="shared" si="39"/>
        <v>-5.3140058951812508E-2</v>
      </c>
      <c r="F36" s="20">
        <f t="shared" si="39"/>
        <v>-7.1240044799978142E-2</v>
      </c>
      <c r="G36" s="20">
        <f t="shared" si="39"/>
        <v>-3.512895441419106E-2</v>
      </c>
      <c r="H36" s="20">
        <f t="shared" si="39"/>
        <v>0.1160942117316619</v>
      </c>
      <c r="I36" s="20">
        <f t="shared" si="39"/>
        <v>-9.0534858315336142E-2</v>
      </c>
      <c r="J36" s="20">
        <f t="shared" si="39"/>
        <v>-0.12293574143605268</v>
      </c>
      <c r="K36" s="20">
        <f t="shared" si="39"/>
        <v>-0.15730329161044365</v>
      </c>
    </row>
    <row r="37" spans="1:25">
      <c r="A37" s="24">
        <v>41518</v>
      </c>
      <c r="B37" s="20">
        <f t="shared" ref="B37:K37" si="40">B147/B146-1</f>
        <v>0.10837650892491446</v>
      </c>
      <c r="C37" s="20">
        <f t="shared" si="40"/>
        <v>0.30188678280558756</v>
      </c>
      <c r="D37" s="20">
        <f t="shared" si="40"/>
        <v>0.11715487303819039</v>
      </c>
      <c r="E37" s="20">
        <f t="shared" si="40"/>
        <v>8.9285645664382685E-2</v>
      </c>
      <c r="F37" s="20">
        <f t="shared" si="40"/>
        <v>0.1306818699720167</v>
      </c>
      <c r="G37" s="20">
        <f t="shared" si="40"/>
        <v>0.13106816102807683</v>
      </c>
      <c r="H37" s="20">
        <f t="shared" si="40"/>
        <v>-0.10401829031219267</v>
      </c>
      <c r="I37" s="20">
        <f t="shared" si="40"/>
        <v>0.28959268945700156</v>
      </c>
      <c r="J37" s="20">
        <f t="shared" si="40"/>
        <v>7.7405968615900544E-2</v>
      </c>
      <c r="K37" s="20">
        <f t="shared" si="40"/>
        <v>0.10933322755227159</v>
      </c>
    </row>
    <row r="38" spans="1:25">
      <c r="A38" s="24">
        <v>41548</v>
      </c>
      <c r="B38" s="20">
        <f t="shared" ref="B38:K38" si="41">B148/B147-1</f>
        <v>2.8889820223281015E-2</v>
      </c>
      <c r="C38" s="20">
        <f t="shared" si="41"/>
        <v>0.10869568632527349</v>
      </c>
      <c r="D38" s="20">
        <f t="shared" si="41"/>
        <v>2.6217185158633916E-2</v>
      </c>
      <c r="E38" s="20">
        <f t="shared" si="41"/>
        <v>6.0889956719871074E-2</v>
      </c>
      <c r="F38" s="20">
        <f t="shared" si="41"/>
        <v>1.0050236331390128E-2</v>
      </c>
      <c r="G38" s="20">
        <f t="shared" si="41"/>
        <v>5.1502149484916826E-2</v>
      </c>
      <c r="H38" s="20">
        <f t="shared" si="41"/>
        <v>0.19760670322790808</v>
      </c>
      <c r="I38" s="20">
        <f t="shared" si="41"/>
        <v>1.7543856326724727E-2</v>
      </c>
      <c r="J38" s="20">
        <f t="shared" si="41"/>
        <v>0.1116502868912288</v>
      </c>
      <c r="K38" s="20">
        <f t="shared" si="41"/>
        <v>7.2116567654316732E-3</v>
      </c>
    </row>
    <row r="39" spans="1:25">
      <c r="A39" s="24">
        <v>41579</v>
      </c>
      <c r="B39" s="20">
        <f t="shared" ref="B39:K39" si="42">B149/B148-1</f>
        <v>-6.9114977116745968E-2</v>
      </c>
      <c r="C39" s="20">
        <f t="shared" si="42"/>
        <v>8.4967273492939199E-2</v>
      </c>
      <c r="D39" s="20">
        <f t="shared" si="42"/>
        <v>-5.1094808268254299E-2</v>
      </c>
      <c r="E39" s="20">
        <f t="shared" si="42"/>
        <v>1.3245036033877611E-2</v>
      </c>
      <c r="F39" s="20">
        <f t="shared" si="42"/>
        <v>-5.2238834183908178E-2</v>
      </c>
      <c r="G39" s="20">
        <f t="shared" si="42"/>
        <v>-2.6530731450329803E-2</v>
      </c>
      <c r="H39" s="20">
        <f t="shared" si="42"/>
        <v>-6.0209355286850785E-2</v>
      </c>
      <c r="I39" s="20">
        <f t="shared" si="42"/>
        <v>3.7931027423354191E-2</v>
      </c>
      <c r="J39" s="20">
        <f t="shared" si="42"/>
        <v>1.3100480408359205E-2</v>
      </c>
      <c r="K39" s="20">
        <f t="shared" si="42"/>
        <v>8.8305401872059486E-2</v>
      </c>
    </row>
    <row r="40" spans="1:25">
      <c r="A40" s="24">
        <v>41609</v>
      </c>
      <c r="B40" s="20">
        <f t="shared" ref="B40:K40" si="43">B150/B149-1</f>
        <v>-0.13689323538021969</v>
      </c>
      <c r="C40" s="20">
        <f t="shared" si="43"/>
        <v>-8.4337311634285705E-2</v>
      </c>
      <c r="D40" s="20">
        <f t="shared" si="43"/>
        <v>-0.10576923076923062</v>
      </c>
      <c r="E40" s="20">
        <f t="shared" si="43"/>
        <v>-6.5359457862877002E-2</v>
      </c>
      <c r="F40" s="20">
        <f t="shared" si="43"/>
        <v>-8.6614159268501245E-2</v>
      </c>
      <c r="G40" s="20">
        <f t="shared" si="43"/>
        <v>-7.7568153599175682E-2</v>
      </c>
      <c r="H40" s="20">
        <f t="shared" si="43"/>
        <v>-0.1998774399904345</v>
      </c>
      <c r="I40" s="20">
        <f t="shared" si="43"/>
        <v>2.6578068323982684E-2</v>
      </c>
      <c r="J40" s="20">
        <f t="shared" si="43"/>
        <v>-0.10775852387810958</v>
      </c>
      <c r="K40" s="20">
        <f t="shared" si="43"/>
        <v>-4.8245626996796132E-2</v>
      </c>
    </row>
    <row r="41" spans="1:25">
      <c r="A41" s="24">
        <v>41640</v>
      </c>
      <c r="B41" s="20">
        <f t="shared" ref="B41:K41" si="44">B151/B150-1</f>
        <v>-0.14516069129721376</v>
      </c>
      <c r="C41" s="20">
        <f t="shared" si="44"/>
        <v>-8.5526411499604493E-2</v>
      </c>
      <c r="D41" s="20">
        <f t="shared" si="44"/>
        <v>-0.12903225806451624</v>
      </c>
      <c r="E41" s="20">
        <f t="shared" si="44"/>
        <v>-0.13170165466974249</v>
      </c>
      <c r="F41" s="20">
        <f t="shared" si="44"/>
        <v>-0.14367819438540519</v>
      </c>
      <c r="G41" s="20">
        <f t="shared" si="44"/>
        <v>-0.12954534038566823</v>
      </c>
      <c r="H41" s="20">
        <f t="shared" si="44"/>
        <v>-0.14029714160836171</v>
      </c>
      <c r="I41" s="20">
        <f t="shared" si="44"/>
        <v>9.7087361682735906E-2</v>
      </c>
      <c r="J41" s="20">
        <f t="shared" si="44"/>
        <v>-8.5990418019875503E-2</v>
      </c>
      <c r="K41" s="20">
        <f t="shared" si="44"/>
        <v>-0.11059903899097445</v>
      </c>
    </row>
    <row r="42" spans="1:25">
      <c r="A42" s="24">
        <v>41671</v>
      </c>
      <c r="B42" s="20">
        <f t="shared" ref="B42:K42" si="45">B152/B151-1</f>
        <v>4.0881362391031129E-2</v>
      </c>
      <c r="C42" s="20">
        <f t="shared" si="45"/>
        <v>-0.11870500427308073</v>
      </c>
      <c r="D42" s="20">
        <f t="shared" si="45"/>
        <v>9.8764845731051931E-3</v>
      </c>
      <c r="E42" s="20">
        <f t="shared" si="45"/>
        <v>4.4295363495368889E-2</v>
      </c>
      <c r="F42" s="20">
        <f t="shared" si="45"/>
        <v>1.6778452497255403E-2</v>
      </c>
      <c r="G42" s="20">
        <f t="shared" si="45"/>
        <v>6.788499055572017E-2</v>
      </c>
      <c r="H42" s="20">
        <f t="shared" si="45"/>
        <v>-6.9447137793831049E-3</v>
      </c>
      <c r="I42" s="20">
        <f t="shared" si="45"/>
        <v>-7.9645925413385998E-2</v>
      </c>
      <c r="J42" s="20">
        <f t="shared" si="45"/>
        <v>-9.7251636187530965E-2</v>
      </c>
      <c r="K42" s="20">
        <f t="shared" si="45"/>
        <v>6.2176040222910345E-2</v>
      </c>
    </row>
    <row r="43" spans="1:25">
      <c r="A43" s="24">
        <v>41699</v>
      </c>
      <c r="B43" s="20">
        <f t="shared" ref="B43:K43" si="46">B153/B152-1</f>
        <v>0.22658468216842187</v>
      </c>
      <c r="C43" s="20">
        <f t="shared" si="46"/>
        <v>0.22857159796059001</v>
      </c>
      <c r="D43" s="20">
        <f t="shared" si="46"/>
        <v>0.16136897027042418</v>
      </c>
      <c r="E43" s="20">
        <f t="shared" si="46"/>
        <v>0.16452435648108921</v>
      </c>
      <c r="F43" s="20">
        <f t="shared" si="46"/>
        <v>0.2079209300303666</v>
      </c>
      <c r="G43" s="20">
        <f t="shared" si="46"/>
        <v>0.10268960810389482</v>
      </c>
      <c r="H43" s="20">
        <f t="shared" si="46"/>
        <v>0.18881079888179064</v>
      </c>
      <c r="I43" s="20">
        <f t="shared" si="46"/>
        <v>0.10256407595051664</v>
      </c>
      <c r="J43" s="20">
        <f t="shared" si="46"/>
        <v>0.20608919839345807</v>
      </c>
      <c r="K43" s="20">
        <f t="shared" si="46"/>
        <v>0.17560986463100248</v>
      </c>
    </row>
    <row r="44" spans="1:25">
      <c r="A44" s="24">
        <v>41730</v>
      </c>
      <c r="B44" s="20">
        <f t="shared" ref="B44:K44" si="47">B154/B153-1</f>
        <v>8.1281356713273301E-2</v>
      </c>
      <c r="C44" s="20">
        <f t="shared" si="47"/>
        <v>6.9767312886913846E-2</v>
      </c>
      <c r="D44" s="20">
        <f t="shared" si="47"/>
        <v>4.6315901042757623E-2</v>
      </c>
      <c r="E44" s="20">
        <f t="shared" si="47"/>
        <v>4.8565120813563567E-2</v>
      </c>
      <c r="F44" s="20">
        <f t="shared" si="47"/>
        <v>5.6010904799701944E-2</v>
      </c>
      <c r="G44" s="20">
        <f t="shared" si="47"/>
        <v>4.5454500904390294E-2</v>
      </c>
      <c r="H44" s="20">
        <f t="shared" si="47"/>
        <v>0.10563122305868666</v>
      </c>
      <c r="I44" s="20">
        <f t="shared" si="47"/>
        <v>1.5984916609968147E-2</v>
      </c>
      <c r="J44" s="20">
        <f t="shared" si="47"/>
        <v>-3.9805828021740153E-2</v>
      </c>
      <c r="K44" s="20">
        <f t="shared" si="47"/>
        <v>1.1410804835175981E-2</v>
      </c>
    </row>
    <row r="45" spans="1:25">
      <c r="A45" s="24">
        <v>41760</v>
      </c>
      <c r="B45" s="20">
        <f t="shared" ref="B45:K45" si="48">B155/B154-1</f>
        <v>0.15266963988470139</v>
      </c>
      <c r="C45" s="20">
        <f t="shared" si="48"/>
        <v>0.12814766204743067</v>
      </c>
      <c r="D45" s="20">
        <f t="shared" si="48"/>
        <v>0.23321222065761127</v>
      </c>
      <c r="E45" s="20">
        <f t="shared" si="48"/>
        <v>0.11280542491941215</v>
      </c>
      <c r="F45" s="20">
        <f t="shared" si="48"/>
        <v>0.12035863966494809</v>
      </c>
      <c r="G45" s="20">
        <f t="shared" si="48"/>
        <v>0.11654105469060361</v>
      </c>
      <c r="H45" s="20">
        <f t="shared" si="48"/>
        <v>0.1099048566549059</v>
      </c>
      <c r="I45" s="20">
        <f t="shared" si="48"/>
        <v>-1.1834347396743938E-2</v>
      </c>
      <c r="J45" s="20">
        <f t="shared" si="48"/>
        <v>0.12537901088083148</v>
      </c>
      <c r="K45" s="20">
        <f t="shared" si="48"/>
        <v>-5.5384563860427782E-2</v>
      </c>
      <c r="T45" s="80" t="s">
        <v>185</v>
      </c>
      <c r="Y45" s="88" t="s">
        <v>189</v>
      </c>
    </row>
    <row r="46" spans="1:25">
      <c r="A46" s="24">
        <v>41791</v>
      </c>
      <c r="B46" s="20">
        <f t="shared" ref="B46:K46" si="49">B156/B155-1</f>
        <v>-5.5216168891640383E-2</v>
      </c>
      <c r="C46" s="20">
        <f t="shared" si="49"/>
        <v>2.8249157389135249E-3</v>
      </c>
      <c r="D46" s="20">
        <f t="shared" si="49"/>
        <v>-4.0200899884245245E-2</v>
      </c>
      <c r="E46" s="20">
        <f t="shared" si="49"/>
        <v>-3.1372487666519677E-2</v>
      </c>
      <c r="F46" s="20">
        <f t="shared" si="49"/>
        <v>-3.0409238894821611E-2</v>
      </c>
      <c r="G46" s="20">
        <f t="shared" si="49"/>
        <v>4.8308570310653387E-3</v>
      </c>
      <c r="H46" s="20">
        <f t="shared" si="49"/>
        <v>0.11065167676780718</v>
      </c>
      <c r="I46" s="20">
        <f t="shared" si="49"/>
        <v>8.9820377997280598E-3</v>
      </c>
      <c r="J46" s="20">
        <f t="shared" si="49"/>
        <v>-6.0138436479687973E-2</v>
      </c>
      <c r="K46" s="20">
        <f t="shared" si="49"/>
        <v>1.1569866079932893</v>
      </c>
      <c r="U46" s="23" t="s">
        <v>176</v>
      </c>
      <c r="V46">
        <f>(Q14-O27)/AS26</f>
        <v>0.25151935225703653</v>
      </c>
      <c r="Y46" s="87" t="s">
        <v>186</v>
      </c>
    </row>
    <row r="47" spans="1:25">
      <c r="A47" s="24">
        <v>41821</v>
      </c>
      <c r="B47" s="20">
        <f t="shared" ref="B47:K47" si="50">B157/B156-1</f>
        <v>6.060744276151353E-2</v>
      </c>
      <c r="C47" s="20">
        <f t="shared" si="50"/>
        <v>-6.478878587054071E-2</v>
      </c>
      <c r="D47" s="20">
        <f t="shared" si="50"/>
        <v>4.7120391371720638E-2</v>
      </c>
      <c r="E47" s="20">
        <f t="shared" si="50"/>
        <v>5.9716503017031242E-2</v>
      </c>
      <c r="F47" s="20">
        <f t="shared" si="50"/>
        <v>6.7551254456836407E-2</v>
      </c>
      <c r="G47" s="20">
        <f t="shared" si="50"/>
        <v>8.173068486717705E-2</v>
      </c>
      <c r="H47" s="20">
        <f t="shared" si="50"/>
        <v>-6.1102593117864812E-2</v>
      </c>
      <c r="I47" s="20">
        <f t="shared" si="50"/>
        <v>4.7477702983276693E-2</v>
      </c>
      <c r="J47" s="20">
        <f t="shared" si="50"/>
        <v>2.7724654993254605E-2</v>
      </c>
      <c r="K47" s="20">
        <f t="shared" si="50"/>
        <v>-0.47736634393743782</v>
      </c>
      <c r="T47" s="79" t="s">
        <v>181</v>
      </c>
    </row>
    <row r="48" spans="1:25">
      <c r="A48" s="24">
        <v>41852</v>
      </c>
      <c r="B48" s="20">
        <f t="shared" ref="B48:K48" si="51">B158/B157-1</f>
        <v>-1.8365643230843109E-2</v>
      </c>
      <c r="C48" s="20">
        <f t="shared" si="51"/>
        <v>-3.6144607446829347E-2</v>
      </c>
      <c r="D48" s="20">
        <f t="shared" si="51"/>
        <v>-7.0000003855262616E-2</v>
      </c>
      <c r="E48" s="20">
        <f t="shared" si="51"/>
        <v>-2.9608335480753478E-2</v>
      </c>
      <c r="F48" s="20">
        <f t="shared" si="51"/>
        <v>-4.2937904193534382E-2</v>
      </c>
      <c r="G48" s="20">
        <f t="shared" si="51"/>
        <v>-1.777774945398658E-2</v>
      </c>
      <c r="H48" s="20">
        <f t="shared" si="51"/>
        <v>-3.3997728401721439E-2</v>
      </c>
      <c r="I48" s="20">
        <f t="shared" si="51"/>
        <v>8.4985856638213342E-3</v>
      </c>
      <c r="J48" s="20">
        <f t="shared" si="51"/>
        <v>-4.9302339810689988E-2</v>
      </c>
      <c r="K48" s="20">
        <f t="shared" si="51"/>
        <v>0</v>
      </c>
    </row>
    <row r="49" spans="1:45">
      <c r="A49" s="24">
        <v>41883</v>
      </c>
      <c r="B49" s="20">
        <f t="shared" ref="B49:K49" si="52">B159/B158-1</f>
        <v>-7.0686154117807543E-2</v>
      </c>
      <c r="C49" s="20">
        <f t="shared" si="52"/>
        <v>-5.6249948009142958E-2</v>
      </c>
      <c r="D49" s="20">
        <f t="shared" si="52"/>
        <v>-9.3189989416682328E-2</v>
      </c>
      <c r="E49" s="20">
        <f t="shared" si="52"/>
        <v>-9.9409518241997064E-2</v>
      </c>
      <c r="F49" s="20">
        <f t="shared" si="52"/>
        <v>-5.5489923061045276E-2</v>
      </c>
      <c r="G49" s="20">
        <f t="shared" si="52"/>
        <v>-4.9773724073625347E-2</v>
      </c>
      <c r="H49" s="20">
        <f t="shared" si="52"/>
        <v>0.14644006144629329</v>
      </c>
      <c r="I49" s="20">
        <f t="shared" si="52"/>
        <v>3.370802002532125E-2</v>
      </c>
      <c r="J49" s="20">
        <f t="shared" si="52"/>
        <v>-5.5773028396664204E-2</v>
      </c>
      <c r="K49" s="20">
        <f t="shared" si="52"/>
        <v>0.90551244702623035</v>
      </c>
      <c r="U49" s="90" t="s">
        <v>191</v>
      </c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2"/>
      <c r="AR49" s="80" t="s">
        <v>182</v>
      </c>
      <c r="AS49" s="80" t="s">
        <v>180</v>
      </c>
    </row>
    <row r="50" spans="1:45">
      <c r="A50" s="24">
        <v>41913</v>
      </c>
      <c r="B50" s="20">
        <f t="shared" ref="B50:K50" si="53">B160/B159-1</f>
        <v>8.9484408017088901E-2</v>
      </c>
      <c r="C50" s="20">
        <f t="shared" si="53"/>
        <v>8.6092700870143535E-2</v>
      </c>
      <c r="D50" s="20">
        <f t="shared" si="53"/>
        <v>9.8814118124641803E-2</v>
      </c>
      <c r="E50" s="20">
        <f t="shared" si="53"/>
        <v>5.4644894125768895E-2</v>
      </c>
      <c r="F50" s="20">
        <f t="shared" si="53"/>
        <v>8.4999897191436746E-2</v>
      </c>
      <c r="G50" s="20">
        <f t="shared" si="53"/>
        <v>8.0952402136105661E-2</v>
      </c>
      <c r="H50" s="20">
        <f t="shared" si="53"/>
        <v>-8.6420692703383928E-3</v>
      </c>
      <c r="I50" s="20">
        <f t="shared" si="53"/>
        <v>1.3586721408809233E-2</v>
      </c>
      <c r="J50" s="20">
        <f t="shared" si="53"/>
        <v>4.4559656570466455E-2</v>
      </c>
      <c r="K50" s="20">
        <f t="shared" si="53"/>
        <v>4.9586452737332198E-2</v>
      </c>
      <c r="T50" s="83" t="s">
        <v>165</v>
      </c>
      <c r="U50" s="81">
        <v>0.9907033534734252</v>
      </c>
      <c r="V50" s="81">
        <v>0.95525370705996537</v>
      </c>
      <c r="W50" s="81">
        <v>0.93162060937147739</v>
      </c>
      <c r="X50" s="81">
        <v>0.9079638785843841</v>
      </c>
      <c r="Y50" s="81">
        <v>0.86069768320740803</v>
      </c>
      <c r="Z50" s="81">
        <v>0.13184285160342921</v>
      </c>
      <c r="AA50" s="81">
        <v>7.8065806466112914E-2</v>
      </c>
      <c r="AB50" s="81">
        <v>1.4358773812890324E-3</v>
      </c>
      <c r="AC50" s="81">
        <v>0</v>
      </c>
      <c r="AD50" s="81">
        <v>0</v>
      </c>
      <c r="AE50" s="81">
        <v>0</v>
      </c>
      <c r="AF50" s="81">
        <v>0</v>
      </c>
      <c r="AG50" s="81">
        <v>0</v>
      </c>
      <c r="AH50" s="81">
        <v>0</v>
      </c>
      <c r="AI50" s="81">
        <v>0</v>
      </c>
      <c r="AJ50" s="81">
        <v>0</v>
      </c>
      <c r="AK50" s="81">
        <v>0</v>
      </c>
      <c r="AL50" s="81">
        <v>0</v>
      </c>
      <c r="AM50" s="81">
        <v>0</v>
      </c>
      <c r="AN50" s="81">
        <v>0</v>
      </c>
      <c r="AO50" s="81">
        <v>0</v>
      </c>
      <c r="AP50" s="81">
        <v>0</v>
      </c>
      <c r="AQ50" s="81">
        <v>0</v>
      </c>
      <c r="AR50" s="84">
        <v>0</v>
      </c>
      <c r="AS50" s="84">
        <v>0</v>
      </c>
    </row>
    <row r="51" spans="1:45">
      <c r="A51" s="24">
        <v>41944</v>
      </c>
      <c r="B51" s="20">
        <f t="shared" ref="B51:K51" si="54">B161/B160-1</f>
        <v>9.2400766433616166E-2</v>
      </c>
      <c r="C51" s="20">
        <f t="shared" si="54"/>
        <v>1.8292858483042851E-2</v>
      </c>
      <c r="D51" s="20">
        <f t="shared" si="54"/>
        <v>0.10791360022432639</v>
      </c>
      <c r="E51" s="20">
        <f t="shared" si="54"/>
        <v>3.8342020799201348E-2</v>
      </c>
      <c r="F51" s="20">
        <f t="shared" si="54"/>
        <v>0.12557601739384294</v>
      </c>
      <c r="G51" s="20">
        <f t="shared" si="54"/>
        <v>0.10132155976267176</v>
      </c>
      <c r="H51" s="20">
        <f t="shared" si="54"/>
        <v>-4.0046057833459048E-2</v>
      </c>
      <c r="I51" s="20">
        <f t="shared" si="54"/>
        <v>1.8766925420119929E-2</v>
      </c>
      <c r="J51" s="20">
        <f t="shared" si="54"/>
        <v>-9.9206057340002207E-3</v>
      </c>
      <c r="K51" s="20">
        <f t="shared" si="54"/>
        <v>-0.50752584196604245</v>
      </c>
      <c r="T51" s="83" t="s">
        <v>166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4.0020001423255146E-3</v>
      </c>
      <c r="AF51" s="81">
        <v>4.0503301212173472E-2</v>
      </c>
      <c r="AG51" s="81">
        <v>7.8800435929706064E-2</v>
      </c>
      <c r="AH51" s="81">
        <v>8.0252769498304084E-3</v>
      </c>
      <c r="AI51" s="81">
        <v>0</v>
      </c>
      <c r="AJ51" s="81">
        <v>0</v>
      </c>
      <c r="AK51" s="81">
        <v>0</v>
      </c>
      <c r="AL51" s="81">
        <v>0</v>
      </c>
      <c r="AM51" s="81">
        <v>0</v>
      </c>
      <c r="AN51" s="81">
        <v>0</v>
      </c>
      <c r="AO51" s="81">
        <v>0</v>
      </c>
      <c r="AP51" s="81">
        <v>0</v>
      </c>
      <c r="AQ51" s="81">
        <v>0</v>
      </c>
      <c r="AR51" s="84">
        <v>0</v>
      </c>
      <c r="AS51" s="84">
        <v>8.0416996971104882E-2</v>
      </c>
    </row>
    <row r="52" spans="1:45">
      <c r="A52" s="24">
        <v>41974</v>
      </c>
      <c r="B52" s="20">
        <f t="shared" ref="B52:K52" si="55">B162/B161-1</f>
        <v>-8.0826057706117505E-2</v>
      </c>
      <c r="C52" s="20">
        <f t="shared" si="55"/>
        <v>0.11077831698690921</v>
      </c>
      <c r="D52" s="20">
        <f t="shared" si="55"/>
        <v>9.4155858786207913E-2</v>
      </c>
      <c r="E52" s="20">
        <f t="shared" si="55"/>
        <v>0.10379230562310071</v>
      </c>
      <c r="F52" s="20">
        <f t="shared" si="55"/>
        <v>-3.5823878095633255E-2</v>
      </c>
      <c r="G52" s="20">
        <f t="shared" si="55"/>
        <v>-8.0000736933509842E-3</v>
      </c>
      <c r="H52" s="20">
        <f t="shared" si="55"/>
        <v>-3.6706679670085562E-2</v>
      </c>
      <c r="I52" s="20">
        <f t="shared" si="55"/>
        <v>5.2631358449199972E-3</v>
      </c>
      <c r="J52" s="20">
        <f t="shared" si="55"/>
        <v>1.2023972980343522E-2</v>
      </c>
      <c r="K52" s="20">
        <f t="shared" si="55"/>
        <v>1.2145856511747599E-2</v>
      </c>
      <c r="T52" s="83" t="s">
        <v>167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7.6634043008583716E-2</v>
      </c>
      <c r="AA52" s="81">
        <v>8.370226078466933E-2</v>
      </c>
      <c r="AB52" s="81">
        <v>0.10225024550871051</v>
      </c>
      <c r="AC52" s="81">
        <v>8.8497404615608649E-2</v>
      </c>
      <c r="AD52" s="81">
        <v>6.4683783645979528E-2</v>
      </c>
      <c r="AE52" s="81">
        <v>2.4681129783008304E-2</v>
      </c>
      <c r="AF52" s="81">
        <v>0</v>
      </c>
      <c r="AG52" s="81">
        <v>0</v>
      </c>
      <c r="AH52" s="81">
        <v>0</v>
      </c>
      <c r="AI52" s="81">
        <v>0</v>
      </c>
      <c r="AJ52" s="81">
        <v>0</v>
      </c>
      <c r="AK52" s="81">
        <v>0</v>
      </c>
      <c r="AL52" s="81">
        <v>0</v>
      </c>
      <c r="AM52" s="81">
        <v>0</v>
      </c>
      <c r="AN52" s="81">
        <v>0</v>
      </c>
      <c r="AO52" s="81">
        <v>0</v>
      </c>
      <c r="AP52" s="81">
        <v>0</v>
      </c>
      <c r="AQ52" s="81">
        <v>0</v>
      </c>
      <c r="AR52" s="84">
        <v>6.9043924434976076E-2</v>
      </c>
      <c r="AS52" s="84">
        <v>0</v>
      </c>
    </row>
    <row r="53" spans="1:45">
      <c r="A53" s="24">
        <v>42005</v>
      </c>
      <c r="B53" s="20">
        <f t="shared" ref="B53:K53" si="56">B163/B162-1</f>
        <v>4.0899537855913382E-2</v>
      </c>
      <c r="C53" s="20">
        <f t="shared" si="56"/>
        <v>4.5821941568932711E-2</v>
      </c>
      <c r="D53" s="20">
        <f t="shared" si="56"/>
        <v>5.7863613252336243E-2</v>
      </c>
      <c r="E53" s="20">
        <f t="shared" si="56"/>
        <v>-3.8878788480991799E-2</v>
      </c>
      <c r="F53" s="20">
        <f t="shared" si="56"/>
        <v>9.8726075195201934E-2</v>
      </c>
      <c r="G53" s="20">
        <f t="shared" si="56"/>
        <v>2.8225980951873675E-2</v>
      </c>
      <c r="H53" s="20">
        <f t="shared" si="56"/>
        <v>0.20665609867413637</v>
      </c>
      <c r="I53" s="20">
        <f t="shared" si="56"/>
        <v>-4.1884915478373808E-2</v>
      </c>
      <c r="J53" s="20">
        <f t="shared" si="56"/>
        <v>-2.1781989704837135E-2</v>
      </c>
      <c r="K53" s="20">
        <f t="shared" si="56"/>
        <v>0.95599973199453436</v>
      </c>
      <c r="T53" s="83" t="s">
        <v>168</v>
      </c>
      <c r="U53" s="81">
        <v>0</v>
      </c>
      <c r="V53" s="81">
        <v>0</v>
      </c>
      <c r="W53" s="81">
        <v>0</v>
      </c>
      <c r="X53" s="81">
        <v>0</v>
      </c>
      <c r="Y53" s="81">
        <v>0</v>
      </c>
      <c r="Z53" s="81">
        <v>5.3064039240193539E-2</v>
      </c>
      <c r="AA53" s="81">
        <v>0.10072142462281057</v>
      </c>
      <c r="AB53" s="81">
        <v>0.16445251406141409</v>
      </c>
      <c r="AC53" s="81">
        <v>0.21734911867141657</v>
      </c>
      <c r="AD53" s="81">
        <v>0.28311820405805033</v>
      </c>
      <c r="AE53" s="81">
        <v>0.33614705844670539</v>
      </c>
      <c r="AF53" s="81">
        <v>0.38224512531954297</v>
      </c>
      <c r="AG53" s="81">
        <v>0.44621396864562152</v>
      </c>
      <c r="AH53" s="81">
        <v>0.49833471970622423</v>
      </c>
      <c r="AI53" s="81">
        <v>0.46828694566982176</v>
      </c>
      <c r="AJ53" s="81">
        <v>0.45109702172229948</v>
      </c>
      <c r="AK53" s="81">
        <v>0.42960961692880761</v>
      </c>
      <c r="AL53" s="81">
        <v>0.35608985881670258</v>
      </c>
      <c r="AM53" s="81">
        <v>0.23633091032058656</v>
      </c>
      <c r="AN53" s="81">
        <v>0.15649161126161321</v>
      </c>
      <c r="AO53" s="81">
        <v>7.6652312202640224E-2</v>
      </c>
      <c r="AP53" s="81">
        <v>0</v>
      </c>
      <c r="AQ53" s="81">
        <v>0.43390710196657944</v>
      </c>
      <c r="AR53" s="84">
        <v>0.27808718342169214</v>
      </c>
      <c r="AS53" s="84">
        <v>0.45558713100854226</v>
      </c>
    </row>
    <row r="54" spans="1:45">
      <c r="A54" s="24">
        <v>42036</v>
      </c>
      <c r="B54" s="20">
        <f t="shared" ref="B54:K54" si="57">B164/B163-1</f>
        <v>-8.8407082274908788E-2</v>
      </c>
      <c r="C54" s="20">
        <f t="shared" si="57"/>
        <v>2.5774806910832115E-3</v>
      </c>
      <c r="D54" s="20">
        <f t="shared" si="57"/>
        <v>-0.11781207718160702</v>
      </c>
      <c r="E54" s="20">
        <f t="shared" si="57"/>
        <v>-2.8221485546922054E-3</v>
      </c>
      <c r="F54" s="20">
        <f t="shared" si="57"/>
        <v>-0.13236728982701207</v>
      </c>
      <c r="G54" s="20">
        <f t="shared" si="57"/>
        <v>-8.2353010337652188E-2</v>
      </c>
      <c r="H54" s="20">
        <f t="shared" si="57"/>
        <v>-8.4821422371865407E-2</v>
      </c>
      <c r="I54" s="20">
        <f t="shared" si="57"/>
        <v>9.5628490114302078E-2</v>
      </c>
      <c r="J54" s="20">
        <f t="shared" si="57"/>
        <v>-1.3158070687173784E-2</v>
      </c>
      <c r="K54" s="20">
        <f t="shared" si="57"/>
        <v>-3.8854519401927301E-2</v>
      </c>
      <c r="T54" s="83" t="s">
        <v>169</v>
      </c>
      <c r="U54" s="81">
        <v>0</v>
      </c>
      <c r="V54" s="81">
        <v>0</v>
      </c>
      <c r="W54" s="81">
        <v>0</v>
      </c>
      <c r="X54" s="81">
        <v>0</v>
      </c>
      <c r="Y54" s="81">
        <v>0</v>
      </c>
      <c r="Z54" s="81">
        <v>0</v>
      </c>
      <c r="AA54" s="81">
        <v>0</v>
      </c>
      <c r="AB54" s="81">
        <v>0</v>
      </c>
      <c r="AC54" s="81">
        <v>0</v>
      </c>
      <c r="AD54" s="81">
        <v>0</v>
      </c>
      <c r="AE54" s="81">
        <v>0</v>
      </c>
      <c r="AF54" s="81">
        <v>0</v>
      </c>
      <c r="AG54" s="81">
        <v>0</v>
      </c>
      <c r="AH54" s="81">
        <v>0</v>
      </c>
      <c r="AI54" s="81">
        <v>0</v>
      </c>
      <c r="AJ54" s="81">
        <v>0</v>
      </c>
      <c r="AK54" s="81">
        <v>0</v>
      </c>
      <c r="AL54" s="81">
        <v>0</v>
      </c>
      <c r="AM54" s="81">
        <v>0</v>
      </c>
      <c r="AN54" s="81">
        <v>0</v>
      </c>
      <c r="AO54" s="81">
        <v>0</v>
      </c>
      <c r="AP54" s="81">
        <v>0</v>
      </c>
      <c r="AQ54" s="81">
        <v>0</v>
      </c>
      <c r="AR54" s="84">
        <v>0</v>
      </c>
      <c r="AS54" s="84">
        <v>0</v>
      </c>
    </row>
    <row r="55" spans="1:45">
      <c r="A55" s="24">
        <v>42064</v>
      </c>
      <c r="B55" s="20">
        <f t="shared" ref="B55:K55" si="58">B165/B164-1</f>
        <v>-0.11422378826769386</v>
      </c>
      <c r="C55" s="20">
        <f t="shared" si="58"/>
        <v>-1.0282820048612584E-2</v>
      </c>
      <c r="D55" s="20">
        <f t="shared" si="58"/>
        <v>-4.4515048672848834E-2</v>
      </c>
      <c r="E55" s="20">
        <f t="shared" si="58"/>
        <v>0.16698099559413437</v>
      </c>
      <c r="F55" s="20">
        <f t="shared" si="58"/>
        <v>-1.2249278365776051E-2</v>
      </c>
      <c r="G55" s="20">
        <f t="shared" si="58"/>
        <v>2.5641075634265542E-2</v>
      </c>
      <c r="H55" s="20">
        <f t="shared" si="58"/>
        <v>-3.9024365346247647E-2</v>
      </c>
      <c r="I55" s="20">
        <f t="shared" si="58"/>
        <v>7.7306901798765759E-2</v>
      </c>
      <c r="J55" s="20">
        <f t="shared" si="58"/>
        <v>-9.743583770907005E-2</v>
      </c>
      <c r="K55" s="20">
        <f t="shared" si="58"/>
        <v>-0.50319157003489401</v>
      </c>
      <c r="T55" s="83" t="s">
        <v>170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1.2363986204638588E-2</v>
      </c>
      <c r="AE55" s="81">
        <v>5.7878681028214363E-2</v>
      </c>
      <c r="AF55" s="81">
        <v>8.6741036419141659E-2</v>
      </c>
      <c r="AG55" s="81">
        <v>5.1052189465437013E-2</v>
      </c>
      <c r="AH55" s="81">
        <v>0</v>
      </c>
      <c r="AI55" s="81">
        <v>0</v>
      </c>
      <c r="AJ55" s="81">
        <v>0</v>
      </c>
      <c r="AK55" s="81">
        <v>0</v>
      </c>
      <c r="AL55" s="81">
        <v>0</v>
      </c>
      <c r="AM55" s="81">
        <v>0</v>
      </c>
      <c r="AN55" s="81">
        <v>0</v>
      </c>
      <c r="AO55" s="81">
        <v>0</v>
      </c>
      <c r="AP55" s="81">
        <v>0</v>
      </c>
      <c r="AQ55" s="81">
        <v>0</v>
      </c>
      <c r="AR55" s="84">
        <v>6.8448765006799634E-3</v>
      </c>
      <c r="AS55" s="84">
        <v>3.6492979278818172E-2</v>
      </c>
    </row>
    <row r="56" spans="1:45">
      <c r="A56" s="24">
        <v>42095</v>
      </c>
      <c r="B56" s="20">
        <f t="shared" ref="B56:K56" si="59">B166/B165-1</f>
        <v>5.6177066406164489E-2</v>
      </c>
      <c r="C56" s="20">
        <f t="shared" si="59"/>
        <v>6.2337655638773581E-2</v>
      </c>
      <c r="D56" s="20">
        <f t="shared" si="59"/>
        <v>1.6638570075977466E-3</v>
      </c>
      <c r="E56" s="20">
        <f t="shared" si="59"/>
        <v>4.9312918034868591E-2</v>
      </c>
      <c r="F56" s="20">
        <f t="shared" si="59"/>
        <v>-4.0586125695419972E-2</v>
      </c>
      <c r="G56" s="20">
        <f t="shared" si="59"/>
        <v>5.4166618764664332E-2</v>
      </c>
      <c r="H56" s="20">
        <f t="shared" si="59"/>
        <v>-0.13400324476687309</v>
      </c>
      <c r="I56" s="20">
        <f t="shared" si="59"/>
        <v>8.7962887726722228E-2</v>
      </c>
      <c r="J56" s="20">
        <f t="shared" si="59"/>
        <v>3.0681682147884803E-2</v>
      </c>
      <c r="K56" s="20">
        <f t="shared" si="59"/>
        <v>5.9957251171057102E-2</v>
      </c>
      <c r="T56" s="83" t="s">
        <v>171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0.23167727836391275</v>
      </c>
      <c r="AA56" s="81">
        <v>0.23142830991052674</v>
      </c>
      <c r="AB56" s="81">
        <v>0.22447207933708946</v>
      </c>
      <c r="AC56" s="81">
        <v>0.18389783095762863</v>
      </c>
      <c r="AD56" s="81">
        <v>0.12776235766095856</v>
      </c>
      <c r="AE56" s="81">
        <v>6.9689948903405755E-2</v>
      </c>
      <c r="AF56" s="81">
        <v>8.8547740606675276E-3</v>
      </c>
      <c r="AG56" s="81">
        <v>0</v>
      </c>
      <c r="AH56" s="81">
        <v>0</v>
      </c>
      <c r="AI56" s="81">
        <v>0</v>
      </c>
      <c r="AJ56" s="81">
        <v>0</v>
      </c>
      <c r="AK56" s="81">
        <v>0</v>
      </c>
      <c r="AL56" s="81">
        <v>0</v>
      </c>
      <c r="AM56" s="81">
        <v>0</v>
      </c>
      <c r="AN56" s="81">
        <v>0</v>
      </c>
      <c r="AO56" s="81">
        <v>0</v>
      </c>
      <c r="AP56" s="81">
        <v>0</v>
      </c>
      <c r="AQ56" s="81">
        <v>0</v>
      </c>
      <c r="AR56" s="84">
        <v>0.13388977231152155</v>
      </c>
      <c r="AS56" s="84">
        <v>0</v>
      </c>
    </row>
    <row r="57" spans="1:45">
      <c r="A57" s="24">
        <v>42125</v>
      </c>
      <c r="B57" s="20">
        <f t="shared" ref="B57:K57" si="60">B167/B166-1</f>
        <v>-1.6704958126435909E-2</v>
      </c>
      <c r="C57" s="20">
        <f t="shared" si="60"/>
        <v>-7.5533384556777161E-2</v>
      </c>
      <c r="D57" s="20">
        <f t="shared" si="60"/>
        <v>-3.4854714864882008E-2</v>
      </c>
      <c r="E57" s="20">
        <f t="shared" si="60"/>
        <v>2.6194135084838921E-2</v>
      </c>
      <c r="F57" s="20">
        <f t="shared" si="60"/>
        <v>6.2492922871411061E-3</v>
      </c>
      <c r="G57" s="20">
        <f t="shared" si="60"/>
        <v>-4.4286544791300786E-2</v>
      </c>
      <c r="H57" s="20">
        <f t="shared" si="60"/>
        <v>0.18721443551472383</v>
      </c>
      <c r="I57" s="20">
        <f t="shared" si="60"/>
        <v>-5.9574438785060524E-2</v>
      </c>
      <c r="J57" s="20">
        <f t="shared" si="60"/>
        <v>-5.5127597807329565E-3</v>
      </c>
      <c r="K57" s="20">
        <f t="shared" si="60"/>
        <v>-1.313133009402212E-2</v>
      </c>
      <c r="T57" s="83" t="s">
        <v>172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0.24223891030189204</v>
      </c>
      <c r="AA57" s="81">
        <v>0.25605230158863768</v>
      </c>
      <c r="AB57" s="81">
        <v>0.27142866603079385</v>
      </c>
      <c r="AC57" s="81">
        <v>0.28057297475768811</v>
      </c>
      <c r="AD57" s="81">
        <v>0.2909195167801944</v>
      </c>
      <c r="AE57" s="81">
        <v>0.29614993973011883</v>
      </c>
      <c r="AF57" s="81">
        <v>0.29240878599262854</v>
      </c>
      <c r="AG57" s="81">
        <v>0.30714838505935904</v>
      </c>
      <c r="AH57" s="81">
        <v>0.27689072151049987</v>
      </c>
      <c r="AI57" s="81">
        <v>0.1605956878906738</v>
      </c>
      <c r="AJ57" s="81">
        <v>0.10043548788489901</v>
      </c>
      <c r="AK57" s="81">
        <v>2.5235237831807075E-2</v>
      </c>
      <c r="AL57" s="81">
        <v>0</v>
      </c>
      <c r="AM57" s="81">
        <v>0</v>
      </c>
      <c r="AN57" s="81">
        <v>0</v>
      </c>
      <c r="AO57" s="81">
        <v>0</v>
      </c>
      <c r="AP57" s="81">
        <v>0</v>
      </c>
      <c r="AQ57" s="81">
        <v>4.0275302210237313E-2</v>
      </c>
      <c r="AR57" s="84">
        <v>0.2905455734093122</v>
      </c>
      <c r="AS57" s="84">
        <v>0.30793109315189687</v>
      </c>
    </row>
    <row r="58" spans="1:45">
      <c r="A58" s="24">
        <v>42156</v>
      </c>
      <c r="B58" s="20">
        <f t="shared" ref="B58:K58" si="61">B168/B167-1</f>
        <v>-4.3689137447616821E-2</v>
      </c>
      <c r="C58" s="20">
        <f t="shared" si="61"/>
        <v>2.6810707543087897E-3</v>
      </c>
      <c r="D58" s="20">
        <f t="shared" si="61"/>
        <v>-3.5335309212323196E-3</v>
      </c>
      <c r="E58" s="20">
        <f t="shared" si="61"/>
        <v>1.9519488858586564E-2</v>
      </c>
      <c r="F58" s="20">
        <f t="shared" si="61"/>
        <v>-8.3036582510399581E-3</v>
      </c>
      <c r="G58" s="20">
        <f t="shared" si="61"/>
        <v>4.2016790866582276E-2</v>
      </c>
      <c r="H58" s="20">
        <f t="shared" si="61"/>
        <v>-0.16201766130105322</v>
      </c>
      <c r="I58" s="20">
        <f t="shared" si="61"/>
        <v>6.7187727419134369E-2</v>
      </c>
      <c r="J58" s="20">
        <f t="shared" si="61"/>
        <v>-1.100008597051505E-2</v>
      </c>
      <c r="K58" s="20">
        <f t="shared" si="61"/>
        <v>2.470318581760278E-3</v>
      </c>
      <c r="T58" s="83" t="s">
        <v>173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0.26454287748198857</v>
      </c>
      <c r="AA58" s="81">
        <v>0.25002989662724256</v>
      </c>
      <c r="AB58" s="81">
        <v>0.23128182584344453</v>
      </c>
      <c r="AC58" s="81">
        <v>0.20670496885330497</v>
      </c>
      <c r="AD58" s="81">
        <v>0.17366837715388</v>
      </c>
      <c r="AE58" s="81">
        <v>0.14079092888723974</v>
      </c>
      <c r="AF58" s="81">
        <v>9.6802636268784145E-2</v>
      </c>
      <c r="AG58" s="81">
        <v>1.4049832647123372E-3</v>
      </c>
      <c r="AH58" s="81">
        <v>0</v>
      </c>
      <c r="AI58" s="81">
        <v>0</v>
      </c>
      <c r="AJ58" s="81">
        <v>0</v>
      </c>
      <c r="AK58" s="81">
        <v>0</v>
      </c>
      <c r="AL58" s="81">
        <v>0</v>
      </c>
      <c r="AM58" s="81">
        <v>0</v>
      </c>
      <c r="AN58" s="81">
        <v>0</v>
      </c>
      <c r="AO58" s="81">
        <v>0</v>
      </c>
      <c r="AP58" s="81">
        <v>0</v>
      </c>
      <c r="AQ58" s="81">
        <v>0</v>
      </c>
      <c r="AR58" s="84">
        <v>0.17649979602225352</v>
      </c>
      <c r="AS58" s="84">
        <v>0</v>
      </c>
    </row>
    <row r="59" spans="1:45">
      <c r="A59" s="24">
        <v>42186</v>
      </c>
      <c r="B59" s="20">
        <f t="shared" ref="B59:K59" si="62">B169/B168-1</f>
        <v>-3.2995874037965223E-2</v>
      </c>
      <c r="C59" s="20">
        <f t="shared" si="62"/>
        <v>-0.17647066690568924</v>
      </c>
      <c r="D59" s="20">
        <f t="shared" si="62"/>
        <v>-4.2553131984347736E-2</v>
      </c>
      <c r="E59" s="20">
        <f t="shared" si="62"/>
        <v>6.0382925510430674E-2</v>
      </c>
      <c r="F59" s="20">
        <f t="shared" si="62"/>
        <v>-1.9138730305814478E-2</v>
      </c>
      <c r="G59" s="20">
        <f t="shared" si="62"/>
        <v>-8.0644959627507173E-3</v>
      </c>
      <c r="H59" s="20">
        <f t="shared" si="62"/>
        <v>0.1165955325461927</v>
      </c>
      <c r="I59" s="20">
        <f t="shared" si="62"/>
        <v>-7.2527419995757514E-2</v>
      </c>
      <c r="J59" s="20">
        <f t="shared" si="62"/>
        <v>-0.10762327963558438</v>
      </c>
      <c r="K59" s="20">
        <f t="shared" si="62"/>
        <v>-2.0833303508486001E-2</v>
      </c>
      <c r="T59" s="83" t="s">
        <v>174</v>
      </c>
      <c r="U59" s="81">
        <v>9.2966465265747027E-3</v>
      </c>
      <c r="V59" s="81">
        <v>4.4746292940034613E-2</v>
      </c>
      <c r="W59" s="81">
        <v>6.8379390628522635E-2</v>
      </c>
      <c r="X59" s="81">
        <v>9.2036121415615874E-2</v>
      </c>
      <c r="Y59" s="81">
        <v>0.13930231679259186</v>
      </c>
      <c r="Z59" s="81">
        <v>0</v>
      </c>
      <c r="AA59" s="81">
        <v>0</v>
      </c>
      <c r="AB59" s="81">
        <v>4.6787918372584014E-3</v>
      </c>
      <c r="AC59" s="81">
        <v>2.2978694943856487E-2</v>
      </c>
      <c r="AD59" s="81">
        <v>4.7483774496298405E-2</v>
      </c>
      <c r="AE59" s="81">
        <v>7.0660313078982198E-2</v>
      </c>
      <c r="AF59" s="81">
        <v>9.2444340727061841E-2</v>
      </c>
      <c r="AG59" s="81">
        <v>0.11538003763516422</v>
      </c>
      <c r="AH59" s="81">
        <v>0.2167492818334453</v>
      </c>
      <c r="AI59" s="81">
        <v>0.37111736643950455</v>
      </c>
      <c r="AJ59" s="81">
        <v>0.4484674903928017</v>
      </c>
      <c r="AK59" s="81">
        <v>0.54515514523938524</v>
      </c>
      <c r="AL59" s="81">
        <v>0.64391014118329748</v>
      </c>
      <c r="AM59" s="81">
        <v>0.76366908967941349</v>
      </c>
      <c r="AN59" s="81">
        <v>0.84350838873838685</v>
      </c>
      <c r="AO59" s="81">
        <v>0.92334768779735987</v>
      </c>
      <c r="AP59" s="81">
        <v>0.99999999999999989</v>
      </c>
      <c r="AQ59" s="81">
        <v>0.52581759582318377</v>
      </c>
      <c r="AR59" s="84">
        <v>4.5088873899564903E-2</v>
      </c>
      <c r="AS59" s="84">
        <v>0.11957179958963816</v>
      </c>
    </row>
    <row r="60" spans="1:45">
      <c r="A60" s="24">
        <v>42217</v>
      </c>
      <c r="B60" s="20">
        <f t="shared" ref="B60:K60" si="63">B170/B169-1</f>
        <v>-5.7741680454467481E-2</v>
      </c>
      <c r="C60" s="20">
        <f t="shared" si="63"/>
        <v>0.1623374918547158</v>
      </c>
      <c r="D60" s="20">
        <f t="shared" si="63"/>
        <v>-9.8148439478870642E-2</v>
      </c>
      <c r="E60" s="20">
        <f t="shared" si="63"/>
        <v>4.3055555383902711E-2</v>
      </c>
      <c r="F60" s="20">
        <f t="shared" si="63"/>
        <v>-9.9999879909515865E-2</v>
      </c>
      <c r="G60" s="20">
        <f t="shared" si="63"/>
        <v>-7.7235708044192108E-2</v>
      </c>
      <c r="H60" s="20">
        <f t="shared" si="63"/>
        <v>-0.21188950327026779</v>
      </c>
      <c r="I60" s="20">
        <f t="shared" si="63"/>
        <v>0.11374423104593889</v>
      </c>
      <c r="J60" s="20">
        <f t="shared" si="63"/>
        <v>-9.5477326694982989E-2</v>
      </c>
      <c r="K60" s="20">
        <f t="shared" si="63"/>
        <v>1.1212762774483953</v>
      </c>
    </row>
    <row r="61" spans="1:45">
      <c r="A61" s="24">
        <v>42248</v>
      </c>
      <c r="B61" s="20">
        <f t="shared" ref="B61:K61" si="64">B171/B170-1</f>
        <v>-6.1284421128204314E-2</v>
      </c>
      <c r="C61" s="20">
        <f t="shared" si="64"/>
        <v>6.9832542894688432E-2</v>
      </c>
      <c r="D61" s="20">
        <f t="shared" si="64"/>
        <v>-3.2854094957123658E-2</v>
      </c>
      <c r="E61" s="20">
        <f t="shared" si="64"/>
        <v>-1.3315626954379711E-2</v>
      </c>
      <c r="F61" s="20">
        <f t="shared" si="64"/>
        <v>-4.742550499153797E-2</v>
      </c>
      <c r="G61" s="20">
        <f t="shared" si="64"/>
        <v>3.9647521482339076E-2</v>
      </c>
      <c r="H61" s="20">
        <f t="shared" si="64"/>
        <v>-5.8654629898732269E-3</v>
      </c>
      <c r="I61" s="20">
        <f t="shared" si="64"/>
        <v>1.0638200433761735E-2</v>
      </c>
      <c r="J61" s="20">
        <f t="shared" si="64"/>
        <v>-3.8889013399638017E-2</v>
      </c>
      <c r="K61" s="20">
        <f t="shared" si="64"/>
        <v>-0.46188557897676175</v>
      </c>
      <c r="T61" s="81" t="s">
        <v>159</v>
      </c>
      <c r="U61">
        <f t="array" ref="U61">MMULT(TRANSPOSE(U50:U59),MMULT($U3:$AD12,U50:U59))</f>
        <v>9.6978331134478808E-3</v>
      </c>
      <c r="V61">
        <f t="array" ref="V61">MMULT(TRANSPOSE(V50:V59),MMULT($U3:$AD12,V50:V59))</f>
        <v>9.1534212203506892E-3</v>
      </c>
      <c r="W61">
        <f t="array" ref="W61">MMULT(TRANSPOSE(W50:W59),MMULT($U3:$AD12,W50:W59))</f>
        <v>8.906300581566242E-3</v>
      </c>
      <c r="X61">
        <f t="array" ref="X61">MMULT(TRANSPOSE(X50:X59),MMULT($U3:$AD12,X50:X59))</f>
        <v>8.7517283530049832E-3</v>
      </c>
      <c r="Y61">
        <f t="array" ref="Y61">MMULT(TRANSPOSE(Y50:Y59),MMULT($U3:$AD12,Y50:Y59))</f>
        <v>8.720954887384013E-3</v>
      </c>
      <c r="Z61">
        <f t="array" ref="Z61">MMULT(TRANSPOSE(Z50:Z59),MMULT($U3:$AD12,Z50:Z59))</f>
        <v>4.1721779682856947E-3</v>
      </c>
      <c r="AA61">
        <f t="array" ref="AA61">MMULT(TRANSPOSE(AA50:AA59),MMULT($U3:$AD12,AA50:AA59))</f>
        <v>3.915366940444533E-3</v>
      </c>
      <c r="AB61">
        <f t="array" ref="AB61">MMULT(TRANSPOSE(AB50:AB59),MMULT($U3:$AD12,AB50:AB59))</f>
        <v>3.6356608281278673E-3</v>
      </c>
      <c r="AC61">
        <f t="array" ref="AC61">MMULT(TRANSPOSE(AC50:AC59),MMULT($U3:$AD12,AC50:AC59))</f>
        <v>3.4597801489648838E-3</v>
      </c>
      <c r="AD61">
        <f t="array" ref="AD61">MMULT(TRANSPOSE(AD50:AD59),MMULT($U3:$AD12,AD50:AD59))</f>
        <v>3.3872137155357153E-3</v>
      </c>
      <c r="AE61">
        <f t="array" ref="AE61">MMULT(TRANSPOSE(AE50:AE59),MMULT($U3:$AD12,AE50:AE59))</f>
        <v>3.4922503230686254E-3</v>
      </c>
      <c r="AF61">
        <f t="array" ref="AF61">MMULT(TRANSPOSE(AF50:AF59),MMULT($U3:$AD12,AF50:AF59))</f>
        <v>3.7621667723256175E-3</v>
      </c>
      <c r="AG61">
        <f t="array" ref="AG61">MMULT(TRANSPOSE(AG50:AG59),MMULT($U3:$AD12,AG50:AG59))</f>
        <v>4.2354095941257277E-3</v>
      </c>
      <c r="AH61">
        <f t="array" ref="AH61">MMULT(TRANSPOSE(AH50:AH59),MMULT($U3:$AD12,AH50:AH59))</f>
        <v>5.9621091151016176E-3</v>
      </c>
      <c r="AI61">
        <f t="array" ref="AI61">MMULT(TRANSPOSE(AI50:AI59),MMULT($U3:$AD12,AI50:AI59))</f>
        <v>1.148651266497859E-2</v>
      </c>
      <c r="AJ61">
        <f t="array" ref="AJ61">MMULT(TRANSPOSE(AJ50:AJ59),MMULT($U3:$AD12,AJ50:AJ59))</f>
        <v>1.5696008046811313E-2</v>
      </c>
      <c r="AK61">
        <f t="array" ref="AK61">MMULT(TRANSPOSE(AK50:AK59),MMULT($U3:$AD12,AK50:AK59))</f>
        <v>2.2314546433223514E-2</v>
      </c>
      <c r="AL61">
        <f t="array" ref="AL61">MMULT(TRANSPOSE(AL50:AL59),MMULT($U3:$AD12,AL50:AL59))</f>
        <v>3.0471634711045883E-2</v>
      </c>
      <c r="AM61">
        <f t="array" ref="AM61">MMULT(TRANSPOSE(AM50:AM59),MMULT($U3:$AD12,AM50:AM59))</f>
        <v>4.2426609751614663E-2</v>
      </c>
      <c r="AN61">
        <f t="array" ref="AN61">MMULT(TRANSPOSE(AN50:AN59),MMULT($U3:$AD12,AN50:AN59))</f>
        <v>5.171538158784162E-2</v>
      </c>
      <c r="AO61">
        <f t="array" ref="AO61">MMULT(TRANSPOSE(AO50:AO59),MMULT($U3:$AD12,AO50:AO59))</f>
        <v>6.2059184200318439E-2</v>
      </c>
      <c r="AP61">
        <f t="array" ref="AP61">MMULT(TRANSPOSE(AP50:AP59),MMULT($U3:$AD12,AP50:AP59))</f>
        <v>7.2982787864811466E-2</v>
      </c>
      <c r="AQ61">
        <f t="array" ref="AQ61">MMULT(TRANSPOSE(AQ50:AQ59),MMULT($U3:$AD12,AQ50:AQ59))</f>
        <v>2.087024459233108E-2</v>
      </c>
      <c r="AR61">
        <f t="array" ref="AR61">MMULT(TRANSPOSE(AR50:AR59),MMULT($U3:$AD12,AR50:AR59))</f>
        <v>3.3863255635246882E-3</v>
      </c>
      <c r="AS61">
        <f t="array" ref="AS61">MMULT(TRANSPOSE(AS50:AS59),MMULT($U3:$AD12,AS50:AS59))</f>
        <v>4.300455893098863E-3</v>
      </c>
    </row>
    <row r="62" spans="1:45">
      <c r="A62" s="24">
        <v>42278</v>
      </c>
      <c r="B62" s="20">
        <f t="shared" ref="B62:K62" si="65">B172/B171-1</f>
        <v>5.3412394550489184E-2</v>
      </c>
      <c r="C62" s="20">
        <f t="shared" si="65"/>
        <v>2.872072423860339E-2</v>
      </c>
      <c r="D62" s="20">
        <f t="shared" si="65"/>
        <v>5.7325067786494266E-2</v>
      </c>
      <c r="E62" s="20">
        <f t="shared" si="65"/>
        <v>3.9136314367764768E-2</v>
      </c>
      <c r="F62" s="20">
        <f t="shared" si="65"/>
        <v>7.6813601297674117E-2</v>
      </c>
      <c r="G62" s="20">
        <f t="shared" si="65"/>
        <v>0.1186441292289635</v>
      </c>
      <c r="H62" s="20">
        <f t="shared" si="65"/>
        <v>0.10472047470239687</v>
      </c>
      <c r="I62" s="20">
        <f t="shared" si="65"/>
        <v>-3.578947792412368E-2</v>
      </c>
      <c r="J62" s="20">
        <f t="shared" si="65"/>
        <v>6.7919273226545229E-2</v>
      </c>
      <c r="K62" s="20">
        <f t="shared" si="65"/>
        <v>0.10531209420895826</v>
      </c>
      <c r="T62" s="81" t="s">
        <v>177</v>
      </c>
      <c r="U62">
        <f>SQRT(U61)</f>
        <v>9.8477576703774966E-2</v>
      </c>
      <c r="V62">
        <f t="shared" ref="V62:AS62" si="66">SQRT(V61)</f>
        <v>9.5673513682474787E-2</v>
      </c>
      <c r="W62">
        <f t="shared" si="66"/>
        <v>9.4373198428188504E-2</v>
      </c>
      <c r="X62">
        <f t="shared" si="66"/>
        <v>9.355067264859715E-2</v>
      </c>
      <c r="Y62">
        <f t="shared" si="66"/>
        <v>9.3386052959657809E-2</v>
      </c>
      <c r="Z62">
        <f t="shared" si="66"/>
        <v>6.4592398688125024E-2</v>
      </c>
      <c r="AA62">
        <f t="shared" si="66"/>
        <v>6.2572893016421521E-2</v>
      </c>
      <c r="AB62">
        <f t="shared" si="66"/>
        <v>6.0296441255913831E-2</v>
      </c>
      <c r="AC62">
        <f t="shared" si="66"/>
        <v>5.8819895859860923E-2</v>
      </c>
      <c r="AD62">
        <f t="shared" si="66"/>
        <v>5.8199774188013094E-2</v>
      </c>
      <c r="AE62">
        <f t="shared" si="66"/>
        <v>5.909526481088502E-2</v>
      </c>
      <c r="AF62">
        <f t="shared" si="66"/>
        <v>6.1336504402562893E-2</v>
      </c>
      <c r="AG62">
        <f t="shared" si="66"/>
        <v>6.5080024539990206E-2</v>
      </c>
      <c r="AH62">
        <f t="shared" si="66"/>
        <v>7.7214694942747894E-2</v>
      </c>
      <c r="AI62">
        <f t="shared" si="66"/>
        <v>0.10717514947495334</v>
      </c>
      <c r="AJ62">
        <f t="shared" si="66"/>
        <v>0.12528371022128659</v>
      </c>
      <c r="AK62">
        <f t="shared" si="66"/>
        <v>0.14938054235148404</v>
      </c>
      <c r="AL62">
        <f t="shared" si="66"/>
        <v>0.17456126348948636</v>
      </c>
      <c r="AM62">
        <f t="shared" si="66"/>
        <v>0.20597720687400017</v>
      </c>
      <c r="AN62">
        <f t="shared" si="66"/>
        <v>0.22741016157560245</v>
      </c>
      <c r="AO62">
        <f t="shared" si="66"/>
        <v>0.24911680834564021</v>
      </c>
      <c r="AP62">
        <f t="shared" si="66"/>
        <v>0.27015326735912609</v>
      </c>
      <c r="AQ62">
        <f t="shared" si="66"/>
        <v>0.14446537506382309</v>
      </c>
      <c r="AR62">
        <f t="shared" si="66"/>
        <v>5.8192143486253262E-2</v>
      </c>
      <c r="AS62">
        <f t="shared" si="66"/>
        <v>6.5577861303178095E-2</v>
      </c>
    </row>
    <row r="63" spans="1:45">
      <c r="A63" s="24">
        <v>42309</v>
      </c>
      <c r="B63" s="20">
        <f t="shared" ref="B63:K63" si="67">B173/B172-1</f>
        <v>-5.3520818754373756E-2</v>
      </c>
      <c r="C63" s="20">
        <f t="shared" si="67"/>
        <v>-4.5177684387789685E-2</v>
      </c>
      <c r="D63" s="20">
        <f t="shared" si="67"/>
        <v>-5.0200823656399884E-2</v>
      </c>
      <c r="E63" s="20">
        <f t="shared" si="67"/>
        <v>-6.5584465274717174E-2</v>
      </c>
      <c r="F63" s="20">
        <f t="shared" si="67"/>
        <v>-3.3025205808604241E-2</v>
      </c>
      <c r="G63" s="20">
        <f t="shared" si="67"/>
        <v>-9.1666712567956776E-2</v>
      </c>
      <c r="H63" s="20">
        <f t="shared" si="67"/>
        <v>-7.4766445368240397E-2</v>
      </c>
      <c r="I63" s="20">
        <f t="shared" si="67"/>
        <v>-8.1222670843505651E-2</v>
      </c>
      <c r="J63" s="20">
        <f t="shared" si="67"/>
        <v>3.1122982962913825E-2</v>
      </c>
      <c r="K63" s="20">
        <f t="shared" si="67"/>
        <v>-6.8493096260188402E-2</v>
      </c>
      <c r="T63" s="81" t="s">
        <v>158</v>
      </c>
      <c r="U63">
        <f>SUMPRODUCT(U50:U59,$N15:$N24)</f>
        <v>4.0000000050080314E-3</v>
      </c>
      <c r="V63">
        <f t="shared" ref="V63:AS63" si="68">SUMPRODUCT(V50:V59,$N15:$N24)</f>
        <v>5.4999999999612078E-3</v>
      </c>
      <c r="W63">
        <f t="shared" si="68"/>
        <v>6.4999999999612087E-3</v>
      </c>
      <c r="X63">
        <f t="shared" si="68"/>
        <v>7.500999999999999E-3</v>
      </c>
      <c r="Y63">
        <f t="shared" si="68"/>
        <v>9.500999999999999E-3</v>
      </c>
      <c r="Z63">
        <f t="shared" si="68"/>
        <v>1.1000999393255466E-2</v>
      </c>
      <c r="AA63">
        <f t="shared" si="68"/>
        <v>1.2000999947659357E-2</v>
      </c>
      <c r="AB63">
        <f t="shared" si="68"/>
        <v>1.3500979900614577E-2</v>
      </c>
      <c r="AC63">
        <f t="shared" si="68"/>
        <v>1.5000992786833206E-2</v>
      </c>
      <c r="AD63">
        <f t="shared" si="68"/>
        <v>1.699999996408838E-2</v>
      </c>
      <c r="AE63">
        <f t="shared" si="68"/>
        <v>1.9000999971335909E-2</v>
      </c>
      <c r="AF63">
        <f t="shared" si="68"/>
        <v>2.100099994969741E-2</v>
      </c>
      <c r="AG63">
        <f t="shared" si="68"/>
        <v>2.2999999878177045E-2</v>
      </c>
      <c r="AH63">
        <f t="shared" si="68"/>
        <v>2.6000999962089513E-2</v>
      </c>
      <c r="AI63">
        <f t="shared" si="68"/>
        <v>3.0000000003027674E-2</v>
      </c>
      <c r="AJ63">
        <f t="shared" si="68"/>
        <v>3.2000000006140353E-2</v>
      </c>
      <c r="AK63">
        <f t="shared" si="68"/>
        <v>3.4500000007697998E-2</v>
      </c>
      <c r="AL63">
        <f t="shared" si="68"/>
        <v>3.7000000002223157E-2</v>
      </c>
      <c r="AM63">
        <f t="shared" si="68"/>
        <v>3.999999999990992E-2</v>
      </c>
      <c r="AN63">
        <f t="shared" si="68"/>
        <v>4.1999999999909915E-2</v>
      </c>
      <c r="AO63">
        <f t="shared" si="68"/>
        <v>4.3999999999909917E-2</v>
      </c>
      <c r="AP63">
        <f t="shared" si="68"/>
        <v>4.5920164958923912E-2</v>
      </c>
      <c r="AQ63">
        <f t="shared" si="68"/>
        <v>3.3999999530394211E-2</v>
      </c>
      <c r="AR63">
        <f t="shared" si="68"/>
        <v>1.6799615817849511E-2</v>
      </c>
      <c r="AS63">
        <f t="shared" si="68"/>
        <v>2.3207873028157154E-2</v>
      </c>
    </row>
    <row r="64" spans="1:45">
      <c r="A64" s="24">
        <v>42339</v>
      </c>
      <c r="B64" s="20">
        <f t="shared" ref="B64:K64" si="69">B174/B173-1</f>
        <v>-2.083150418432278E-2</v>
      </c>
      <c r="C64" s="20">
        <f t="shared" si="69"/>
        <v>-6.4327477604820382E-2</v>
      </c>
      <c r="D64" s="20">
        <f t="shared" si="69"/>
        <v>-2.7484203187255862E-2</v>
      </c>
      <c r="E64" s="20">
        <f t="shared" si="69"/>
        <v>-3.2661499873397171E-2</v>
      </c>
      <c r="F64" s="20">
        <f t="shared" si="69"/>
        <v>-2.7322406005192423E-2</v>
      </c>
      <c r="G64" s="20">
        <f t="shared" si="69"/>
        <v>-8.8406959501951099E-2</v>
      </c>
      <c r="H64" s="20">
        <f t="shared" si="69"/>
        <v>-3.3190274322625002E-2</v>
      </c>
      <c r="I64" s="20">
        <f t="shared" si="69"/>
        <v>-0.13545630964806099</v>
      </c>
      <c r="J64" s="20">
        <f t="shared" si="69"/>
        <v>-2.5196697683127378E-2</v>
      </c>
      <c r="K64" s="20">
        <f t="shared" si="69"/>
        <v>-5.7798139866341303E-2</v>
      </c>
    </row>
    <row r="65" spans="1:31">
      <c r="A65" s="24">
        <v>42370</v>
      </c>
      <c r="B65" s="20">
        <f t="shared" ref="B65:K65" si="70">B175/B174-1</f>
        <v>0.12765756624743396</v>
      </c>
      <c r="C65" s="20">
        <f t="shared" si="70"/>
        <v>7.2159109478768801E-2</v>
      </c>
      <c r="D65" s="20">
        <f t="shared" si="70"/>
        <v>4.3477792304940088E-3</v>
      </c>
      <c r="E65" s="20">
        <f t="shared" si="70"/>
        <v>7.6149454464241595E-2</v>
      </c>
      <c r="F65" s="20">
        <f t="shared" si="70"/>
        <v>4.3539336202731427E-2</v>
      </c>
      <c r="G65" s="20">
        <f t="shared" si="70"/>
        <v>8.1427297883482241E-2</v>
      </c>
      <c r="H65" s="20">
        <f t="shared" si="70"/>
        <v>7.3134710362486866E-2</v>
      </c>
      <c r="I65" s="20">
        <f t="shared" si="70"/>
        <v>-3.7932924322925388E-2</v>
      </c>
      <c r="J65" s="20">
        <f t="shared" si="70"/>
        <v>-0.11739382707796586</v>
      </c>
      <c r="K65" s="20">
        <f t="shared" si="70"/>
        <v>-2.706919029519117E-2</v>
      </c>
    </row>
    <row r="66" spans="1:31">
      <c r="A66" s="24">
        <v>42401</v>
      </c>
      <c r="B66" s="20">
        <f t="shared" ref="B66:K66" si="71">B176/B175-1</f>
        <v>1.0780723597480613E-2</v>
      </c>
      <c r="C66" s="20">
        <f t="shared" si="71"/>
        <v>-4.3985156101157052E-2</v>
      </c>
      <c r="D66" s="20">
        <f t="shared" si="71"/>
        <v>-2.1645033257936541E-2</v>
      </c>
      <c r="E66" s="20">
        <f t="shared" si="71"/>
        <v>1.3351182564004027E-2</v>
      </c>
      <c r="F66" s="20">
        <f t="shared" si="71"/>
        <v>-9.421243537584334E-3</v>
      </c>
      <c r="G66" s="20">
        <f t="shared" si="71"/>
        <v>9.475449501767752E-2</v>
      </c>
      <c r="H66" s="20">
        <f t="shared" si="71"/>
        <v>2.7816525084099153E-2</v>
      </c>
      <c r="I66" s="20">
        <f t="shared" si="71"/>
        <v>-2.8571601196464291E-3</v>
      </c>
      <c r="J66" s="20">
        <f t="shared" si="71"/>
        <v>8.5419755702416111E-3</v>
      </c>
      <c r="K66" s="20">
        <f t="shared" si="71"/>
        <v>9.587678540998934E-2</v>
      </c>
      <c r="AB66" s="81"/>
      <c r="AC66" s="81"/>
      <c r="AD66" s="82" t="s">
        <v>192</v>
      </c>
      <c r="AE66" s="81">
        <v>0.05</v>
      </c>
    </row>
    <row r="67" spans="1:31">
      <c r="A67" s="24">
        <v>42430</v>
      </c>
      <c r="B67" s="20">
        <f t="shared" ref="B67:K67" si="72">B177/B176-1</f>
        <v>0.10666981339096804</v>
      </c>
      <c r="C67" s="20">
        <f t="shared" si="72"/>
        <v>0.15853635642484343</v>
      </c>
      <c r="D67" s="20">
        <f t="shared" si="72"/>
        <v>3.0973368606218132E-2</v>
      </c>
      <c r="E67" s="20">
        <f t="shared" si="72"/>
        <v>4.5454534796409485E-2</v>
      </c>
      <c r="F67" s="20">
        <f t="shared" si="72"/>
        <v>0.11956513174863814</v>
      </c>
      <c r="G67" s="20">
        <f t="shared" si="72"/>
        <v>0.1058734532209733</v>
      </c>
      <c r="H67" s="20">
        <f t="shared" si="72"/>
        <v>8.5250344442570736E-2</v>
      </c>
      <c r="I67" s="20">
        <f t="shared" si="72"/>
        <v>-3.6676266873487018E-2</v>
      </c>
      <c r="J67" s="20">
        <f t="shared" si="72"/>
        <v>0.24258906705756966</v>
      </c>
      <c r="K67" s="20">
        <f t="shared" si="72"/>
        <v>0.11506848188222984</v>
      </c>
      <c r="AB67" s="81"/>
      <c r="AC67" s="81"/>
      <c r="AD67" s="97" t="s">
        <v>193</v>
      </c>
      <c r="AE67" s="81">
        <f>(AS63-O27)/AE66*AS62*AS62</f>
        <v>1.1359975079847991E-3</v>
      </c>
    </row>
    <row r="68" spans="1:31">
      <c r="A68" s="24">
        <v>42461</v>
      </c>
      <c r="B68" s="20">
        <f t="shared" ref="B68:K68" si="73">B178/B177-1</f>
        <v>3.1326229778063874E-2</v>
      </c>
      <c r="C68" s="20">
        <f t="shared" si="73"/>
        <v>6.6028752744743402E-2</v>
      </c>
      <c r="D68" s="20">
        <f t="shared" si="73"/>
        <v>9.3405579799164862E-2</v>
      </c>
      <c r="E68" s="20">
        <f t="shared" si="73"/>
        <v>-6.9313237114888016E-2</v>
      </c>
      <c r="F68" s="20">
        <f t="shared" si="73"/>
        <v>4.6116629260808617E-2</v>
      </c>
      <c r="G68" s="20">
        <f t="shared" si="73"/>
        <v>2.2361850591285704E-2</v>
      </c>
      <c r="H68" s="20">
        <f t="shared" si="73"/>
        <v>9.6508817395986268E-2</v>
      </c>
      <c r="I68" s="20">
        <f t="shared" si="73"/>
        <v>2.6299550475930467E-2</v>
      </c>
      <c r="J68" s="20">
        <f t="shared" si="73"/>
        <v>-9.737039342055942E-4</v>
      </c>
      <c r="K68" s="20">
        <f t="shared" si="73"/>
        <v>9.0089468364098479E-3</v>
      </c>
      <c r="AB68" s="81"/>
      <c r="AC68" s="81"/>
      <c r="AD68" s="97" t="s">
        <v>194</v>
      </c>
      <c r="AE68" s="81">
        <f>AS63-(1/2)*AE66*AS62*AS62</f>
        <v>2.3100361630829683E-2</v>
      </c>
    </row>
    <row r="69" spans="1:31">
      <c r="A69" s="24">
        <v>42491</v>
      </c>
      <c r="B69" s="20">
        <f t="shared" ref="B69:K69" si="74">B179/B178-1</f>
        <v>-3.50471781960916E-2</v>
      </c>
      <c r="C69" s="20">
        <f t="shared" si="74"/>
        <v>-2.933904287238287E-2</v>
      </c>
      <c r="D69" s="20">
        <f t="shared" si="74"/>
        <v>-8.1466404119092894E-2</v>
      </c>
      <c r="E69" s="20">
        <f t="shared" si="74"/>
        <v>-1.7094778677606559E-2</v>
      </c>
      <c r="F69" s="20">
        <f t="shared" si="74"/>
        <v>-0.10873059171085397</v>
      </c>
      <c r="G69" s="20">
        <f t="shared" si="74"/>
        <v>-0.10389613426899369</v>
      </c>
      <c r="H69" s="20">
        <f t="shared" si="74"/>
        <v>-7.3255832222640094E-2</v>
      </c>
      <c r="I69" s="20">
        <f t="shared" si="74"/>
        <v>-7.1735141707116146E-2</v>
      </c>
      <c r="J69" s="20">
        <f t="shared" si="74"/>
        <v>-0.1228069377349541</v>
      </c>
      <c r="K69" s="20">
        <f t="shared" si="74"/>
        <v>-6.0064892311419871E-2</v>
      </c>
    </row>
    <row r="70" spans="1:31">
      <c r="A70" s="24">
        <v>42522</v>
      </c>
      <c r="B70" s="20">
        <f t="shared" ref="B70:K70" si="75">B180/B179-1</f>
        <v>-3.6320095039023226E-2</v>
      </c>
      <c r="C70" s="20">
        <f t="shared" si="75"/>
        <v>-1.5932611766265925E-2</v>
      </c>
      <c r="D70" s="20">
        <f t="shared" si="75"/>
        <v>1.1086355467767373E-2</v>
      </c>
      <c r="E70" s="20">
        <f t="shared" si="75"/>
        <v>-4.2792841110764646E-2</v>
      </c>
      <c r="F70" s="20">
        <f t="shared" si="75"/>
        <v>2.6454069469026287E-3</v>
      </c>
      <c r="G70" s="20">
        <f t="shared" si="75"/>
        <v>7.628969466015878E-4</v>
      </c>
      <c r="H70" s="20">
        <f t="shared" si="75"/>
        <v>3.2622948637833549E-2</v>
      </c>
      <c r="I70" s="20">
        <f t="shared" si="75"/>
        <v>-0.18560109309159845</v>
      </c>
      <c r="J70" s="20">
        <f t="shared" si="75"/>
        <v>-2.4411237107564765E-2</v>
      </c>
      <c r="K70" s="20">
        <f t="shared" si="75"/>
        <v>-3.195167929318854E-2</v>
      </c>
    </row>
    <row r="71" spans="1:31">
      <c r="A71" s="24">
        <v>42552</v>
      </c>
      <c r="B71" s="20">
        <f t="shared" ref="B71:K71" si="76">B181/B180-1</f>
        <v>-0.13316558409893298</v>
      </c>
      <c r="C71" s="20">
        <f t="shared" si="76"/>
        <v>-5.8571329522835058E-2</v>
      </c>
      <c r="D71" s="20">
        <f t="shared" si="76"/>
        <v>8.7719319131225326E-3</v>
      </c>
      <c r="E71" s="20">
        <f t="shared" si="76"/>
        <v>1.5687304092799614E-3</v>
      </c>
      <c r="F71" s="20">
        <f t="shared" si="76"/>
        <v>-3.2981547770305153E-2</v>
      </c>
      <c r="G71" s="20">
        <f t="shared" si="76"/>
        <v>-2.4390261791847001E-2</v>
      </c>
      <c r="H71" s="20">
        <f t="shared" si="76"/>
        <v>-6.4399085942320133E-2</v>
      </c>
      <c r="I71" s="20">
        <f t="shared" si="76"/>
        <v>-0.11273321433448713</v>
      </c>
      <c r="J71" s="20">
        <f t="shared" si="76"/>
        <v>5.4100182665824281E-2</v>
      </c>
      <c r="K71" s="20">
        <f t="shared" si="76"/>
        <v>5.4599068774123793E-3</v>
      </c>
    </row>
    <row r="72" spans="1:31">
      <c r="A72" s="24">
        <v>42583</v>
      </c>
      <c r="B72" s="20">
        <f t="shared" ref="B72:K72" si="77">B182/B181-1</f>
        <v>5.507200720072003E-2</v>
      </c>
      <c r="C72" s="20">
        <f t="shared" si="77"/>
        <v>5.3110726703168298E-2</v>
      </c>
      <c r="D72" s="20">
        <f t="shared" si="77"/>
        <v>4.5652066675336611E-2</v>
      </c>
      <c r="E72" s="20">
        <f t="shared" si="77"/>
        <v>-9.3187190443955181E-2</v>
      </c>
      <c r="F72" s="20">
        <f t="shared" si="77"/>
        <v>4.092768739287389E-2</v>
      </c>
      <c r="G72" s="20">
        <f t="shared" si="77"/>
        <v>3.1249083740845229E-3</v>
      </c>
      <c r="H72" s="20">
        <f t="shared" si="77"/>
        <v>1.5583990039366391E-2</v>
      </c>
      <c r="I72" s="20">
        <f t="shared" si="77"/>
        <v>5.4844656462061936E-2</v>
      </c>
      <c r="J72" s="20">
        <f t="shared" si="77"/>
        <v>-1.620754194215368E-3</v>
      </c>
      <c r="K72" s="20">
        <f t="shared" si="77"/>
        <v>-8.1521843741653943E-2</v>
      </c>
    </row>
    <row r="73" spans="1:31">
      <c r="A73" s="24">
        <v>42614</v>
      </c>
      <c r="B73" s="20">
        <f t="shared" ref="B73:K73" si="78">B183/B182-1</f>
        <v>8.2410199755158509E-3</v>
      </c>
      <c r="C73" s="20">
        <f t="shared" si="78"/>
        <v>2.689726066366438E-2</v>
      </c>
      <c r="D73" s="20">
        <f t="shared" si="78"/>
        <v>-1.2474016697481383E-2</v>
      </c>
      <c r="E73" s="20">
        <f t="shared" si="78"/>
        <v>-1.8998343510950089E-2</v>
      </c>
      <c r="F73" s="20">
        <f t="shared" si="78"/>
        <v>4.1939751796978397E-2</v>
      </c>
      <c r="G73" s="20">
        <f t="shared" si="78"/>
        <v>3.894196178751308E-3</v>
      </c>
      <c r="H73" s="20">
        <f t="shared" si="78"/>
        <v>2.8133285556102283E-2</v>
      </c>
      <c r="I73" s="20">
        <f t="shared" si="78"/>
        <v>7.1923872086345542E-2</v>
      </c>
      <c r="J73" s="20">
        <f t="shared" si="78"/>
        <v>-1.1904756630002344E-2</v>
      </c>
      <c r="K73" s="20">
        <f t="shared" si="78"/>
        <v>-1.2820623770272599E-2</v>
      </c>
    </row>
    <row r="74" spans="1:31">
      <c r="A74" s="24">
        <v>42644</v>
      </c>
      <c r="B74" s="20">
        <f t="shared" ref="B74:K74" si="79">B184/B183-1</f>
        <v>8.1736606746232177E-3</v>
      </c>
      <c r="C74" s="20">
        <f t="shared" si="79"/>
        <v>-0.10196444043230146</v>
      </c>
      <c r="D74" s="20">
        <f t="shared" si="79"/>
        <v>5.6842239038022102E-2</v>
      </c>
      <c r="E74" s="20">
        <f t="shared" si="79"/>
        <v>0.11003524711840762</v>
      </c>
      <c r="F74" s="20">
        <f t="shared" si="79"/>
        <v>5.7861578322033314E-2</v>
      </c>
      <c r="G74" s="20">
        <f t="shared" si="79"/>
        <v>7.7566873743939446E-4</v>
      </c>
      <c r="H74" s="20">
        <f t="shared" si="79"/>
        <v>2.860661979051482E-2</v>
      </c>
      <c r="I74" s="20">
        <f t="shared" si="79"/>
        <v>2.8294112780493874E-2</v>
      </c>
      <c r="J74" s="20">
        <f t="shared" si="79"/>
        <v>-4.1620913072535903E-2</v>
      </c>
      <c r="K74" s="20">
        <f t="shared" si="79"/>
        <v>6.9931812952088723E-3</v>
      </c>
    </row>
    <row r="75" spans="1:31">
      <c r="A75" s="24">
        <v>42675</v>
      </c>
      <c r="B75" s="20">
        <f t="shared" ref="B75:K75" si="80">B185/B184-1</f>
        <v>-0.15675553186935864</v>
      </c>
      <c r="C75" s="20">
        <f t="shared" si="80"/>
        <v>-0.10156259957907798</v>
      </c>
      <c r="D75" s="20">
        <f t="shared" si="80"/>
        <v>-3.984064606686899E-2</v>
      </c>
      <c r="E75" s="20">
        <f t="shared" si="80"/>
        <v>8.6439350600465925E-2</v>
      </c>
      <c r="F75" s="20">
        <f t="shared" si="80"/>
        <v>-0.13317472934882546</v>
      </c>
      <c r="G75" s="20">
        <f t="shared" si="80"/>
        <v>-3.4883675632037314E-2</v>
      </c>
      <c r="H75" s="20">
        <f t="shared" si="80"/>
        <v>-8.7061622707162778E-2</v>
      </c>
      <c r="I75" s="20">
        <f t="shared" si="80"/>
        <v>1.6509499934466376E-2</v>
      </c>
      <c r="J75" s="20">
        <f t="shared" si="80"/>
        <v>-6.2285717066330792E-2</v>
      </c>
      <c r="K75" s="20">
        <f t="shared" si="80"/>
        <v>-4.3650832118236393E-2</v>
      </c>
    </row>
    <row r="76" spans="1:31">
      <c r="A76" s="24">
        <v>42705</v>
      </c>
      <c r="B76" s="20">
        <f t="shared" ref="B76:K76" si="81">B186/B185-1</f>
        <v>9.9360027071949686E-2</v>
      </c>
      <c r="C76" s="20">
        <f t="shared" si="81"/>
        <v>-6.3188374489313026E-2</v>
      </c>
      <c r="D76" s="20">
        <f t="shared" si="81"/>
        <v>7.4688813504345308E-2</v>
      </c>
      <c r="E76" s="20">
        <f t="shared" si="81"/>
        <v>3.2846803922949031E-2</v>
      </c>
      <c r="F76" s="20">
        <f t="shared" si="81"/>
        <v>4.5267405837273733E-2</v>
      </c>
      <c r="G76" s="20">
        <f t="shared" si="81"/>
        <v>0.10843384668974942</v>
      </c>
      <c r="H76" s="20">
        <f t="shared" si="81"/>
        <v>3.5761589625506351E-2</v>
      </c>
      <c r="I76" s="20">
        <f t="shared" si="81"/>
        <v>8.5073403786537716E-2</v>
      </c>
      <c r="J76" s="20">
        <f t="shared" si="81"/>
        <v>8.5312726231359104E-3</v>
      </c>
      <c r="K76" s="20">
        <f t="shared" si="81"/>
        <v>3.8459890090559501E-2</v>
      </c>
    </row>
    <row r="77" spans="1:31">
      <c r="A77" s="24">
        <v>42736</v>
      </c>
      <c r="B77" s="20">
        <f t="shared" ref="B77:K77" si="82">B187/B186-1</f>
        <v>0.11661657130441072</v>
      </c>
      <c r="C77" s="20">
        <f t="shared" si="82"/>
        <v>0.12623764864732445</v>
      </c>
      <c r="D77" s="20">
        <f t="shared" si="82"/>
        <v>0.15057918214023869</v>
      </c>
      <c r="E77" s="20">
        <f t="shared" si="82"/>
        <v>0.15830381351365963</v>
      </c>
      <c r="F77" s="20">
        <f t="shared" si="82"/>
        <v>9.1863598277881708E-2</v>
      </c>
      <c r="G77" s="20">
        <f t="shared" si="82"/>
        <v>0.10072448855939387</v>
      </c>
      <c r="H77" s="20">
        <f t="shared" si="82"/>
        <v>7.4168983803163391E-2</v>
      </c>
      <c r="I77" s="20">
        <f t="shared" si="82"/>
        <v>0.10691380768327141</v>
      </c>
      <c r="J77" s="20">
        <f t="shared" si="82"/>
        <v>0.16676733732244875</v>
      </c>
      <c r="K77" s="20">
        <f t="shared" si="82"/>
        <v>9.8979474685258806E-2</v>
      </c>
    </row>
    <row r="78" spans="1:31">
      <c r="A78" s="24">
        <v>42767</v>
      </c>
      <c r="B78" s="20">
        <f t="shared" ref="B78:K78" si="83">B188/B187-1</f>
        <v>5.2214663888370261E-3</v>
      </c>
      <c r="C78" s="20">
        <f t="shared" si="83"/>
        <v>1.4835116750011146E-2</v>
      </c>
      <c r="D78" s="20">
        <f t="shared" si="83"/>
        <v>6.208045713811039E-2</v>
      </c>
      <c r="E78" s="20">
        <f t="shared" si="83"/>
        <v>3.9048269883507514E-2</v>
      </c>
      <c r="F78" s="20">
        <f t="shared" si="83"/>
        <v>3.6057684530750533E-2</v>
      </c>
      <c r="G78" s="20">
        <f t="shared" si="83"/>
        <v>-2.3699743279177454E-2</v>
      </c>
      <c r="H78" s="20">
        <f t="shared" si="83"/>
        <v>3.4523965225130127E-2</v>
      </c>
      <c r="I78" s="20">
        <f t="shared" si="83"/>
        <v>-2.3180944063110887E-2</v>
      </c>
      <c r="J78" s="20">
        <f t="shared" si="83"/>
        <v>-9.2180165211364518E-2</v>
      </c>
      <c r="K78" s="20">
        <f t="shared" si="83"/>
        <v>-2.6926633764849273E-2</v>
      </c>
    </row>
    <row r="79" spans="1:31">
      <c r="A79" s="24">
        <v>42795</v>
      </c>
      <c r="B79" s="20">
        <f t="shared" ref="B79:K79" si="84">B189/B188-1</f>
        <v>-1.2985860736725807E-2</v>
      </c>
      <c r="C79" s="20">
        <f t="shared" si="84"/>
        <v>-5.4140853959094848E-4</v>
      </c>
      <c r="D79" s="20">
        <f t="shared" si="84"/>
        <v>4.7393377122230795E-2</v>
      </c>
      <c r="E79" s="20">
        <f t="shared" si="84"/>
        <v>5.9306994839974259E-2</v>
      </c>
      <c r="F79" s="20">
        <f t="shared" si="84"/>
        <v>2.7842221582155879E-2</v>
      </c>
      <c r="G79" s="20">
        <f t="shared" si="84"/>
        <v>3.506418588943605E-2</v>
      </c>
      <c r="H79" s="20">
        <f t="shared" si="84"/>
        <v>-1.8411757414466212E-2</v>
      </c>
      <c r="I79" s="20">
        <f t="shared" si="84"/>
        <v>-4.4825303500001579E-2</v>
      </c>
      <c r="J79" s="20">
        <f t="shared" si="84"/>
        <v>1.654316715016324E-2</v>
      </c>
      <c r="K79" s="20">
        <f t="shared" si="84"/>
        <v>6.6794035356087633E-2</v>
      </c>
    </row>
    <row r="80" spans="1:31">
      <c r="A80" s="24">
        <v>42826</v>
      </c>
      <c r="B80" s="20">
        <f t="shared" ref="B80:K80" si="85">B190/B189-1</f>
        <v>0.13421071986009769</v>
      </c>
      <c r="C80" s="20">
        <f t="shared" si="85"/>
        <v>9.3174551477854584E-2</v>
      </c>
      <c r="D80" s="20">
        <f t="shared" si="85"/>
        <v>5.7315247864591523E-2</v>
      </c>
      <c r="E80" s="20">
        <f t="shared" si="85"/>
        <v>-7.7604529583741311E-3</v>
      </c>
      <c r="F80" s="20">
        <f t="shared" si="85"/>
        <v>8.2392901610908398E-2</v>
      </c>
      <c r="G80" s="20">
        <f t="shared" si="85"/>
        <v>8.7947821020796235E-2</v>
      </c>
      <c r="H80" s="20">
        <f t="shared" si="85"/>
        <v>0.14923627795553407</v>
      </c>
      <c r="I80" s="20">
        <f t="shared" si="85"/>
        <v>6.8729838873595961E-2</v>
      </c>
      <c r="J80" s="20">
        <f t="shared" si="85"/>
        <v>1.3467930440061116E-2</v>
      </c>
      <c r="K80" s="20">
        <f t="shared" si="85"/>
        <v>6.0556368216138745E-2</v>
      </c>
    </row>
    <row r="81" spans="1:21">
      <c r="A81" s="24">
        <v>42856</v>
      </c>
      <c r="B81" s="20">
        <f t="shared" ref="B81:K81" si="86">B191/B190-1</f>
        <v>2.0879789905219548E-2</v>
      </c>
      <c r="C81" s="20">
        <f t="shared" si="86"/>
        <v>3.3692741462676867E-2</v>
      </c>
      <c r="D81" s="20">
        <f t="shared" si="86"/>
        <v>4.0625664537410788E-2</v>
      </c>
      <c r="E81" s="20">
        <f t="shared" si="86"/>
        <v>0.14094136453325246</v>
      </c>
      <c r="F81" s="20">
        <f t="shared" si="86"/>
        <v>3.3070039581072574E-2</v>
      </c>
      <c r="G81" s="20">
        <f t="shared" si="86"/>
        <v>-1.951210329965658E-2</v>
      </c>
      <c r="H81" s="20">
        <f t="shared" si="86"/>
        <v>2.1019065942955439E-3</v>
      </c>
      <c r="I81" s="20">
        <f t="shared" si="86"/>
        <v>0.16824326214255914</v>
      </c>
      <c r="J81" s="20">
        <f t="shared" si="86"/>
        <v>2.4363100579209984E-2</v>
      </c>
      <c r="K81" s="20">
        <f t="shared" si="86"/>
        <v>8.0964648713328202E-2</v>
      </c>
      <c r="T81" s="85" t="s">
        <v>183</v>
      </c>
    </row>
    <row r="82" spans="1:21">
      <c r="A82" s="24">
        <v>42887</v>
      </c>
      <c r="B82" s="20">
        <f t="shared" ref="B82:K82" si="87">B192/B191-1</f>
        <v>2.0456269739047572E-2</v>
      </c>
      <c r="C82" s="20">
        <f t="shared" si="87"/>
        <v>7.5581436617818687E-2</v>
      </c>
      <c r="D82" s="20">
        <f t="shared" si="87"/>
        <v>6.2767335118258938E-2</v>
      </c>
      <c r="E82" s="20">
        <f t="shared" si="87"/>
        <v>6.526302923855698E-2</v>
      </c>
      <c r="F82" s="20">
        <f t="shared" si="87"/>
        <v>1.9791577347873845E-2</v>
      </c>
      <c r="G82" s="20">
        <f t="shared" si="87"/>
        <v>8.7281135998640291E-3</v>
      </c>
      <c r="H82" s="20">
        <f t="shared" si="87"/>
        <v>2.8332867779736093E-2</v>
      </c>
      <c r="I82" s="20">
        <f t="shared" si="87"/>
        <v>9.1382277675038148E-2</v>
      </c>
      <c r="J82" s="20">
        <f t="shared" si="87"/>
        <v>9.7260852668129116E-2</v>
      </c>
      <c r="K82" s="20">
        <f t="shared" si="87"/>
        <v>3.9840589818107786E-2</v>
      </c>
      <c r="T82" s="86" t="s">
        <v>184</v>
      </c>
    </row>
    <row r="83" spans="1:21">
      <c r="A83" s="24">
        <v>42917</v>
      </c>
      <c r="B83" s="20">
        <f t="shared" ref="B83:K83" si="88">B193/B192-1</f>
        <v>1.1134856249697345E-2</v>
      </c>
      <c r="C83" s="20">
        <f t="shared" si="88"/>
        <v>-4.3243240518237802E-2</v>
      </c>
      <c r="D83" s="20">
        <f t="shared" si="88"/>
        <v>1.6107501541190006E-2</v>
      </c>
      <c r="E83" s="20">
        <f t="shared" si="88"/>
        <v>7.1146325652867048E-2</v>
      </c>
      <c r="F83" s="20">
        <f t="shared" si="88"/>
        <v>7.6608759546469285E-2</v>
      </c>
      <c r="G83" s="20">
        <f t="shared" si="88"/>
        <v>1.2360865334371196E-2</v>
      </c>
      <c r="H83" s="20">
        <f t="shared" si="88"/>
        <v>6.7346335690011694E-2</v>
      </c>
      <c r="I83" s="20">
        <f t="shared" si="88"/>
        <v>0.12983564799635872</v>
      </c>
      <c r="J83" s="20">
        <f t="shared" si="88"/>
        <v>5.2501142206067053E-2</v>
      </c>
      <c r="K83" s="20">
        <f t="shared" si="88"/>
        <v>8.1668073727110269E-2</v>
      </c>
      <c r="T83" s="87" t="s">
        <v>186</v>
      </c>
    </row>
    <row r="84" spans="1:21">
      <c r="A84" s="24">
        <v>42948</v>
      </c>
      <c r="B84" s="20">
        <f t="shared" ref="B84:K84" si="89">B194/B193-1</f>
        <v>7.0485154000314632E-2</v>
      </c>
      <c r="C84" s="20">
        <f t="shared" si="89"/>
        <v>-2.8248627623461586E-2</v>
      </c>
      <c r="D84" s="20">
        <f t="shared" si="89"/>
        <v>-1.0568108536258114E-2</v>
      </c>
      <c r="E84" s="20">
        <f t="shared" si="89"/>
        <v>8.2103281020573737E-2</v>
      </c>
      <c r="F84" s="20">
        <f t="shared" si="89"/>
        <v>1.897535272923867E-2</v>
      </c>
      <c r="G84" s="20">
        <f t="shared" si="89"/>
        <v>0.10134321744251551</v>
      </c>
      <c r="H84" s="20">
        <f t="shared" si="89"/>
        <v>-1.1471902260217437E-2</v>
      </c>
      <c r="I84" s="20">
        <f t="shared" si="89"/>
        <v>-4.6903813788744531E-3</v>
      </c>
      <c r="J84" s="20">
        <f t="shared" si="89"/>
        <v>-5.5529398178192801E-2</v>
      </c>
      <c r="K84" s="20">
        <f t="shared" si="89"/>
        <v>0.11516039004703127</v>
      </c>
      <c r="T84" t="s">
        <v>190</v>
      </c>
      <c r="U84">
        <f>(AS63-O27)/AS62</f>
        <v>0.20140749889806275</v>
      </c>
    </row>
    <row r="85" spans="1:21">
      <c r="A85" s="24">
        <v>42979</v>
      </c>
      <c r="B85" s="20">
        <f t="shared" ref="B85:K85" si="90">B195/B194-1</f>
        <v>-0.11111075613714483</v>
      </c>
      <c r="C85" s="20">
        <f t="shared" si="90"/>
        <v>-6.2499926059741417E-2</v>
      </c>
      <c r="D85" s="20">
        <f t="shared" si="90"/>
        <v>-9.4792883335596878E-2</v>
      </c>
      <c r="E85" s="20">
        <f t="shared" si="90"/>
        <v>3.665817654429615E-2</v>
      </c>
      <c r="F85" s="20">
        <f t="shared" si="90"/>
        <v>-9.8696373004850457E-2</v>
      </c>
      <c r="G85" s="20">
        <f t="shared" si="90"/>
        <v>-9.3680684913396872E-2</v>
      </c>
      <c r="H85" s="20">
        <f t="shared" si="90"/>
        <v>-9.0909101679704007E-2</v>
      </c>
      <c r="I85" s="20">
        <f t="shared" si="90"/>
        <v>-0.16823754850464578</v>
      </c>
      <c r="J85" s="20">
        <f t="shared" si="90"/>
        <v>-7.2247077337947108E-2</v>
      </c>
      <c r="K85" s="20">
        <f t="shared" si="90"/>
        <v>-2.941172052994756E-2</v>
      </c>
    </row>
    <row r="86" spans="1:21">
      <c r="A86" s="24">
        <v>43009</v>
      </c>
      <c r="B86" s="20">
        <f t="shared" ref="B86:K86" si="91">B196/B195-1</f>
        <v>6.4812585135479939E-2</v>
      </c>
      <c r="C86" s="20">
        <f t="shared" si="91"/>
        <v>4.5994807015020012E-2</v>
      </c>
      <c r="D86" s="20">
        <f t="shared" si="91"/>
        <v>5.309726342458343E-2</v>
      </c>
      <c r="E86" s="20">
        <f t="shared" si="91"/>
        <v>0.12253280406265787</v>
      </c>
      <c r="F86" s="20">
        <f t="shared" si="91"/>
        <v>7.747930621987642E-2</v>
      </c>
      <c r="G86" s="20">
        <f t="shared" si="91"/>
        <v>3.7308687482903391E-2</v>
      </c>
      <c r="H86" s="20">
        <f t="shared" si="91"/>
        <v>6.4893350965358643E-2</v>
      </c>
      <c r="I86" s="20">
        <f t="shared" si="91"/>
        <v>6.9121872683955976E-2</v>
      </c>
      <c r="J86" s="20">
        <f t="shared" si="91"/>
        <v>3.6519748176387479E-2</v>
      </c>
      <c r="K86" s="20">
        <f t="shared" si="91"/>
        <v>4.1750825418162441E-2</v>
      </c>
    </row>
    <row r="87" spans="1:21">
      <c r="A87" s="24">
        <v>43040</v>
      </c>
      <c r="B87" s="20">
        <f t="shared" ref="B87:K87" si="92">B197/B196-1</f>
        <v>-9.7824252529821187E-2</v>
      </c>
      <c r="C87" s="20">
        <f t="shared" si="92"/>
        <v>-0.101778586238508</v>
      </c>
      <c r="D87" s="20">
        <f t="shared" si="92"/>
        <v>-0.13585433805287439</v>
      </c>
      <c r="E87" s="20">
        <f t="shared" si="92"/>
        <v>-0.1120879217902585</v>
      </c>
      <c r="F87" s="20">
        <f t="shared" si="92"/>
        <v>-7.8619445851790815E-2</v>
      </c>
      <c r="G87" s="20">
        <f t="shared" si="92"/>
        <v>-2.7712156803263888E-2</v>
      </c>
      <c r="H87" s="20">
        <f t="shared" si="92"/>
        <v>0.11382573402637775</v>
      </c>
      <c r="I87" s="20">
        <f t="shared" si="92"/>
        <v>-3.974556225000303E-2</v>
      </c>
      <c r="J87" s="20">
        <f t="shared" si="92"/>
        <v>-4.4041356981835422E-2</v>
      </c>
      <c r="K87" s="20">
        <f t="shared" si="92"/>
        <v>0.99741447112296644</v>
      </c>
    </row>
    <row r="88" spans="1:21">
      <c r="A88" s="24">
        <v>43070</v>
      </c>
      <c r="B88" s="20">
        <f t="shared" ref="B88:K88" si="93">B198/B197-1</f>
        <v>4.5782762903877616E-2</v>
      </c>
      <c r="C88" s="20">
        <f t="shared" si="93"/>
        <v>8.1958154354819568E-2</v>
      </c>
      <c r="D88" s="20">
        <f t="shared" si="93"/>
        <v>0.12965956614992713</v>
      </c>
      <c r="E88" s="20">
        <f t="shared" si="93"/>
        <v>2.4753139181528105E-3</v>
      </c>
      <c r="F88" s="20">
        <f t="shared" si="93"/>
        <v>0.1155046994547384</v>
      </c>
      <c r="G88" s="20">
        <f t="shared" si="93"/>
        <v>0.12067913091243732</v>
      </c>
      <c r="H88" s="20">
        <f t="shared" si="93"/>
        <v>-0.11654393711934175</v>
      </c>
      <c r="I88" s="20">
        <f t="shared" si="93"/>
        <v>0.23951419236105598</v>
      </c>
      <c r="J88" s="20">
        <f t="shared" si="93"/>
        <v>-7.2628710927625795E-2</v>
      </c>
      <c r="K88" s="20">
        <f t="shared" si="93"/>
        <v>-0.48693005075750095</v>
      </c>
    </row>
    <row r="89" spans="1:21">
      <c r="A89" s="24">
        <v>43101</v>
      </c>
      <c r="B89" s="20">
        <f t="shared" ref="B89:K89" si="94">B199/B198-1</f>
        <v>7.3733279431599019E-2</v>
      </c>
      <c r="C89" s="20">
        <f t="shared" si="94"/>
        <v>0.20793077999898202</v>
      </c>
      <c r="D89" s="20">
        <f t="shared" si="94"/>
        <v>0.15494986768997987</v>
      </c>
      <c r="E89" s="20">
        <f t="shared" si="94"/>
        <v>-5.020572236678611E-2</v>
      </c>
      <c r="F89" s="20">
        <f t="shared" si="94"/>
        <v>0.14645528334541269</v>
      </c>
      <c r="G89" s="20">
        <f t="shared" si="94"/>
        <v>-9.7401793236778778E-3</v>
      </c>
      <c r="H89" s="20">
        <f t="shared" si="94"/>
        <v>0.10862870297705718</v>
      </c>
      <c r="I89" s="20">
        <f t="shared" si="94"/>
        <v>-1.4247520360689436E-2</v>
      </c>
      <c r="J89" s="20">
        <f t="shared" si="94"/>
        <v>5.1431885699573021E-2</v>
      </c>
      <c r="K89" s="20">
        <f t="shared" si="94"/>
        <v>-3.7772009474215551E-2</v>
      </c>
    </row>
    <row r="90" spans="1:21">
      <c r="A90" s="24">
        <v>43132</v>
      </c>
      <c r="B90" s="20">
        <f t="shared" ref="B90:K90" si="95">B200/B199-1</f>
        <v>2.1457296980318619E-2</v>
      </c>
      <c r="C90" s="20">
        <f t="shared" si="95"/>
        <v>-4.1245677526047242E-2</v>
      </c>
      <c r="D90" s="20">
        <f t="shared" si="95"/>
        <v>-5.0931688610759362E-2</v>
      </c>
      <c r="E90" s="20">
        <f t="shared" si="95"/>
        <v>1.6464421268660434E-2</v>
      </c>
      <c r="F90" s="20">
        <f t="shared" si="95"/>
        <v>-4.4751876344498176E-2</v>
      </c>
      <c r="G90" s="20">
        <f t="shared" si="95"/>
        <v>-1.5300546072772536E-2</v>
      </c>
      <c r="H90" s="20">
        <f t="shared" si="95"/>
        <v>0.13741948265622383</v>
      </c>
      <c r="I90" s="20">
        <f t="shared" si="95"/>
        <v>-3.0713650075089527E-2</v>
      </c>
      <c r="J90" s="20">
        <f t="shared" si="95"/>
        <v>-0.1128404635205682</v>
      </c>
      <c r="K90" s="20">
        <f t="shared" si="95"/>
        <v>0.91749821671547194</v>
      </c>
    </row>
    <row r="91" spans="1:21">
      <c r="A91" s="24">
        <v>43160</v>
      </c>
      <c r="B91" s="20">
        <f t="shared" ref="B91:K91" si="96">B201/B200-1</f>
        <v>-6.9328149107384496E-2</v>
      </c>
      <c r="C91" s="20">
        <f t="shared" si="96"/>
        <v>-2.8094934282089534E-2</v>
      </c>
      <c r="D91" s="20">
        <f t="shared" si="96"/>
        <v>-6.2827270174809935E-2</v>
      </c>
      <c r="E91" s="20">
        <f t="shared" si="96"/>
        <v>-7.246372541579249E-2</v>
      </c>
      <c r="F91" s="20">
        <f t="shared" si="96"/>
        <v>-6.4735925653203075E-2</v>
      </c>
      <c r="G91" s="20">
        <f t="shared" si="96"/>
        <v>-9.0455093360755967E-2</v>
      </c>
      <c r="H91" s="20">
        <f t="shared" si="96"/>
        <v>-0.22789673478212158</v>
      </c>
      <c r="I91" s="20">
        <f t="shared" si="96"/>
        <v>0.10344835444150213</v>
      </c>
      <c r="J91" s="20">
        <f t="shared" si="96"/>
        <v>0.12907256553850011</v>
      </c>
      <c r="K91" s="20">
        <f t="shared" si="96"/>
        <v>-0.50104089797250939</v>
      </c>
    </row>
    <row r="92" spans="1:21">
      <c r="A92" s="24">
        <v>43191</v>
      </c>
      <c r="B92" s="20">
        <f t="shared" ref="B92:K92" si="97">B202/B201-1</f>
        <v>-0.10157824454904552</v>
      </c>
      <c r="C92" s="20">
        <f t="shared" si="97"/>
        <v>-3.7940360100692239E-2</v>
      </c>
      <c r="D92" s="20">
        <f t="shared" si="97"/>
        <v>-0.14106149667671186</v>
      </c>
      <c r="E92" s="20">
        <f t="shared" si="97"/>
        <v>6.6599885895335387E-2</v>
      </c>
      <c r="F92" s="20">
        <f t="shared" si="97"/>
        <v>-0.16120216424454636</v>
      </c>
      <c r="G92" s="20">
        <f t="shared" si="97"/>
        <v>-0.16717511971727206</v>
      </c>
      <c r="H92" s="20">
        <f t="shared" si="97"/>
        <v>-7.4453421901446659E-2</v>
      </c>
      <c r="I92" s="20">
        <f t="shared" si="97"/>
        <v>-4.4618142479615597E-2</v>
      </c>
      <c r="J92" s="20">
        <f t="shared" si="97"/>
        <v>-1.831283188077748E-2</v>
      </c>
      <c r="K92" s="20">
        <f t="shared" si="97"/>
        <v>-4.0333915444724866E-2</v>
      </c>
    </row>
    <row r="93" spans="1:21">
      <c r="A93" s="24">
        <v>43221</v>
      </c>
      <c r="B93" s="20">
        <f t="shared" ref="B93:K93" si="98">B203/B202-1</f>
        <v>1.7586361597128786E-2</v>
      </c>
      <c r="C93" s="20">
        <f t="shared" si="98"/>
        <v>-0.17887319772537846</v>
      </c>
      <c r="D93" s="20">
        <f t="shared" si="98"/>
        <v>1.6188096925683126E-2</v>
      </c>
      <c r="E93" s="20">
        <f t="shared" si="98"/>
        <v>3.0097104483468584E-2</v>
      </c>
      <c r="F93" s="20">
        <f t="shared" si="98"/>
        <v>1.3845389824118648E-2</v>
      </c>
      <c r="G93" s="20">
        <f t="shared" si="98"/>
        <v>5.5210801110055607E-2</v>
      </c>
      <c r="H93" s="20">
        <f t="shared" si="98"/>
        <v>-4.378634197374609E-2</v>
      </c>
      <c r="I93" s="20">
        <f t="shared" si="98"/>
        <v>8.3254765413494081E-3</v>
      </c>
      <c r="J93" s="20">
        <f t="shared" si="98"/>
        <v>9.6098474372650067E-3</v>
      </c>
      <c r="K93" s="20">
        <f t="shared" si="98"/>
        <v>7.9711003676250503E-3</v>
      </c>
    </row>
    <row r="94" spans="1:21">
      <c r="A94" s="24">
        <v>43252</v>
      </c>
      <c r="B94" s="20">
        <f t="shared" ref="B94:K94" si="99">B204/B203-1</f>
        <v>-5.3070237652534269E-2</v>
      </c>
      <c r="C94" s="20">
        <f t="shared" si="99"/>
        <v>3.6020605940103145E-2</v>
      </c>
      <c r="D94" s="20">
        <f t="shared" si="99"/>
        <v>-4.8414023372287063E-2</v>
      </c>
      <c r="E94" s="20">
        <f t="shared" si="99"/>
        <v>2.1677674200776043E-2</v>
      </c>
      <c r="F94" s="20">
        <f t="shared" si="99"/>
        <v>-6.3687150837988815E-2</v>
      </c>
      <c r="G94" s="20">
        <f t="shared" si="99"/>
        <v>1.0638281626715873E-2</v>
      </c>
      <c r="H94" s="20">
        <f t="shared" si="99"/>
        <v>-6.683159742269229E-2</v>
      </c>
      <c r="I94" s="20">
        <f t="shared" si="99"/>
        <v>2.4770704406234412E-2</v>
      </c>
      <c r="J94" s="20">
        <f t="shared" si="99"/>
        <v>-3.0966812810080402E-2</v>
      </c>
      <c r="K94" s="20">
        <f t="shared" si="99"/>
        <v>-3.3069831353181756E-2</v>
      </c>
    </row>
    <row r="95" spans="1:21">
      <c r="A95" s="24">
        <v>43282</v>
      </c>
      <c r="B95" s="20">
        <f t="shared" ref="B95:K95" si="100">B205/B204-1</f>
        <v>-0.14170040485829949</v>
      </c>
      <c r="C95" s="20">
        <f t="shared" si="100"/>
        <v>-3.2560683471204888E-2</v>
      </c>
      <c r="D95" s="20">
        <f t="shared" si="100"/>
        <v>-0.11228070175438609</v>
      </c>
      <c r="E95" s="20">
        <f t="shared" si="100"/>
        <v>-8.3025684528954535E-3</v>
      </c>
      <c r="F95" s="20">
        <f t="shared" si="100"/>
        <v>-0.15393794749403333</v>
      </c>
      <c r="G95" s="20">
        <f t="shared" si="100"/>
        <v>-2.8771939115341483E-2</v>
      </c>
      <c r="H95" s="20">
        <f t="shared" si="100"/>
        <v>-4.2439916227645424E-2</v>
      </c>
      <c r="I95" s="20">
        <f t="shared" si="100"/>
        <v>0.30170097093046588</v>
      </c>
      <c r="J95" s="20">
        <f t="shared" si="100"/>
        <v>-0.12927977061579554</v>
      </c>
      <c r="K95" s="20">
        <f t="shared" si="100"/>
        <v>9.0346859820933378E-2</v>
      </c>
    </row>
    <row r="96" spans="1:21">
      <c r="A96" s="24">
        <v>43313</v>
      </c>
      <c r="B96" s="20">
        <f t="shared" ref="B96:K96" si="101">B206/B205-1</f>
        <v>-0.18867924528301894</v>
      </c>
      <c r="C96" s="20">
        <f t="shared" si="101"/>
        <v>-0.21448949218663171</v>
      </c>
      <c r="D96" s="20">
        <f t="shared" si="101"/>
        <v>-0.21541501976284583</v>
      </c>
      <c r="E96" s="20">
        <f t="shared" si="101"/>
        <v>0.11534881422395071</v>
      </c>
      <c r="F96" s="20">
        <f t="shared" si="101"/>
        <v>-0.15232722143864597</v>
      </c>
      <c r="G96" s="20">
        <f t="shared" si="101"/>
        <v>6.9364161421476167E-2</v>
      </c>
      <c r="H96" s="20">
        <f t="shared" si="101"/>
        <v>-0.19806130426635837</v>
      </c>
      <c r="I96" s="20">
        <f t="shared" si="101"/>
        <v>0.12517203298967106</v>
      </c>
      <c r="J96" s="20">
        <f t="shared" si="101"/>
        <v>-2.1694974903122555E-2</v>
      </c>
      <c r="K96" s="20">
        <f t="shared" si="101"/>
        <v>2.3272202891489568E-2</v>
      </c>
    </row>
    <row r="97" spans="1:11">
      <c r="A97" s="24">
        <v>43344</v>
      </c>
      <c r="B97" s="20">
        <f t="shared" ref="B97:K97" si="102">B207/B206-1</f>
        <v>8.7209302325581328E-2</v>
      </c>
      <c r="C97" s="20">
        <f t="shared" si="102"/>
        <v>0.22222223864145674</v>
      </c>
      <c r="D97" s="20">
        <f t="shared" si="102"/>
        <v>0.11838790931989918</v>
      </c>
      <c r="E97" s="20">
        <f t="shared" si="102"/>
        <v>0.11426197241155989</v>
      </c>
      <c r="F97" s="20">
        <f t="shared" si="102"/>
        <v>0.28618968386023291</v>
      </c>
      <c r="G97" s="20">
        <f t="shared" si="102"/>
        <v>0.15878373018608438</v>
      </c>
      <c r="H97" s="20">
        <f t="shared" si="102"/>
        <v>0.19516336630671893</v>
      </c>
      <c r="I97" s="20">
        <f t="shared" si="102"/>
        <v>-4.5843570749036111E-2</v>
      </c>
      <c r="J97" s="20">
        <f t="shared" si="102"/>
        <v>0.16978519811415738</v>
      </c>
      <c r="K97" s="20">
        <f t="shared" si="102"/>
        <v>0.11853886825545112</v>
      </c>
    </row>
    <row r="98" spans="1:11">
      <c r="A98" s="24">
        <v>43374</v>
      </c>
      <c r="B98" s="20">
        <f t="shared" ref="B98:K98" si="103">B208/B207-1</f>
        <v>-0.14438502673796794</v>
      </c>
      <c r="C98" s="20">
        <f t="shared" si="103"/>
        <v>-0.13250147685788483</v>
      </c>
      <c r="D98" s="20">
        <f t="shared" si="103"/>
        <v>-0.10135135135135132</v>
      </c>
      <c r="E98" s="20">
        <f t="shared" si="103"/>
        <v>-2.6197646615548575E-2</v>
      </c>
      <c r="F98" s="20">
        <f t="shared" si="103"/>
        <v>-0.10219922380336355</v>
      </c>
      <c r="G98" s="20">
        <f t="shared" si="103"/>
        <v>-0.10437314158745759</v>
      </c>
      <c r="H98" s="20">
        <f t="shared" si="103"/>
        <v>-6.2138494519273446E-2</v>
      </c>
      <c r="I98" s="20">
        <f t="shared" si="103"/>
        <v>-0.25816784453957475</v>
      </c>
      <c r="J98" s="20">
        <f t="shared" si="103"/>
        <v>-0.17713269713213298</v>
      </c>
      <c r="K98" s="20">
        <f t="shared" si="103"/>
        <v>-3.1423265222320529E-2</v>
      </c>
    </row>
    <row r="99" spans="1:11">
      <c r="A99" s="24">
        <v>43405</v>
      </c>
      <c r="B99" s="20">
        <f t="shared" ref="B99:K99" si="104">B209/B208-1</f>
        <v>6.25E-2</v>
      </c>
      <c r="C99" s="20">
        <f t="shared" si="104"/>
        <v>6.6438291203523736E-2</v>
      </c>
      <c r="D99" s="20">
        <f t="shared" si="104"/>
        <v>6.0150375939849621E-2</v>
      </c>
      <c r="E99" s="20">
        <f t="shared" si="104"/>
        <v>-4.688704145851752E-2</v>
      </c>
      <c r="F99" s="20">
        <f t="shared" si="104"/>
        <v>0.19020172910662825</v>
      </c>
      <c r="G99" s="20">
        <f t="shared" si="104"/>
        <v>-1.3671881258123908E-2</v>
      </c>
      <c r="H99" s="20">
        <f t="shared" si="104"/>
        <v>0.17873713794875656</v>
      </c>
      <c r="I99" s="20">
        <f t="shared" si="104"/>
        <v>1.727163373605789E-3</v>
      </c>
      <c r="J99" s="20">
        <f t="shared" si="104"/>
        <v>4.8956114445887877E-2</v>
      </c>
      <c r="K99" s="20">
        <f t="shared" si="104"/>
        <v>6.8066098217900439E-2</v>
      </c>
    </row>
    <row r="100" spans="1:11">
      <c r="A100" s="24">
        <v>43435</v>
      </c>
      <c r="B100" s="20">
        <f t="shared" ref="B100:K100" si="105">B210/B209-1</f>
        <v>-5.2941176470588269E-2</v>
      </c>
      <c r="C100" s="20">
        <f t="shared" si="105"/>
        <v>-6.8721907471036237E-2</v>
      </c>
      <c r="D100" s="20">
        <f t="shared" si="105"/>
        <v>7.3286052009456482E-2</v>
      </c>
      <c r="E100" s="20">
        <f t="shared" si="105"/>
        <v>-6.0483855621694227E-2</v>
      </c>
      <c r="F100" s="20">
        <f t="shared" si="105"/>
        <v>-3.7530266343825724E-2</v>
      </c>
      <c r="G100" s="20">
        <f t="shared" si="105"/>
        <v>-6.2046197964281347E-2</v>
      </c>
      <c r="H100" s="20">
        <f t="shared" si="105"/>
        <v>-0.10196113704481768</v>
      </c>
      <c r="I100" s="20">
        <f t="shared" si="105"/>
        <v>2.3275777099107442E-2</v>
      </c>
      <c r="J100" s="20">
        <f t="shared" si="105"/>
        <v>4.9416581308826979E-2</v>
      </c>
      <c r="K100" s="20">
        <f t="shared" si="105"/>
        <v>4.971483443667446E-2</v>
      </c>
    </row>
    <row r="101" spans="1:11">
      <c r="A101" s="24">
        <v>43466</v>
      </c>
      <c r="B101" s="20">
        <f t="shared" ref="B101:K101" si="106">B211/B210-1</f>
        <v>0.21739130434782616</v>
      </c>
      <c r="C101" s="20">
        <f t="shared" si="106"/>
        <v>0.29457665731764848</v>
      </c>
      <c r="D101" s="20">
        <f t="shared" si="106"/>
        <v>0.25330396475770911</v>
      </c>
      <c r="E101" s="20">
        <f t="shared" si="106"/>
        <v>0.19828330663241855</v>
      </c>
      <c r="F101" s="20">
        <f t="shared" si="106"/>
        <v>0.14465408805031443</v>
      </c>
      <c r="G101" s="20">
        <f t="shared" si="106"/>
        <v>0.21956370541785342</v>
      </c>
      <c r="H101" s="20">
        <f t="shared" si="106"/>
        <v>0.20360231892915048</v>
      </c>
      <c r="I101" s="20">
        <f t="shared" si="106"/>
        <v>0.18112902508079887</v>
      </c>
      <c r="J101" s="20">
        <f t="shared" si="106"/>
        <v>7.5212616305795787E-2</v>
      </c>
      <c r="K101" s="20">
        <f t="shared" si="106"/>
        <v>4.7481145442861417E-2</v>
      </c>
    </row>
    <row r="102" spans="1:11">
      <c r="A102" s="24">
        <v>43497</v>
      </c>
      <c r="B102" s="20">
        <f t="shared" ref="B102:K102" si="107">B212/B211-1</f>
        <v>0.1020408163265305</v>
      </c>
      <c r="C102" s="20">
        <f t="shared" si="107"/>
        <v>5.96204845734154E-2</v>
      </c>
      <c r="D102" s="20">
        <f t="shared" si="107"/>
        <v>2.4604569420035194E-2</v>
      </c>
      <c r="E102" s="20">
        <f t="shared" si="107"/>
        <v>3.3667574399996347E-2</v>
      </c>
      <c r="F102" s="20">
        <f t="shared" si="107"/>
        <v>-1.8681318681318726E-2</v>
      </c>
      <c r="G102" s="20">
        <f t="shared" si="107"/>
        <v>8.5401020088973878E-2</v>
      </c>
      <c r="H102" s="20">
        <f t="shared" si="107"/>
        <v>-2.5387870239774402E-2</v>
      </c>
      <c r="I102" s="20">
        <f t="shared" si="107"/>
        <v>-2.1398785523570885E-3</v>
      </c>
      <c r="J102" s="20">
        <f t="shared" si="107"/>
        <v>2.6155698079470158E-2</v>
      </c>
      <c r="K102" s="20">
        <f t="shared" si="107"/>
        <v>-4.7540044287170735E-2</v>
      </c>
    </row>
    <row r="103" spans="1:11">
      <c r="A103" s="24">
        <v>43525</v>
      </c>
      <c r="B103" s="20">
        <f t="shared" ref="B103:K103" si="108">B213/B212-1</f>
        <v>-2.7777777777777568E-2</v>
      </c>
      <c r="C103" s="20">
        <f t="shared" si="108"/>
        <v>-0.13810737279321605</v>
      </c>
      <c r="D103" s="20">
        <f t="shared" si="108"/>
        <v>-4.8027444253859408E-2</v>
      </c>
      <c r="E103" s="20">
        <f t="shared" si="108"/>
        <v>-0.13582813299513141</v>
      </c>
      <c r="F103" s="20">
        <f t="shared" si="108"/>
        <v>-7.3908174692049244E-2</v>
      </c>
      <c r="G103" s="20">
        <f t="shared" si="108"/>
        <v>-0.14354061899795012</v>
      </c>
      <c r="H103" s="20">
        <f t="shared" si="108"/>
        <v>-9.2619392185238736E-2</v>
      </c>
      <c r="I103" s="20">
        <f t="shared" si="108"/>
        <v>-0.15939956154325985</v>
      </c>
      <c r="J103" s="20">
        <f t="shared" si="108"/>
        <v>-0.10492002974963244</v>
      </c>
      <c r="K103" s="20">
        <f t="shared" si="108"/>
        <v>-0.10911205832670445</v>
      </c>
    </row>
    <row r="104" spans="1:11">
      <c r="A104" s="24">
        <v>43556</v>
      </c>
      <c r="B104" s="20">
        <f t="shared" ref="B104:K104" si="109">B214/B213-1</f>
        <v>-9.52380952380949E-3</v>
      </c>
      <c r="C104" s="20">
        <f t="shared" si="109"/>
        <v>0.13590498516320482</v>
      </c>
      <c r="D104" s="20">
        <f t="shared" si="109"/>
        <v>-3.7837837837837784E-2</v>
      </c>
      <c r="E104" s="20">
        <f t="shared" si="109"/>
        <v>0.11010704189390896</v>
      </c>
      <c r="F104" s="20">
        <f t="shared" si="109"/>
        <v>-7.2551390568319496E-3</v>
      </c>
      <c r="G104" s="20">
        <f t="shared" si="109"/>
        <v>6.2073574338095128E-4</v>
      </c>
      <c r="H104" s="20">
        <f t="shared" si="109"/>
        <v>-2.2328548644338087E-2</v>
      </c>
      <c r="I104" s="20">
        <f t="shared" si="109"/>
        <v>0.16724273283962554</v>
      </c>
      <c r="J104" s="20">
        <f t="shared" si="109"/>
        <v>4.8344367761092855E-2</v>
      </c>
      <c r="K104" s="20">
        <f t="shared" si="109"/>
        <v>8.7947905321738462E-2</v>
      </c>
    </row>
    <row r="105" spans="1:11">
      <c r="A105" s="24">
        <v>43586</v>
      </c>
      <c r="B105" s="20">
        <f t="shared" ref="B105:K105" si="110">B215/B214-1</f>
        <v>-4.3269230769230838E-2</v>
      </c>
      <c r="C105" s="20">
        <f t="shared" si="110"/>
        <v>-4.1797285360360981E-3</v>
      </c>
      <c r="D105" s="20">
        <f t="shared" si="110"/>
        <v>-4.6816479400749067E-2</v>
      </c>
      <c r="E105" s="20">
        <f t="shared" si="110"/>
        <v>5.8441535513998444E-2</v>
      </c>
      <c r="F105" s="20">
        <f t="shared" si="110"/>
        <v>-3.5322777101096103E-2</v>
      </c>
      <c r="G105" s="20">
        <f t="shared" si="110"/>
        <v>2.2150646941215824E-2</v>
      </c>
      <c r="H105" s="20">
        <f t="shared" si="110"/>
        <v>-2.7732463295269127E-2</v>
      </c>
      <c r="I105" s="20">
        <f t="shared" si="110"/>
        <v>-1.5835708630245193E-3</v>
      </c>
      <c r="J105" s="20">
        <f t="shared" si="110"/>
        <v>-0.14718882688015811</v>
      </c>
      <c r="K105" s="20">
        <f t="shared" si="110"/>
        <v>-4.7305316948096254E-2</v>
      </c>
    </row>
    <row r="106" spans="1:11">
      <c r="A106" s="24">
        <v>43617</v>
      </c>
      <c r="B106" s="20">
        <f t="shared" ref="B106:K106" si="111">B216/B215-1</f>
        <v>0.21105527638190935</v>
      </c>
      <c r="C106" s="20">
        <f t="shared" si="111"/>
        <v>1.5215163442558355E-2</v>
      </c>
      <c r="D106" s="20">
        <f t="shared" si="111"/>
        <v>0.1905697445972494</v>
      </c>
      <c r="E106" s="20">
        <f t="shared" si="111"/>
        <v>-0.11963183832661839</v>
      </c>
      <c r="F106" s="20">
        <f t="shared" si="111"/>
        <v>0.14898989898989901</v>
      </c>
      <c r="G106" s="20">
        <f t="shared" si="111"/>
        <v>9.1474859987554336E-2</v>
      </c>
      <c r="H106" s="20">
        <f t="shared" si="111"/>
        <v>0.14261744966442946</v>
      </c>
      <c r="I106" s="20">
        <f t="shared" si="111"/>
        <v>6.5820779770847659E-2</v>
      </c>
      <c r="J106" s="20">
        <f t="shared" si="111"/>
        <v>0.15800628189746191</v>
      </c>
      <c r="K106" s="20">
        <f t="shared" si="111"/>
        <v>6.9138237503509892E-3</v>
      </c>
    </row>
    <row r="107" spans="1:11">
      <c r="A107" s="24">
        <v>43647</v>
      </c>
      <c r="B107" s="20">
        <f t="shared" ref="B107:K107" si="112">B217/B216-1</f>
        <v>0.13692946058091282</v>
      </c>
      <c r="C107" s="20">
        <f t="shared" si="112"/>
        <v>-4.3927648578811263E-2</v>
      </c>
      <c r="D107" s="20">
        <f t="shared" si="112"/>
        <v>3.1353135313531455E-2</v>
      </c>
      <c r="E107" s="20">
        <f t="shared" si="112"/>
        <v>0.21951216325316647</v>
      </c>
      <c r="F107" s="20">
        <f t="shared" si="112"/>
        <v>8.1318681318681252E-2</v>
      </c>
      <c r="G107" s="20">
        <f t="shared" si="112"/>
        <v>7.2975993558951346E-2</v>
      </c>
      <c r="H107" s="20">
        <f t="shared" si="112"/>
        <v>0.10866372980910421</v>
      </c>
      <c r="I107" s="20">
        <f t="shared" si="112"/>
        <v>-6.6220203356406437E-2</v>
      </c>
      <c r="J107" s="20">
        <f t="shared" si="112"/>
        <v>0.11489650386596306</v>
      </c>
      <c r="K107" s="20">
        <f t="shared" si="112"/>
        <v>0.2103017797358917</v>
      </c>
    </row>
    <row r="108" spans="1:11">
      <c r="A108" s="24">
        <v>43678</v>
      </c>
      <c r="B108" s="20">
        <f t="shared" ref="B108:K108" si="113">B218/B217-1</f>
        <v>-0.16058394160583944</v>
      </c>
      <c r="C108" s="20">
        <f t="shared" si="113"/>
        <v>-2.8108108108108043E-2</v>
      </c>
      <c r="D108" s="20">
        <f t="shared" si="113"/>
        <v>-0.12</v>
      </c>
      <c r="E108" s="20">
        <f t="shared" si="113"/>
        <v>-9.8571450000000005E-2</v>
      </c>
      <c r="F108" s="20">
        <f t="shared" si="113"/>
        <v>-9.4512195121951192E-2</v>
      </c>
      <c r="G108" s="20">
        <f t="shared" si="113"/>
        <v>-7.5983049946865111E-2</v>
      </c>
      <c r="H108" s="20">
        <f t="shared" si="113"/>
        <v>-8.6092715231788075E-2</v>
      </c>
      <c r="I108" s="20">
        <f t="shared" si="113"/>
        <v>-5.9760956175298863E-2</v>
      </c>
      <c r="J108" s="20">
        <f t="shared" si="113"/>
        <v>2.9358789630851811E-2</v>
      </c>
      <c r="K108" s="20">
        <f t="shared" si="113"/>
        <v>-1.7021702127659744E-3</v>
      </c>
    </row>
    <row r="109" spans="1:11">
      <c r="A109" s="24">
        <v>43709</v>
      </c>
      <c r="B109" s="20">
        <f t="shared" ref="B109:K109" si="114">B219/B218-1</f>
        <v>4.7826086956521685E-2</v>
      </c>
      <c r="C109" s="20">
        <f t="shared" si="114"/>
        <v>0.10177969966629563</v>
      </c>
      <c r="D109" s="20">
        <f t="shared" si="114"/>
        <v>0.14181818181818162</v>
      </c>
      <c r="E109" s="20">
        <f t="shared" si="114"/>
        <v>0.13787646128074016</v>
      </c>
      <c r="F109" s="20">
        <f t="shared" si="114"/>
        <v>0.14702581369248025</v>
      </c>
      <c r="G109" s="20">
        <f t="shared" si="114"/>
        <v>9.3157049635252953E-2</v>
      </c>
      <c r="H109" s="20">
        <f t="shared" si="114"/>
        <v>0.17826086956521725</v>
      </c>
      <c r="I109" s="20">
        <f t="shared" si="114"/>
        <v>3.3898305084747449E-3</v>
      </c>
      <c r="J109" s="20">
        <f t="shared" si="114"/>
        <v>2.3630471872180259E-3</v>
      </c>
      <c r="K109" s="20">
        <f t="shared" si="114"/>
        <v>4.8593416393581279E-2</v>
      </c>
    </row>
    <row r="110" spans="1:11">
      <c r="A110" s="24">
        <v>43739</v>
      </c>
      <c r="B110" s="20">
        <f t="shared" ref="B110:K110" si="115">B220/B219-1</f>
        <v>-4.5643153526970903E-2</v>
      </c>
      <c r="C110" s="20">
        <f t="shared" si="115"/>
        <v>-7.1680972825894584E-2</v>
      </c>
      <c r="D110" s="20">
        <f t="shared" si="115"/>
        <v>-7.4840764331210119E-2</v>
      </c>
      <c r="E110" s="20">
        <f t="shared" si="115"/>
        <v>-0.13440112948184713</v>
      </c>
      <c r="F110" s="20">
        <f t="shared" si="115"/>
        <v>-9.9804305283757278E-2</v>
      </c>
      <c r="G110" s="20">
        <f t="shared" si="115"/>
        <v>-1.2098842714360791E-2</v>
      </c>
      <c r="H110" s="20">
        <f t="shared" si="115"/>
        <v>-0.14883148831488302</v>
      </c>
      <c r="I110" s="20">
        <f t="shared" si="115"/>
        <v>9.9662204391891995E-2</v>
      </c>
      <c r="J110" s="20">
        <f t="shared" si="115"/>
        <v>-8.0969267139479828E-2</v>
      </c>
      <c r="K110" s="20">
        <f t="shared" si="115"/>
        <v>-3.658534478485076E-2</v>
      </c>
    </row>
    <row r="111" spans="1:11" ht="15" thickBot="1">
      <c r="A111" s="27">
        <v>43770</v>
      </c>
      <c r="B111" s="20">
        <f t="shared" ref="B111:K111" si="116">B221/B220-1</f>
        <v>8.260869565217388E-2</v>
      </c>
      <c r="C111" s="20">
        <f t="shared" si="116"/>
        <v>9.8423170115452541E-2</v>
      </c>
      <c r="D111" s="20">
        <f t="shared" si="116"/>
        <v>7.4010327022375089E-2</v>
      </c>
      <c r="E111" s="20">
        <f t="shared" si="116"/>
        <v>1.6894601362157813E-2</v>
      </c>
      <c r="F111" s="20">
        <f t="shared" si="116"/>
        <v>6.8478260869565322E-2</v>
      </c>
      <c r="G111" s="20">
        <f t="shared" si="116"/>
        <v>7.0287482945288415E-2</v>
      </c>
      <c r="H111" s="20">
        <f t="shared" si="116"/>
        <v>8.0924855491329328E-2</v>
      </c>
      <c r="I111" s="20">
        <f t="shared" si="116"/>
        <v>5.4531411116305328E-2</v>
      </c>
      <c r="J111" s="20">
        <f t="shared" si="116"/>
        <v>9.6463022508039842E-3</v>
      </c>
      <c r="K111" s="20">
        <f t="shared" si="116"/>
        <v>-4.6835483255886823E-2</v>
      </c>
    </row>
    <row r="112" spans="1:11" ht="15" thickBot="1">
      <c r="A112" s="45" t="s">
        <v>163</v>
      </c>
      <c r="B112" s="44"/>
    </row>
    <row r="113" spans="1:11">
      <c r="A113" s="46" t="s">
        <v>150</v>
      </c>
      <c r="B113" s="47" t="s">
        <v>1</v>
      </c>
      <c r="C113" s="47" t="s">
        <v>2</v>
      </c>
      <c r="D113" s="47" t="s">
        <v>3</v>
      </c>
      <c r="E113" s="47" t="s">
        <v>5</v>
      </c>
      <c r="F113" s="47" t="s">
        <v>6</v>
      </c>
      <c r="G113" s="47" t="s">
        <v>151</v>
      </c>
      <c r="H113" s="47" t="s">
        <v>7</v>
      </c>
      <c r="I113" s="47" t="s">
        <v>8</v>
      </c>
      <c r="J113" s="47" t="s">
        <v>9</v>
      </c>
      <c r="K113" s="48" t="s">
        <v>10</v>
      </c>
    </row>
    <row r="114" spans="1:11">
      <c r="A114" s="24">
        <v>40513</v>
      </c>
      <c r="B114" s="25">
        <v>2.8602059999999998</v>
      </c>
      <c r="C114" s="25">
        <v>4.2705760000000001</v>
      </c>
      <c r="D114" s="25">
        <v>4.2720469999999997</v>
      </c>
      <c r="E114" s="25">
        <v>19.911179000000001</v>
      </c>
      <c r="F114" s="25">
        <v>6.5693619999999999</v>
      </c>
      <c r="G114" s="25">
        <v>6.0570889999999995</v>
      </c>
      <c r="H114" s="25">
        <v>6.0234730000000001</v>
      </c>
      <c r="I114" s="25">
        <v>5.2222099999999996</v>
      </c>
      <c r="J114" s="25">
        <v>18.677015000000001</v>
      </c>
      <c r="K114" s="26">
        <v>8.002542</v>
      </c>
    </row>
    <row r="115" spans="1:11">
      <c r="A115" s="24">
        <v>40544</v>
      </c>
      <c r="B115" s="25">
        <v>2.760157</v>
      </c>
      <c r="C115" s="25">
        <v>4.3171629999999999</v>
      </c>
      <c r="D115" s="25">
        <v>3.9147479999999999</v>
      </c>
      <c r="E115" s="25">
        <v>21.458674999999999</v>
      </c>
      <c r="F115" s="25">
        <v>5.998113</v>
      </c>
      <c r="G115" s="25">
        <v>5.2677369999999994</v>
      </c>
      <c r="H115" s="25">
        <v>5.2793149999999995</v>
      </c>
      <c r="I115" s="25">
        <v>5.2780629999999995</v>
      </c>
      <c r="J115" s="25">
        <v>16.479723</v>
      </c>
      <c r="K115" s="26">
        <v>7.865354</v>
      </c>
    </row>
    <row r="116" spans="1:11">
      <c r="A116" s="24">
        <v>40575</v>
      </c>
      <c r="B116" s="25">
        <v>2.6248</v>
      </c>
      <c r="C116" s="25">
        <v>4.0065749999999998</v>
      </c>
      <c r="D116" s="25">
        <v>3.868144</v>
      </c>
      <c r="E116" s="25">
        <v>20.530175999999997</v>
      </c>
      <c r="F116" s="25">
        <v>5.9477089999999997</v>
      </c>
      <c r="G116" s="25">
        <v>5.396611</v>
      </c>
      <c r="H116" s="25">
        <v>5.2512319999999999</v>
      </c>
      <c r="I116" s="25">
        <v>4.5100899999999999</v>
      </c>
      <c r="J116" s="25">
        <v>16.205057</v>
      </c>
      <c r="K116" s="26">
        <v>7.6671969999999998</v>
      </c>
    </row>
    <row r="117" spans="1:11">
      <c r="A117" s="24">
        <v>40603</v>
      </c>
      <c r="B117" s="25">
        <v>2.6071369999999998</v>
      </c>
      <c r="C117" s="25">
        <v>4.3637509999999997</v>
      </c>
      <c r="D117" s="25">
        <v>3.837075</v>
      </c>
      <c r="E117" s="25">
        <v>23.418844</v>
      </c>
      <c r="F117" s="25">
        <v>6.0653189999999997</v>
      </c>
      <c r="G117" s="25">
        <v>5.7832400000000002</v>
      </c>
      <c r="H117" s="25">
        <v>5.2652739999999998</v>
      </c>
      <c r="I117" s="25">
        <v>5.1384319999999999</v>
      </c>
      <c r="J117" s="25">
        <v>17.715698</v>
      </c>
      <c r="K117" s="26">
        <v>7.9263279999999998</v>
      </c>
    </row>
    <row r="118" spans="1:11">
      <c r="A118" s="24">
        <v>40634</v>
      </c>
      <c r="B118" s="25">
        <v>2.8131189999999999</v>
      </c>
      <c r="C118" s="25">
        <v>4.7209259999999995</v>
      </c>
      <c r="D118" s="25">
        <v>4.1477689999999994</v>
      </c>
      <c r="E118" s="25">
        <v>25.533763999999998</v>
      </c>
      <c r="F118" s="25">
        <v>6.6533699999999998</v>
      </c>
      <c r="G118" s="25">
        <v>6.5887039999999999</v>
      </c>
      <c r="H118" s="25">
        <v>5.6528010000000002</v>
      </c>
      <c r="I118" s="25">
        <v>5.3758039999999996</v>
      </c>
      <c r="J118" s="25">
        <v>20.736981999999998</v>
      </c>
      <c r="K118" s="26">
        <v>8.0787549999999992</v>
      </c>
    </row>
    <row r="119" spans="1:11">
      <c r="A119" s="24">
        <v>40664</v>
      </c>
      <c r="B119" s="25">
        <v>2.365847</v>
      </c>
      <c r="C119" s="25">
        <v>4.4724560000000002</v>
      </c>
      <c r="D119" s="25">
        <v>4.0002319999999996</v>
      </c>
      <c r="E119" s="25">
        <v>23.161408999999999</v>
      </c>
      <c r="F119" s="25">
        <v>6.1034959999999998</v>
      </c>
      <c r="G119" s="25">
        <v>6.0103179999999998</v>
      </c>
      <c r="H119" s="25">
        <v>5.2510789999999998</v>
      </c>
      <c r="I119" s="25">
        <v>5.9203659999999996</v>
      </c>
      <c r="J119" s="25">
        <v>20.14188</v>
      </c>
      <c r="K119" s="26">
        <v>7.8120039999999999</v>
      </c>
    </row>
    <row r="120" spans="1:11">
      <c r="A120" s="24">
        <v>40695</v>
      </c>
      <c r="B120" s="25">
        <v>2.4070399999999998</v>
      </c>
      <c r="C120" s="25">
        <v>4.4340549999999999</v>
      </c>
      <c r="D120" s="25">
        <v>3.9842</v>
      </c>
      <c r="E120" s="25">
        <v>22.003339999999998</v>
      </c>
      <c r="F120" s="25">
        <v>6.2915589999999995</v>
      </c>
      <c r="G120" s="25">
        <v>5.8276779999999997</v>
      </c>
      <c r="H120" s="25">
        <v>5.3945499999999997</v>
      </c>
      <c r="I120" s="25">
        <v>5.6829929999999997</v>
      </c>
      <c r="J120" s="25">
        <v>21.884181999999999</v>
      </c>
      <c r="K120" s="26">
        <v>8.8206919999999993</v>
      </c>
    </row>
    <row r="121" spans="1:11">
      <c r="A121" s="24">
        <v>40725</v>
      </c>
      <c r="B121" s="25">
        <v>2.365847</v>
      </c>
      <c r="C121" s="25">
        <v>4.2617060000000002</v>
      </c>
      <c r="D121" s="25">
        <v>3.888001</v>
      </c>
      <c r="E121" s="25">
        <v>22.665091</v>
      </c>
      <c r="F121" s="25">
        <v>6.3599449999999997</v>
      </c>
      <c r="G121" s="25">
        <v>5.8276779999999997</v>
      </c>
      <c r="H121" s="25">
        <v>5.2654269999999999</v>
      </c>
      <c r="I121" s="25">
        <v>5.7109189999999996</v>
      </c>
      <c r="J121" s="25">
        <v>22.433577</v>
      </c>
      <c r="K121" s="26">
        <v>9.6187539999999991</v>
      </c>
    </row>
    <row r="122" spans="1:11">
      <c r="A122" s="24">
        <v>40756</v>
      </c>
      <c r="B122" s="25">
        <v>2.0009609999999998</v>
      </c>
      <c r="C122" s="25">
        <v>4.1833669999999996</v>
      </c>
      <c r="D122" s="25">
        <v>3.5352749999999999</v>
      </c>
      <c r="E122" s="25">
        <v>17.922519999999999</v>
      </c>
      <c r="F122" s="25">
        <v>5.3512439999999994</v>
      </c>
      <c r="G122" s="25">
        <v>5.0639370000000001</v>
      </c>
      <c r="H122" s="25">
        <v>4.5911059999999999</v>
      </c>
      <c r="I122" s="25">
        <v>4.9289839999999998</v>
      </c>
      <c r="J122" s="25">
        <v>19.503477</v>
      </c>
      <c r="K122" s="26">
        <v>9.2407269999999997</v>
      </c>
    </row>
    <row r="123" spans="1:11">
      <c r="A123" s="24">
        <v>40787</v>
      </c>
      <c r="B123" s="25">
        <v>2.4247039999999997</v>
      </c>
      <c r="C123" s="25">
        <v>4.3400460000000001</v>
      </c>
      <c r="D123" s="25">
        <v>3.8318859999999999</v>
      </c>
      <c r="E123" s="25">
        <v>21.231289</v>
      </c>
      <c r="F123" s="25">
        <v>6.1889789999999998</v>
      </c>
      <c r="G123" s="25">
        <v>5.8276779999999997</v>
      </c>
      <c r="H123" s="25">
        <v>5.2223809999999995</v>
      </c>
      <c r="I123" s="25">
        <v>5.0825800000000001</v>
      </c>
      <c r="J123" s="25">
        <v>23.440795999999999</v>
      </c>
      <c r="K123" s="26">
        <v>8.778689</v>
      </c>
    </row>
    <row r="124" spans="1:11">
      <c r="A124" s="24">
        <v>40817</v>
      </c>
      <c r="B124" s="25">
        <v>1.965654</v>
      </c>
      <c r="C124" s="25">
        <v>4.3713819999999997</v>
      </c>
      <c r="D124" s="25">
        <v>3.3188299999999997</v>
      </c>
      <c r="E124" s="25">
        <v>22.223922999999999</v>
      </c>
      <c r="F124" s="25">
        <v>5.3170500000000001</v>
      </c>
      <c r="G124" s="25">
        <v>5.2133659999999997</v>
      </c>
      <c r="H124" s="25">
        <v>5.4547949999999998</v>
      </c>
      <c r="I124" s="25">
        <v>5.962256</v>
      </c>
      <c r="J124" s="25">
        <v>22.433577</v>
      </c>
      <c r="K124" s="26">
        <v>8.9887069999999998</v>
      </c>
    </row>
    <row r="125" spans="1:11">
      <c r="A125" s="24">
        <v>40848</v>
      </c>
      <c r="B125" s="25">
        <v>1.7890949999999999</v>
      </c>
      <c r="C125" s="25">
        <v>4.2930429999999999</v>
      </c>
      <c r="D125" s="25">
        <v>3.0142029999999997</v>
      </c>
      <c r="E125" s="25">
        <v>21.782753</v>
      </c>
      <c r="F125" s="25">
        <v>5.2999549999999997</v>
      </c>
      <c r="G125" s="25">
        <v>5.1303489999999998</v>
      </c>
      <c r="H125" s="25">
        <v>4.6341510000000001</v>
      </c>
      <c r="I125" s="25">
        <v>5.4735459999999998</v>
      </c>
      <c r="J125" s="25">
        <v>18.862521999999998</v>
      </c>
      <c r="K125" s="26">
        <v>8.6526789999999991</v>
      </c>
    </row>
    <row r="126" spans="1:11">
      <c r="A126" s="24">
        <v>40878</v>
      </c>
      <c r="B126" s="25">
        <v>1.594892</v>
      </c>
      <c r="C126" s="25">
        <v>4.1520299999999999</v>
      </c>
      <c r="D126" s="25">
        <v>2.6775099999999998</v>
      </c>
      <c r="E126" s="25">
        <v>21.727608</v>
      </c>
      <c r="F126" s="25">
        <v>5.1289879999999997</v>
      </c>
      <c r="G126" s="25">
        <v>4.6986759999999999</v>
      </c>
      <c r="H126" s="25">
        <v>4.2754639999999995</v>
      </c>
      <c r="I126" s="25">
        <v>5.6131779999999996</v>
      </c>
      <c r="J126" s="25">
        <v>20.602263999999998</v>
      </c>
      <c r="K126" s="26">
        <v>8.8206919999999993</v>
      </c>
    </row>
    <row r="127" spans="1:11">
      <c r="A127" s="24">
        <v>40909</v>
      </c>
      <c r="B127" s="25">
        <v>1.9421149999999998</v>
      </c>
      <c r="C127" s="25">
        <v>4.1833669999999996</v>
      </c>
      <c r="D127" s="25">
        <v>2.9741209999999998</v>
      </c>
      <c r="E127" s="25">
        <v>22.334215</v>
      </c>
      <c r="F127" s="25">
        <v>5.4880179999999994</v>
      </c>
      <c r="G127" s="25">
        <v>5.7446700000000002</v>
      </c>
      <c r="H127" s="25">
        <v>4.7919710000000002</v>
      </c>
      <c r="I127" s="25">
        <v>5.5852509999999995</v>
      </c>
      <c r="J127" s="25">
        <v>21.289002999999997</v>
      </c>
      <c r="K127" s="26">
        <v>9.1987220000000001</v>
      </c>
    </row>
    <row r="128" spans="1:11">
      <c r="A128" s="24">
        <v>40940</v>
      </c>
      <c r="B128" s="25">
        <v>1.965654</v>
      </c>
      <c r="C128" s="25">
        <v>4.2617060000000002</v>
      </c>
      <c r="D128" s="25">
        <v>3.3348629999999999</v>
      </c>
      <c r="E128" s="25">
        <v>23.823167999999999</v>
      </c>
      <c r="F128" s="25">
        <v>5.6760799999999998</v>
      </c>
      <c r="G128" s="25">
        <v>6.0435189999999999</v>
      </c>
      <c r="H128" s="25">
        <v>5.0358719999999995</v>
      </c>
      <c r="I128" s="25">
        <v>6.269444</v>
      </c>
      <c r="J128" s="25">
        <v>20.602263999999998</v>
      </c>
      <c r="K128" s="26">
        <v>10.332808999999999</v>
      </c>
    </row>
    <row r="129" spans="1:11">
      <c r="A129" s="24">
        <v>40969</v>
      </c>
      <c r="B129" s="25">
        <v>2.1186729999999998</v>
      </c>
      <c r="C129" s="25">
        <v>4.4183859999999999</v>
      </c>
      <c r="D129" s="25">
        <v>3.5192419999999998</v>
      </c>
      <c r="E129" s="25">
        <v>25.091525999999998</v>
      </c>
      <c r="F129" s="25">
        <v>6.0351089999999994</v>
      </c>
      <c r="G129" s="25">
        <v>6.0103179999999998</v>
      </c>
      <c r="H129" s="25">
        <v>5.0215239999999994</v>
      </c>
      <c r="I129" s="25">
        <v>6.1996289999999998</v>
      </c>
      <c r="J129" s="25">
        <v>20.831178999999999</v>
      </c>
      <c r="K129" s="26">
        <v>11.34089</v>
      </c>
    </row>
    <row r="130" spans="1:11">
      <c r="A130" s="24">
        <v>41000</v>
      </c>
      <c r="B130" s="25">
        <v>1.9126909999999999</v>
      </c>
      <c r="C130" s="25">
        <v>4.1676979999999997</v>
      </c>
      <c r="D130" s="25">
        <v>3.2226319999999999</v>
      </c>
      <c r="E130" s="25">
        <v>20.238661</v>
      </c>
      <c r="F130" s="25">
        <v>5.5222109999999995</v>
      </c>
      <c r="G130" s="25">
        <v>5.4126009999999996</v>
      </c>
      <c r="H130" s="25">
        <v>4.6771859999999998</v>
      </c>
      <c r="I130" s="25">
        <v>6.4509650000000001</v>
      </c>
      <c r="J130" s="25">
        <v>22.616709</v>
      </c>
      <c r="K130" s="26">
        <v>12.306967999999999</v>
      </c>
    </row>
    <row r="131" spans="1:11">
      <c r="A131" s="24">
        <v>41030</v>
      </c>
      <c r="B131" s="25">
        <v>1.7125939999999999</v>
      </c>
      <c r="C131" s="25">
        <v>4.904096</v>
      </c>
      <c r="D131" s="25">
        <v>3.0993339999999998</v>
      </c>
      <c r="E131" s="25">
        <v>20.972640999999999</v>
      </c>
      <c r="F131" s="25">
        <v>5.1118920000000001</v>
      </c>
      <c r="G131" s="25">
        <v>4.9451289999999997</v>
      </c>
      <c r="H131" s="25">
        <v>4.1614069999999996</v>
      </c>
      <c r="I131" s="25">
        <v>6.2973719999999993</v>
      </c>
      <c r="J131" s="25">
        <v>22.525140999999998</v>
      </c>
      <c r="K131" s="26">
        <v>12.684994999999999</v>
      </c>
    </row>
    <row r="132" spans="1:11">
      <c r="A132" s="24">
        <v>41061</v>
      </c>
      <c r="B132" s="25">
        <v>2.1834039999999999</v>
      </c>
      <c r="C132" s="25">
        <v>6.1936450000000001</v>
      </c>
      <c r="D132" s="25">
        <v>3.9565969999999999</v>
      </c>
      <c r="E132" s="25">
        <v>23.390235999999998</v>
      </c>
      <c r="F132" s="25">
        <v>6.2209629999999994</v>
      </c>
      <c r="G132" s="25">
        <v>6.1348439999999993</v>
      </c>
      <c r="H132" s="25">
        <v>4.8330729999999997</v>
      </c>
      <c r="I132" s="25">
        <v>6.9675259999999994</v>
      </c>
      <c r="J132" s="25">
        <v>25.640836999999998</v>
      </c>
      <c r="K132" s="26">
        <v>13.469961</v>
      </c>
    </row>
    <row r="133" spans="1:11">
      <c r="A133" s="24">
        <v>41091</v>
      </c>
      <c r="B133" s="25">
        <v>2.1834039999999999</v>
      </c>
      <c r="C133" s="25">
        <v>6.6934199999999997</v>
      </c>
      <c r="D133" s="25">
        <v>4.3357709999999994</v>
      </c>
      <c r="E133" s="25">
        <v>23.934194999999999</v>
      </c>
      <c r="F133" s="25">
        <v>6.1333440000000001</v>
      </c>
      <c r="G133" s="25">
        <v>6.2237539999999996</v>
      </c>
      <c r="H133" s="25">
        <v>4.9352819999999999</v>
      </c>
      <c r="I133" s="25">
        <v>7.0535449999999997</v>
      </c>
      <c r="J133" s="25">
        <v>25.549260999999998</v>
      </c>
      <c r="K133" s="26">
        <v>14.102777</v>
      </c>
    </row>
    <row r="134" spans="1:11">
      <c r="A134" s="24">
        <v>41122</v>
      </c>
      <c r="B134" s="25">
        <v>2.4953189999999998</v>
      </c>
      <c r="C134" s="25">
        <v>7.4073849999999997</v>
      </c>
      <c r="D134" s="25">
        <v>4.5665719999999999</v>
      </c>
      <c r="E134" s="25">
        <v>25.142992</v>
      </c>
      <c r="F134" s="25">
        <v>6.8342959999999993</v>
      </c>
      <c r="G134" s="25">
        <v>6.5793979999999994</v>
      </c>
      <c r="H134" s="25">
        <v>5.2419129999999994</v>
      </c>
      <c r="I134" s="25">
        <v>6.7811519999999996</v>
      </c>
      <c r="J134" s="25">
        <v>29.670109</v>
      </c>
      <c r="K134" s="26">
        <v>13.515162</v>
      </c>
    </row>
    <row r="135" spans="1:11">
      <c r="A135" s="24">
        <v>41153</v>
      </c>
      <c r="B135" s="25">
        <v>2.5188669999999997</v>
      </c>
      <c r="C135" s="25">
        <v>6.8005149999999999</v>
      </c>
      <c r="D135" s="25">
        <v>4.6490010000000002</v>
      </c>
      <c r="E135" s="25">
        <v>24.780353999999999</v>
      </c>
      <c r="F135" s="25">
        <v>6.5714389999999998</v>
      </c>
      <c r="G135" s="25">
        <v>6.383794</v>
      </c>
      <c r="H135" s="25">
        <v>5.1835040000000001</v>
      </c>
      <c r="I135" s="25">
        <v>6.3797309999999996</v>
      </c>
      <c r="J135" s="25">
        <v>30.769000999999999</v>
      </c>
      <c r="K135" s="26">
        <v>13.560364</v>
      </c>
    </row>
    <row r="136" spans="1:11">
      <c r="A136" s="24">
        <v>41183</v>
      </c>
      <c r="B136" s="25">
        <v>2.7071860000000001</v>
      </c>
      <c r="C136" s="25">
        <v>7.2645929999999996</v>
      </c>
      <c r="D136" s="25">
        <v>5.0281750000000001</v>
      </c>
      <c r="E136" s="25">
        <v>26.472666</v>
      </c>
      <c r="F136" s="25">
        <v>7.500203</v>
      </c>
      <c r="G136" s="25">
        <v>7.4862880000000001</v>
      </c>
      <c r="H136" s="25">
        <v>6.3078180000000001</v>
      </c>
      <c r="I136" s="25">
        <v>6.3797309999999996</v>
      </c>
      <c r="J136" s="25">
        <v>31.867898999999998</v>
      </c>
      <c r="K136" s="26">
        <v>15.052000999999999</v>
      </c>
    </row>
    <row r="137" spans="1:11">
      <c r="A137" s="24">
        <v>41214</v>
      </c>
      <c r="B137" s="25">
        <v>2.7719259999999997</v>
      </c>
      <c r="C137" s="25">
        <v>7.9071599999999993</v>
      </c>
      <c r="D137" s="25">
        <v>4.747916</v>
      </c>
      <c r="E137" s="25">
        <v>28.829823999999999</v>
      </c>
      <c r="F137" s="25">
        <v>7.4301069999999996</v>
      </c>
      <c r="G137" s="25">
        <v>7.2729019999999993</v>
      </c>
      <c r="H137" s="25">
        <v>6.1179959999999998</v>
      </c>
      <c r="I137" s="25">
        <v>6.3653949999999995</v>
      </c>
      <c r="J137" s="25">
        <v>32.051040999999998</v>
      </c>
      <c r="K137" s="26">
        <v>14.690391999999999</v>
      </c>
    </row>
    <row r="138" spans="1:11">
      <c r="A138" s="24">
        <v>41244</v>
      </c>
      <c r="B138" s="25">
        <v>3.0603029999999998</v>
      </c>
      <c r="C138" s="25">
        <v>8.6211249999999993</v>
      </c>
      <c r="D138" s="25">
        <v>5.0941179999999999</v>
      </c>
      <c r="E138" s="25">
        <v>31.126541</v>
      </c>
      <c r="F138" s="25">
        <v>8.1135369999999991</v>
      </c>
      <c r="G138" s="25">
        <v>8.2331380000000003</v>
      </c>
      <c r="H138" s="25">
        <v>6.4246279999999993</v>
      </c>
      <c r="I138" s="25">
        <v>6.537433</v>
      </c>
      <c r="J138" s="25">
        <v>33.882529999999996</v>
      </c>
      <c r="K138" s="26">
        <v>15.775222999999999</v>
      </c>
    </row>
    <row r="139" spans="1:11">
      <c r="A139" s="24">
        <v>41275</v>
      </c>
      <c r="B139" s="25">
        <v>3.0367639999999998</v>
      </c>
      <c r="C139" s="25">
        <v>8.9245609999999989</v>
      </c>
      <c r="D139" s="25">
        <v>5.3578909999999995</v>
      </c>
      <c r="E139" s="25">
        <v>29.313340999999998</v>
      </c>
      <c r="F139" s="25">
        <v>7.7280129999999998</v>
      </c>
      <c r="G139" s="25">
        <v>8.1620100000000004</v>
      </c>
      <c r="H139" s="25">
        <v>6.4976319999999994</v>
      </c>
      <c r="I139" s="25">
        <v>7.849221</v>
      </c>
      <c r="J139" s="25">
        <v>39.193843999999999</v>
      </c>
      <c r="K139" s="26">
        <v>15.413611999999999</v>
      </c>
    </row>
    <row r="140" spans="1:11">
      <c r="A140" s="24">
        <v>41306</v>
      </c>
      <c r="B140" s="25">
        <v>2.9896780000000001</v>
      </c>
      <c r="C140" s="25">
        <v>10.129375999999999</v>
      </c>
      <c r="D140" s="25">
        <v>5.2919479999999997</v>
      </c>
      <c r="E140" s="25">
        <v>30.461701999999999</v>
      </c>
      <c r="F140" s="25">
        <v>7.5352499999999996</v>
      </c>
      <c r="G140" s="25">
        <v>8.4109599999999993</v>
      </c>
      <c r="H140" s="25">
        <v>6.3808199999999999</v>
      </c>
      <c r="I140" s="25">
        <v>7.849221</v>
      </c>
      <c r="J140" s="25">
        <v>38.919120999999997</v>
      </c>
      <c r="K140" s="26">
        <v>15.413611999999999</v>
      </c>
    </row>
    <row r="141" spans="1:11">
      <c r="A141" s="24">
        <v>41334</v>
      </c>
      <c r="B141" s="25">
        <v>3.342794</v>
      </c>
      <c r="C141" s="25">
        <v>12.182025999999999</v>
      </c>
      <c r="D141" s="25">
        <v>5.7370649999999994</v>
      </c>
      <c r="E141" s="25">
        <v>33.241935999999995</v>
      </c>
      <c r="F141" s="25">
        <v>8.4640129999999996</v>
      </c>
      <c r="G141" s="25">
        <v>9.3356320000000004</v>
      </c>
      <c r="H141" s="25">
        <v>6.9064719999999999</v>
      </c>
      <c r="I141" s="25">
        <v>8.9602959999999996</v>
      </c>
      <c r="J141" s="25">
        <v>47.847625999999998</v>
      </c>
      <c r="K141" s="26">
        <v>16.001227999999998</v>
      </c>
    </row>
    <row r="142" spans="1:11">
      <c r="A142" s="24">
        <v>41365</v>
      </c>
      <c r="B142" s="25">
        <v>3.2721689999999999</v>
      </c>
      <c r="C142" s="25">
        <v>13.699200999999999</v>
      </c>
      <c r="D142" s="25">
        <v>5.7040929999999994</v>
      </c>
      <c r="E142" s="25">
        <v>30.219942</v>
      </c>
      <c r="F142" s="25">
        <v>8.6743009999999998</v>
      </c>
      <c r="G142" s="25">
        <v>9.64682</v>
      </c>
      <c r="H142" s="25">
        <v>6.999727</v>
      </c>
      <c r="I142" s="25">
        <v>9.0678190000000001</v>
      </c>
      <c r="J142" s="25">
        <v>45.787205</v>
      </c>
      <c r="K142" s="26">
        <v>16.634045</v>
      </c>
    </row>
    <row r="143" spans="1:11">
      <c r="A143" s="24">
        <v>41395</v>
      </c>
      <c r="B143" s="25">
        <v>3.364239</v>
      </c>
      <c r="C143" s="25">
        <v>13.238444999999999</v>
      </c>
      <c r="D143" s="25">
        <v>5.8615729999999999</v>
      </c>
      <c r="E143" s="25">
        <v>32.593463999999997</v>
      </c>
      <c r="F143" s="25">
        <v>8.4990620000000003</v>
      </c>
      <c r="G143" s="25">
        <v>9.6374269999999989</v>
      </c>
      <c r="H143" s="25">
        <v>6.6430479999999994</v>
      </c>
      <c r="I143" s="25">
        <v>8.4943600000000004</v>
      </c>
      <c r="J143" s="25">
        <v>52.426341999999998</v>
      </c>
      <c r="K143" s="26">
        <v>16.001227999999998</v>
      </c>
    </row>
    <row r="144" spans="1:11">
      <c r="A144" s="24">
        <v>41426</v>
      </c>
      <c r="B144" s="25">
        <v>2.6373219999999997</v>
      </c>
      <c r="C144" s="25">
        <v>12.915555999999999</v>
      </c>
      <c r="D144" s="25">
        <v>4.8004259999999999</v>
      </c>
      <c r="E144" s="25">
        <v>30.641757999999999</v>
      </c>
      <c r="F144" s="25">
        <v>7.4791809999999996</v>
      </c>
      <c r="G144" s="25">
        <v>8.3795850000000005</v>
      </c>
      <c r="H144" s="25">
        <v>5.8405339999999999</v>
      </c>
      <c r="I144" s="25">
        <v>8.3746589999999994</v>
      </c>
      <c r="J144" s="25">
        <v>50.826504</v>
      </c>
      <c r="K144" s="26">
        <v>16.129379</v>
      </c>
    </row>
    <row r="145" spans="1:11">
      <c r="A145" s="24">
        <v>41456</v>
      </c>
      <c r="B145" s="25">
        <v>2.535193</v>
      </c>
      <c r="C145" s="25">
        <v>12.085270999999999</v>
      </c>
      <c r="D145" s="25">
        <v>4.328805</v>
      </c>
      <c r="E145" s="25">
        <v>26.933522999999997</v>
      </c>
      <c r="F145" s="25">
        <v>6.7330389999999998</v>
      </c>
      <c r="G145" s="25">
        <v>7.7280409999999993</v>
      </c>
      <c r="H145" s="25">
        <v>5.5284409999999999</v>
      </c>
      <c r="I145" s="25">
        <v>9.0046090000000003</v>
      </c>
      <c r="J145" s="25">
        <v>49.910716999999998</v>
      </c>
      <c r="K145" s="26">
        <v>17.171229999999998</v>
      </c>
    </row>
    <row r="146" spans="1:11">
      <c r="A146" s="24">
        <v>41487</v>
      </c>
      <c r="B146" s="25">
        <v>2.4390709999999998</v>
      </c>
      <c r="C146" s="25">
        <v>9.7789210000000004</v>
      </c>
      <c r="D146" s="25">
        <v>4.02562</v>
      </c>
      <c r="E146" s="25">
        <v>25.502274</v>
      </c>
      <c r="F146" s="25">
        <v>6.2533769999999995</v>
      </c>
      <c r="G146" s="25">
        <v>7.4565630000000001</v>
      </c>
      <c r="H146" s="25">
        <v>6.170261</v>
      </c>
      <c r="I146" s="25">
        <v>8.1893779999999996</v>
      </c>
      <c r="J146" s="25">
        <v>43.774906000000001</v>
      </c>
      <c r="K146" s="26">
        <v>14.470139</v>
      </c>
    </row>
    <row r="147" spans="1:11">
      <c r="A147" s="24">
        <v>41518</v>
      </c>
      <c r="B147" s="25">
        <v>2.7034089999999997</v>
      </c>
      <c r="C147" s="25">
        <v>12.731047999999999</v>
      </c>
      <c r="D147" s="25">
        <v>4.4972409999999998</v>
      </c>
      <c r="E147" s="25">
        <v>27.779260999999998</v>
      </c>
      <c r="F147" s="25">
        <v>7.0705799999999996</v>
      </c>
      <c r="G147" s="25">
        <v>8.4338809999999995</v>
      </c>
      <c r="H147" s="25">
        <v>5.5284409999999999</v>
      </c>
      <c r="I147" s="25">
        <v>10.560962</v>
      </c>
      <c r="J147" s="25">
        <v>47.163345</v>
      </c>
      <c r="K147" s="26">
        <v>16.052205999999998</v>
      </c>
    </row>
    <row r="148" spans="1:11">
      <c r="A148" s="24">
        <v>41548</v>
      </c>
      <c r="B148" s="25">
        <v>2.7815099999999999</v>
      </c>
      <c r="C148" s="25">
        <v>14.114858</v>
      </c>
      <c r="D148" s="25">
        <v>4.6151460000000002</v>
      </c>
      <c r="E148" s="25">
        <v>29.470738999999998</v>
      </c>
      <c r="F148" s="25">
        <v>7.1416409999999999</v>
      </c>
      <c r="G148" s="25">
        <v>8.8682439999999989</v>
      </c>
      <c r="H148" s="25">
        <v>6.6208979999999995</v>
      </c>
      <c r="I148" s="25">
        <v>10.746241999999999</v>
      </c>
      <c r="J148" s="25">
        <v>52.429145999999996</v>
      </c>
      <c r="K148" s="26">
        <v>16.167968999999999</v>
      </c>
    </row>
    <row r="149" spans="1:11">
      <c r="A149" s="24">
        <v>41579</v>
      </c>
      <c r="B149" s="25">
        <v>2.5892659999999998</v>
      </c>
      <c r="C149" s="25">
        <v>15.314159</v>
      </c>
      <c r="D149" s="25">
        <v>4.3793359999999995</v>
      </c>
      <c r="E149" s="25">
        <v>29.861079999999998</v>
      </c>
      <c r="F149" s="25">
        <v>6.7685699999999995</v>
      </c>
      <c r="G149" s="25">
        <v>8.6329630000000002</v>
      </c>
      <c r="H149" s="25">
        <v>6.2222580000000001</v>
      </c>
      <c r="I149" s="25">
        <v>11.153858</v>
      </c>
      <c r="J149" s="25">
        <v>53.115992999999996</v>
      </c>
      <c r="K149" s="26">
        <v>17.595687999999999</v>
      </c>
    </row>
    <row r="150" spans="1:11">
      <c r="A150" s="24">
        <v>41609</v>
      </c>
      <c r="B150" s="25">
        <v>2.2348129999999999</v>
      </c>
      <c r="C150" s="25">
        <v>14.022603999999999</v>
      </c>
      <c r="D150" s="25">
        <v>3.916137</v>
      </c>
      <c r="E150" s="25">
        <v>27.909375999999998</v>
      </c>
      <c r="F150" s="25">
        <v>6.1823160000000001</v>
      </c>
      <c r="G150" s="25">
        <v>7.9633199999999995</v>
      </c>
      <c r="H150" s="25">
        <v>4.9785689999999994</v>
      </c>
      <c r="I150" s="25">
        <v>11.450305999999999</v>
      </c>
      <c r="J150" s="25">
        <v>47.392291999999998</v>
      </c>
      <c r="K150" s="26">
        <v>16.746772999999997</v>
      </c>
    </row>
    <row r="151" spans="1:11">
      <c r="A151" s="24">
        <v>41640</v>
      </c>
      <c r="B151" s="25">
        <v>1.9104059999999998</v>
      </c>
      <c r="C151" s="25">
        <v>12.823300999999999</v>
      </c>
      <c r="D151" s="25">
        <v>3.4108289999999997</v>
      </c>
      <c r="E151" s="25">
        <v>24.233664999999998</v>
      </c>
      <c r="F151" s="25">
        <v>5.2940519999999998</v>
      </c>
      <c r="G151" s="25">
        <v>6.9317089999999997</v>
      </c>
      <c r="H151" s="25">
        <v>4.2800899999999995</v>
      </c>
      <c r="I151" s="25">
        <v>12.561985999999999</v>
      </c>
      <c r="J151" s="25">
        <v>43.317008999999999</v>
      </c>
      <c r="K151" s="26">
        <v>14.894596</v>
      </c>
    </row>
    <row r="152" spans="1:11">
      <c r="A152" s="24">
        <v>41671</v>
      </c>
      <c r="B152" s="25">
        <v>1.9885059999999999</v>
      </c>
      <c r="C152" s="25">
        <v>11.301110999999999</v>
      </c>
      <c r="D152" s="25">
        <v>3.4445159999999997</v>
      </c>
      <c r="E152" s="25">
        <v>25.307103999999999</v>
      </c>
      <c r="F152" s="25">
        <v>5.3828779999999998</v>
      </c>
      <c r="G152" s="25">
        <v>7.4022679999999994</v>
      </c>
      <c r="H152" s="25">
        <v>4.2503659999999996</v>
      </c>
      <c r="I152" s="25">
        <v>11.561475</v>
      </c>
      <c r="J152" s="25">
        <v>39.104358999999995</v>
      </c>
      <c r="K152" s="26">
        <v>15.820682999999999</v>
      </c>
    </row>
    <row r="153" spans="1:11">
      <c r="A153" s="24">
        <v>41699</v>
      </c>
      <c r="B153" s="25">
        <v>2.4390709999999998</v>
      </c>
      <c r="C153" s="25">
        <v>13.884224</v>
      </c>
      <c r="D153" s="25">
        <v>4.0003539999999997</v>
      </c>
      <c r="E153" s="25">
        <v>29.470738999999998</v>
      </c>
      <c r="F153" s="25">
        <v>6.5020910000000001</v>
      </c>
      <c r="G153" s="25">
        <v>8.1624040000000004</v>
      </c>
      <c r="H153" s="25">
        <v>5.0528810000000002</v>
      </c>
      <c r="I153" s="25">
        <v>12.747266999999999</v>
      </c>
      <c r="J153" s="25">
        <v>47.163345</v>
      </c>
      <c r="K153" s="26">
        <v>18.598951</v>
      </c>
    </row>
    <row r="154" spans="1:11">
      <c r="A154" s="24">
        <v>41730</v>
      </c>
      <c r="B154" s="25">
        <v>2.6373219999999997</v>
      </c>
      <c r="C154" s="25">
        <v>14.852888999999999</v>
      </c>
      <c r="D154" s="25">
        <v>4.1856339999999994</v>
      </c>
      <c r="E154" s="25">
        <v>30.901989</v>
      </c>
      <c r="F154" s="25">
        <v>6.8662789999999996</v>
      </c>
      <c r="G154" s="25">
        <v>8.5334219999999998</v>
      </c>
      <c r="H154" s="25">
        <v>5.5866229999999995</v>
      </c>
      <c r="I154" s="25">
        <v>12.951030999999999</v>
      </c>
      <c r="J154" s="25">
        <v>45.285969000000001</v>
      </c>
      <c r="K154" s="26">
        <v>18.81118</v>
      </c>
    </row>
    <row r="155" spans="1:11">
      <c r="A155" s="24">
        <v>41760</v>
      </c>
      <c r="B155" s="25">
        <v>3.0399609999999999</v>
      </c>
      <c r="C155" s="25">
        <v>16.756252</v>
      </c>
      <c r="D155" s="25">
        <v>5.1617749999999996</v>
      </c>
      <c r="E155" s="25">
        <v>34.387900999999999</v>
      </c>
      <c r="F155" s="25">
        <v>7.6926949999999996</v>
      </c>
      <c r="G155" s="25">
        <v>9.5279159999999994</v>
      </c>
      <c r="H155" s="25">
        <v>6.2006199999999998</v>
      </c>
      <c r="I155" s="25">
        <v>12.797763999999999</v>
      </c>
      <c r="J155" s="25">
        <v>50.963878999999999</v>
      </c>
      <c r="K155" s="26">
        <v>17.769330999999998</v>
      </c>
    </row>
    <row r="156" spans="1:11">
      <c r="A156" s="24">
        <v>41791</v>
      </c>
      <c r="B156" s="25">
        <v>2.872106</v>
      </c>
      <c r="C156" s="25">
        <v>16.803587</v>
      </c>
      <c r="D156" s="25">
        <v>4.9542669999999998</v>
      </c>
      <c r="E156" s="25">
        <v>33.309066999999999</v>
      </c>
      <c r="F156" s="25">
        <v>7.4587659999999998</v>
      </c>
      <c r="G156" s="25">
        <v>9.5739439999999991</v>
      </c>
      <c r="H156" s="25">
        <v>6.8867289999999999</v>
      </c>
      <c r="I156" s="25">
        <v>12.912713999999999</v>
      </c>
      <c r="J156" s="25">
        <v>47.898990999999995</v>
      </c>
      <c r="K156" s="26">
        <v>38.328209000000001</v>
      </c>
    </row>
    <row r="157" spans="1:11">
      <c r="A157" s="24">
        <v>41821</v>
      </c>
      <c r="B157" s="25">
        <v>3.0461769999999997</v>
      </c>
      <c r="C157" s="25">
        <v>15.714903</v>
      </c>
      <c r="D157" s="25">
        <v>5.1877139999999997</v>
      </c>
      <c r="E157" s="25">
        <v>35.298167999999997</v>
      </c>
      <c r="F157" s="25">
        <v>7.9626149999999996</v>
      </c>
      <c r="G157" s="25">
        <v>10.356429</v>
      </c>
      <c r="H157" s="25">
        <v>6.4659319999999996</v>
      </c>
      <c r="I157" s="25">
        <v>13.525779999999999</v>
      </c>
      <c r="J157" s="25">
        <v>49.226973999999998</v>
      </c>
      <c r="K157" s="26">
        <v>20.031611999999999</v>
      </c>
    </row>
    <row r="158" spans="1:11">
      <c r="A158" s="24">
        <v>41852</v>
      </c>
      <c r="B158" s="25">
        <v>2.9902319999999998</v>
      </c>
      <c r="C158" s="25">
        <v>15.146894</v>
      </c>
      <c r="D158" s="25">
        <v>4.8245740000000001</v>
      </c>
      <c r="E158" s="25">
        <v>34.253048</v>
      </c>
      <c r="F158" s="25">
        <v>7.620717</v>
      </c>
      <c r="G158" s="25">
        <v>10.172314999999999</v>
      </c>
      <c r="H158" s="25">
        <v>6.246105</v>
      </c>
      <c r="I158" s="25">
        <v>13.64073</v>
      </c>
      <c r="J158" s="25">
        <v>46.799968999999997</v>
      </c>
      <c r="K158" s="26">
        <v>20.031611999999999</v>
      </c>
    </row>
    <row r="159" spans="1:11">
      <c r="A159" s="24">
        <v>41883</v>
      </c>
      <c r="B159" s="25">
        <v>2.778864</v>
      </c>
      <c r="C159" s="25">
        <v>14.294881999999999</v>
      </c>
      <c r="D159" s="25">
        <v>4.3749719999999996</v>
      </c>
      <c r="E159" s="25">
        <v>30.847968999999999</v>
      </c>
      <c r="F159" s="25">
        <v>7.1978439999999999</v>
      </c>
      <c r="G159" s="25">
        <v>9.6660009999999996</v>
      </c>
      <c r="H159" s="25">
        <v>7.1607849999999997</v>
      </c>
      <c r="I159" s="25">
        <v>14.100531999999999</v>
      </c>
      <c r="J159" s="25">
        <v>44.189792999999995</v>
      </c>
      <c r="K159" s="26">
        <v>38.170485999999997</v>
      </c>
    </row>
    <row r="160" spans="1:11">
      <c r="A160" s="24">
        <v>41913</v>
      </c>
      <c r="B160" s="25">
        <v>3.0275289999999999</v>
      </c>
      <c r="C160" s="25">
        <v>15.525566999999999</v>
      </c>
      <c r="D160" s="25">
        <v>4.8072809999999997</v>
      </c>
      <c r="E160" s="25">
        <v>32.533653000000001</v>
      </c>
      <c r="F160" s="25">
        <v>7.80966</v>
      </c>
      <c r="G160" s="25">
        <v>10.448487</v>
      </c>
      <c r="H160" s="25">
        <v>7.0989009999999997</v>
      </c>
      <c r="I160" s="25">
        <v>14.292111999999999</v>
      </c>
      <c r="J160" s="25">
        <v>46.158874999999995</v>
      </c>
      <c r="K160" s="26">
        <v>40.063224999999996</v>
      </c>
    </row>
    <row r="161" spans="1:11">
      <c r="A161" s="24">
        <v>41944</v>
      </c>
      <c r="B161" s="25">
        <v>3.3072749999999997</v>
      </c>
      <c r="C161" s="25">
        <v>15.809574</v>
      </c>
      <c r="D161" s="25">
        <v>5.3260519999999998</v>
      </c>
      <c r="E161" s="25">
        <v>33.781058999999999</v>
      </c>
      <c r="F161" s="25">
        <v>8.7903659999999988</v>
      </c>
      <c r="G161" s="25">
        <v>11.507144</v>
      </c>
      <c r="H161" s="25">
        <v>6.8146179999999994</v>
      </c>
      <c r="I161" s="25">
        <v>14.560331</v>
      </c>
      <c r="J161" s="25">
        <v>45.700950999999996</v>
      </c>
      <c r="K161" s="26">
        <v>19.730103</v>
      </c>
    </row>
    <row r="162" spans="1:11">
      <c r="A162" s="24">
        <v>41974</v>
      </c>
      <c r="B162" s="25">
        <v>3.0399609999999999</v>
      </c>
      <c r="C162" s="25">
        <v>17.560931999999998</v>
      </c>
      <c r="D162" s="25">
        <v>5.8275309999999996</v>
      </c>
      <c r="E162" s="25">
        <v>37.287272999999999</v>
      </c>
      <c r="F162" s="25">
        <v>8.4754609999999992</v>
      </c>
      <c r="G162" s="25">
        <v>11.415085999999999</v>
      </c>
      <c r="H162" s="25">
        <v>6.564476</v>
      </c>
      <c r="I162" s="25">
        <v>14.636963999999999</v>
      </c>
      <c r="J162" s="25">
        <v>46.250457999999995</v>
      </c>
      <c r="K162" s="26">
        <v>19.969742</v>
      </c>
    </row>
    <row r="163" spans="1:11">
      <c r="A163" s="24">
        <v>42005</v>
      </c>
      <c r="B163" s="25">
        <v>3.1642939999999999</v>
      </c>
      <c r="C163" s="25">
        <v>18.365607999999998</v>
      </c>
      <c r="D163" s="25">
        <v>6.164733</v>
      </c>
      <c r="E163" s="25">
        <v>35.837589000000001</v>
      </c>
      <c r="F163" s="25">
        <v>9.3122100000000003</v>
      </c>
      <c r="G163" s="25">
        <v>11.737287999999999</v>
      </c>
      <c r="H163" s="25">
        <v>7.9210649999999996</v>
      </c>
      <c r="I163" s="25">
        <v>14.023895999999999</v>
      </c>
      <c r="J163" s="25">
        <v>45.243030999999995</v>
      </c>
      <c r="K163" s="26">
        <v>39.060809999999996</v>
      </c>
    </row>
    <row r="164" spans="1:11">
      <c r="A164" s="24">
        <v>42036</v>
      </c>
      <c r="B164" s="25">
        <v>2.8845479999999997</v>
      </c>
      <c r="C164" s="25">
        <v>18.412945000000001</v>
      </c>
      <c r="D164" s="25">
        <v>5.438453</v>
      </c>
      <c r="E164" s="25">
        <v>35.736449999999998</v>
      </c>
      <c r="F164" s="25">
        <v>8.0795779999999997</v>
      </c>
      <c r="G164" s="25">
        <v>10.770686999999999</v>
      </c>
      <c r="H164" s="25">
        <v>7.2491889999999994</v>
      </c>
      <c r="I164" s="25">
        <v>15.364979999999999</v>
      </c>
      <c r="J164" s="25">
        <v>44.64772</v>
      </c>
      <c r="K164" s="26">
        <v>37.543120999999999</v>
      </c>
    </row>
    <row r="165" spans="1:11">
      <c r="A165" s="24">
        <v>42064</v>
      </c>
      <c r="B165" s="25">
        <v>2.5550639999999998</v>
      </c>
      <c r="C165" s="25">
        <v>18.223607999999999</v>
      </c>
      <c r="D165" s="25">
        <v>5.1963599999999994</v>
      </c>
      <c r="E165" s="25">
        <v>41.703758000000001</v>
      </c>
      <c r="F165" s="25">
        <v>7.9806089999999994</v>
      </c>
      <c r="G165" s="25">
        <v>11.046859</v>
      </c>
      <c r="H165" s="25">
        <v>6.9662939999999995</v>
      </c>
      <c r="I165" s="25">
        <v>16.552799</v>
      </c>
      <c r="J165" s="25">
        <v>40.297432000000001</v>
      </c>
      <c r="K165" s="26">
        <v>18.651738999999999</v>
      </c>
    </row>
    <row r="166" spans="1:11">
      <c r="A166" s="24">
        <v>42095</v>
      </c>
      <c r="B166" s="25">
        <v>2.6985999999999999</v>
      </c>
      <c r="C166" s="25">
        <v>19.359624999999998</v>
      </c>
      <c r="D166" s="25">
        <v>5.205006</v>
      </c>
      <c r="E166" s="25">
        <v>43.760292</v>
      </c>
      <c r="F166" s="25">
        <v>7.6567069999999999</v>
      </c>
      <c r="G166" s="25">
        <v>11.64523</v>
      </c>
      <c r="H166" s="25">
        <v>6.032788</v>
      </c>
      <c r="I166" s="25">
        <v>18.008831000000001</v>
      </c>
      <c r="J166" s="25">
        <v>41.533825</v>
      </c>
      <c r="K166" s="26">
        <v>19.770046000000001</v>
      </c>
    </row>
    <row r="167" spans="1:11">
      <c r="A167" s="24">
        <v>42125</v>
      </c>
      <c r="B167" s="25">
        <v>2.6535199999999999</v>
      </c>
      <c r="C167" s="25">
        <v>17.897327000000001</v>
      </c>
      <c r="D167" s="25">
        <v>5.023587</v>
      </c>
      <c r="E167" s="25">
        <v>44.906554999999997</v>
      </c>
      <c r="F167" s="25">
        <v>7.7045559999999993</v>
      </c>
      <c r="G167" s="25">
        <v>11.129503</v>
      </c>
      <c r="H167" s="25">
        <v>7.1622129999999995</v>
      </c>
      <c r="I167" s="25">
        <v>16.935964999999999</v>
      </c>
      <c r="J167" s="25">
        <v>41.304859</v>
      </c>
      <c r="K167" s="26">
        <v>19.510438999999998</v>
      </c>
    </row>
    <row r="168" spans="1:11">
      <c r="A168" s="24">
        <v>42156</v>
      </c>
      <c r="B168" s="25">
        <v>2.5375899999999998</v>
      </c>
      <c r="C168" s="25">
        <v>17.945311</v>
      </c>
      <c r="D168" s="25">
        <v>5.0058359999999995</v>
      </c>
      <c r="E168" s="25">
        <v>45.783107999999999</v>
      </c>
      <c r="F168" s="25">
        <v>7.6405799999999999</v>
      </c>
      <c r="G168" s="25">
        <v>11.597128999999999</v>
      </c>
      <c r="H168" s="25">
        <v>6.0018079999999996</v>
      </c>
      <c r="I168" s="25">
        <v>18.073854000000001</v>
      </c>
      <c r="J168" s="25">
        <v>40.850501999999999</v>
      </c>
      <c r="K168" s="26">
        <v>19.558636</v>
      </c>
    </row>
    <row r="169" spans="1:11">
      <c r="A169" s="24">
        <v>42186</v>
      </c>
      <c r="B169" s="25">
        <v>2.4538599999999997</v>
      </c>
      <c r="C169" s="25">
        <v>14.77849</v>
      </c>
      <c r="D169" s="25">
        <v>4.7928220000000001</v>
      </c>
      <c r="E169" s="25">
        <v>48.547626000000001</v>
      </c>
      <c r="F169" s="25">
        <v>7.4943489999999997</v>
      </c>
      <c r="G169" s="25">
        <v>11.503603999999999</v>
      </c>
      <c r="H169" s="25">
        <v>6.7015919999999998</v>
      </c>
      <c r="I169" s="25">
        <v>16.763003999999999</v>
      </c>
      <c r="J169" s="25">
        <v>36.454037</v>
      </c>
      <c r="K169" s="26">
        <v>19.151164999999999</v>
      </c>
    </row>
    <row r="170" spans="1:11">
      <c r="A170" s="24">
        <v>42217</v>
      </c>
      <c r="B170" s="25">
        <v>2.3121700000000001</v>
      </c>
      <c r="C170" s="25">
        <v>17.177592999999998</v>
      </c>
      <c r="D170" s="25">
        <v>4.3224140000000002</v>
      </c>
      <c r="E170" s="25">
        <v>50.637870999999997</v>
      </c>
      <c r="F170" s="25">
        <v>6.7449149999999998</v>
      </c>
      <c r="G170" s="25">
        <v>10.615114999999999</v>
      </c>
      <c r="H170" s="25">
        <v>5.2815949999999994</v>
      </c>
      <c r="I170" s="25">
        <v>18.669698999999998</v>
      </c>
      <c r="J170" s="25">
        <v>32.973503000000001</v>
      </c>
      <c r="K170" s="26">
        <v>40.624911999999995</v>
      </c>
    </row>
    <row r="171" spans="1:11">
      <c r="A171" s="24">
        <v>42248</v>
      </c>
      <c r="B171" s="25">
        <v>2.1704699999999999</v>
      </c>
      <c r="C171" s="25">
        <v>18.377147999999998</v>
      </c>
      <c r="D171" s="25">
        <v>4.1804049999999995</v>
      </c>
      <c r="E171" s="25">
        <v>49.963595999999995</v>
      </c>
      <c r="F171" s="25">
        <v>6.4250340000000001</v>
      </c>
      <c r="G171" s="25">
        <v>11.035978</v>
      </c>
      <c r="H171" s="25">
        <v>5.2506159999999999</v>
      </c>
      <c r="I171" s="25">
        <v>18.868310999999999</v>
      </c>
      <c r="J171" s="25">
        <v>31.691195999999998</v>
      </c>
      <c r="K171" s="26">
        <v>21.860851</v>
      </c>
    </row>
    <row r="172" spans="1:11">
      <c r="A172" s="24">
        <v>42278</v>
      </c>
      <c r="B172" s="25">
        <v>2.2864</v>
      </c>
      <c r="C172" s="25">
        <v>18.904952999999999</v>
      </c>
      <c r="D172" s="25">
        <v>4.4200469999999994</v>
      </c>
      <c r="E172" s="25">
        <v>51.918986999999994</v>
      </c>
      <c r="F172" s="25">
        <v>6.9185639999999999</v>
      </c>
      <c r="G172" s="25">
        <v>12.345331999999999</v>
      </c>
      <c r="H172" s="25">
        <v>5.8004629999999997</v>
      </c>
      <c r="I172" s="25">
        <v>18.193023999999998</v>
      </c>
      <c r="J172" s="25">
        <v>33.843638999999996</v>
      </c>
      <c r="K172" s="26">
        <v>24.163062999999998</v>
      </c>
    </row>
    <row r="173" spans="1:11">
      <c r="A173" s="24">
        <v>42309</v>
      </c>
      <c r="B173" s="25">
        <v>2.1640299999999999</v>
      </c>
      <c r="C173" s="25">
        <v>18.050871000000001</v>
      </c>
      <c r="D173" s="25">
        <v>4.1981570000000001</v>
      </c>
      <c r="E173" s="25">
        <v>48.513908000000001</v>
      </c>
      <c r="F173" s="25">
        <v>6.6900769999999996</v>
      </c>
      <c r="G173" s="25">
        <v>11.213676</v>
      </c>
      <c r="H173" s="25">
        <v>5.3667829999999999</v>
      </c>
      <c r="I173" s="25">
        <v>16.715337999999999</v>
      </c>
      <c r="J173" s="25">
        <v>34.896954000000001</v>
      </c>
      <c r="K173" s="26">
        <v>22.50806</v>
      </c>
    </row>
    <row r="174" spans="1:11">
      <c r="A174" s="24">
        <v>42339</v>
      </c>
      <c r="B174" s="25">
        <v>2.1189499999999999</v>
      </c>
      <c r="C174" s="25">
        <v>16.889703999999998</v>
      </c>
      <c r="D174" s="25">
        <v>4.0827739999999997</v>
      </c>
      <c r="E174" s="25">
        <v>46.929370999999996</v>
      </c>
      <c r="F174" s="25">
        <v>6.507288</v>
      </c>
      <c r="G174" s="25">
        <v>10.222308999999999</v>
      </c>
      <c r="H174" s="25">
        <v>5.1886579999999993</v>
      </c>
      <c r="I174" s="25">
        <v>14.451139999999999</v>
      </c>
      <c r="J174" s="25">
        <v>34.017665999999998</v>
      </c>
      <c r="K174" s="26">
        <v>21.207135999999998</v>
      </c>
    </row>
    <row r="175" spans="1:11">
      <c r="A175" s="24">
        <v>42370</v>
      </c>
      <c r="B175" s="25">
        <v>2.3894500000000001</v>
      </c>
      <c r="C175" s="25">
        <v>18.108449999999998</v>
      </c>
      <c r="D175" s="25">
        <v>4.1005250000000002</v>
      </c>
      <c r="E175" s="25">
        <v>50.503017</v>
      </c>
      <c r="F175" s="25">
        <v>6.7906109999999993</v>
      </c>
      <c r="G175" s="25">
        <v>11.054684</v>
      </c>
      <c r="H175" s="25">
        <v>5.5681289999999999</v>
      </c>
      <c r="I175" s="25">
        <v>13.902965999999999</v>
      </c>
      <c r="J175" s="25">
        <v>30.024201999999999</v>
      </c>
      <c r="K175" s="26">
        <v>20.633075999999999</v>
      </c>
    </row>
    <row r="176" spans="1:11">
      <c r="A176" s="24">
        <v>42401</v>
      </c>
      <c r="B176" s="25">
        <v>2.4152100000000001</v>
      </c>
      <c r="C176" s="25">
        <v>17.311947</v>
      </c>
      <c r="D176" s="25">
        <v>4.0117690000000001</v>
      </c>
      <c r="E176" s="25">
        <v>51.177291999999994</v>
      </c>
      <c r="F176" s="25">
        <v>6.7266349999999999</v>
      </c>
      <c r="G176" s="25">
        <v>12.102164999999999</v>
      </c>
      <c r="H176" s="25">
        <v>5.7230150000000002</v>
      </c>
      <c r="I176" s="25">
        <v>13.863242999999999</v>
      </c>
      <c r="J176" s="25">
        <v>30.280667999999999</v>
      </c>
      <c r="K176" s="26">
        <v>22.611308999999999</v>
      </c>
    </row>
    <row r="177" spans="1:11">
      <c r="A177" s="24">
        <v>42430</v>
      </c>
      <c r="B177" s="25">
        <v>2.6728399999999999</v>
      </c>
      <c r="C177" s="25">
        <v>20.056519999999999</v>
      </c>
      <c r="D177" s="25">
        <v>4.1360269999999995</v>
      </c>
      <c r="E177" s="25">
        <v>53.503532</v>
      </c>
      <c r="F177" s="25">
        <v>7.5309059999999999</v>
      </c>
      <c r="G177" s="25">
        <v>13.383462999999999</v>
      </c>
      <c r="H177" s="25">
        <v>6.2109039999999993</v>
      </c>
      <c r="I177" s="25">
        <v>13.354790999999999</v>
      </c>
      <c r="J177" s="25">
        <v>37.626427</v>
      </c>
      <c r="K177" s="26">
        <v>25.213158</v>
      </c>
    </row>
    <row r="178" spans="1:11">
      <c r="A178" s="24">
        <v>42461</v>
      </c>
      <c r="B178" s="25">
        <v>2.75657</v>
      </c>
      <c r="C178" s="25">
        <v>21.380827</v>
      </c>
      <c r="D178" s="25">
        <v>4.5223550000000001</v>
      </c>
      <c r="E178" s="25">
        <v>49.795029</v>
      </c>
      <c r="F178" s="25">
        <v>7.8782059999999996</v>
      </c>
      <c r="G178" s="25">
        <v>13.682741999999999</v>
      </c>
      <c r="H178" s="25">
        <v>6.8103109999999996</v>
      </c>
      <c r="I178" s="25">
        <v>13.706016</v>
      </c>
      <c r="J178" s="25">
        <v>37.589790000000001</v>
      </c>
      <c r="K178" s="26">
        <v>25.440301999999999</v>
      </c>
    </row>
    <row r="179" spans="1:11">
      <c r="A179" s="24">
        <v>42491</v>
      </c>
      <c r="B179" s="25">
        <v>2.6599599999999999</v>
      </c>
      <c r="C179" s="25">
        <v>20.753533999999998</v>
      </c>
      <c r="D179" s="25">
        <v>4.1539349999999997</v>
      </c>
      <c r="E179" s="25">
        <v>48.943793999999997</v>
      </c>
      <c r="F179" s="25">
        <v>7.021604</v>
      </c>
      <c r="G179" s="25">
        <v>12.261158</v>
      </c>
      <c r="H179" s="25">
        <v>6.3114159999999995</v>
      </c>
      <c r="I179" s="25">
        <v>12.722812999999999</v>
      </c>
      <c r="J179" s="25">
        <v>32.973503000000001</v>
      </c>
      <c r="K179" s="26">
        <v>23.912233000000001</v>
      </c>
    </row>
    <row r="180" spans="1:11">
      <c r="A180" s="24">
        <v>42522</v>
      </c>
      <c r="B180" s="25">
        <v>2.5633499999999998</v>
      </c>
      <c r="C180" s="25">
        <v>20.422875999999999</v>
      </c>
      <c r="D180" s="25">
        <v>4.1999870000000001</v>
      </c>
      <c r="E180" s="25">
        <v>46.849350000000001</v>
      </c>
      <c r="F180" s="25">
        <v>7.0401789999999993</v>
      </c>
      <c r="G180" s="25">
        <v>12.270512</v>
      </c>
      <c r="H180" s="25">
        <v>6.5173129999999997</v>
      </c>
      <c r="I180" s="25">
        <v>10.361445</v>
      </c>
      <c r="J180" s="25">
        <v>32.168579000000001</v>
      </c>
      <c r="K180" s="26">
        <v>23.148197</v>
      </c>
    </row>
    <row r="181" spans="1:11">
      <c r="A181" s="24">
        <v>42552</v>
      </c>
      <c r="B181" s="25">
        <v>2.222</v>
      </c>
      <c r="C181" s="25">
        <v>19.226680999999999</v>
      </c>
      <c r="D181" s="25">
        <v>4.2368290000000002</v>
      </c>
      <c r="E181" s="25">
        <v>46.922843999999998</v>
      </c>
      <c r="F181" s="25">
        <v>6.8079830000000001</v>
      </c>
      <c r="G181" s="25">
        <v>11.971231</v>
      </c>
      <c r="H181" s="25">
        <v>6.0976039999999996</v>
      </c>
      <c r="I181" s="25">
        <v>9.1933659999999993</v>
      </c>
      <c r="J181" s="25">
        <v>33.908904999999997</v>
      </c>
      <c r="K181" s="26">
        <v>23.274583999999997</v>
      </c>
    </row>
    <row r="182" spans="1:11">
      <c r="A182" s="24">
        <v>42583</v>
      </c>
      <c r="B182" s="25">
        <v>2.3443700000000001</v>
      </c>
      <c r="C182" s="25">
        <v>20.247823999999998</v>
      </c>
      <c r="D182" s="25">
        <v>4.4302489999999999</v>
      </c>
      <c r="E182" s="25">
        <v>42.550235999999998</v>
      </c>
      <c r="F182" s="25">
        <v>7.0866179999999996</v>
      </c>
      <c r="G182" s="25">
        <v>12.00864</v>
      </c>
      <c r="H182" s="25">
        <v>6.1926290000000002</v>
      </c>
      <c r="I182" s="25">
        <v>9.6975730000000002</v>
      </c>
      <c r="J182" s="25">
        <v>33.853946999999998</v>
      </c>
      <c r="K182" s="26">
        <v>21.377196999999999</v>
      </c>
    </row>
    <row r="183" spans="1:11">
      <c r="A183" s="24">
        <v>42614</v>
      </c>
      <c r="B183" s="25">
        <v>2.3636900000000001</v>
      </c>
      <c r="C183" s="25">
        <v>20.792434999999998</v>
      </c>
      <c r="D183" s="25">
        <v>4.3749859999999998</v>
      </c>
      <c r="E183" s="25">
        <v>41.741852000000002</v>
      </c>
      <c r="F183" s="25">
        <v>7.3838289999999995</v>
      </c>
      <c r="G183" s="25">
        <v>12.055403999999999</v>
      </c>
      <c r="H183" s="25">
        <v>6.3668480000000001</v>
      </c>
      <c r="I183" s="25">
        <v>10.395059999999999</v>
      </c>
      <c r="J183" s="25">
        <v>33.450924000000001</v>
      </c>
      <c r="K183" s="26">
        <v>21.103127999999998</v>
      </c>
    </row>
    <row r="184" spans="1:11">
      <c r="A184" s="24">
        <v>42644</v>
      </c>
      <c r="B184" s="25">
        <v>2.3830100000000001</v>
      </c>
      <c r="C184" s="25">
        <v>18.672345999999997</v>
      </c>
      <c r="D184" s="25">
        <v>4.6236699999999997</v>
      </c>
      <c r="E184" s="25">
        <v>46.334927</v>
      </c>
      <c r="F184" s="25">
        <v>7.8110689999999998</v>
      </c>
      <c r="G184" s="25">
        <v>12.064755</v>
      </c>
      <c r="H184" s="25">
        <v>6.5489819999999996</v>
      </c>
      <c r="I184" s="25">
        <v>10.689178999999999</v>
      </c>
      <c r="J184" s="25">
        <v>32.058665999999995</v>
      </c>
      <c r="K184" s="26">
        <v>21.250705999999997</v>
      </c>
    </row>
    <row r="185" spans="1:11">
      <c r="A185" s="24">
        <v>42675</v>
      </c>
      <c r="B185" s="25">
        <v>2.0094599999999998</v>
      </c>
      <c r="C185" s="25">
        <v>16.775933999999999</v>
      </c>
      <c r="D185" s="25">
        <v>4.4394599999999995</v>
      </c>
      <c r="E185" s="25">
        <v>50.340087999999994</v>
      </c>
      <c r="F185" s="25">
        <v>6.7708319999999995</v>
      </c>
      <c r="G185" s="25">
        <v>11.643891999999999</v>
      </c>
      <c r="H185" s="25">
        <v>5.9788169999999994</v>
      </c>
      <c r="I185" s="25">
        <v>10.865651999999999</v>
      </c>
      <c r="J185" s="25">
        <v>30.061868999999998</v>
      </c>
      <c r="K185" s="26">
        <v>20.323094999999999</v>
      </c>
    </row>
    <row r="186" spans="1:11">
      <c r="A186" s="24">
        <v>42705</v>
      </c>
      <c r="B186" s="25">
        <v>2.20912</v>
      </c>
      <c r="C186" s="25">
        <v>15.71589</v>
      </c>
      <c r="D186" s="25">
        <v>4.7710379999999999</v>
      </c>
      <c r="E186" s="25">
        <v>51.993598999999996</v>
      </c>
      <c r="F186" s="25">
        <v>7.0773299999999999</v>
      </c>
      <c r="G186" s="25">
        <v>12.906483999999999</v>
      </c>
      <c r="H186" s="25">
        <v>6.1926290000000002</v>
      </c>
      <c r="I186" s="25">
        <v>11.79003</v>
      </c>
      <c r="J186" s="25">
        <v>30.318334999999998</v>
      </c>
      <c r="K186" s="26">
        <v>21.104718999999999</v>
      </c>
    </row>
    <row r="187" spans="1:11">
      <c r="A187" s="24">
        <v>42736</v>
      </c>
      <c r="B187" s="25">
        <v>2.4667399999999997</v>
      </c>
      <c r="C187" s="25">
        <v>17.699826999999999</v>
      </c>
      <c r="D187" s="25">
        <v>5.4894569999999998</v>
      </c>
      <c r="E187" s="25">
        <v>60.224384000000001</v>
      </c>
      <c r="F187" s="25">
        <v>7.7274789999999998</v>
      </c>
      <c r="G187" s="25">
        <v>14.206482999999999</v>
      </c>
      <c r="H187" s="25">
        <v>6.6519300000000001</v>
      </c>
      <c r="I187" s="25">
        <v>13.050547</v>
      </c>
      <c r="J187" s="25">
        <v>35.374442999999999</v>
      </c>
      <c r="K187" s="26">
        <v>23.193652999999998</v>
      </c>
    </row>
    <row r="188" spans="1:11">
      <c r="A188" s="24">
        <v>42767</v>
      </c>
      <c r="B188" s="25">
        <v>2.4796199999999997</v>
      </c>
      <c r="C188" s="25">
        <v>17.962405999999998</v>
      </c>
      <c r="D188" s="25">
        <v>5.8302449999999997</v>
      </c>
      <c r="E188" s="25">
        <v>62.576041999999994</v>
      </c>
      <c r="F188" s="25">
        <v>8.0061140000000002</v>
      </c>
      <c r="G188" s="25">
        <v>13.869793</v>
      </c>
      <c r="H188" s="25">
        <v>6.8815809999999997</v>
      </c>
      <c r="I188" s="25">
        <v>12.748023</v>
      </c>
      <c r="J188" s="25">
        <v>32.113621000000002</v>
      </c>
      <c r="K188" s="26">
        <v>22.569126000000001</v>
      </c>
    </row>
    <row r="189" spans="1:11">
      <c r="A189" s="24">
        <v>42795</v>
      </c>
      <c r="B189" s="25">
        <v>2.4474199999999997</v>
      </c>
      <c r="C189" s="25">
        <v>17.952680999999998</v>
      </c>
      <c r="D189" s="25">
        <v>6.10656</v>
      </c>
      <c r="E189" s="25">
        <v>66.287239</v>
      </c>
      <c r="F189" s="25">
        <v>8.2290220000000005</v>
      </c>
      <c r="G189" s="25">
        <v>14.356126</v>
      </c>
      <c r="H189" s="25">
        <v>6.7548789999999999</v>
      </c>
      <c r="I189" s="25">
        <v>12.176589</v>
      </c>
      <c r="J189" s="25">
        <v>32.644881999999996</v>
      </c>
      <c r="K189" s="26">
        <v>24.076608999999998</v>
      </c>
    </row>
    <row r="190" spans="1:11">
      <c r="A190" s="24">
        <v>42826</v>
      </c>
      <c r="B190" s="25">
        <v>2.77589</v>
      </c>
      <c r="C190" s="25">
        <v>19.625413999999999</v>
      </c>
      <c r="D190" s="25">
        <v>6.4565589999999995</v>
      </c>
      <c r="E190" s="25">
        <v>65.772819999999996</v>
      </c>
      <c r="F190" s="25">
        <v>8.9070350000000005</v>
      </c>
      <c r="G190" s="25">
        <v>15.618715999999999</v>
      </c>
      <c r="H190" s="25">
        <v>7.7629519999999994</v>
      </c>
      <c r="I190" s="25">
        <v>13.013484</v>
      </c>
      <c r="J190" s="25">
        <v>33.084541000000002</v>
      </c>
      <c r="K190" s="26">
        <v>25.534600999999999</v>
      </c>
    </row>
    <row r="191" spans="1:11">
      <c r="A191" s="24">
        <v>42856</v>
      </c>
      <c r="B191" s="25">
        <v>2.83385</v>
      </c>
      <c r="C191" s="25">
        <v>20.286648</v>
      </c>
      <c r="D191" s="25">
        <v>6.7188609999999995</v>
      </c>
      <c r="E191" s="25">
        <v>75.042930999999996</v>
      </c>
      <c r="F191" s="25">
        <v>9.2015909999999987</v>
      </c>
      <c r="G191" s="25">
        <v>15.313962</v>
      </c>
      <c r="H191" s="25">
        <v>7.7792689999999993</v>
      </c>
      <c r="I191" s="25">
        <v>15.202914999999999</v>
      </c>
      <c r="J191" s="25">
        <v>33.890582999999999</v>
      </c>
      <c r="K191" s="26">
        <v>27.602000999999998</v>
      </c>
    </row>
    <row r="192" spans="1:11">
      <c r="A192" s="24">
        <v>42887</v>
      </c>
      <c r="B192" s="25">
        <v>2.8918200000000001</v>
      </c>
      <c r="C192" s="25">
        <v>21.819941999999998</v>
      </c>
      <c r="D192" s="25">
        <v>7.1405859999999999</v>
      </c>
      <c r="E192" s="25">
        <v>79.940460000000002</v>
      </c>
      <c r="F192" s="25">
        <v>9.3837049999999991</v>
      </c>
      <c r="G192" s="25">
        <v>15.447623999999999</v>
      </c>
      <c r="H192" s="25">
        <v>7.9996779999999994</v>
      </c>
      <c r="I192" s="25">
        <v>16.592192000000001</v>
      </c>
      <c r="J192" s="25">
        <v>37.186810000000001</v>
      </c>
      <c r="K192" s="26">
        <v>28.701680999999997</v>
      </c>
    </row>
    <row r="193" spans="1:11">
      <c r="A193" s="24">
        <v>42917</v>
      </c>
      <c r="B193" s="25">
        <v>2.9240200000000001</v>
      </c>
      <c r="C193" s="25">
        <v>20.876376999999998</v>
      </c>
      <c r="D193" s="25">
        <v>7.2556029999999998</v>
      </c>
      <c r="E193" s="25">
        <v>85.627929999999992</v>
      </c>
      <c r="F193" s="25">
        <v>10.102579</v>
      </c>
      <c r="G193" s="25">
        <v>15.63857</v>
      </c>
      <c r="H193" s="25">
        <v>8.5384270000000004</v>
      </c>
      <c r="I193" s="25">
        <v>18.746449999999999</v>
      </c>
      <c r="J193" s="25">
        <v>39.139159999999997</v>
      </c>
      <c r="K193" s="26">
        <v>31.045691999999999</v>
      </c>
    </row>
    <row r="194" spans="1:11">
      <c r="A194" s="24">
        <v>42948</v>
      </c>
      <c r="B194" s="25">
        <v>3.1301199999999998</v>
      </c>
      <c r="C194" s="25">
        <v>20.286648</v>
      </c>
      <c r="D194" s="25">
        <v>7.1789249999999996</v>
      </c>
      <c r="E194" s="25">
        <v>92.658264000000003</v>
      </c>
      <c r="F194" s="25">
        <v>10.294279</v>
      </c>
      <c r="G194" s="25">
        <v>17.223433</v>
      </c>
      <c r="H194" s="25">
        <v>8.4404749999999993</v>
      </c>
      <c r="I194" s="25">
        <v>18.658521999999998</v>
      </c>
      <c r="J194" s="25">
        <v>36.965786000000001</v>
      </c>
      <c r="K194" s="26">
        <v>34.620925999999997</v>
      </c>
    </row>
    <row r="195" spans="1:11">
      <c r="A195" s="24">
        <v>42979</v>
      </c>
      <c r="B195" s="25">
        <v>2.78233</v>
      </c>
      <c r="C195" s="25">
        <v>19.018733999999998</v>
      </c>
      <c r="D195" s="25">
        <v>6.4984139999999995</v>
      </c>
      <c r="E195" s="25">
        <v>96.054946999999999</v>
      </c>
      <c r="F195" s="25">
        <v>9.2782710000000002</v>
      </c>
      <c r="G195" s="25">
        <v>15.609929999999999</v>
      </c>
      <c r="H195" s="25">
        <v>7.6731590000000001</v>
      </c>
      <c r="I195" s="25">
        <v>15.519457999999998</v>
      </c>
      <c r="J195" s="25">
        <v>34.295116</v>
      </c>
      <c r="K195" s="26">
        <v>33.602665000000002</v>
      </c>
    </row>
    <row r="196" spans="1:11">
      <c r="A196" s="24">
        <v>43009</v>
      </c>
      <c r="B196" s="25">
        <v>2.9626600000000001</v>
      </c>
      <c r="C196" s="25">
        <v>19.893497</v>
      </c>
      <c r="D196" s="25">
        <v>6.8434619999999997</v>
      </c>
      <c r="E196" s="25">
        <v>107.82482899999999</v>
      </c>
      <c r="F196" s="25">
        <v>9.9971449999999997</v>
      </c>
      <c r="G196" s="25">
        <v>16.192315999999998</v>
      </c>
      <c r="H196" s="25">
        <v>8.1710960000000004</v>
      </c>
      <c r="I196" s="25">
        <v>16.592192000000001</v>
      </c>
      <c r="J196" s="25">
        <v>35.547564999999999</v>
      </c>
      <c r="K196" s="26">
        <v>35.005603999999998</v>
      </c>
    </row>
    <row r="197" spans="1:11">
      <c r="A197" s="24">
        <v>43040</v>
      </c>
      <c r="B197" s="25">
        <v>2.6728399999999999</v>
      </c>
      <c r="C197" s="25">
        <v>17.868765</v>
      </c>
      <c r="D197" s="25">
        <v>5.913748</v>
      </c>
      <c r="E197" s="25">
        <v>95.738968</v>
      </c>
      <c r="F197" s="25">
        <v>9.211174999999999</v>
      </c>
      <c r="G197" s="25">
        <v>15.743592</v>
      </c>
      <c r="H197" s="25">
        <v>9.1011769999999999</v>
      </c>
      <c r="I197" s="25">
        <v>15.932725999999999</v>
      </c>
      <c r="J197" s="25">
        <v>33.982002000000001</v>
      </c>
      <c r="K197" s="26">
        <v>69.920699999999997</v>
      </c>
    </row>
    <row r="198" spans="1:11">
      <c r="A198" s="24">
        <v>43070</v>
      </c>
      <c r="B198" s="25">
        <v>2.79521</v>
      </c>
      <c r="C198" s="25">
        <v>19.333255999999999</v>
      </c>
      <c r="D198" s="25">
        <v>6.6805219999999998</v>
      </c>
      <c r="E198" s="25">
        <v>95.975951999999992</v>
      </c>
      <c r="F198" s="25">
        <v>10.275108999999999</v>
      </c>
      <c r="G198" s="25">
        <v>17.643515000000001</v>
      </c>
      <c r="H198" s="25">
        <v>8.0404900000000001</v>
      </c>
      <c r="I198" s="25">
        <v>19.748839999999998</v>
      </c>
      <c r="J198" s="25">
        <v>31.513932999999998</v>
      </c>
      <c r="K198" s="26">
        <v>35.874209999999998</v>
      </c>
    </row>
    <row r="199" spans="1:11">
      <c r="A199" s="24">
        <v>43101</v>
      </c>
      <c r="B199" s="25">
        <v>3.0013099999999997</v>
      </c>
      <c r="C199" s="25">
        <v>23.353234999999998</v>
      </c>
      <c r="D199" s="25">
        <v>7.715668</v>
      </c>
      <c r="E199" s="25">
        <v>91.157409999999999</v>
      </c>
      <c r="F199" s="25">
        <v>11.779952999999999</v>
      </c>
      <c r="G199" s="25">
        <v>17.471664000000001</v>
      </c>
      <c r="H199" s="25">
        <v>8.9139179999999989</v>
      </c>
      <c r="I199" s="25">
        <v>19.467468</v>
      </c>
      <c r="J199" s="25">
        <v>33.134754000000001</v>
      </c>
      <c r="K199" s="26">
        <v>34.519168999999998</v>
      </c>
    </row>
    <row r="200" spans="1:11">
      <c r="A200" s="24">
        <v>43132</v>
      </c>
      <c r="B200" s="25">
        <v>3.0657099999999997</v>
      </c>
      <c r="C200" s="25">
        <v>22.390014999999998</v>
      </c>
      <c r="D200" s="25">
        <v>7.3226959999999996</v>
      </c>
      <c r="E200" s="25">
        <v>92.658264000000003</v>
      </c>
      <c r="F200" s="25">
        <v>11.252777999999999</v>
      </c>
      <c r="G200" s="25">
        <v>17.204338</v>
      </c>
      <c r="H200" s="25">
        <v>10.138864</v>
      </c>
      <c r="I200" s="25">
        <v>18.869550999999998</v>
      </c>
      <c r="J200" s="25">
        <v>29.395813</v>
      </c>
      <c r="K200" s="26">
        <v>66.190444999999997</v>
      </c>
    </row>
    <row r="201" spans="1:11">
      <c r="A201" s="24">
        <v>43160</v>
      </c>
      <c r="B201" s="25">
        <v>2.85317</v>
      </c>
      <c r="C201" s="25">
        <v>21.760968999999999</v>
      </c>
      <c r="D201" s="25">
        <v>6.8626309999999995</v>
      </c>
      <c r="E201" s="25">
        <v>85.943900999999997</v>
      </c>
      <c r="F201" s="25">
        <v>10.524319</v>
      </c>
      <c r="G201" s="25">
        <v>15.648117999999998</v>
      </c>
      <c r="H201" s="25">
        <v>7.8282499999999997</v>
      </c>
      <c r="I201" s="25">
        <v>20.821574999999999</v>
      </c>
      <c r="J201" s="25">
        <v>33.190005999999997</v>
      </c>
      <c r="K201" s="26">
        <v>33.026325</v>
      </c>
    </row>
    <row r="202" spans="1:11">
      <c r="A202" s="24">
        <v>43191</v>
      </c>
      <c r="B202" s="25">
        <v>2.5633499999999998</v>
      </c>
      <c r="C202" s="25">
        <v>20.93535</v>
      </c>
      <c r="D202" s="25">
        <v>5.8945780000000001</v>
      </c>
      <c r="E202" s="25">
        <v>91.667755</v>
      </c>
      <c r="F202" s="25">
        <v>8.8277760000000001</v>
      </c>
      <c r="G202" s="25">
        <v>13.032141999999999</v>
      </c>
      <c r="H202" s="25">
        <v>7.2454099999999997</v>
      </c>
      <c r="I202" s="25">
        <v>19.892554999999998</v>
      </c>
      <c r="J202" s="25">
        <v>32.582203</v>
      </c>
      <c r="K202" s="26">
        <v>31.694243999999998</v>
      </c>
    </row>
    <row r="203" spans="1:11">
      <c r="A203" s="24">
        <v>43221</v>
      </c>
      <c r="B203" s="25">
        <v>2.6084299999999998</v>
      </c>
      <c r="C203" s="25">
        <v>17.190576999999998</v>
      </c>
      <c r="D203" s="25">
        <v>5.9899999999999993</v>
      </c>
      <c r="E203" s="25">
        <v>94.426688999999996</v>
      </c>
      <c r="F203" s="25">
        <v>8.9499999999999993</v>
      </c>
      <c r="G203" s="25">
        <v>13.751657</v>
      </c>
      <c r="H203" s="25">
        <v>6.9281600000000001</v>
      </c>
      <c r="I203" s="25">
        <v>20.05817</v>
      </c>
      <c r="J203" s="25">
        <v>32.895313000000002</v>
      </c>
      <c r="K203" s="26">
        <v>31.946881999999999</v>
      </c>
    </row>
    <row r="204" spans="1:11">
      <c r="A204" s="24">
        <v>43252</v>
      </c>
      <c r="B204" s="25">
        <v>2.4699999999999998</v>
      </c>
      <c r="C204" s="25">
        <v>17.809791999999998</v>
      </c>
      <c r="D204" s="25">
        <v>5.7</v>
      </c>
      <c r="E204" s="25">
        <v>96.473639999999989</v>
      </c>
      <c r="F204" s="25">
        <v>8.379999999999999</v>
      </c>
      <c r="G204" s="25">
        <v>13.897950999999999</v>
      </c>
      <c r="H204" s="25">
        <v>6.4651399999999999</v>
      </c>
      <c r="I204" s="25">
        <v>20.555025000000001</v>
      </c>
      <c r="J204" s="25">
        <v>31.876649999999998</v>
      </c>
      <c r="K204" s="26">
        <v>30.890404</v>
      </c>
    </row>
    <row r="205" spans="1:11">
      <c r="A205" s="24">
        <v>43282</v>
      </c>
      <c r="B205" s="25">
        <v>2.12</v>
      </c>
      <c r="C205" s="25">
        <v>17.229893000000001</v>
      </c>
      <c r="D205" s="25">
        <v>5.0599999999999996</v>
      </c>
      <c r="E205" s="25">
        <v>95.672660999999991</v>
      </c>
      <c r="F205" s="25">
        <v>7.09</v>
      </c>
      <c r="G205" s="25">
        <v>13.49808</v>
      </c>
      <c r="H205" s="25">
        <v>6.19076</v>
      </c>
      <c r="I205" s="25">
        <v>26.756495999999999</v>
      </c>
      <c r="J205" s="25">
        <v>27.755644</v>
      </c>
      <c r="K205" s="26">
        <v>33.681255</v>
      </c>
    </row>
    <row r="206" spans="1:11">
      <c r="A206" s="24">
        <v>43313</v>
      </c>
      <c r="B206" s="25">
        <v>1.72</v>
      </c>
      <c r="C206" s="25">
        <v>13.534262</v>
      </c>
      <c r="D206" s="25">
        <v>3.9699999999999998</v>
      </c>
      <c r="E206" s="25">
        <v>106.708389</v>
      </c>
      <c r="F206" s="25">
        <v>6.01</v>
      </c>
      <c r="G206" s="25">
        <v>14.434362999999999</v>
      </c>
      <c r="H206" s="25">
        <v>4.9646099999999995</v>
      </c>
      <c r="I206" s="25">
        <v>30.105660999999998</v>
      </c>
      <c r="J206" s="25">
        <v>27.153485999999997</v>
      </c>
      <c r="K206" s="26">
        <v>34.465091999999999</v>
      </c>
    </row>
    <row r="207" spans="1:11">
      <c r="A207" s="24">
        <v>43344</v>
      </c>
      <c r="B207" s="25">
        <v>1.8699999999999999</v>
      </c>
      <c r="C207" s="25">
        <v>16.541875999999998</v>
      </c>
      <c r="D207" s="25">
        <v>4.4399999999999995</v>
      </c>
      <c r="E207" s="25">
        <v>118.9011</v>
      </c>
      <c r="F207" s="25">
        <v>7.7299999999999995</v>
      </c>
      <c r="G207" s="25">
        <v>16.726305</v>
      </c>
      <c r="H207" s="25">
        <v>5.9335199999999997</v>
      </c>
      <c r="I207" s="25">
        <v>28.72551</v>
      </c>
      <c r="J207" s="25">
        <v>31.763745999999998</v>
      </c>
      <c r="K207" s="26">
        <v>38.550545</v>
      </c>
    </row>
    <row r="208" spans="1:11">
      <c r="A208" s="24">
        <v>43374</v>
      </c>
      <c r="B208" s="25">
        <v>1.5999999999999999</v>
      </c>
      <c r="C208" s="25">
        <v>14.350052999999999</v>
      </c>
      <c r="D208" s="25">
        <v>3.9899999999999998</v>
      </c>
      <c r="E208" s="25">
        <v>115.786171</v>
      </c>
      <c r="F208" s="25">
        <v>6.9399999999999995</v>
      </c>
      <c r="G208" s="25">
        <v>14.980528</v>
      </c>
      <c r="H208" s="25">
        <v>5.5648200000000001</v>
      </c>
      <c r="I208" s="25">
        <v>21.309507</v>
      </c>
      <c r="J208" s="25">
        <v>26.137347999999999</v>
      </c>
      <c r="K208" s="26">
        <v>37.339160999999997</v>
      </c>
    </row>
    <row r="209" spans="1:11">
      <c r="A209" s="24">
        <v>43405</v>
      </c>
      <c r="B209" s="25">
        <v>1.7</v>
      </c>
      <c r="C209" s="25">
        <v>15.303445999999999</v>
      </c>
      <c r="D209" s="25">
        <v>4.2299999999999995</v>
      </c>
      <c r="E209" s="25">
        <v>110.3573</v>
      </c>
      <c r="F209" s="25">
        <v>8.26</v>
      </c>
      <c r="G209" s="25">
        <v>14.775715999999999</v>
      </c>
      <c r="H209" s="25">
        <v>6.5594599999999996</v>
      </c>
      <c r="I209" s="25">
        <v>21.346311999999998</v>
      </c>
      <c r="J209" s="25">
        <v>27.416930999999998</v>
      </c>
      <c r="K209" s="26">
        <v>39.880691999999996</v>
      </c>
    </row>
    <row r="210" spans="1:11">
      <c r="A210" s="24">
        <v>43435</v>
      </c>
      <c r="B210" s="25">
        <v>1.6099999999999999</v>
      </c>
      <c r="C210" s="25">
        <v>14.251764</v>
      </c>
      <c r="D210" s="25">
        <v>4.54</v>
      </c>
      <c r="E210" s="25">
        <v>103.68246499999999</v>
      </c>
      <c r="F210" s="25">
        <v>7.9499999999999993</v>
      </c>
      <c r="G210" s="25">
        <v>13.858938999999999</v>
      </c>
      <c r="H210" s="25">
        <v>5.8906499999999999</v>
      </c>
      <c r="I210" s="25">
        <v>21.843163999999998</v>
      </c>
      <c r="J210" s="25">
        <v>28.771781999999998</v>
      </c>
      <c r="K210" s="26">
        <v>41.863354000000001</v>
      </c>
    </row>
    <row r="211" spans="1:11">
      <c r="A211" s="24">
        <v>43466</v>
      </c>
      <c r="B211" s="25">
        <v>1.96</v>
      </c>
      <c r="C211" s="25">
        <v>18.450001</v>
      </c>
      <c r="D211" s="25">
        <v>5.6899999999999995</v>
      </c>
      <c r="E211" s="25">
        <v>124.240967</v>
      </c>
      <c r="F211" s="25">
        <v>9.1</v>
      </c>
      <c r="G211" s="25">
        <v>16.901858999999998</v>
      </c>
      <c r="H211" s="25">
        <v>7.09</v>
      </c>
      <c r="I211" s="25">
        <v>25.799595</v>
      </c>
      <c r="J211" s="25">
        <v>30.935782999999997</v>
      </c>
      <c r="K211" s="26">
        <v>43.851073999999997</v>
      </c>
    </row>
    <row r="212" spans="1:11">
      <c r="A212" s="24">
        <v>43497</v>
      </c>
      <c r="B212" s="25">
        <v>2.1599999999999997</v>
      </c>
      <c r="C212" s="25">
        <v>19.549999</v>
      </c>
      <c r="D212" s="25">
        <v>5.83</v>
      </c>
      <c r="E212" s="25">
        <v>128.42385899999999</v>
      </c>
      <c r="F212" s="25">
        <v>8.93</v>
      </c>
      <c r="G212" s="25">
        <v>18.345295</v>
      </c>
      <c r="H212" s="25">
        <v>6.9099999999999993</v>
      </c>
      <c r="I212" s="25">
        <v>25.744387</v>
      </c>
      <c r="J212" s="25">
        <v>31.74493</v>
      </c>
      <c r="K212" s="26">
        <v>41.766391999999996</v>
      </c>
    </row>
    <row r="213" spans="1:11">
      <c r="A213" s="24">
        <v>43525</v>
      </c>
      <c r="B213" s="25">
        <v>2.1</v>
      </c>
      <c r="C213" s="25">
        <v>16.849999999999998</v>
      </c>
      <c r="D213" s="25">
        <v>5.55</v>
      </c>
      <c r="E213" s="25">
        <v>110.98028599999999</v>
      </c>
      <c r="F213" s="25">
        <v>8.27</v>
      </c>
      <c r="G213" s="25">
        <v>15.712</v>
      </c>
      <c r="H213" s="25">
        <v>6.27</v>
      </c>
      <c r="I213" s="25">
        <v>21.640743000000001</v>
      </c>
      <c r="J213" s="25">
        <v>28.414251</v>
      </c>
      <c r="K213" s="26">
        <v>37.209174999999995</v>
      </c>
    </row>
    <row r="214" spans="1:11">
      <c r="A214" s="24">
        <v>43556</v>
      </c>
      <c r="B214" s="25">
        <v>2.08</v>
      </c>
      <c r="C214" s="25">
        <v>19.139999</v>
      </c>
      <c r="D214" s="25">
        <v>5.34</v>
      </c>
      <c r="E214" s="25">
        <v>123.199997</v>
      </c>
      <c r="F214" s="25">
        <v>8.2099999999999991</v>
      </c>
      <c r="G214" s="25">
        <v>15.721753</v>
      </c>
      <c r="H214" s="25">
        <v>6.13</v>
      </c>
      <c r="I214" s="25">
        <v>25.259999999999998</v>
      </c>
      <c r="J214" s="25">
        <v>29.78792</v>
      </c>
      <c r="K214" s="26">
        <v>40.481643999999996</v>
      </c>
    </row>
    <row r="215" spans="1:11">
      <c r="A215" s="24">
        <v>43586</v>
      </c>
      <c r="B215" s="25">
        <v>1.99</v>
      </c>
      <c r="C215" s="25">
        <v>19.059998999999998</v>
      </c>
      <c r="D215" s="25">
        <v>5.09</v>
      </c>
      <c r="E215" s="25">
        <v>130.39999399999999</v>
      </c>
      <c r="F215" s="25">
        <v>7.92</v>
      </c>
      <c r="G215" s="25">
        <v>16.07</v>
      </c>
      <c r="H215" s="25">
        <v>5.96</v>
      </c>
      <c r="I215" s="25">
        <v>25.219998999999998</v>
      </c>
      <c r="J215" s="25">
        <v>25.403471</v>
      </c>
      <c r="K215" s="26">
        <v>38.566646999999996</v>
      </c>
    </row>
    <row r="216" spans="1:11">
      <c r="A216" s="24">
        <v>43617</v>
      </c>
      <c r="B216" s="25">
        <v>2.4099999999999997</v>
      </c>
      <c r="C216" s="25">
        <v>19.349999999999998</v>
      </c>
      <c r="D216" s="25">
        <v>6.06</v>
      </c>
      <c r="E216" s="25">
        <v>114.80000299999999</v>
      </c>
      <c r="F216" s="25">
        <v>9.1</v>
      </c>
      <c r="G216" s="25">
        <v>17.540001</v>
      </c>
      <c r="H216" s="25">
        <v>6.81</v>
      </c>
      <c r="I216" s="25">
        <v>26.879998999999998</v>
      </c>
      <c r="J216" s="25">
        <v>29.417379</v>
      </c>
      <c r="K216" s="26">
        <v>38.833289999999998</v>
      </c>
    </row>
    <row r="217" spans="1:11">
      <c r="A217" s="24">
        <v>43647</v>
      </c>
      <c r="B217" s="25">
        <v>2.7399999999999998</v>
      </c>
      <c r="C217" s="25">
        <v>18.5</v>
      </c>
      <c r="D217" s="25">
        <v>6.25</v>
      </c>
      <c r="E217" s="25">
        <v>140</v>
      </c>
      <c r="F217" s="25">
        <v>9.84</v>
      </c>
      <c r="G217" s="25">
        <v>18.82</v>
      </c>
      <c r="H217" s="25">
        <v>7.55</v>
      </c>
      <c r="I217" s="25">
        <v>25.099999999999998</v>
      </c>
      <c r="J217" s="25">
        <v>32.797333000000002</v>
      </c>
      <c r="K217" s="26">
        <v>47</v>
      </c>
    </row>
    <row r="218" spans="1:11">
      <c r="A218" s="24">
        <v>43678</v>
      </c>
      <c r="B218" s="25">
        <v>2.2999999999999998</v>
      </c>
      <c r="C218" s="25">
        <v>17.98</v>
      </c>
      <c r="D218" s="25">
        <v>5.5</v>
      </c>
      <c r="E218" s="25">
        <v>126.199997</v>
      </c>
      <c r="F218" s="25">
        <v>8.91</v>
      </c>
      <c r="G218" s="25">
        <v>17.389999</v>
      </c>
      <c r="H218" s="25">
        <v>6.8999999999999995</v>
      </c>
      <c r="I218" s="25">
        <v>23.599999999999998</v>
      </c>
      <c r="J218" s="25">
        <v>33.760222999999996</v>
      </c>
      <c r="K218" s="26">
        <v>46.919998</v>
      </c>
    </row>
    <row r="219" spans="1:11">
      <c r="A219" s="24">
        <v>43709</v>
      </c>
      <c r="B219" s="25">
        <v>2.4099999999999997</v>
      </c>
      <c r="C219" s="25">
        <v>19.809998999999998</v>
      </c>
      <c r="D219" s="25">
        <v>6.2799999999999994</v>
      </c>
      <c r="E219" s="25">
        <v>143.60000600000001</v>
      </c>
      <c r="F219" s="25">
        <v>10.219999999999999</v>
      </c>
      <c r="G219" s="25">
        <v>19.009999999999998</v>
      </c>
      <c r="H219" s="25">
        <v>8.129999999999999</v>
      </c>
      <c r="I219" s="25">
        <v>23.68</v>
      </c>
      <c r="J219" s="25">
        <v>33.839999999999996</v>
      </c>
      <c r="K219" s="26">
        <v>49.200001</v>
      </c>
    </row>
    <row r="220" spans="1:11">
      <c r="A220" s="24">
        <v>43739</v>
      </c>
      <c r="B220" s="25">
        <v>2.2999999999999998</v>
      </c>
      <c r="C220" s="25">
        <v>18.389999</v>
      </c>
      <c r="D220" s="25">
        <v>5.81</v>
      </c>
      <c r="E220" s="25">
        <v>124.30000299999999</v>
      </c>
      <c r="F220" s="25">
        <v>9.1999999999999993</v>
      </c>
      <c r="G220" s="25">
        <v>18.780000999999999</v>
      </c>
      <c r="H220" s="25">
        <v>6.92</v>
      </c>
      <c r="I220" s="25">
        <v>26.040001</v>
      </c>
      <c r="J220" s="25">
        <v>31.099999999999998</v>
      </c>
      <c r="K220" s="26">
        <v>47.400002000000001</v>
      </c>
    </row>
    <row r="221" spans="1:11" ht="15" thickBot="1">
      <c r="A221" s="27">
        <v>43770</v>
      </c>
      <c r="B221" s="28">
        <v>2.4899999999999998</v>
      </c>
      <c r="C221" s="28">
        <v>20.200001</v>
      </c>
      <c r="D221" s="28">
        <v>6.2399999999999993</v>
      </c>
      <c r="E221" s="28">
        <v>126.400002</v>
      </c>
      <c r="F221" s="28">
        <v>9.83</v>
      </c>
      <c r="G221" s="28">
        <v>20.099999999999998</v>
      </c>
      <c r="H221" s="28">
        <v>7.4799999999999995</v>
      </c>
      <c r="I221" s="28">
        <v>27.459999</v>
      </c>
      <c r="J221" s="28">
        <v>31.4</v>
      </c>
      <c r="K221" s="29">
        <v>45.18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2229-C052-4BC9-A24E-A95DD6198148}">
  <dimension ref="A1:G60"/>
  <sheetViews>
    <sheetView workbookViewId="0">
      <selection activeCell="H1" sqref="H1:H1048576"/>
    </sheetView>
  </sheetViews>
  <sheetFormatPr defaultRowHeight="14.4"/>
  <sheetData>
    <row r="1" spans="1:7" ht="15" thickBot="1">
      <c r="A1" s="11" t="s">
        <v>11</v>
      </c>
      <c r="B1" s="1">
        <v>2500</v>
      </c>
      <c r="C1" s="2">
        <v>2280</v>
      </c>
      <c r="D1" s="2">
        <v>2530</v>
      </c>
      <c r="E1" s="2">
        <v>2270</v>
      </c>
      <c r="F1" s="3" t="s">
        <v>12</v>
      </c>
      <c r="G1" s="12" t="s">
        <v>13</v>
      </c>
    </row>
    <row r="2" spans="1:7" ht="15" thickBot="1">
      <c r="A2" s="13" t="s">
        <v>14</v>
      </c>
      <c r="B2" s="4">
        <v>2280</v>
      </c>
      <c r="C2" s="5">
        <v>2410</v>
      </c>
      <c r="D2" s="5">
        <v>2450</v>
      </c>
      <c r="E2" s="5">
        <v>2090</v>
      </c>
      <c r="F2" s="6" t="s">
        <v>15</v>
      </c>
      <c r="G2" s="14" t="e" vm="1">
        <f>_FV(-5,"39")%</f>
        <v>#VALUE!</v>
      </c>
    </row>
    <row r="3" spans="1:7" ht="15" thickBot="1">
      <c r="A3" s="13" t="s">
        <v>16</v>
      </c>
      <c r="B3" s="7">
        <v>2410</v>
      </c>
      <c r="C3" s="5">
        <v>2300</v>
      </c>
      <c r="D3" s="5">
        <v>2620</v>
      </c>
      <c r="E3" s="5">
        <v>2280</v>
      </c>
      <c r="F3" s="6" t="s">
        <v>17</v>
      </c>
      <c r="G3" s="15" t="s">
        <v>18</v>
      </c>
    </row>
    <row r="4" spans="1:7" ht="15" thickBot="1">
      <c r="A4" s="13" t="s">
        <v>19</v>
      </c>
      <c r="B4" s="4">
        <v>2290</v>
      </c>
      <c r="C4" s="5">
        <v>2680</v>
      </c>
      <c r="D4" s="5">
        <v>2720</v>
      </c>
      <c r="E4" s="5">
        <v>2270</v>
      </c>
      <c r="F4" s="6" t="s">
        <v>20</v>
      </c>
      <c r="G4" s="14" t="e" vm="2">
        <f>_FV(-16,"12")%</f>
        <v>#VALUE!</v>
      </c>
    </row>
    <row r="5" spans="1:7" ht="15" thickBot="1">
      <c r="A5" s="13" t="s">
        <v>21</v>
      </c>
      <c r="B5" s="7">
        <v>2730</v>
      </c>
      <c r="C5" s="5">
        <v>2480</v>
      </c>
      <c r="D5" s="5">
        <v>2820</v>
      </c>
      <c r="E5" s="5">
        <v>2450</v>
      </c>
      <c r="F5" s="6" t="s">
        <v>22</v>
      </c>
      <c r="G5" s="15" t="s">
        <v>23</v>
      </c>
    </row>
    <row r="6" spans="1:7" ht="15" thickBot="1">
      <c r="A6" s="13" t="s">
        <v>24</v>
      </c>
      <c r="B6" s="7">
        <v>2410</v>
      </c>
      <c r="C6" s="5">
        <v>1990</v>
      </c>
      <c r="D6" s="5">
        <v>2450</v>
      </c>
      <c r="E6" s="5">
        <v>1970</v>
      </c>
      <c r="F6" s="6" t="s">
        <v>25</v>
      </c>
      <c r="G6" s="15" t="s">
        <v>26</v>
      </c>
    </row>
    <row r="7" spans="1:7" ht="15" thickBot="1">
      <c r="A7" s="16">
        <v>43586</v>
      </c>
      <c r="B7" s="4">
        <v>1990</v>
      </c>
      <c r="C7" s="5">
        <v>2080</v>
      </c>
      <c r="D7" s="5">
        <v>2110</v>
      </c>
      <c r="E7" s="5">
        <v>1830</v>
      </c>
      <c r="F7" s="6" t="s">
        <v>27</v>
      </c>
      <c r="G7" s="14" t="e" vm="3">
        <f>_FV(-3,"86")%</f>
        <v>#VALUE!</v>
      </c>
    </row>
    <row r="8" spans="1:7" ht="15" thickBot="1">
      <c r="A8" s="13" t="s">
        <v>28</v>
      </c>
      <c r="B8" s="4">
        <v>2070</v>
      </c>
      <c r="C8" s="5">
        <v>2140</v>
      </c>
      <c r="D8" s="5">
        <v>2250</v>
      </c>
      <c r="E8" s="5">
        <v>2030</v>
      </c>
      <c r="F8" s="6" t="s">
        <v>29</v>
      </c>
      <c r="G8" s="14" t="e" vm="4">
        <f>_FV(-2,"82")%</f>
        <v>#VALUE!</v>
      </c>
    </row>
    <row r="9" spans="1:7" ht="15" thickBot="1">
      <c r="A9" s="16">
        <v>43525</v>
      </c>
      <c r="B9" s="4">
        <v>2130</v>
      </c>
      <c r="C9" s="5">
        <v>2160</v>
      </c>
      <c r="D9" s="5">
        <v>2390</v>
      </c>
      <c r="E9" s="5">
        <v>1900</v>
      </c>
      <c r="F9" s="6" t="s">
        <v>30</v>
      </c>
      <c r="G9" s="14" t="e" vm="5">
        <f>_FV(0,"93")%</f>
        <v>#VALUE!</v>
      </c>
    </row>
    <row r="10" spans="1:7" ht="15" thickBot="1">
      <c r="A10" s="13" t="s">
        <v>31</v>
      </c>
      <c r="B10" s="7">
        <v>2150</v>
      </c>
      <c r="C10" s="5">
        <v>1960</v>
      </c>
      <c r="D10" s="5">
        <v>2160</v>
      </c>
      <c r="E10" s="5">
        <v>1910</v>
      </c>
      <c r="F10" s="6" t="s">
        <v>32</v>
      </c>
      <c r="G10" s="15" t="s">
        <v>33</v>
      </c>
    </row>
    <row r="11" spans="1:7" ht="15" thickBot="1">
      <c r="A11" s="13" t="s">
        <v>34</v>
      </c>
      <c r="B11" s="7">
        <v>1950</v>
      </c>
      <c r="C11" s="5">
        <v>1600</v>
      </c>
      <c r="D11" s="5">
        <v>2020</v>
      </c>
      <c r="E11" s="5">
        <v>1520</v>
      </c>
      <c r="F11" s="6" t="s">
        <v>35</v>
      </c>
      <c r="G11" s="15" t="s">
        <v>36</v>
      </c>
    </row>
    <row r="12" spans="1:7" ht="15" thickBot="1">
      <c r="A12" s="13" t="s">
        <v>37</v>
      </c>
      <c r="B12" s="4">
        <v>1600</v>
      </c>
      <c r="C12" s="5">
        <v>1760</v>
      </c>
      <c r="D12" s="5">
        <v>1770</v>
      </c>
      <c r="E12" s="5">
        <v>1540</v>
      </c>
      <c r="F12" s="6" t="s">
        <v>38</v>
      </c>
      <c r="G12" s="14" t="e" vm="6">
        <f>_FV(-7,"51")%</f>
        <v>#VALUE!</v>
      </c>
    </row>
    <row r="13" spans="1:7" ht="15" thickBot="1">
      <c r="A13" s="13" t="s">
        <v>39</v>
      </c>
      <c r="B13" s="7">
        <v>1730</v>
      </c>
      <c r="C13" s="5">
        <v>1630</v>
      </c>
      <c r="D13" s="5">
        <v>1780</v>
      </c>
      <c r="E13" s="5">
        <v>1610</v>
      </c>
      <c r="F13" s="6" t="s">
        <v>40</v>
      </c>
      <c r="G13" s="15" t="s">
        <v>41</v>
      </c>
    </row>
    <row r="14" spans="1:7" ht="15" thickBot="1">
      <c r="A14" s="13" t="s">
        <v>42</v>
      </c>
      <c r="B14" s="4">
        <v>1620</v>
      </c>
      <c r="C14" s="5">
        <v>1880</v>
      </c>
      <c r="D14" s="5">
        <v>1910</v>
      </c>
      <c r="E14" s="5">
        <v>1580</v>
      </c>
      <c r="F14" s="6" t="s">
        <v>43</v>
      </c>
      <c r="G14" s="14" t="e" vm="7">
        <f>_FV(-13,"83")%</f>
        <v>#VALUE!</v>
      </c>
    </row>
    <row r="15" spans="1:7" ht="15" thickBot="1">
      <c r="A15" s="13" t="s">
        <v>44</v>
      </c>
      <c r="B15" s="7">
        <v>1880</v>
      </c>
      <c r="C15" s="5">
        <v>1670</v>
      </c>
      <c r="D15" s="5">
        <v>1910</v>
      </c>
      <c r="E15" s="5">
        <v>1580</v>
      </c>
      <c r="F15" s="6" t="s">
        <v>45</v>
      </c>
      <c r="G15" s="15" t="s">
        <v>46</v>
      </c>
    </row>
    <row r="16" spans="1:7" ht="15" thickBot="1">
      <c r="A16" s="13" t="s">
        <v>47</v>
      </c>
      <c r="B16" s="4">
        <v>1680</v>
      </c>
      <c r="C16" s="5">
        <v>2130</v>
      </c>
      <c r="D16" s="5">
        <v>2140</v>
      </c>
      <c r="E16" s="5">
        <v>1590</v>
      </c>
      <c r="F16" s="6" t="s">
        <v>48</v>
      </c>
      <c r="G16" s="14" t="e" vm="8">
        <f>_FV(-20,"75")%</f>
        <v>#VALUE!</v>
      </c>
    </row>
    <row r="17" spans="1:7" ht="15" thickBot="1">
      <c r="A17" s="13" t="s">
        <v>49</v>
      </c>
      <c r="B17" s="4">
        <v>2120</v>
      </c>
      <c r="C17" s="5">
        <v>2460</v>
      </c>
      <c r="D17" s="5">
        <v>2520</v>
      </c>
      <c r="E17" s="5">
        <v>2040</v>
      </c>
      <c r="F17" s="6" t="s">
        <v>50</v>
      </c>
      <c r="G17" s="14" t="e" vm="9">
        <f>_FV(-14,"52")%</f>
        <v>#VALUE!</v>
      </c>
    </row>
    <row r="18" spans="1:7" ht="15" thickBot="1">
      <c r="A18" s="13" t="s">
        <v>51</v>
      </c>
      <c r="B18" s="4">
        <v>2480</v>
      </c>
      <c r="C18" s="5">
        <v>2591</v>
      </c>
      <c r="D18" s="5">
        <v>2690</v>
      </c>
      <c r="E18" s="5">
        <v>2250</v>
      </c>
      <c r="F18" s="6" t="s">
        <v>52</v>
      </c>
      <c r="G18" s="14" t="e" vm="10">
        <f>_FV(-4,"28")%</f>
        <v>#VALUE!</v>
      </c>
    </row>
    <row r="19" spans="1:7" ht="15" thickBot="1">
      <c r="A19" s="16">
        <v>43221</v>
      </c>
      <c r="B19" s="7">
        <v>2591</v>
      </c>
      <c r="C19" s="5">
        <v>2571</v>
      </c>
      <c r="D19" s="5">
        <v>2861</v>
      </c>
      <c r="E19" s="5">
        <v>2462</v>
      </c>
      <c r="F19" s="6" t="s">
        <v>53</v>
      </c>
      <c r="G19" s="15" t="s">
        <v>54</v>
      </c>
    </row>
    <row r="20" spans="1:7" ht="15" thickBot="1">
      <c r="A20" s="13" t="s">
        <v>55</v>
      </c>
      <c r="B20" s="4">
        <v>2565</v>
      </c>
      <c r="C20" s="5">
        <v>2881</v>
      </c>
      <c r="D20" s="5">
        <v>2887</v>
      </c>
      <c r="E20" s="5">
        <v>2565</v>
      </c>
      <c r="F20" s="6" t="s">
        <v>56</v>
      </c>
      <c r="G20" s="14" t="e" vm="11">
        <f>_FV(-10,"35")%</f>
        <v>#VALUE!</v>
      </c>
    </row>
    <row r="21" spans="1:7" ht="15" thickBot="1">
      <c r="A21" s="16">
        <v>43160</v>
      </c>
      <c r="B21" s="4">
        <v>2861</v>
      </c>
      <c r="C21" s="5">
        <v>3054</v>
      </c>
      <c r="D21" s="5">
        <v>3158</v>
      </c>
      <c r="E21" s="5">
        <v>2803</v>
      </c>
      <c r="F21" s="6" t="s">
        <v>57</v>
      </c>
      <c r="G21" s="14" t="e" vm="12">
        <f>_FV(-6,"72")%</f>
        <v>#VALUE!</v>
      </c>
    </row>
    <row r="22" spans="1:7" ht="15" thickBot="1">
      <c r="A22" s="13" t="s">
        <v>58</v>
      </c>
      <c r="B22" s="7">
        <v>3067</v>
      </c>
      <c r="C22" s="5">
        <v>3016</v>
      </c>
      <c r="D22" s="5">
        <v>3203</v>
      </c>
      <c r="E22" s="5">
        <v>2829</v>
      </c>
      <c r="F22" s="6" t="s">
        <v>59</v>
      </c>
      <c r="G22" s="15" t="s">
        <v>60</v>
      </c>
    </row>
    <row r="23" spans="1:7" ht="15" thickBot="1">
      <c r="A23" s="13" t="s">
        <v>61</v>
      </c>
      <c r="B23" s="7">
        <v>3003</v>
      </c>
      <c r="C23" s="5">
        <v>2810</v>
      </c>
      <c r="D23" s="5">
        <v>3112</v>
      </c>
      <c r="E23" s="5">
        <v>2726</v>
      </c>
      <c r="F23" s="6" t="s">
        <v>62</v>
      </c>
      <c r="G23" s="15" t="s">
        <v>63</v>
      </c>
    </row>
    <row r="24" spans="1:7" ht="15" thickBot="1">
      <c r="A24" s="13" t="s">
        <v>64</v>
      </c>
      <c r="B24" s="7">
        <v>2797</v>
      </c>
      <c r="C24" s="5">
        <v>2681</v>
      </c>
      <c r="D24" s="5">
        <v>2822</v>
      </c>
      <c r="E24" s="5">
        <v>2603</v>
      </c>
      <c r="F24" s="6" t="s">
        <v>65</v>
      </c>
      <c r="G24" s="15" t="s">
        <v>66</v>
      </c>
    </row>
    <row r="25" spans="1:7" ht="15" thickBot="1">
      <c r="A25" s="13" t="s">
        <v>67</v>
      </c>
      <c r="B25" s="4">
        <v>2674</v>
      </c>
      <c r="C25" s="5">
        <v>2984</v>
      </c>
      <c r="D25" s="5">
        <v>3164</v>
      </c>
      <c r="E25" s="5">
        <v>2571</v>
      </c>
      <c r="F25" s="6" t="s">
        <v>68</v>
      </c>
      <c r="G25" s="14" t="e" vm="13">
        <f>_FV(-9,"78")%</f>
        <v>#VALUE!</v>
      </c>
    </row>
    <row r="26" spans="1:7" ht="15" thickBot="1">
      <c r="A26" s="13" t="s">
        <v>69</v>
      </c>
      <c r="B26" s="7">
        <v>2964</v>
      </c>
      <c r="C26" s="5">
        <v>2784</v>
      </c>
      <c r="D26" s="5">
        <v>3009</v>
      </c>
      <c r="E26" s="5">
        <v>2642</v>
      </c>
      <c r="F26" s="6" t="s">
        <v>70</v>
      </c>
      <c r="G26" s="15" t="s">
        <v>71</v>
      </c>
    </row>
    <row r="27" spans="1:7" ht="15" thickBot="1">
      <c r="A27" s="13" t="s">
        <v>72</v>
      </c>
      <c r="B27" s="4">
        <v>2784</v>
      </c>
      <c r="C27" s="5">
        <v>3138</v>
      </c>
      <c r="D27" s="5">
        <v>3145</v>
      </c>
      <c r="E27" s="5">
        <v>2674</v>
      </c>
      <c r="F27" s="6" t="s">
        <v>73</v>
      </c>
      <c r="G27" s="14" t="e" vm="14">
        <f>_FV(-11,"11")%</f>
        <v>#VALUE!</v>
      </c>
    </row>
    <row r="28" spans="1:7" ht="15" thickBot="1">
      <c r="A28" s="13" t="s">
        <v>74</v>
      </c>
      <c r="B28" s="7">
        <v>3132</v>
      </c>
      <c r="C28" s="5">
        <v>2932</v>
      </c>
      <c r="D28" s="5">
        <v>3209</v>
      </c>
      <c r="E28" s="5">
        <v>2758</v>
      </c>
      <c r="F28" s="6" t="s">
        <v>75</v>
      </c>
      <c r="G28" s="15" t="s">
        <v>76</v>
      </c>
    </row>
    <row r="29" spans="1:7" ht="15" thickBot="1">
      <c r="A29" s="13" t="s">
        <v>77</v>
      </c>
      <c r="B29" s="7">
        <v>2926</v>
      </c>
      <c r="C29" s="5">
        <v>2900</v>
      </c>
      <c r="D29" s="5">
        <v>3061</v>
      </c>
      <c r="E29" s="5">
        <v>2881</v>
      </c>
      <c r="F29" s="6" t="s">
        <v>78</v>
      </c>
      <c r="G29" s="15" t="s">
        <v>79</v>
      </c>
    </row>
    <row r="30" spans="1:7" ht="15" thickBot="1">
      <c r="A30" s="13" t="s">
        <v>80</v>
      </c>
      <c r="B30" s="7">
        <v>2893</v>
      </c>
      <c r="C30" s="5">
        <v>2842</v>
      </c>
      <c r="D30" s="5">
        <v>2932</v>
      </c>
      <c r="E30" s="5">
        <v>2790</v>
      </c>
      <c r="F30" s="6" t="s">
        <v>81</v>
      </c>
      <c r="G30" s="15" t="s">
        <v>82</v>
      </c>
    </row>
    <row r="31" spans="1:7" ht="15" thickBot="1">
      <c r="A31" s="16">
        <v>42856</v>
      </c>
      <c r="B31" s="7">
        <v>2835</v>
      </c>
      <c r="C31" s="5">
        <v>2797</v>
      </c>
      <c r="D31" s="5">
        <v>2964</v>
      </c>
      <c r="E31" s="5">
        <v>2707</v>
      </c>
      <c r="F31" s="6" t="s">
        <v>83</v>
      </c>
      <c r="G31" s="15" t="s">
        <v>84</v>
      </c>
    </row>
    <row r="32" spans="1:7" ht="15" thickBot="1">
      <c r="A32" s="13" t="s">
        <v>85</v>
      </c>
      <c r="B32" s="7">
        <v>2777</v>
      </c>
      <c r="C32" s="5">
        <v>2455</v>
      </c>
      <c r="D32" s="5">
        <v>2829</v>
      </c>
      <c r="E32" s="5">
        <v>2442</v>
      </c>
      <c r="F32" s="6" t="s">
        <v>86</v>
      </c>
      <c r="G32" s="15" t="s">
        <v>87</v>
      </c>
    </row>
    <row r="33" spans="1:7" ht="15" thickBot="1">
      <c r="A33" s="16">
        <v>42795</v>
      </c>
      <c r="B33" s="4">
        <v>2449</v>
      </c>
      <c r="C33" s="5">
        <v>2487</v>
      </c>
      <c r="D33" s="5">
        <v>2591</v>
      </c>
      <c r="E33" s="5">
        <v>2429</v>
      </c>
      <c r="F33" s="6" t="s">
        <v>88</v>
      </c>
      <c r="G33" s="14" t="e" vm="15">
        <f>_FV(-1,"29")%</f>
        <v>#VALUE!</v>
      </c>
    </row>
    <row r="34" spans="1:7" ht="15" thickBot="1">
      <c r="A34" s="13" t="s">
        <v>89</v>
      </c>
      <c r="B34" s="7">
        <v>2481</v>
      </c>
      <c r="C34" s="5">
        <v>2468</v>
      </c>
      <c r="D34" s="5">
        <v>2623</v>
      </c>
      <c r="E34" s="5">
        <v>2423</v>
      </c>
      <c r="F34" s="6" t="s">
        <v>90</v>
      </c>
      <c r="G34" s="15" t="s">
        <v>91</v>
      </c>
    </row>
    <row r="35" spans="1:7" ht="15" thickBot="1">
      <c r="A35" s="13" t="s">
        <v>92</v>
      </c>
      <c r="B35" s="7">
        <v>2468</v>
      </c>
      <c r="C35" s="5">
        <v>2210</v>
      </c>
      <c r="D35" s="5">
        <v>2545</v>
      </c>
      <c r="E35" s="5">
        <v>2094</v>
      </c>
      <c r="F35" s="6" t="s">
        <v>90</v>
      </c>
      <c r="G35" s="15" t="s">
        <v>93</v>
      </c>
    </row>
    <row r="36" spans="1:7" ht="15" thickBot="1">
      <c r="A36" s="13" t="s">
        <v>94</v>
      </c>
      <c r="B36" s="7">
        <v>2210</v>
      </c>
      <c r="C36" s="5">
        <v>2017</v>
      </c>
      <c r="D36" s="5">
        <v>2294</v>
      </c>
      <c r="E36" s="5">
        <v>1965</v>
      </c>
      <c r="F36" s="6" t="s">
        <v>95</v>
      </c>
      <c r="G36" s="15" t="s">
        <v>96</v>
      </c>
    </row>
    <row r="37" spans="1:7" ht="15" thickBot="1">
      <c r="A37" s="13" t="s">
        <v>97</v>
      </c>
      <c r="B37" s="4">
        <v>2010</v>
      </c>
      <c r="C37" s="5">
        <v>2397</v>
      </c>
      <c r="D37" s="5">
        <v>2410</v>
      </c>
      <c r="E37" s="5">
        <v>2010</v>
      </c>
      <c r="F37" s="6" t="s">
        <v>20</v>
      </c>
      <c r="G37" s="14" t="e" vm="16">
        <f>_FV(-15,"69")%</f>
        <v>#VALUE!</v>
      </c>
    </row>
    <row r="38" spans="1:7" ht="15" thickBot="1">
      <c r="A38" s="13" t="s">
        <v>98</v>
      </c>
      <c r="B38" s="7">
        <v>2384</v>
      </c>
      <c r="C38" s="5">
        <v>2384</v>
      </c>
      <c r="D38" s="5">
        <v>2455</v>
      </c>
      <c r="E38" s="5">
        <v>2249</v>
      </c>
      <c r="F38" s="6" t="s">
        <v>99</v>
      </c>
      <c r="G38" s="15" t="s">
        <v>100</v>
      </c>
    </row>
    <row r="39" spans="1:7" ht="15" thickBot="1">
      <c r="A39" s="13" t="s">
        <v>101</v>
      </c>
      <c r="B39" s="7">
        <v>2365</v>
      </c>
      <c r="C39" s="5">
        <v>2352</v>
      </c>
      <c r="D39" s="5">
        <v>2513</v>
      </c>
      <c r="E39" s="5">
        <v>2320</v>
      </c>
      <c r="F39" s="6" t="s">
        <v>102</v>
      </c>
      <c r="G39" s="15" t="s">
        <v>103</v>
      </c>
    </row>
    <row r="40" spans="1:7" ht="15" thickBot="1">
      <c r="A40" s="13" t="s">
        <v>104</v>
      </c>
      <c r="B40" s="7">
        <v>2346</v>
      </c>
      <c r="C40" s="5">
        <v>2249</v>
      </c>
      <c r="D40" s="5">
        <v>2404</v>
      </c>
      <c r="E40" s="5">
        <v>2159</v>
      </c>
      <c r="F40" s="6" t="s">
        <v>105</v>
      </c>
      <c r="G40" s="15" t="s">
        <v>106</v>
      </c>
    </row>
    <row r="41" spans="1:7" ht="15" thickBot="1">
      <c r="A41" s="13" t="s">
        <v>107</v>
      </c>
      <c r="B41" s="4">
        <v>2223</v>
      </c>
      <c r="C41" s="5">
        <v>2565</v>
      </c>
      <c r="D41" s="5">
        <v>2707</v>
      </c>
      <c r="E41" s="5">
        <v>2088</v>
      </c>
      <c r="F41" s="6" t="s">
        <v>108</v>
      </c>
      <c r="G41" s="14" t="e" vm="17">
        <f>_FV(-13,"33")%</f>
        <v>#VALUE!</v>
      </c>
    </row>
    <row r="42" spans="1:7" ht="15" thickBot="1">
      <c r="A42" s="13" t="s">
        <v>109</v>
      </c>
      <c r="B42" s="4">
        <v>2565</v>
      </c>
      <c r="C42" s="5">
        <v>2661</v>
      </c>
      <c r="D42" s="5">
        <v>2758</v>
      </c>
      <c r="E42" s="5">
        <v>2500</v>
      </c>
      <c r="F42" s="6" t="s">
        <v>110</v>
      </c>
      <c r="G42" s="14" t="e" vm="18">
        <f>_FV(-3,"61")%</f>
        <v>#VALUE!</v>
      </c>
    </row>
    <row r="43" spans="1:7" ht="15" thickBot="1">
      <c r="A43" s="16">
        <v>42491</v>
      </c>
      <c r="B43" s="4">
        <v>2661</v>
      </c>
      <c r="C43" s="5">
        <v>2758</v>
      </c>
      <c r="D43" s="5">
        <v>2777</v>
      </c>
      <c r="E43" s="5">
        <v>2378</v>
      </c>
      <c r="F43" s="6" t="s">
        <v>111</v>
      </c>
      <c r="G43" s="14" t="e" vm="9">
        <f>_FV(-3,"52")%</f>
        <v>#VALUE!</v>
      </c>
    </row>
    <row r="44" spans="1:7" ht="15" thickBot="1">
      <c r="A44" s="13" t="s">
        <v>112</v>
      </c>
      <c r="B44" s="7">
        <v>2758</v>
      </c>
      <c r="C44" s="5">
        <v>2661</v>
      </c>
      <c r="D44" s="5">
        <v>2816</v>
      </c>
      <c r="E44" s="5">
        <v>2571</v>
      </c>
      <c r="F44" s="6" t="s">
        <v>113</v>
      </c>
      <c r="G44" s="15" t="s">
        <v>114</v>
      </c>
    </row>
    <row r="45" spans="1:7" ht="15" thickBot="1">
      <c r="A45" s="16">
        <v>42430</v>
      </c>
      <c r="B45" s="7">
        <v>2674</v>
      </c>
      <c r="C45" s="5">
        <v>2423</v>
      </c>
      <c r="D45" s="5">
        <v>2713</v>
      </c>
      <c r="E45" s="5">
        <v>2404</v>
      </c>
      <c r="F45" s="6" t="s">
        <v>115</v>
      </c>
      <c r="G45" s="15" t="s">
        <v>116</v>
      </c>
    </row>
    <row r="46" spans="1:7" ht="15" thickBot="1">
      <c r="A46" s="13" t="s">
        <v>117</v>
      </c>
      <c r="B46" s="7">
        <v>2417</v>
      </c>
      <c r="C46" s="5">
        <v>2391</v>
      </c>
      <c r="D46" s="5">
        <v>2520</v>
      </c>
      <c r="E46" s="5">
        <v>2268</v>
      </c>
      <c r="F46" s="6" t="s">
        <v>118</v>
      </c>
      <c r="G46" s="15" t="s">
        <v>119</v>
      </c>
    </row>
    <row r="47" spans="1:7" ht="15" thickBot="1">
      <c r="A47" s="13" t="s">
        <v>120</v>
      </c>
      <c r="B47" s="7">
        <v>2391</v>
      </c>
      <c r="C47" s="5">
        <v>2081</v>
      </c>
      <c r="D47" s="5">
        <v>2391</v>
      </c>
      <c r="E47" s="5">
        <v>2043</v>
      </c>
      <c r="F47" s="6" t="s">
        <v>121</v>
      </c>
      <c r="G47" s="15" t="s">
        <v>122</v>
      </c>
    </row>
    <row r="48" spans="1:7" ht="15" thickBot="1">
      <c r="A48" s="13" t="s">
        <v>123</v>
      </c>
      <c r="B48" s="4">
        <v>2120</v>
      </c>
      <c r="C48" s="5">
        <v>2172</v>
      </c>
      <c r="D48" s="5">
        <v>2281</v>
      </c>
      <c r="E48" s="5">
        <v>2062</v>
      </c>
      <c r="F48" s="6" t="s">
        <v>124</v>
      </c>
      <c r="G48" s="14" t="e" vm="19">
        <f>_FV(-2,"08")%</f>
        <v>#VALUE!</v>
      </c>
    </row>
    <row r="49" spans="1:7" ht="15" thickBot="1">
      <c r="A49" s="13" t="s">
        <v>125</v>
      </c>
      <c r="B49" s="4">
        <v>2165</v>
      </c>
      <c r="C49" s="5">
        <v>2449</v>
      </c>
      <c r="D49" s="5">
        <v>2565</v>
      </c>
      <c r="E49" s="5">
        <v>2139</v>
      </c>
      <c r="F49" s="6" t="s">
        <v>126</v>
      </c>
      <c r="G49" s="14" t="e" vm="20">
        <f>_FV(-5,"38")%</f>
        <v>#VALUE!</v>
      </c>
    </row>
    <row r="50" spans="1:7" ht="15" thickBot="1">
      <c r="A50" s="13" t="s">
        <v>127</v>
      </c>
      <c r="B50" s="7">
        <v>2288</v>
      </c>
      <c r="C50" s="5">
        <v>2184</v>
      </c>
      <c r="D50" s="5">
        <v>2410</v>
      </c>
      <c r="E50" s="5">
        <v>2165</v>
      </c>
      <c r="F50" s="6" t="s">
        <v>128</v>
      </c>
      <c r="G50" s="15" t="s">
        <v>129</v>
      </c>
    </row>
    <row r="51" spans="1:7" ht="15" thickBot="1">
      <c r="A51" s="13" t="s">
        <v>130</v>
      </c>
      <c r="B51" s="4">
        <v>2172</v>
      </c>
      <c r="C51" s="5">
        <v>2300</v>
      </c>
      <c r="D51" s="5">
        <v>2300</v>
      </c>
      <c r="E51" s="5">
        <v>2088</v>
      </c>
      <c r="F51" s="6" t="s">
        <v>131</v>
      </c>
      <c r="G51" s="14" t="e" vm="21">
        <f>_FV(-6,"10")%</f>
        <v>#VALUE!</v>
      </c>
    </row>
    <row r="52" spans="1:7" ht="15" thickBot="1">
      <c r="A52" s="13" t="s">
        <v>132</v>
      </c>
      <c r="B52" s="4">
        <v>2313</v>
      </c>
      <c r="C52" s="5">
        <v>2449</v>
      </c>
      <c r="D52" s="5">
        <v>2462</v>
      </c>
      <c r="E52" s="5">
        <v>2107</v>
      </c>
      <c r="F52" s="6" t="s">
        <v>133</v>
      </c>
      <c r="G52" s="14" t="e" vm="13">
        <f>_FV(-5,"78")%</f>
        <v>#VALUE!</v>
      </c>
    </row>
    <row r="53" spans="1:7" ht="15" thickBot="1">
      <c r="A53" s="13" t="s">
        <v>134</v>
      </c>
      <c r="B53" s="4">
        <v>2455</v>
      </c>
      <c r="C53" s="5">
        <v>2545</v>
      </c>
      <c r="D53" s="5">
        <v>2591</v>
      </c>
      <c r="E53" s="5">
        <v>2326</v>
      </c>
      <c r="F53" s="6" t="s">
        <v>135</v>
      </c>
      <c r="G53" s="14" t="e" vm="22">
        <f>_FV(-3,"31")%</f>
        <v>#VALUE!</v>
      </c>
    </row>
    <row r="54" spans="1:7" ht="15" thickBot="1">
      <c r="A54" s="13" t="s">
        <v>136</v>
      </c>
      <c r="B54" s="4">
        <v>2539</v>
      </c>
      <c r="C54" s="5">
        <v>2610</v>
      </c>
      <c r="D54" s="5">
        <v>2674</v>
      </c>
      <c r="E54" s="5">
        <v>2352</v>
      </c>
      <c r="F54" s="6" t="s">
        <v>137</v>
      </c>
      <c r="G54" s="14" t="e" vm="23">
        <f>_FV(-4,"37")%</f>
        <v>#VALUE!</v>
      </c>
    </row>
    <row r="55" spans="1:7" ht="15" thickBot="1">
      <c r="A55" s="16">
        <v>42125</v>
      </c>
      <c r="B55" s="4">
        <v>2655</v>
      </c>
      <c r="C55" s="5">
        <v>2687</v>
      </c>
      <c r="D55" s="5">
        <v>2893</v>
      </c>
      <c r="E55" s="5">
        <v>2629</v>
      </c>
      <c r="F55" s="6" t="s">
        <v>138</v>
      </c>
      <c r="G55" s="14" t="e" vm="24">
        <f>_FV(-1,"67")%</f>
        <v>#VALUE!</v>
      </c>
    </row>
    <row r="56" spans="1:7" ht="15" thickBot="1">
      <c r="A56" s="13" t="s">
        <v>139</v>
      </c>
      <c r="B56" s="7">
        <v>2700</v>
      </c>
      <c r="C56" s="5">
        <v>2591</v>
      </c>
      <c r="D56" s="5">
        <v>2816</v>
      </c>
      <c r="E56" s="5">
        <v>2578</v>
      </c>
      <c r="F56" s="6" t="s">
        <v>140</v>
      </c>
      <c r="G56" s="15" t="s">
        <v>141</v>
      </c>
    </row>
    <row r="57" spans="1:7" ht="15" thickBot="1">
      <c r="A57" s="16">
        <v>42064</v>
      </c>
      <c r="B57" s="4">
        <v>2578</v>
      </c>
      <c r="C57" s="5">
        <v>2923</v>
      </c>
      <c r="D57" s="5">
        <v>2967</v>
      </c>
      <c r="E57" s="5">
        <v>2520</v>
      </c>
      <c r="F57" s="6" t="s">
        <v>142</v>
      </c>
      <c r="G57" s="14" t="e" vm="25">
        <f>_FV(-11,"80")%</f>
        <v>#VALUE!</v>
      </c>
    </row>
    <row r="58" spans="1:7" ht="15" thickBot="1">
      <c r="A58" s="13" t="s">
        <v>143</v>
      </c>
      <c r="B58" s="4">
        <v>2923</v>
      </c>
      <c r="C58" s="5">
        <v>3219</v>
      </c>
      <c r="D58" s="5">
        <v>3301</v>
      </c>
      <c r="E58" s="5">
        <v>2873</v>
      </c>
      <c r="F58" s="6" t="s">
        <v>144</v>
      </c>
      <c r="G58" s="14" t="e" vm="3">
        <f>_FV(-8,"86")%</f>
        <v>#VALUE!</v>
      </c>
    </row>
    <row r="59" spans="1:7" ht="15" thickBot="1">
      <c r="A59" s="13" t="s">
        <v>145</v>
      </c>
      <c r="B59" s="7">
        <v>3207</v>
      </c>
      <c r="C59" s="5">
        <v>3043</v>
      </c>
      <c r="D59" s="5">
        <v>3389</v>
      </c>
      <c r="E59" s="5">
        <v>3043</v>
      </c>
      <c r="F59" s="6" t="s">
        <v>146</v>
      </c>
      <c r="G59" s="15" t="s">
        <v>147</v>
      </c>
    </row>
    <row r="60" spans="1:7">
      <c r="A60" s="17" t="s">
        <v>148</v>
      </c>
      <c r="B60" s="8">
        <v>3081</v>
      </c>
      <c r="C60" s="9">
        <v>3352</v>
      </c>
      <c r="D60" s="9">
        <v>3446</v>
      </c>
      <c r="E60" s="9">
        <v>2866</v>
      </c>
      <c r="F60" s="10" t="s">
        <v>149</v>
      </c>
      <c r="G60" s="18" t="e" vm="19">
        <f>_FV(-8,"08")%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ykbnk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2019-11-13T20:03:30Z</dcterms:created>
  <dcterms:modified xsi:type="dcterms:W3CDTF">2019-12-05T12:06:20Z</dcterms:modified>
</cp:coreProperties>
</file>