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mlrchr001_myuct_ac_za/Documents/Vac Work/"/>
    </mc:Choice>
  </mc:AlternateContent>
  <xr:revisionPtr revIDLastSave="633" documentId="8_{36A1EC82-BAED-1F48-BFC3-E9A029EAB805}" xr6:coauthVersionLast="45" xr6:coauthVersionMax="45" xr10:uidLastSave="{B90DD2EA-FCC1-6F4E-924E-CAB0F812B2C1}"/>
  <bookViews>
    <workbookView xWindow="0" yWindow="460" windowWidth="27500" windowHeight="13320" activeTab="2" xr2:uid="{50BE450E-CB0D-DC43-A830-933A0742B9DD}"/>
  </bookViews>
  <sheets>
    <sheet name="Inner Shaft" sheetId="2" r:id="rId1"/>
    <sheet name="Outer Shaft" sheetId="3" r:id="rId2"/>
    <sheet name="Belt" sheetId="4" r:id="rId3"/>
  </sheets>
  <definedNames>
    <definedName name="solver_adj" localSheetId="2" hidden="1">Belt!$B$5</definedName>
    <definedName name="solver_adj" localSheetId="0" hidden="1">'Inner Shaft'!$B$7</definedName>
    <definedName name="solver_adj" localSheetId="1" hidden="1">'Outer Shaft'!$B$8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in" localSheetId="2" hidden="1">2</definedName>
    <definedName name="solver_lin" localSheetId="0" hidden="1">2</definedName>
    <definedName name="solver_lin" localSheetId="1" hidden="1">2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0" hidden="1">0</definedName>
    <definedName name="solver_num" localSheetId="1" hidden="1">0</definedName>
    <definedName name="solver_nwt" localSheetId="2" hidden="1">1</definedName>
    <definedName name="solver_opt" localSheetId="2" hidden="1">Belt!$B$12</definedName>
    <definedName name="solver_opt" localSheetId="0" hidden="1">'Inner Shaft'!$B$12</definedName>
    <definedName name="solver_opt" localSheetId="1" hidden="1">'Outer Shaft'!$B$13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3</definedName>
    <definedName name="solver_typ" localSheetId="0" hidden="1">3</definedName>
    <definedName name="solver_typ" localSheetId="1" hidden="1">3</definedName>
    <definedName name="solver_val" localSheetId="2" hidden="1">365</definedName>
    <definedName name="solver_val" localSheetId="0" hidden="1">1</definedName>
    <definedName name="solver_val" localSheetId="1" hidden="1">1</definedName>
    <definedName name="solver_ver" localSheetId="2" hidden="1">2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4" l="1"/>
  <c r="B9" i="4"/>
  <c r="B10" i="2" l="1"/>
  <c r="B9" i="2"/>
  <c r="B10" i="4" l="1"/>
  <c r="C10" i="4" l="1"/>
  <c r="B11" i="3"/>
  <c r="B10" i="3"/>
  <c r="B12" i="4" l="1"/>
  <c r="B12" i="2"/>
  <c r="B13" i="3"/>
</calcChain>
</file>

<file path=xl/sharedStrings.xml><?xml version="1.0" encoding="utf-8"?>
<sst xmlns="http://schemas.openxmlformats.org/spreadsheetml/2006/main" count="47" uniqueCount="25">
  <si>
    <t>rad</t>
  </si>
  <si>
    <t>m</t>
  </si>
  <si>
    <t>Nm</t>
  </si>
  <si>
    <t>RF</t>
  </si>
  <si>
    <t>MPa</t>
  </si>
  <si>
    <t>Sigma</t>
  </si>
  <si>
    <t>Tau</t>
  </si>
  <si>
    <t>304 Stainless Steel</t>
  </si>
  <si>
    <t>Pitch</t>
  </si>
  <si>
    <t>Belt Length</t>
  </si>
  <si>
    <t>teeth</t>
  </si>
  <si>
    <t>mm</t>
  </si>
  <si>
    <t>Outer Diameter</t>
  </si>
  <si>
    <t>Pitch Diameter</t>
  </si>
  <si>
    <r>
      <t>NB:</t>
    </r>
    <r>
      <rPr>
        <sz val="20"/>
        <color theme="1"/>
        <rFont val="Calibri"/>
        <family val="2"/>
        <scheme val="minor"/>
      </rPr>
      <t xml:space="preserve"> Only edit highlighted cells</t>
    </r>
  </si>
  <si>
    <t>No. Teeth</t>
  </si>
  <si>
    <t>Gear 1</t>
  </si>
  <si>
    <t>Gear 2</t>
  </si>
  <si>
    <t>Centre Distance</t>
  </si>
  <si>
    <t>Angle of Wrap</t>
  </si>
  <si>
    <t>Bending Moment (M)</t>
  </si>
  <si>
    <t>Yield Strength</t>
  </si>
  <si>
    <t>Torque (T)</t>
  </si>
  <si>
    <t>Diameter</t>
  </si>
  <si>
    <t>Inner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</si>
</sst>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A4A8-77BD-714F-90C3-1225C8EFBC5C}">
  <dimension ref="A2:E16"/>
  <sheetViews>
    <sheetView zoomScaleNormal="100" workbookViewId="0">
      <selection activeCell="G12" sqref="G12"/>
    </sheetView>
  </sheetViews>
  <sheetFormatPr baseColWidth="10" defaultColWidth="10.83203125" defaultRowHeight="16"/>
  <cols>
    <col min="1" max="1" width="18.33203125" bestFit="1" customWidth="1"/>
  </cols>
  <sheetData>
    <row r="2" spans="1:5" ht="26">
      <c r="A2" s="5" t="s">
        <v>14</v>
      </c>
    </row>
    <row r="4" spans="1:5">
      <c r="A4" t="s">
        <v>21</v>
      </c>
      <c r="B4" s="3">
        <v>215</v>
      </c>
      <c r="C4" t="s">
        <v>4</v>
      </c>
      <c r="D4" t="s">
        <v>7</v>
      </c>
    </row>
    <row r="5" spans="1:5">
      <c r="A5" t="s">
        <v>20</v>
      </c>
      <c r="B5" s="3">
        <v>16.61</v>
      </c>
      <c r="C5" t="s">
        <v>2</v>
      </c>
    </row>
    <row r="6" spans="1:5">
      <c r="A6" t="s">
        <v>22</v>
      </c>
      <c r="B6" s="3">
        <v>15</v>
      </c>
      <c r="C6" t="s">
        <v>2</v>
      </c>
    </row>
    <row r="7" spans="1:5">
      <c r="A7" t="s">
        <v>23</v>
      </c>
      <c r="B7" s="3">
        <v>1.2E-2</v>
      </c>
      <c r="C7" t="s">
        <v>1</v>
      </c>
    </row>
    <row r="9" spans="1:5">
      <c r="A9" t="s">
        <v>5</v>
      </c>
      <c r="B9" s="1">
        <f>((32*B5)/(PI()*(B7^3)*(1-0)))*10^-6</f>
        <v>97.909763139125232</v>
      </c>
      <c r="C9" t="s">
        <v>4</v>
      </c>
    </row>
    <row r="10" spans="1:5">
      <c r="A10" t="s">
        <v>6</v>
      </c>
      <c r="B10" s="1">
        <f>((16*B6)/(PI()*(B7^3)*(1-0)))*10^-6</f>
        <v>44.209706414415372</v>
      </c>
      <c r="C10" t="s">
        <v>4</v>
      </c>
    </row>
    <row r="11" spans="1:5">
      <c r="B11" s="1"/>
    </row>
    <row r="12" spans="1:5">
      <c r="A12" t="s">
        <v>3</v>
      </c>
      <c r="B12" s="1">
        <f>SQRT((B4^2)/(B9^2+3*B10^2))</f>
        <v>1.7297239634972228</v>
      </c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B16" s="1"/>
      <c r="C16" s="1"/>
      <c r="D16" s="1"/>
      <c r="E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E917-E62F-4342-9A73-0F62FDE7E612}">
  <dimension ref="A2:E18"/>
  <sheetViews>
    <sheetView zoomScaleNormal="100" workbookViewId="0">
      <selection activeCell="C15" sqref="C15"/>
    </sheetView>
  </sheetViews>
  <sheetFormatPr baseColWidth="10" defaultColWidth="10.83203125" defaultRowHeight="16"/>
  <cols>
    <col min="1" max="1" width="18.33203125" bestFit="1" customWidth="1"/>
  </cols>
  <sheetData>
    <row r="2" spans="1:5" ht="26">
      <c r="A2" s="5" t="s">
        <v>14</v>
      </c>
    </row>
    <row r="4" spans="1:5">
      <c r="A4" t="s">
        <v>21</v>
      </c>
      <c r="B4" s="3">
        <v>215</v>
      </c>
      <c r="C4" t="s">
        <v>4</v>
      </c>
      <c r="D4" t="s">
        <v>7</v>
      </c>
    </row>
    <row r="5" spans="1:5">
      <c r="A5" t="s">
        <v>20</v>
      </c>
      <c r="B5" s="3">
        <v>30.73</v>
      </c>
      <c r="C5" t="s">
        <v>2</v>
      </c>
    </row>
    <row r="6" spans="1:5">
      <c r="A6" t="s">
        <v>22</v>
      </c>
      <c r="B6" s="3">
        <v>15</v>
      </c>
      <c r="C6" t="s">
        <v>2</v>
      </c>
    </row>
    <row r="7" spans="1:5">
      <c r="A7" t="s">
        <v>12</v>
      </c>
      <c r="B7" s="3">
        <v>0.02</v>
      </c>
      <c r="C7" t="s">
        <v>1</v>
      </c>
    </row>
    <row r="8" spans="1:5">
      <c r="A8" t="s">
        <v>24</v>
      </c>
      <c r="B8" s="3">
        <v>1.6E-2</v>
      </c>
      <c r="C8" t="s">
        <v>1</v>
      </c>
    </row>
    <row r="10" spans="1:5">
      <c r="A10" t="s">
        <v>5</v>
      </c>
      <c r="B10" s="1">
        <f>((32*B5)/(PI()*(B7^3)*(1-(B8/B7)^4)))*10^-6</f>
        <v>66.271428200730952</v>
      </c>
      <c r="C10" t="s">
        <v>4</v>
      </c>
    </row>
    <row r="11" spans="1:5">
      <c r="A11" t="s">
        <v>6</v>
      </c>
      <c r="B11" s="1">
        <f>((16*B6)/(PI()*(B7^3)*(1-(B8/B7)^4)))*10^-6</f>
        <v>16.174282834542211</v>
      </c>
      <c r="C11" t="s">
        <v>4</v>
      </c>
    </row>
    <row r="13" spans="1:5">
      <c r="A13" t="s">
        <v>3</v>
      </c>
      <c r="B13" s="1">
        <f>SQRT((B4^2)/(B10^2+3*B11^2))</f>
        <v>2.9882087607770353</v>
      </c>
    </row>
    <row r="16" spans="1:5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B18" s="1"/>
      <c r="C18" s="1"/>
      <c r="D18" s="1"/>
      <c r="E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E32B-C118-463F-B33B-CA5378694A11}">
  <dimension ref="A2:D12"/>
  <sheetViews>
    <sheetView tabSelected="1" workbookViewId="0">
      <selection activeCell="B11" sqref="B11:C11"/>
    </sheetView>
  </sheetViews>
  <sheetFormatPr baseColWidth="10" defaultColWidth="8.83203125" defaultRowHeight="16"/>
  <cols>
    <col min="1" max="1" width="14" bestFit="1" customWidth="1"/>
    <col min="2" max="2" width="10.33203125" bestFit="1" customWidth="1"/>
  </cols>
  <sheetData>
    <row r="2" spans="1:4" ht="26">
      <c r="A2" s="5" t="s">
        <v>14</v>
      </c>
    </row>
    <row r="4" spans="1:4">
      <c r="A4" t="s">
        <v>8</v>
      </c>
      <c r="B4" s="3">
        <v>5</v>
      </c>
      <c r="C4" t="s">
        <v>11</v>
      </c>
    </row>
    <row r="5" spans="1:4">
      <c r="A5" t="s">
        <v>18</v>
      </c>
      <c r="B5" s="4">
        <v>90.476665323151337</v>
      </c>
      <c r="C5" t="s">
        <v>11</v>
      </c>
    </row>
    <row r="6" spans="1:4">
      <c r="B6" s="6"/>
    </row>
    <row r="7" spans="1:4">
      <c r="B7" s="7" t="s">
        <v>16</v>
      </c>
      <c r="C7" s="2" t="s">
        <v>17</v>
      </c>
    </row>
    <row r="8" spans="1:4">
      <c r="A8" t="s">
        <v>15</v>
      </c>
      <c r="B8" s="3">
        <v>24</v>
      </c>
      <c r="C8" s="3">
        <v>48</v>
      </c>
      <c r="D8" t="s">
        <v>10</v>
      </c>
    </row>
    <row r="9" spans="1:4">
      <c r="A9" t="s">
        <v>13</v>
      </c>
      <c r="B9" s="1">
        <f>(B4*B8)/(PI())</f>
        <v>38.197186342054884</v>
      </c>
      <c r="C9" s="1">
        <f>(B4*C8)/(PI())</f>
        <v>76.394372684109769</v>
      </c>
      <c r="D9" t="s">
        <v>11</v>
      </c>
    </row>
    <row r="10" spans="1:4">
      <c r="A10" t="s">
        <v>19</v>
      </c>
      <c r="B10" s="1">
        <f>2*ACOS((C9-B9)/(2*B5))</f>
        <v>2.7162155989143995</v>
      </c>
      <c r="C10" s="1">
        <f>2*PI()-B10</f>
        <v>3.5669697082651868</v>
      </c>
      <c r="D10" t="s">
        <v>0</v>
      </c>
    </row>
    <row r="11" spans="1:4">
      <c r="B11" s="1"/>
      <c r="C11" s="1"/>
    </row>
    <row r="12" spans="1:4">
      <c r="A12" t="s">
        <v>9</v>
      </c>
      <c r="B12" s="1">
        <f>2*B5*SIN(B10/2)+B10*(B9/2)+C10*(C9/2)</f>
        <v>364.99999999488915</v>
      </c>
      <c r="C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Inner Shaft</vt:lpstr>
      <vt:lpstr>Outer Shaft</vt:lpstr>
      <vt:lpstr>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Christopher Mailer</cp:lastModifiedBy>
  <dcterms:created xsi:type="dcterms:W3CDTF">2019-11-21T12:55:55Z</dcterms:created>
  <dcterms:modified xsi:type="dcterms:W3CDTF">2020-01-08T10:13:50Z</dcterms:modified>
</cp:coreProperties>
</file>