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as\Dropbox\University of Utah\Sigman Lab\Pfizer Amide Coupling Project\Manuscript\Pfizer Amide Coupling Paper\"/>
    </mc:Choice>
  </mc:AlternateContent>
  <xr:revisionPtr revIDLastSave="0" documentId="13_ncr:1_{F050328A-8DBE-4FD0-83A4-4A89918A07F6}" xr6:coauthVersionLast="47" xr6:coauthVersionMax="47" xr10:uidLastSave="{00000000-0000-0000-0000-000000000000}"/>
  <bookViews>
    <workbookView xWindow="-108" yWindow="-108" windowWidth="23256" windowHeight="12576" xr2:uid="{1A5D5A5A-BE90-9847-9412-37A07276C127}"/>
  </bookViews>
  <sheets>
    <sheet name="Carboxylic Acids" sheetId="2" r:id="rId1"/>
    <sheet name="Carboxylates" sheetId="4" r:id="rId2"/>
    <sheet name="CDI Activated Acids" sheetId="5" r:id="rId3"/>
    <sheet name="Amin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5" i="6" l="1"/>
  <c r="F95" i="6"/>
  <c r="G95" i="6"/>
  <c r="H95" i="6"/>
  <c r="I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E95" i="6"/>
  <c r="D92" i="6"/>
  <c r="D93" i="6"/>
  <c r="D94" i="6"/>
  <c r="D91" i="6"/>
  <c r="C92" i="6"/>
  <c r="C93" i="6"/>
  <c r="C94" i="6"/>
  <c r="C91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E79" i="6"/>
  <c r="D78" i="6"/>
  <c r="D77" i="6"/>
  <c r="C78" i="6"/>
  <c r="C77" i="6"/>
  <c r="H83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E76" i="6"/>
  <c r="D75" i="6"/>
  <c r="D74" i="6"/>
  <c r="C75" i="6"/>
  <c r="C74" i="6"/>
  <c r="AL94" i="6"/>
  <c r="AK94" i="6"/>
  <c r="AE94" i="6"/>
  <c r="AD94" i="6"/>
  <c r="Y94" i="6"/>
  <c r="X94" i="6"/>
  <c r="H94" i="6"/>
  <c r="AL93" i="6"/>
  <c r="AK93" i="6"/>
  <c r="AE93" i="6"/>
  <c r="AD93" i="6"/>
  <c r="Y93" i="6"/>
  <c r="X93" i="6"/>
  <c r="H93" i="6"/>
  <c r="AL92" i="6"/>
  <c r="AK92" i="6"/>
  <c r="AE92" i="6"/>
  <c r="AD92" i="6"/>
  <c r="Y92" i="6"/>
  <c r="X92" i="6"/>
  <c r="H92" i="6"/>
  <c r="AL91" i="6"/>
  <c r="AK91" i="6"/>
  <c r="AE91" i="6"/>
  <c r="AD91" i="6"/>
  <c r="Y91" i="6"/>
  <c r="X91" i="6"/>
  <c r="H91" i="6"/>
  <c r="AL78" i="6"/>
  <c r="AK78" i="6"/>
  <c r="AE78" i="6"/>
  <c r="AD78" i="6"/>
  <c r="Y78" i="6"/>
  <c r="X78" i="6"/>
  <c r="H78" i="6"/>
  <c r="AL77" i="6"/>
  <c r="AK77" i="6"/>
  <c r="AE77" i="6"/>
  <c r="AD77" i="6"/>
  <c r="Y77" i="6"/>
  <c r="X77" i="6"/>
  <c r="H77" i="6"/>
  <c r="AL75" i="6"/>
  <c r="AK75" i="6"/>
  <c r="AE75" i="6"/>
  <c r="AD75" i="6"/>
  <c r="Y75" i="6"/>
  <c r="X75" i="6"/>
  <c r="H75" i="6"/>
  <c r="AL74" i="6"/>
  <c r="AK74" i="6"/>
  <c r="AE74" i="6"/>
  <c r="AD74" i="6"/>
  <c r="Y74" i="6"/>
  <c r="X74" i="6"/>
  <c r="H74" i="6"/>
  <c r="I190" i="5"/>
  <c r="G190" i="5"/>
  <c r="H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F190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71" i="5"/>
  <c r="L198" i="5"/>
  <c r="G198" i="5"/>
  <c r="H198" i="5"/>
  <c r="I198" i="5"/>
  <c r="J198" i="5"/>
  <c r="K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F198" i="5"/>
  <c r="E192" i="5"/>
  <c r="E193" i="5"/>
  <c r="E194" i="5"/>
  <c r="E195" i="5"/>
  <c r="E196" i="5"/>
  <c r="E197" i="5"/>
  <c r="E191" i="5"/>
  <c r="D192" i="5"/>
  <c r="D193" i="5"/>
  <c r="D194" i="5"/>
  <c r="D195" i="5"/>
  <c r="D196" i="5"/>
  <c r="D197" i="5"/>
  <c r="D191" i="5"/>
  <c r="M201" i="5"/>
  <c r="F201" i="5"/>
  <c r="K170" i="5"/>
  <c r="G170" i="5"/>
  <c r="H170" i="5"/>
  <c r="I170" i="5"/>
  <c r="J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F170" i="5"/>
  <c r="E167" i="5"/>
  <c r="E168" i="5"/>
  <c r="E169" i="5"/>
  <c r="E166" i="5"/>
  <c r="D167" i="5"/>
  <c r="D168" i="5"/>
  <c r="D169" i="5"/>
  <c r="D166" i="5"/>
  <c r="H165" i="5"/>
  <c r="H153" i="5"/>
  <c r="E148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97" i="5"/>
  <c r="I196" i="5"/>
  <c r="I195" i="5"/>
  <c r="I194" i="5"/>
  <c r="I193" i="5"/>
  <c r="I192" i="5"/>
  <c r="I191" i="5"/>
  <c r="I169" i="5"/>
  <c r="I168" i="5"/>
  <c r="I167" i="5"/>
  <c r="I166" i="5"/>
  <c r="J86" i="4"/>
  <c r="F86" i="4"/>
  <c r="G86" i="4"/>
  <c r="H86" i="4"/>
  <c r="I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E86" i="4"/>
  <c r="D85" i="4"/>
  <c r="D84" i="4"/>
  <c r="C85" i="4"/>
  <c r="C84" i="4"/>
  <c r="I83" i="4"/>
  <c r="F83" i="4"/>
  <c r="G83" i="4"/>
  <c r="H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E83" i="4"/>
  <c r="D80" i="4"/>
  <c r="D81" i="4"/>
  <c r="D82" i="4"/>
  <c r="D79" i="4"/>
  <c r="C80" i="4"/>
  <c r="C81" i="4"/>
  <c r="C82" i="4"/>
  <c r="C79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E78" i="4"/>
  <c r="C74" i="4"/>
  <c r="D75" i="4" s="1"/>
  <c r="C37" i="2"/>
  <c r="D23" i="2"/>
  <c r="D76" i="4"/>
  <c r="D77" i="4"/>
  <c r="C75" i="4"/>
  <c r="C76" i="4"/>
  <c r="C77" i="4"/>
  <c r="AI85" i="4"/>
  <c r="AH85" i="4"/>
  <c r="AE85" i="4"/>
  <c r="AD85" i="4"/>
  <c r="Y85" i="4"/>
  <c r="X85" i="4"/>
  <c r="H85" i="4"/>
  <c r="AI84" i="4"/>
  <c r="AH84" i="4"/>
  <c r="AE84" i="4"/>
  <c r="AD84" i="4"/>
  <c r="Y84" i="4"/>
  <c r="X84" i="4"/>
  <c r="H84" i="4"/>
  <c r="AI82" i="4"/>
  <c r="AH82" i="4"/>
  <c r="AE82" i="4"/>
  <c r="AD82" i="4"/>
  <c r="Y82" i="4"/>
  <c r="X82" i="4"/>
  <c r="H82" i="4"/>
  <c r="AI81" i="4"/>
  <c r="AH81" i="4"/>
  <c r="AE81" i="4"/>
  <c r="AD81" i="4"/>
  <c r="Y81" i="4"/>
  <c r="X81" i="4"/>
  <c r="H81" i="4"/>
  <c r="AI80" i="4"/>
  <c r="AH80" i="4"/>
  <c r="AE80" i="4"/>
  <c r="AD80" i="4"/>
  <c r="Y80" i="4"/>
  <c r="X80" i="4"/>
  <c r="H80" i="4"/>
  <c r="AI79" i="4"/>
  <c r="AH79" i="4"/>
  <c r="AE79" i="4"/>
  <c r="AD79" i="4"/>
  <c r="Y79" i="4"/>
  <c r="X79" i="4"/>
  <c r="H79" i="4"/>
  <c r="AI77" i="4"/>
  <c r="AH77" i="4"/>
  <c r="AE77" i="4"/>
  <c r="AD77" i="4"/>
  <c r="Y77" i="4"/>
  <c r="X77" i="4"/>
  <c r="H77" i="4"/>
  <c r="AI76" i="4"/>
  <c r="AH76" i="4"/>
  <c r="AE76" i="4"/>
  <c r="AD76" i="4"/>
  <c r="Y76" i="4"/>
  <c r="X76" i="4"/>
  <c r="H76" i="4"/>
  <c r="AI75" i="4"/>
  <c r="AH75" i="4"/>
  <c r="AE75" i="4"/>
  <c r="AD75" i="4"/>
  <c r="Y75" i="4"/>
  <c r="X75" i="4"/>
  <c r="H75" i="4"/>
  <c r="AI74" i="4"/>
  <c r="AH74" i="4"/>
  <c r="AE74" i="4"/>
  <c r="AD74" i="4"/>
  <c r="Y74" i="4"/>
  <c r="X74" i="4"/>
  <c r="H74" i="4"/>
  <c r="K147" i="2"/>
  <c r="F147" i="2"/>
  <c r="G147" i="2"/>
  <c r="H147" i="2"/>
  <c r="I147" i="2"/>
  <c r="J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E147" i="2"/>
  <c r="D144" i="2"/>
  <c r="D145" i="2"/>
  <c r="D146" i="2"/>
  <c r="D143" i="2"/>
  <c r="C144" i="2"/>
  <c r="C145" i="2"/>
  <c r="C146" i="2"/>
  <c r="C143" i="2"/>
  <c r="H153" i="2"/>
  <c r="E153" i="2"/>
  <c r="C148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J142" i="2"/>
  <c r="F142" i="2"/>
  <c r="G142" i="2"/>
  <c r="H142" i="2"/>
  <c r="I142" i="2"/>
  <c r="K142" i="2"/>
  <c r="E142" i="2"/>
  <c r="D134" i="2"/>
  <c r="D135" i="2"/>
  <c r="D136" i="2"/>
  <c r="D137" i="2"/>
  <c r="D138" i="2"/>
  <c r="D139" i="2"/>
  <c r="D140" i="2"/>
  <c r="D141" i="2"/>
  <c r="D133" i="2"/>
  <c r="C134" i="2"/>
  <c r="C135" i="2"/>
  <c r="C136" i="2"/>
  <c r="C137" i="2"/>
  <c r="C138" i="2"/>
  <c r="C139" i="2"/>
  <c r="C140" i="2"/>
  <c r="C141" i="2"/>
  <c r="C133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E132" i="2"/>
  <c r="D130" i="2"/>
  <c r="D131" i="2"/>
  <c r="D129" i="2"/>
  <c r="C131" i="2"/>
  <c r="C130" i="2"/>
  <c r="C129" i="2"/>
  <c r="E122" i="2"/>
  <c r="E128" i="2"/>
  <c r="D123" i="2"/>
  <c r="D118" i="2"/>
  <c r="C118" i="2"/>
  <c r="H146" i="2"/>
  <c r="H145" i="2"/>
  <c r="H144" i="2"/>
  <c r="H143" i="2"/>
  <c r="H141" i="2"/>
  <c r="H140" i="2"/>
  <c r="H139" i="2"/>
  <c r="H138" i="2"/>
  <c r="H137" i="2"/>
  <c r="H136" i="2"/>
  <c r="H135" i="2"/>
  <c r="H134" i="2"/>
  <c r="H133" i="2"/>
  <c r="H131" i="2"/>
  <c r="H130" i="2"/>
  <c r="H129" i="2"/>
  <c r="I164" i="5"/>
  <c r="I200" i="5"/>
  <c r="D200" i="5" s="1"/>
  <c r="I199" i="5"/>
  <c r="I163" i="5"/>
  <c r="I162" i="5"/>
  <c r="I161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AI87" i="4"/>
  <c r="AH87" i="4"/>
  <c r="AE87" i="4"/>
  <c r="AD87" i="4"/>
  <c r="Y87" i="4"/>
  <c r="X87" i="4"/>
  <c r="H87" i="4"/>
  <c r="AI73" i="4"/>
  <c r="AH73" i="4"/>
  <c r="AE73" i="4"/>
  <c r="AD73" i="4"/>
  <c r="Y73" i="4"/>
  <c r="X73" i="4"/>
  <c r="H73" i="4"/>
  <c r="AI71" i="4"/>
  <c r="AH71" i="4"/>
  <c r="AE71" i="4"/>
  <c r="AD71" i="4"/>
  <c r="Y71" i="4"/>
  <c r="X71" i="4"/>
  <c r="H71" i="4"/>
  <c r="AI70" i="4"/>
  <c r="AH70" i="4"/>
  <c r="AE70" i="4"/>
  <c r="AD70" i="4"/>
  <c r="Y70" i="4"/>
  <c r="X70" i="4"/>
  <c r="H70" i="4"/>
  <c r="H152" i="2"/>
  <c r="H151" i="2"/>
  <c r="H150" i="2"/>
  <c r="H149" i="2"/>
  <c r="H148" i="2"/>
  <c r="H127" i="2"/>
  <c r="H126" i="2"/>
  <c r="H125" i="2"/>
  <c r="H124" i="2"/>
  <c r="H123" i="2"/>
  <c r="H121" i="2"/>
  <c r="H120" i="2"/>
  <c r="H119" i="2"/>
  <c r="H118" i="2"/>
  <c r="AL107" i="6"/>
  <c r="AK107" i="6"/>
  <c r="AE107" i="6"/>
  <c r="AD107" i="6"/>
  <c r="Y107" i="6"/>
  <c r="X107" i="6"/>
  <c r="H107" i="6"/>
  <c r="AL106" i="6"/>
  <c r="AK106" i="6"/>
  <c r="AE106" i="6"/>
  <c r="AD106" i="6"/>
  <c r="Y106" i="6"/>
  <c r="X106" i="6"/>
  <c r="H106" i="6"/>
  <c r="AL105" i="6"/>
  <c r="AK105" i="6"/>
  <c r="AE105" i="6"/>
  <c r="AD105" i="6"/>
  <c r="Y105" i="6"/>
  <c r="X105" i="6"/>
  <c r="H105" i="6"/>
  <c r="AL104" i="6"/>
  <c r="AK104" i="6"/>
  <c r="AE104" i="6"/>
  <c r="AD104" i="6"/>
  <c r="Y104" i="6"/>
  <c r="X104" i="6"/>
  <c r="H104" i="6"/>
  <c r="AL103" i="6"/>
  <c r="AK103" i="6"/>
  <c r="AE103" i="6"/>
  <c r="AD103" i="6"/>
  <c r="Y103" i="6"/>
  <c r="X103" i="6"/>
  <c r="H103" i="6"/>
  <c r="AL102" i="6"/>
  <c r="AK102" i="6"/>
  <c r="AE102" i="6"/>
  <c r="AD102" i="6"/>
  <c r="Y102" i="6"/>
  <c r="X102" i="6"/>
  <c r="H102" i="6"/>
  <c r="AL101" i="6"/>
  <c r="AK101" i="6"/>
  <c r="AE101" i="6"/>
  <c r="AD101" i="6"/>
  <c r="Y101" i="6"/>
  <c r="X101" i="6"/>
  <c r="H101" i="6"/>
  <c r="AL100" i="6"/>
  <c r="AK100" i="6"/>
  <c r="AE100" i="6"/>
  <c r="AD100" i="6"/>
  <c r="Y100" i="6"/>
  <c r="X100" i="6"/>
  <c r="H100" i="6"/>
  <c r="AL99" i="6"/>
  <c r="AK99" i="6"/>
  <c r="AE99" i="6"/>
  <c r="AD99" i="6"/>
  <c r="Y99" i="6"/>
  <c r="X99" i="6"/>
  <c r="H99" i="6"/>
  <c r="AL98" i="6"/>
  <c r="AK98" i="6"/>
  <c r="AE98" i="6"/>
  <c r="AD98" i="6"/>
  <c r="Y98" i="6"/>
  <c r="X98" i="6"/>
  <c r="H98" i="6"/>
  <c r="AL97" i="6"/>
  <c r="AK97" i="6"/>
  <c r="AE97" i="6"/>
  <c r="AD97" i="6"/>
  <c r="Y97" i="6"/>
  <c r="X97" i="6"/>
  <c r="H97" i="6"/>
  <c r="AL96" i="6"/>
  <c r="AK96" i="6"/>
  <c r="AE96" i="6"/>
  <c r="AD96" i="6"/>
  <c r="Y96" i="6"/>
  <c r="X96" i="6"/>
  <c r="H96" i="6"/>
  <c r="AL89" i="6"/>
  <c r="AK89" i="6"/>
  <c r="AE89" i="6"/>
  <c r="AD89" i="6"/>
  <c r="Y89" i="6"/>
  <c r="X89" i="6"/>
  <c r="H89" i="6"/>
  <c r="AL88" i="6"/>
  <c r="AK88" i="6"/>
  <c r="AE88" i="6"/>
  <c r="AD88" i="6"/>
  <c r="Y88" i="6"/>
  <c r="X88" i="6"/>
  <c r="H88" i="6"/>
  <c r="AL87" i="6"/>
  <c r="AK87" i="6"/>
  <c r="AE87" i="6"/>
  <c r="AD87" i="6"/>
  <c r="Y87" i="6"/>
  <c r="X87" i="6"/>
  <c r="H87" i="6"/>
  <c r="AL86" i="6"/>
  <c r="AK86" i="6"/>
  <c r="AE86" i="6"/>
  <c r="AD86" i="6"/>
  <c r="Y86" i="6"/>
  <c r="X86" i="6"/>
  <c r="H86" i="6"/>
  <c r="AL85" i="6"/>
  <c r="AK85" i="6"/>
  <c r="AE85" i="6"/>
  <c r="AD85" i="6"/>
  <c r="Y85" i="6"/>
  <c r="X85" i="6"/>
  <c r="H85" i="6"/>
  <c r="AL84" i="6"/>
  <c r="AK84" i="6"/>
  <c r="AE84" i="6"/>
  <c r="AD84" i="6"/>
  <c r="Y84" i="6"/>
  <c r="X84" i="6"/>
  <c r="H84" i="6"/>
  <c r="AL82" i="6"/>
  <c r="AK82" i="6"/>
  <c r="AE82" i="6"/>
  <c r="AD82" i="6"/>
  <c r="Y82" i="6"/>
  <c r="X82" i="6"/>
  <c r="H82" i="6"/>
  <c r="AL81" i="6"/>
  <c r="AK81" i="6"/>
  <c r="AE81" i="6"/>
  <c r="AD81" i="6"/>
  <c r="Y81" i="6"/>
  <c r="X81" i="6"/>
  <c r="H81" i="6"/>
  <c r="AL80" i="6"/>
  <c r="AK80" i="6"/>
  <c r="AE80" i="6"/>
  <c r="AD80" i="6"/>
  <c r="Y80" i="6"/>
  <c r="X80" i="6"/>
  <c r="H80" i="6"/>
  <c r="C87" i="6" l="1"/>
  <c r="C84" i="6"/>
  <c r="C100" i="6"/>
  <c r="C89" i="6"/>
  <c r="C99" i="6"/>
  <c r="C107" i="6"/>
  <c r="C88" i="6"/>
  <c r="C98" i="6"/>
  <c r="C106" i="6"/>
  <c r="C97" i="6"/>
  <c r="C105" i="6"/>
  <c r="C86" i="6"/>
  <c r="C96" i="6"/>
  <c r="C104" i="6"/>
  <c r="C85" i="6"/>
  <c r="C103" i="6"/>
  <c r="D155" i="5"/>
  <c r="D199" i="5"/>
  <c r="E199" i="5" s="1"/>
  <c r="AS201" i="5" s="1"/>
  <c r="D157" i="5"/>
  <c r="D163" i="5"/>
  <c r="D159" i="5"/>
  <c r="D160" i="5"/>
  <c r="D161" i="5"/>
  <c r="D154" i="5"/>
  <c r="D162" i="5"/>
  <c r="D74" i="4"/>
  <c r="C70" i="4"/>
  <c r="D132" i="2"/>
  <c r="C124" i="2"/>
  <c r="C125" i="2"/>
  <c r="C126" i="2"/>
  <c r="C123" i="2"/>
  <c r="C127" i="2"/>
  <c r="C149" i="2"/>
  <c r="C121" i="2"/>
  <c r="C150" i="2"/>
  <c r="C151" i="2"/>
  <c r="C101" i="6"/>
  <c r="C80" i="6"/>
  <c r="D80" i="6" s="1"/>
  <c r="C102" i="6"/>
  <c r="E200" i="5"/>
  <c r="N201" i="5"/>
  <c r="W201" i="5"/>
  <c r="D158" i="5"/>
  <c r="D164" i="5"/>
  <c r="D156" i="5"/>
  <c r="C71" i="4"/>
  <c r="C152" i="2"/>
  <c r="C119" i="2"/>
  <c r="D142" i="2"/>
  <c r="C120" i="2"/>
  <c r="D148" i="5"/>
  <c r="D152" i="5"/>
  <c r="D150" i="5"/>
  <c r="D151" i="5"/>
  <c r="D149" i="5"/>
  <c r="C82" i="6"/>
  <c r="C81" i="6"/>
  <c r="D82" i="6" l="1"/>
  <c r="AW83" i="6" s="1"/>
  <c r="D85" i="6"/>
  <c r="AV90" i="6" s="1"/>
  <c r="D76" i="6"/>
  <c r="D88" i="6"/>
  <c r="D95" i="6"/>
  <c r="D89" i="6"/>
  <c r="D86" i="6"/>
  <c r="D84" i="6"/>
  <c r="U90" i="6" s="1"/>
  <c r="D87" i="6"/>
  <c r="D102" i="6"/>
  <c r="V201" i="5"/>
  <c r="AB201" i="5"/>
  <c r="T201" i="5"/>
  <c r="E190" i="5"/>
  <c r="E163" i="5"/>
  <c r="R201" i="5"/>
  <c r="J201" i="5"/>
  <c r="E164" i="5"/>
  <c r="Q201" i="5"/>
  <c r="E157" i="5"/>
  <c r="I201" i="5"/>
  <c r="E170" i="5"/>
  <c r="AE201" i="5"/>
  <c r="D70" i="4"/>
  <c r="D86" i="4"/>
  <c r="D71" i="4"/>
  <c r="D150" i="2"/>
  <c r="D147" i="2"/>
  <c r="D127" i="2"/>
  <c r="D126" i="2"/>
  <c r="D152" i="2"/>
  <c r="T128" i="2"/>
  <c r="D119" i="2"/>
  <c r="D124" i="2"/>
  <c r="W128" i="2" s="1"/>
  <c r="D125" i="2"/>
  <c r="D104" i="6"/>
  <c r="D81" i="6"/>
  <c r="D101" i="6"/>
  <c r="D107" i="6"/>
  <c r="D106" i="6"/>
  <c r="D99" i="6"/>
  <c r="D98" i="6"/>
  <c r="D100" i="6"/>
  <c r="D97" i="6"/>
  <c r="AC90" i="6"/>
  <c r="D103" i="6"/>
  <c r="D96" i="6"/>
  <c r="D105" i="6"/>
  <c r="E154" i="5"/>
  <c r="AC201" i="5"/>
  <c r="AA201" i="5"/>
  <c r="AF201" i="5"/>
  <c r="G201" i="5"/>
  <c r="E161" i="5"/>
  <c r="U201" i="5"/>
  <c r="K201" i="5"/>
  <c r="S201" i="5"/>
  <c r="X201" i="5"/>
  <c r="AK201" i="5"/>
  <c r="AQ201" i="5"/>
  <c r="O201" i="5"/>
  <c r="AI201" i="5"/>
  <c r="AP201" i="5"/>
  <c r="AO201" i="5"/>
  <c r="P201" i="5"/>
  <c r="AL201" i="5"/>
  <c r="E158" i="5"/>
  <c r="E159" i="5"/>
  <c r="E162" i="5"/>
  <c r="L201" i="5"/>
  <c r="AN201" i="5"/>
  <c r="E155" i="5"/>
  <c r="AR201" i="5"/>
  <c r="AH201" i="5"/>
  <c r="AG201" i="5"/>
  <c r="H201" i="5"/>
  <c r="AD201" i="5"/>
  <c r="E156" i="5"/>
  <c r="E160" i="5"/>
  <c r="AJ201" i="5"/>
  <c r="Z201" i="5"/>
  <c r="Y201" i="5"/>
  <c r="AM201" i="5"/>
  <c r="D122" i="2"/>
  <c r="D120" i="2"/>
  <c r="D121" i="2"/>
  <c r="D149" i="2"/>
  <c r="D148" i="2"/>
  <c r="D153" i="2" s="1"/>
  <c r="D151" i="2"/>
  <c r="E151" i="5"/>
  <c r="E149" i="5"/>
  <c r="E150" i="5"/>
  <c r="E152" i="5"/>
  <c r="S83" i="6" l="1"/>
  <c r="I90" i="6"/>
  <c r="D90" i="6"/>
  <c r="AX90" i="6"/>
  <c r="AH90" i="6"/>
  <c r="P90" i="6"/>
  <c r="G90" i="6"/>
  <c r="AL90" i="6"/>
  <c r="Z90" i="6"/>
  <c r="V90" i="6"/>
  <c r="AM90" i="6"/>
  <c r="N90" i="6"/>
  <c r="AA90" i="6"/>
  <c r="AG90" i="6"/>
  <c r="F83" i="6"/>
  <c r="L90" i="6"/>
  <c r="AI90" i="6"/>
  <c r="W90" i="6"/>
  <c r="F90" i="6"/>
  <c r="S90" i="6"/>
  <c r="Y90" i="6"/>
  <c r="AJ90" i="6"/>
  <c r="AQ90" i="6"/>
  <c r="H90" i="6"/>
  <c r="R90" i="6"/>
  <c r="O90" i="6"/>
  <c r="AK90" i="6"/>
  <c r="AS90" i="6"/>
  <c r="Q90" i="6"/>
  <c r="X90" i="6"/>
  <c r="AX83" i="6"/>
  <c r="E90" i="6"/>
  <c r="AB90" i="6"/>
  <c r="AP90" i="6"/>
  <c r="D79" i="6"/>
  <c r="AG83" i="6"/>
  <c r="AF83" i="6"/>
  <c r="AS83" i="6"/>
  <c r="P83" i="6"/>
  <c r="AU90" i="6"/>
  <c r="AT90" i="6"/>
  <c r="AR90" i="6"/>
  <c r="K90" i="6"/>
  <c r="J90" i="6"/>
  <c r="AN90" i="6"/>
  <c r="AW90" i="6"/>
  <c r="AF90" i="6"/>
  <c r="AJ83" i="6"/>
  <c r="O83" i="6"/>
  <c r="T83" i="6"/>
  <c r="AT83" i="6"/>
  <c r="AE90" i="6"/>
  <c r="AD90" i="6"/>
  <c r="T90" i="6"/>
  <c r="M90" i="6"/>
  <c r="AO90" i="6"/>
  <c r="AB83" i="6"/>
  <c r="K83" i="6"/>
  <c r="AO83" i="6"/>
  <c r="X83" i="6"/>
  <c r="G83" i="6"/>
  <c r="AK83" i="6"/>
  <c r="L83" i="6"/>
  <c r="AP83" i="6"/>
  <c r="Y83" i="6"/>
  <c r="AL83" i="6"/>
  <c r="AC83" i="6"/>
  <c r="AH83" i="6"/>
  <c r="AD83" i="6"/>
  <c r="U83" i="6"/>
  <c r="AQ83" i="6"/>
  <c r="Z83" i="6"/>
  <c r="I83" i="6"/>
  <c r="AM83" i="6"/>
  <c r="V83" i="6"/>
  <c r="E83" i="6"/>
  <c r="AU83" i="6"/>
  <c r="M83" i="6"/>
  <c r="AI83" i="6"/>
  <c r="R83" i="6"/>
  <c r="AV83" i="6"/>
  <c r="AE83" i="6"/>
  <c r="N83" i="6"/>
  <c r="Q83" i="6"/>
  <c r="AR83" i="6"/>
  <c r="AA83" i="6"/>
  <c r="J83" i="6"/>
  <c r="AN83" i="6"/>
  <c r="W83" i="6"/>
  <c r="AJ153" i="5"/>
  <c r="E198" i="5"/>
  <c r="AE72" i="4"/>
  <c r="R72" i="4"/>
  <c r="H72" i="4"/>
  <c r="F72" i="4"/>
  <c r="D83" i="4"/>
  <c r="X72" i="4"/>
  <c r="E72" i="4"/>
  <c r="AI72" i="4"/>
  <c r="AN72" i="4"/>
  <c r="AG72" i="4"/>
  <c r="W72" i="4"/>
  <c r="AF72" i="4"/>
  <c r="AM72" i="4"/>
  <c r="AD72" i="4"/>
  <c r="L72" i="4"/>
  <c r="O72" i="4"/>
  <c r="AQ72" i="4"/>
  <c r="AH72" i="4"/>
  <c r="AJ72" i="4"/>
  <c r="AK72" i="4"/>
  <c r="AA72" i="4"/>
  <c r="AO72" i="4"/>
  <c r="Q72" i="4"/>
  <c r="Y72" i="4"/>
  <c r="Z72" i="4"/>
  <c r="N72" i="4"/>
  <c r="J72" i="4"/>
  <c r="U72" i="4"/>
  <c r="AC72" i="4"/>
  <c r="T72" i="4"/>
  <c r="AP72" i="4"/>
  <c r="AR72" i="4"/>
  <c r="P72" i="4"/>
  <c r="V72" i="4"/>
  <c r="K72" i="4"/>
  <c r="I72" i="4"/>
  <c r="G72" i="4"/>
  <c r="M72" i="4"/>
  <c r="AS72" i="4"/>
  <c r="AL72" i="4"/>
  <c r="S72" i="4"/>
  <c r="AB72" i="4"/>
  <c r="D78" i="4"/>
  <c r="AH128" i="2"/>
  <c r="AE128" i="2"/>
  <c r="AL128" i="2"/>
  <c r="M128" i="2"/>
  <c r="H128" i="2"/>
  <c r="AB128" i="2"/>
  <c r="AM128" i="2"/>
  <c r="J128" i="2"/>
  <c r="AJ128" i="2"/>
  <c r="AA128" i="2"/>
  <c r="Z128" i="2"/>
  <c r="R128" i="2"/>
  <c r="N128" i="2"/>
  <c r="AI128" i="2"/>
  <c r="Y128" i="2"/>
  <c r="AG128" i="2"/>
  <c r="F128" i="2"/>
  <c r="K128" i="2"/>
  <c r="AD128" i="2"/>
  <c r="L128" i="2"/>
  <c r="I128" i="2"/>
  <c r="AF128" i="2"/>
  <c r="AK128" i="2"/>
  <c r="AN128" i="2"/>
  <c r="P128" i="2"/>
  <c r="U128" i="2"/>
  <c r="G128" i="2"/>
  <c r="O128" i="2"/>
  <c r="AC128" i="2"/>
  <c r="S128" i="2"/>
  <c r="X128" i="2"/>
  <c r="Q128" i="2"/>
  <c r="V128" i="2"/>
  <c r="F108" i="6"/>
  <c r="O108" i="6"/>
  <c r="W108" i="6"/>
  <c r="AE108" i="6"/>
  <c r="AM108" i="6"/>
  <c r="AU108" i="6"/>
  <c r="AJ108" i="6"/>
  <c r="G108" i="6"/>
  <c r="P108" i="6"/>
  <c r="X108" i="6"/>
  <c r="AF108" i="6"/>
  <c r="AN108" i="6"/>
  <c r="AV108" i="6"/>
  <c r="H108" i="6"/>
  <c r="Q108" i="6"/>
  <c r="Y108" i="6"/>
  <c r="AG108" i="6"/>
  <c r="AO108" i="6"/>
  <c r="AW108" i="6"/>
  <c r="S108" i="6"/>
  <c r="AB108" i="6"/>
  <c r="J108" i="6"/>
  <c r="R108" i="6"/>
  <c r="Z108" i="6"/>
  <c r="AH108" i="6"/>
  <c r="AP108" i="6"/>
  <c r="AX108" i="6"/>
  <c r="K108" i="6"/>
  <c r="AQ108" i="6"/>
  <c r="T108" i="6"/>
  <c r="I108" i="6"/>
  <c r="M108" i="6"/>
  <c r="U108" i="6"/>
  <c r="AC108" i="6"/>
  <c r="AK108" i="6"/>
  <c r="AS108" i="6"/>
  <c r="AI108" i="6"/>
  <c r="AR108" i="6"/>
  <c r="E108" i="6"/>
  <c r="N108" i="6"/>
  <c r="V108" i="6"/>
  <c r="AD108" i="6"/>
  <c r="AL108" i="6"/>
  <c r="AT108" i="6"/>
  <c r="AA108" i="6"/>
  <c r="L108" i="6"/>
  <c r="AS153" i="5"/>
  <c r="AP153" i="5"/>
  <c r="V153" i="5"/>
  <c r="J165" i="5"/>
  <c r="R165" i="5"/>
  <c r="Z165" i="5"/>
  <c r="AH165" i="5"/>
  <c r="AP165" i="5"/>
  <c r="S165" i="5"/>
  <c r="AA165" i="5"/>
  <c r="AI165" i="5"/>
  <c r="AQ165" i="5"/>
  <c r="K165" i="5"/>
  <c r="L165" i="5"/>
  <c r="T165" i="5"/>
  <c r="AB165" i="5"/>
  <c r="AJ165" i="5"/>
  <c r="AR165" i="5"/>
  <c r="M165" i="5"/>
  <c r="U165" i="5"/>
  <c r="AC165" i="5"/>
  <c r="AK165" i="5"/>
  <c r="AS165" i="5"/>
  <c r="O165" i="5"/>
  <c r="AE165" i="5"/>
  <c r="E165" i="5"/>
  <c r="N165" i="5"/>
  <c r="V165" i="5"/>
  <c r="AD165" i="5"/>
  <c r="AL165" i="5"/>
  <c r="F165" i="5"/>
  <c r="G165" i="5"/>
  <c r="W165" i="5"/>
  <c r="AM165" i="5"/>
  <c r="P165" i="5"/>
  <c r="X165" i="5"/>
  <c r="AF165" i="5"/>
  <c r="AN165" i="5"/>
  <c r="I165" i="5"/>
  <c r="Q165" i="5"/>
  <c r="Y165" i="5"/>
  <c r="AG165" i="5"/>
  <c r="AO165" i="5"/>
  <c r="M122" i="2"/>
  <c r="U122" i="2"/>
  <c r="AC122" i="2"/>
  <c r="AK122" i="2"/>
  <c r="F122" i="2"/>
  <c r="N122" i="2"/>
  <c r="V122" i="2"/>
  <c r="AD122" i="2"/>
  <c r="AL122" i="2"/>
  <c r="G122" i="2"/>
  <c r="O122" i="2"/>
  <c r="W122" i="2"/>
  <c r="AE122" i="2"/>
  <c r="AM122" i="2"/>
  <c r="H122" i="2"/>
  <c r="P122" i="2"/>
  <c r="R122" i="2"/>
  <c r="AF122" i="2"/>
  <c r="S122" i="2"/>
  <c r="AG122" i="2"/>
  <c r="T122" i="2"/>
  <c r="AH122" i="2"/>
  <c r="I122" i="2"/>
  <c r="X122" i="2"/>
  <c r="AI122" i="2"/>
  <c r="J122" i="2"/>
  <c r="Y122" i="2"/>
  <c r="AJ122" i="2"/>
  <c r="K122" i="2"/>
  <c r="Z122" i="2"/>
  <c r="AN122" i="2"/>
  <c r="L122" i="2"/>
  <c r="AA122" i="2"/>
  <c r="Q122" i="2"/>
  <c r="AB122" i="2"/>
  <c r="G153" i="2"/>
  <c r="I153" i="2"/>
  <c r="Q153" i="2"/>
  <c r="Y153" i="2"/>
  <c r="AG153" i="2"/>
  <c r="J153" i="2"/>
  <c r="R153" i="2"/>
  <c r="Z153" i="2"/>
  <c r="AH153" i="2"/>
  <c r="K153" i="2"/>
  <c r="S153" i="2"/>
  <c r="AA153" i="2"/>
  <c r="AI153" i="2"/>
  <c r="L153" i="2"/>
  <c r="T153" i="2"/>
  <c r="AB153" i="2"/>
  <c r="AJ153" i="2"/>
  <c r="P153" i="2"/>
  <c r="AN153" i="2"/>
  <c r="W153" i="2"/>
  <c r="F153" i="2"/>
  <c r="M153" i="2"/>
  <c r="AC153" i="2"/>
  <c r="N153" i="2"/>
  <c r="AD153" i="2"/>
  <c r="O153" i="2"/>
  <c r="AE153" i="2"/>
  <c r="AF153" i="2"/>
  <c r="U153" i="2"/>
  <c r="AK153" i="2"/>
  <c r="V153" i="2"/>
  <c r="AL153" i="2"/>
  <c r="AM153" i="2"/>
  <c r="X153" i="2"/>
  <c r="Z153" i="5"/>
  <c r="AL153" i="5"/>
  <c r="Q153" i="5"/>
  <c r="R153" i="5"/>
  <c r="N153" i="5"/>
  <c r="AM153" i="5"/>
  <c r="W153" i="5"/>
  <c r="AK153" i="5"/>
  <c r="T153" i="5"/>
  <c r="J153" i="5"/>
  <c r="AA153" i="5"/>
  <c r="AC153" i="5"/>
  <c r="L153" i="5"/>
  <c r="AQ153" i="5"/>
  <c r="AN153" i="5"/>
  <c r="O153" i="5"/>
  <c r="AB153" i="5"/>
  <c r="I153" i="5"/>
  <c r="AE153" i="5"/>
  <c r="U153" i="5"/>
  <c r="K153" i="5"/>
  <c r="AI153" i="5"/>
  <c r="AF153" i="5"/>
  <c r="G153" i="5"/>
  <c r="F153" i="5"/>
  <c r="M153" i="5"/>
  <c r="S153" i="5"/>
  <c r="AO153" i="5"/>
  <c r="X153" i="5"/>
  <c r="AG153" i="5"/>
  <c r="P153" i="5"/>
  <c r="AD153" i="5"/>
  <c r="AR153" i="5"/>
  <c r="AH153" i="5"/>
  <c r="Y153" i="5"/>
  <c r="AL72" i="6" l="1"/>
  <c r="AK72" i="6"/>
  <c r="AE72" i="6"/>
  <c r="AD72" i="6"/>
  <c r="Y72" i="6"/>
  <c r="X72" i="6"/>
  <c r="H72" i="6"/>
  <c r="AL71" i="6"/>
  <c r="AK71" i="6"/>
  <c r="AE71" i="6"/>
  <c r="AD71" i="6"/>
  <c r="Y71" i="6"/>
  <c r="X71" i="6"/>
  <c r="H71" i="6"/>
  <c r="AL70" i="6"/>
  <c r="AK70" i="6"/>
  <c r="AE70" i="6"/>
  <c r="AD70" i="6"/>
  <c r="Y70" i="6"/>
  <c r="X70" i="6"/>
  <c r="H70" i="6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2" i="4"/>
  <c r="AH33" i="4"/>
  <c r="AH35" i="4"/>
  <c r="AH36" i="4"/>
  <c r="AH37" i="4"/>
  <c r="AH38" i="4"/>
  <c r="AH39" i="4"/>
  <c r="AH40" i="4"/>
  <c r="AH41" i="4"/>
  <c r="AH42" i="4"/>
  <c r="AH43" i="4"/>
  <c r="AH45" i="4"/>
  <c r="AH46" i="4"/>
  <c r="AH47" i="4"/>
  <c r="AH49" i="4"/>
  <c r="AH50" i="4"/>
  <c r="AH51" i="4"/>
  <c r="AH53" i="4"/>
  <c r="AH54" i="4"/>
  <c r="AH55" i="4"/>
  <c r="AH56" i="4"/>
  <c r="AH57" i="4"/>
  <c r="AH58" i="4"/>
  <c r="AH59" i="4"/>
  <c r="AH60" i="4"/>
  <c r="AH61" i="4"/>
  <c r="AH63" i="4"/>
  <c r="AH64" i="4"/>
  <c r="AH65" i="4"/>
  <c r="AH67" i="4"/>
  <c r="AH68" i="4"/>
  <c r="AH69" i="4"/>
  <c r="AH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2" i="4"/>
  <c r="AD33" i="4"/>
  <c r="AD35" i="4"/>
  <c r="AD36" i="4"/>
  <c r="AD37" i="4"/>
  <c r="AD38" i="4"/>
  <c r="AD39" i="4"/>
  <c r="AD40" i="4"/>
  <c r="AD41" i="4"/>
  <c r="AD42" i="4"/>
  <c r="AD43" i="4"/>
  <c r="AD45" i="4"/>
  <c r="AD46" i="4"/>
  <c r="AD47" i="4"/>
  <c r="AD49" i="4"/>
  <c r="AD50" i="4"/>
  <c r="AD51" i="4"/>
  <c r="AD53" i="4"/>
  <c r="AD54" i="4"/>
  <c r="AD55" i="4"/>
  <c r="AD56" i="4"/>
  <c r="AD57" i="4"/>
  <c r="AD58" i="4"/>
  <c r="AD59" i="4"/>
  <c r="AD60" i="4"/>
  <c r="AD61" i="4"/>
  <c r="AD63" i="4"/>
  <c r="AD64" i="4"/>
  <c r="AD65" i="4"/>
  <c r="AD67" i="4"/>
  <c r="AD68" i="4"/>
  <c r="AD69" i="4"/>
  <c r="AD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2" i="4"/>
  <c r="X33" i="4"/>
  <c r="X35" i="4"/>
  <c r="X36" i="4"/>
  <c r="X37" i="4"/>
  <c r="X38" i="4"/>
  <c r="X39" i="4"/>
  <c r="X40" i="4"/>
  <c r="X41" i="4"/>
  <c r="X42" i="4"/>
  <c r="X43" i="4"/>
  <c r="X45" i="4"/>
  <c r="X46" i="4"/>
  <c r="X47" i="4"/>
  <c r="X49" i="4"/>
  <c r="X50" i="4"/>
  <c r="X51" i="4"/>
  <c r="X53" i="4"/>
  <c r="X54" i="4"/>
  <c r="X55" i="4"/>
  <c r="X56" i="4"/>
  <c r="X57" i="4"/>
  <c r="X58" i="4"/>
  <c r="X59" i="4"/>
  <c r="X60" i="4"/>
  <c r="X61" i="4"/>
  <c r="X63" i="4"/>
  <c r="X64" i="4"/>
  <c r="X65" i="4"/>
  <c r="X67" i="4"/>
  <c r="X68" i="4"/>
  <c r="X69" i="4"/>
  <c r="X4" i="4"/>
  <c r="AK5" i="6"/>
  <c r="AK6" i="6"/>
  <c r="AK7" i="6"/>
  <c r="AK8" i="6"/>
  <c r="AK10" i="6"/>
  <c r="AK11" i="6"/>
  <c r="AK12" i="6"/>
  <c r="AK14" i="6"/>
  <c r="AK15" i="6"/>
  <c r="AK16" i="6"/>
  <c r="AK17" i="6"/>
  <c r="AK18" i="6"/>
  <c r="AK20" i="6"/>
  <c r="AK21" i="6"/>
  <c r="AK22" i="6"/>
  <c r="AK24" i="6"/>
  <c r="AK25" i="6"/>
  <c r="AK26" i="6"/>
  <c r="AK28" i="6"/>
  <c r="AK29" i="6"/>
  <c r="AK30" i="6"/>
  <c r="AK32" i="6"/>
  <c r="AK33" i="6"/>
  <c r="AK35" i="6"/>
  <c r="AK36" i="6"/>
  <c r="AK37" i="6"/>
  <c r="AK38" i="6"/>
  <c r="AK39" i="6"/>
  <c r="AK40" i="6"/>
  <c r="AK42" i="6"/>
  <c r="AK43" i="6"/>
  <c r="AK44" i="6"/>
  <c r="AK45" i="6"/>
  <c r="AK47" i="6"/>
  <c r="AK48" i="6"/>
  <c r="AK49" i="6"/>
  <c r="AK50" i="6"/>
  <c r="AK51" i="6"/>
  <c r="AK52" i="6"/>
  <c r="AK53" i="6"/>
  <c r="AK55" i="6"/>
  <c r="AK56" i="6"/>
  <c r="AK58" i="6"/>
  <c r="AK59" i="6"/>
  <c r="AK60" i="6"/>
  <c r="AK62" i="6"/>
  <c r="AK63" i="6"/>
  <c r="AK64" i="6"/>
  <c r="AK66" i="6"/>
  <c r="AK67" i="6"/>
  <c r="AK69" i="6"/>
  <c r="AK4" i="6"/>
  <c r="AD5" i="6"/>
  <c r="AD6" i="6"/>
  <c r="AD7" i="6"/>
  <c r="AD8" i="6"/>
  <c r="AD10" i="6"/>
  <c r="AD11" i="6"/>
  <c r="AD12" i="6"/>
  <c r="AD14" i="6"/>
  <c r="AD15" i="6"/>
  <c r="AD16" i="6"/>
  <c r="AD17" i="6"/>
  <c r="AD18" i="6"/>
  <c r="AD20" i="6"/>
  <c r="AD21" i="6"/>
  <c r="AD22" i="6"/>
  <c r="AD24" i="6"/>
  <c r="AD25" i="6"/>
  <c r="AD26" i="6"/>
  <c r="AD28" i="6"/>
  <c r="AD29" i="6"/>
  <c r="AD30" i="6"/>
  <c r="AD32" i="6"/>
  <c r="AD33" i="6"/>
  <c r="AD35" i="6"/>
  <c r="AD36" i="6"/>
  <c r="AD37" i="6"/>
  <c r="AD38" i="6"/>
  <c r="AD39" i="6"/>
  <c r="AD40" i="6"/>
  <c r="AD42" i="6"/>
  <c r="AD43" i="6"/>
  <c r="AD44" i="6"/>
  <c r="AD45" i="6"/>
  <c r="AD47" i="6"/>
  <c r="AD48" i="6"/>
  <c r="AD49" i="6"/>
  <c r="AD50" i="6"/>
  <c r="AD51" i="6"/>
  <c r="AD52" i="6"/>
  <c r="AD53" i="6"/>
  <c r="AD55" i="6"/>
  <c r="AD56" i="6"/>
  <c r="AD58" i="6"/>
  <c r="AD59" i="6"/>
  <c r="AD60" i="6"/>
  <c r="AD62" i="6"/>
  <c r="AD63" i="6"/>
  <c r="AD64" i="6"/>
  <c r="AD66" i="6"/>
  <c r="AD67" i="6"/>
  <c r="AD69" i="6"/>
  <c r="AD4" i="6"/>
  <c r="X5" i="6"/>
  <c r="X6" i="6"/>
  <c r="X7" i="6"/>
  <c r="X8" i="6"/>
  <c r="X10" i="6"/>
  <c r="X11" i="6"/>
  <c r="X12" i="6"/>
  <c r="X14" i="6"/>
  <c r="X15" i="6"/>
  <c r="X16" i="6"/>
  <c r="X17" i="6"/>
  <c r="X18" i="6"/>
  <c r="X20" i="6"/>
  <c r="X21" i="6"/>
  <c r="X22" i="6"/>
  <c r="X24" i="6"/>
  <c r="X25" i="6"/>
  <c r="X26" i="6"/>
  <c r="X28" i="6"/>
  <c r="X29" i="6"/>
  <c r="X30" i="6"/>
  <c r="X32" i="6"/>
  <c r="X33" i="6"/>
  <c r="X35" i="6"/>
  <c r="X36" i="6"/>
  <c r="X37" i="6"/>
  <c r="X38" i="6"/>
  <c r="X39" i="6"/>
  <c r="X40" i="6"/>
  <c r="X42" i="6"/>
  <c r="X43" i="6"/>
  <c r="X44" i="6"/>
  <c r="X45" i="6"/>
  <c r="X47" i="6"/>
  <c r="X48" i="6"/>
  <c r="X49" i="6"/>
  <c r="X50" i="6"/>
  <c r="X51" i="6"/>
  <c r="X52" i="6"/>
  <c r="X53" i="6"/>
  <c r="X55" i="6"/>
  <c r="X56" i="6"/>
  <c r="X58" i="6"/>
  <c r="X59" i="6"/>
  <c r="X60" i="6"/>
  <c r="X62" i="6"/>
  <c r="X63" i="6"/>
  <c r="X64" i="6"/>
  <c r="X66" i="6"/>
  <c r="X67" i="6"/>
  <c r="X69" i="6"/>
  <c r="X4" i="6"/>
  <c r="C71" i="6" l="1"/>
  <c r="C70" i="6"/>
  <c r="C72" i="6"/>
  <c r="H53" i="4"/>
  <c r="H35" i="4"/>
  <c r="AI35" i="4"/>
  <c r="AI53" i="4"/>
  <c r="AE53" i="4"/>
  <c r="AE35" i="4"/>
  <c r="AE50" i="4"/>
  <c r="Y53" i="4"/>
  <c r="Y35" i="4"/>
  <c r="Y33" i="4"/>
  <c r="D71" i="6" l="1"/>
  <c r="D72" i="6"/>
  <c r="D70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2" i="5"/>
  <c r="I33" i="5"/>
  <c r="I34" i="5"/>
  <c r="I35" i="5"/>
  <c r="I37" i="5"/>
  <c r="I38" i="5"/>
  <c r="I39" i="5"/>
  <c r="I40" i="5"/>
  <c r="I42" i="5"/>
  <c r="I43" i="5"/>
  <c r="I44" i="5"/>
  <c r="I45" i="5"/>
  <c r="I47" i="5"/>
  <c r="I48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1" i="5"/>
  <c r="I72" i="5"/>
  <c r="I73" i="5"/>
  <c r="I74" i="5"/>
  <c r="I75" i="5"/>
  <c r="I77" i="5"/>
  <c r="I78" i="5"/>
  <c r="I79" i="5"/>
  <c r="I80" i="5"/>
  <c r="I82" i="5"/>
  <c r="I83" i="5"/>
  <c r="I85" i="5"/>
  <c r="I86" i="5"/>
  <c r="I87" i="5"/>
  <c r="I88" i="5"/>
  <c r="I90" i="5"/>
  <c r="I91" i="5"/>
  <c r="I93" i="5"/>
  <c r="I94" i="5"/>
  <c r="I95" i="5"/>
  <c r="I97" i="5"/>
  <c r="I98" i="5"/>
  <c r="I99" i="5"/>
  <c r="I101" i="5"/>
  <c r="I102" i="5"/>
  <c r="I103" i="5"/>
  <c r="I104" i="5"/>
  <c r="I105" i="5"/>
  <c r="I106" i="5"/>
  <c r="I108" i="5"/>
  <c r="I109" i="5"/>
  <c r="I110" i="5"/>
  <c r="I112" i="5"/>
  <c r="I113" i="5"/>
  <c r="I114" i="5"/>
  <c r="I115" i="5"/>
  <c r="I117" i="5"/>
  <c r="I118" i="5"/>
  <c r="I119" i="5"/>
  <c r="I120" i="5"/>
  <c r="I122" i="5"/>
  <c r="I123" i="5"/>
  <c r="I125" i="5"/>
  <c r="I126" i="5"/>
  <c r="I127" i="5"/>
  <c r="I128" i="5"/>
  <c r="I129" i="5"/>
  <c r="I130" i="5"/>
  <c r="I131" i="5"/>
  <c r="I132" i="5"/>
  <c r="I133" i="5"/>
  <c r="I134" i="5"/>
  <c r="I136" i="5"/>
  <c r="I137" i="5"/>
  <c r="I138" i="5"/>
  <c r="I140" i="5"/>
  <c r="I141" i="5"/>
  <c r="I142" i="5"/>
  <c r="I143" i="5"/>
  <c r="I145" i="5"/>
  <c r="I146" i="5"/>
  <c r="I4" i="5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2" i="4"/>
  <c r="AI33" i="4"/>
  <c r="AI36" i="4"/>
  <c r="AI37" i="4"/>
  <c r="AI38" i="4"/>
  <c r="AI39" i="4"/>
  <c r="AI40" i="4"/>
  <c r="AI41" i="4"/>
  <c r="AI42" i="4"/>
  <c r="AI43" i="4"/>
  <c r="AI45" i="4"/>
  <c r="AI46" i="4"/>
  <c r="AI47" i="4"/>
  <c r="AI49" i="4"/>
  <c r="AI50" i="4"/>
  <c r="AI51" i="4"/>
  <c r="AI54" i="4"/>
  <c r="AI55" i="4"/>
  <c r="AI56" i="4"/>
  <c r="AI57" i="4"/>
  <c r="AI58" i="4"/>
  <c r="AI59" i="4"/>
  <c r="AI60" i="4"/>
  <c r="AI61" i="4"/>
  <c r="AI63" i="4"/>
  <c r="AI64" i="4"/>
  <c r="AI65" i="4"/>
  <c r="AI67" i="4"/>
  <c r="AI68" i="4"/>
  <c r="AI69" i="4"/>
  <c r="AI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2" i="4"/>
  <c r="AE33" i="4"/>
  <c r="AE36" i="4"/>
  <c r="AE37" i="4"/>
  <c r="AE38" i="4"/>
  <c r="AE39" i="4"/>
  <c r="AE40" i="4"/>
  <c r="AE41" i="4"/>
  <c r="AE42" i="4"/>
  <c r="AE43" i="4"/>
  <c r="AE45" i="4"/>
  <c r="AE46" i="4"/>
  <c r="AE47" i="4"/>
  <c r="AE49" i="4"/>
  <c r="AE51" i="4"/>
  <c r="AE54" i="4"/>
  <c r="AE55" i="4"/>
  <c r="AE56" i="4"/>
  <c r="AE57" i="4"/>
  <c r="AE58" i="4"/>
  <c r="AE59" i="4"/>
  <c r="AE60" i="4"/>
  <c r="AE61" i="4"/>
  <c r="AE63" i="4"/>
  <c r="AE64" i="4"/>
  <c r="AE65" i="4"/>
  <c r="AE67" i="4"/>
  <c r="AE68" i="4"/>
  <c r="AE69" i="4"/>
  <c r="AE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2" i="4"/>
  <c r="Y36" i="4"/>
  <c r="Y37" i="4"/>
  <c r="Y38" i="4"/>
  <c r="Y39" i="4"/>
  <c r="Y40" i="4"/>
  <c r="Y41" i="4"/>
  <c r="Y42" i="4"/>
  <c r="Y43" i="4"/>
  <c r="Y45" i="4"/>
  <c r="Y46" i="4"/>
  <c r="Y47" i="4"/>
  <c r="Y49" i="4"/>
  <c r="Y50" i="4"/>
  <c r="Y51" i="4"/>
  <c r="Y54" i="4"/>
  <c r="Y55" i="4"/>
  <c r="Y56" i="4"/>
  <c r="Y57" i="4"/>
  <c r="Y58" i="4"/>
  <c r="Y59" i="4"/>
  <c r="Y60" i="4"/>
  <c r="Y61" i="4"/>
  <c r="Y63" i="4"/>
  <c r="Y64" i="4"/>
  <c r="Y65" i="4"/>
  <c r="Y67" i="4"/>
  <c r="Y68" i="4"/>
  <c r="Y69" i="4"/>
  <c r="Y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2" i="4"/>
  <c r="H33" i="4"/>
  <c r="H36" i="4"/>
  <c r="H37" i="4"/>
  <c r="H38" i="4"/>
  <c r="H39" i="4"/>
  <c r="H40" i="4"/>
  <c r="H41" i="4"/>
  <c r="H42" i="4"/>
  <c r="H43" i="4"/>
  <c r="H45" i="4"/>
  <c r="H46" i="4"/>
  <c r="H47" i="4"/>
  <c r="H49" i="4"/>
  <c r="H50" i="4"/>
  <c r="H51" i="4"/>
  <c r="H54" i="4"/>
  <c r="H55" i="4"/>
  <c r="H56" i="4"/>
  <c r="H57" i="4"/>
  <c r="H58" i="4"/>
  <c r="H59" i="4"/>
  <c r="H60" i="4"/>
  <c r="H61" i="4"/>
  <c r="H63" i="4"/>
  <c r="H64" i="4"/>
  <c r="H65" i="4"/>
  <c r="H67" i="4"/>
  <c r="H68" i="4"/>
  <c r="H69" i="4"/>
  <c r="H4" i="4"/>
  <c r="D47" i="5" l="1"/>
  <c r="D123" i="5"/>
  <c r="C47" i="4"/>
  <c r="D73" i="6"/>
  <c r="G73" i="6"/>
  <c r="O73" i="6"/>
  <c r="W73" i="6"/>
  <c r="AE73" i="6"/>
  <c r="AM73" i="6"/>
  <c r="AU73" i="6"/>
  <c r="H73" i="6"/>
  <c r="P73" i="6"/>
  <c r="X73" i="6"/>
  <c r="AF73" i="6"/>
  <c r="AN73" i="6"/>
  <c r="AV73" i="6"/>
  <c r="I73" i="6"/>
  <c r="Q73" i="6"/>
  <c r="Y73" i="6"/>
  <c r="AG73" i="6"/>
  <c r="AO73" i="6"/>
  <c r="AW73" i="6"/>
  <c r="U73" i="6"/>
  <c r="N73" i="6"/>
  <c r="AL73" i="6"/>
  <c r="J73" i="6"/>
  <c r="R73" i="6"/>
  <c r="Z73" i="6"/>
  <c r="AH73" i="6"/>
  <c r="AP73" i="6"/>
  <c r="AX73" i="6"/>
  <c r="V73" i="6"/>
  <c r="K73" i="6"/>
  <c r="S73" i="6"/>
  <c r="AA73" i="6"/>
  <c r="AI73" i="6"/>
  <c r="AQ73" i="6"/>
  <c r="E73" i="6"/>
  <c r="AK73" i="6"/>
  <c r="F73" i="6"/>
  <c r="AD73" i="6"/>
  <c r="L73" i="6"/>
  <c r="T73" i="6"/>
  <c r="AB73" i="6"/>
  <c r="AJ73" i="6"/>
  <c r="AR73" i="6"/>
  <c r="M73" i="6"/>
  <c r="AC73" i="6"/>
  <c r="AS73" i="6"/>
  <c r="AT73" i="6"/>
  <c r="D90" i="5"/>
  <c r="D120" i="5"/>
  <c r="D110" i="5"/>
  <c r="D79" i="5"/>
  <c r="D43" i="5"/>
  <c r="D33" i="5"/>
  <c r="D114" i="5"/>
  <c r="D94" i="5"/>
  <c r="D83" i="5"/>
  <c r="D73" i="5"/>
  <c r="D37" i="5"/>
  <c r="D138" i="5"/>
  <c r="D99" i="5"/>
  <c r="D88" i="5"/>
  <c r="D145" i="5"/>
  <c r="D143" i="5"/>
  <c r="D133" i="5"/>
  <c r="D104" i="5"/>
  <c r="D64" i="5"/>
  <c r="D27" i="5"/>
  <c r="D56" i="5"/>
  <c r="D142" i="5"/>
  <c r="D132" i="5"/>
  <c r="D113" i="5"/>
  <c r="D103" i="5"/>
  <c r="D93" i="5"/>
  <c r="D82" i="5"/>
  <c r="D72" i="5"/>
  <c r="D63" i="5"/>
  <c r="D55" i="5"/>
  <c r="D45" i="5"/>
  <c r="D35" i="5"/>
  <c r="D26" i="5"/>
  <c r="D18" i="5"/>
  <c r="D10" i="5"/>
  <c r="D141" i="5"/>
  <c r="D131" i="5"/>
  <c r="D122" i="5"/>
  <c r="D112" i="5"/>
  <c r="D102" i="5"/>
  <c r="D91" i="5"/>
  <c r="D80" i="5"/>
  <c r="D71" i="5"/>
  <c r="D62" i="5"/>
  <c r="D54" i="5"/>
  <c r="D44" i="5"/>
  <c r="D34" i="5"/>
  <c r="D25" i="5"/>
  <c r="D17" i="5"/>
  <c r="D9" i="5"/>
  <c r="D130" i="5"/>
  <c r="D101" i="5"/>
  <c r="D61" i="5"/>
  <c r="D24" i="5"/>
  <c r="D60" i="5"/>
  <c r="D32" i="5"/>
  <c r="D4" i="5"/>
  <c r="D137" i="5"/>
  <c r="D128" i="5"/>
  <c r="D118" i="5"/>
  <c r="D108" i="5"/>
  <c r="D98" i="5"/>
  <c r="D87" i="5"/>
  <c r="D77" i="5"/>
  <c r="D67" i="5"/>
  <c r="D59" i="5"/>
  <c r="D51" i="5"/>
  <c r="D40" i="5"/>
  <c r="D30" i="5"/>
  <c r="D22" i="5"/>
  <c r="D14" i="5"/>
  <c r="D6" i="5"/>
  <c r="D140" i="5"/>
  <c r="D69" i="5"/>
  <c r="D16" i="5"/>
  <c r="D119" i="5"/>
  <c r="D78" i="5"/>
  <c r="D52" i="5"/>
  <c r="D15" i="5"/>
  <c r="D146" i="5"/>
  <c r="D136" i="5"/>
  <c r="D127" i="5"/>
  <c r="D117" i="5"/>
  <c r="D106" i="5"/>
  <c r="D97" i="5"/>
  <c r="D86" i="5"/>
  <c r="D75" i="5"/>
  <c r="D66" i="5"/>
  <c r="D58" i="5"/>
  <c r="D50" i="5"/>
  <c r="D39" i="5"/>
  <c r="D29" i="5"/>
  <c r="D21" i="5"/>
  <c r="D13" i="5"/>
  <c r="D5" i="5"/>
  <c r="D125" i="5"/>
  <c r="D53" i="5"/>
  <c r="D8" i="5"/>
  <c r="D129" i="5"/>
  <c r="D109" i="5"/>
  <c r="D68" i="5"/>
  <c r="D42" i="5"/>
  <c r="D23" i="5"/>
  <c r="D7" i="5"/>
  <c r="D134" i="5"/>
  <c r="D126" i="5"/>
  <c r="D115" i="5"/>
  <c r="D105" i="5"/>
  <c r="D95" i="5"/>
  <c r="D85" i="5"/>
  <c r="D74" i="5"/>
  <c r="D65" i="5"/>
  <c r="D57" i="5"/>
  <c r="D48" i="5"/>
  <c r="D38" i="5"/>
  <c r="D28" i="5"/>
  <c r="D20" i="5"/>
  <c r="D12" i="5"/>
  <c r="D19" i="5"/>
  <c r="D11" i="5"/>
  <c r="C32" i="4"/>
  <c r="C7" i="4"/>
  <c r="C42" i="4"/>
  <c r="C23" i="4"/>
  <c r="C15" i="4"/>
  <c r="C65" i="4"/>
  <c r="C61" i="4"/>
  <c r="C51" i="4"/>
  <c r="C30" i="4"/>
  <c r="C22" i="4"/>
  <c r="C14" i="4"/>
  <c r="C6" i="4"/>
  <c r="C4" i="4"/>
  <c r="C21" i="4"/>
  <c r="C13" i="4"/>
  <c r="C5" i="4"/>
  <c r="C12" i="4"/>
  <c r="C41" i="4"/>
  <c r="C29" i="4"/>
  <c r="C39" i="4"/>
  <c r="C38" i="4"/>
  <c r="C27" i="4"/>
  <c r="C19" i="4"/>
  <c r="C11" i="4"/>
  <c r="C50" i="4"/>
  <c r="C28" i="4"/>
  <c r="C46" i="4"/>
  <c r="C26" i="4"/>
  <c r="C18" i="4"/>
  <c r="C10" i="4"/>
  <c r="C40" i="4"/>
  <c r="C45" i="4"/>
  <c r="C25" i="4"/>
  <c r="C17" i="4"/>
  <c r="C9" i="4"/>
  <c r="C60" i="4"/>
  <c r="C20" i="4"/>
  <c r="C64" i="4"/>
  <c r="D65" i="4" s="1"/>
  <c r="C43" i="4"/>
  <c r="C33" i="4"/>
  <c r="C24" i="4"/>
  <c r="C16" i="4"/>
  <c r="C8" i="4"/>
  <c r="H39" i="2"/>
  <c r="H40" i="2"/>
  <c r="H42" i="2"/>
  <c r="H43" i="2"/>
  <c r="H44" i="2"/>
  <c r="H45" i="2"/>
  <c r="H46" i="2"/>
  <c r="H48" i="2"/>
  <c r="H49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7" i="2"/>
  <c r="H68" i="2"/>
  <c r="H69" i="2"/>
  <c r="H71" i="2"/>
  <c r="H72" i="2"/>
  <c r="H74" i="2"/>
  <c r="H75" i="2"/>
  <c r="H77" i="2"/>
  <c r="H78" i="2"/>
  <c r="H79" i="2"/>
  <c r="H80" i="2"/>
  <c r="H82" i="2"/>
  <c r="H83" i="2"/>
  <c r="H84" i="2"/>
  <c r="H86" i="2"/>
  <c r="H87" i="2"/>
  <c r="H89" i="2"/>
  <c r="H90" i="2"/>
  <c r="H92" i="2"/>
  <c r="H93" i="2"/>
  <c r="H95" i="2"/>
  <c r="H96" i="2"/>
  <c r="H98" i="2"/>
  <c r="H99" i="2"/>
  <c r="H101" i="2"/>
  <c r="H102" i="2"/>
  <c r="H104" i="2"/>
  <c r="H105" i="2"/>
  <c r="H106" i="2"/>
  <c r="H107" i="2"/>
  <c r="H109" i="2"/>
  <c r="H110" i="2"/>
  <c r="H112" i="2"/>
  <c r="H113" i="2"/>
  <c r="H115" i="2"/>
  <c r="H116" i="2"/>
  <c r="H10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4" i="2"/>
  <c r="Y67" i="6"/>
  <c r="Y66" i="6"/>
  <c r="AE67" i="6"/>
  <c r="AE66" i="6"/>
  <c r="AL66" i="6"/>
  <c r="AL67" i="6"/>
  <c r="H67" i="6"/>
  <c r="H66" i="6"/>
  <c r="Y64" i="6"/>
  <c r="Y63" i="6"/>
  <c r="Y62" i="6"/>
  <c r="AE64" i="6"/>
  <c r="AE63" i="6"/>
  <c r="AE62" i="6"/>
  <c r="AL64" i="6"/>
  <c r="AL63" i="6"/>
  <c r="AL62" i="6"/>
  <c r="H63" i="6"/>
  <c r="H64" i="6"/>
  <c r="H62" i="6"/>
  <c r="Y58" i="6"/>
  <c r="Y59" i="6"/>
  <c r="Y60" i="6"/>
  <c r="AE58" i="6"/>
  <c r="AE59" i="6"/>
  <c r="AE60" i="6"/>
  <c r="AL60" i="6"/>
  <c r="AL59" i="6"/>
  <c r="AL58" i="6"/>
  <c r="H59" i="6"/>
  <c r="H60" i="6"/>
  <c r="H58" i="6"/>
  <c r="Y56" i="6"/>
  <c r="Y55" i="6"/>
  <c r="AE56" i="6"/>
  <c r="AE55" i="6"/>
  <c r="AL55" i="6"/>
  <c r="AL56" i="6"/>
  <c r="H56" i="6"/>
  <c r="H55" i="6"/>
  <c r="AE51" i="6"/>
  <c r="AE48" i="6"/>
  <c r="AE49" i="6"/>
  <c r="AE50" i="6"/>
  <c r="AE52" i="6"/>
  <c r="AE53" i="6"/>
  <c r="AE47" i="6"/>
  <c r="Y51" i="6"/>
  <c r="Y48" i="6"/>
  <c r="Y49" i="6"/>
  <c r="Y50" i="6"/>
  <c r="Y52" i="6"/>
  <c r="Y53" i="6"/>
  <c r="Y47" i="6"/>
  <c r="AL50" i="6"/>
  <c r="AL48" i="6"/>
  <c r="AL49" i="6"/>
  <c r="AL51" i="6"/>
  <c r="AL52" i="6"/>
  <c r="AL53" i="6"/>
  <c r="AL47" i="6"/>
  <c r="H48" i="6"/>
  <c r="H49" i="6"/>
  <c r="H50" i="6"/>
  <c r="H51" i="6"/>
  <c r="H52" i="6"/>
  <c r="H53" i="6"/>
  <c r="H47" i="6"/>
  <c r="Y44" i="6"/>
  <c r="Y43" i="6"/>
  <c r="Y45" i="6"/>
  <c r="Y42" i="6"/>
  <c r="AE44" i="6"/>
  <c r="AE43" i="6"/>
  <c r="AE45" i="6"/>
  <c r="AE42" i="6"/>
  <c r="AL44" i="6"/>
  <c r="AL43" i="6"/>
  <c r="AL45" i="6"/>
  <c r="AL42" i="6"/>
  <c r="H43" i="6"/>
  <c r="H44" i="6"/>
  <c r="H45" i="6"/>
  <c r="H42" i="6"/>
  <c r="Y38" i="6"/>
  <c r="Y37" i="6"/>
  <c r="Y39" i="6"/>
  <c r="Y40" i="6"/>
  <c r="Y36" i="6"/>
  <c r="AE38" i="6"/>
  <c r="AE37" i="6"/>
  <c r="AE39" i="6"/>
  <c r="AE40" i="6"/>
  <c r="AE36" i="6"/>
  <c r="AL39" i="6"/>
  <c r="AL37" i="6"/>
  <c r="AL38" i="6"/>
  <c r="AL40" i="6"/>
  <c r="AL36" i="6"/>
  <c r="H37" i="6"/>
  <c r="H38" i="6"/>
  <c r="H39" i="6"/>
  <c r="H40" i="6"/>
  <c r="H36" i="6"/>
  <c r="AL69" i="6"/>
  <c r="AL33" i="6"/>
  <c r="AE69" i="6"/>
  <c r="AE32" i="6"/>
  <c r="Y69" i="6"/>
  <c r="H69" i="6"/>
  <c r="Y33" i="6"/>
  <c r="Y32" i="6"/>
  <c r="AE33" i="6"/>
  <c r="AE29" i="6"/>
  <c r="AL32" i="6"/>
  <c r="H33" i="6"/>
  <c r="H32" i="6"/>
  <c r="Y29" i="6"/>
  <c r="Y30" i="6"/>
  <c r="Y28" i="6"/>
  <c r="AE30" i="6"/>
  <c r="AE28" i="6"/>
  <c r="AL29" i="6"/>
  <c r="AL30" i="6"/>
  <c r="AL28" i="6"/>
  <c r="H29" i="6"/>
  <c r="H30" i="6"/>
  <c r="H28" i="6"/>
  <c r="AL35" i="6"/>
  <c r="AE35" i="6"/>
  <c r="AE25" i="6"/>
  <c r="AE26" i="6"/>
  <c r="Y35" i="6"/>
  <c r="Y26" i="6"/>
  <c r="H35" i="6"/>
  <c r="Y25" i="6"/>
  <c r="Y24" i="6"/>
  <c r="AE24" i="6"/>
  <c r="AL25" i="6"/>
  <c r="AL26" i="6"/>
  <c r="AL24" i="6"/>
  <c r="H25" i="6"/>
  <c r="H26" i="6"/>
  <c r="H24" i="6"/>
  <c r="AL21" i="6"/>
  <c r="AL22" i="6"/>
  <c r="AL20" i="6"/>
  <c r="AE22" i="6"/>
  <c r="AE20" i="6"/>
  <c r="AE21" i="6"/>
  <c r="Y21" i="6"/>
  <c r="Y22" i="6"/>
  <c r="Y20" i="6"/>
  <c r="Y17" i="6"/>
  <c r="H20" i="6"/>
  <c r="H21" i="6"/>
  <c r="H22" i="6"/>
  <c r="AL16" i="6"/>
  <c r="AL15" i="6"/>
  <c r="AL17" i="6"/>
  <c r="AL18" i="6"/>
  <c r="AL14" i="6"/>
  <c r="AE16" i="6"/>
  <c r="AE15" i="6"/>
  <c r="AE17" i="6"/>
  <c r="AE18" i="6"/>
  <c r="AE14" i="6"/>
  <c r="Y18" i="6"/>
  <c r="Y16" i="6"/>
  <c r="Y15" i="6"/>
  <c r="Y14" i="6"/>
  <c r="H16" i="6"/>
  <c r="H15" i="6"/>
  <c r="H17" i="6"/>
  <c r="H18" i="6"/>
  <c r="H14" i="6"/>
  <c r="AL11" i="6"/>
  <c r="AL12" i="6"/>
  <c r="AL10" i="6"/>
  <c r="AE11" i="6"/>
  <c r="AE12" i="6"/>
  <c r="AE10" i="6"/>
  <c r="Y11" i="6"/>
  <c r="Y12" i="6"/>
  <c r="Y10" i="6"/>
  <c r="H11" i="6"/>
  <c r="H12" i="6"/>
  <c r="H10" i="6"/>
  <c r="AL5" i="6"/>
  <c r="AL6" i="6"/>
  <c r="AL7" i="6"/>
  <c r="AL8" i="6"/>
  <c r="AL4" i="6"/>
  <c r="AE5" i="6"/>
  <c r="AE6" i="6"/>
  <c r="AE7" i="6"/>
  <c r="AE8" i="6"/>
  <c r="AE4" i="6"/>
  <c r="Y5" i="6"/>
  <c r="Y6" i="6"/>
  <c r="Y7" i="6"/>
  <c r="Y8" i="6"/>
  <c r="Y4" i="6"/>
  <c r="H5" i="6"/>
  <c r="H4" i="6"/>
  <c r="H6" i="6"/>
  <c r="H7" i="6"/>
  <c r="H8" i="6"/>
  <c r="E123" i="5" l="1"/>
  <c r="E47" i="5"/>
  <c r="E38" i="5"/>
  <c r="E201" i="5"/>
  <c r="D72" i="4"/>
  <c r="C39" i="2"/>
  <c r="C45" i="2"/>
  <c r="C72" i="2"/>
  <c r="C116" i="2"/>
  <c r="C93" i="2"/>
  <c r="C8" i="6"/>
  <c r="C66" i="6"/>
  <c r="C101" i="2"/>
  <c r="C77" i="2"/>
  <c r="C112" i="2"/>
  <c r="C40" i="2"/>
  <c r="C48" i="2"/>
  <c r="C65" i="2"/>
  <c r="C89" i="2"/>
  <c r="E82" i="5"/>
  <c r="E34" i="5"/>
  <c r="E98" i="5"/>
  <c r="E72" i="5"/>
  <c r="E10" i="5"/>
  <c r="E93" i="5"/>
  <c r="E40" i="5"/>
  <c r="E120" i="5"/>
  <c r="E126" i="5"/>
  <c r="E19" i="5"/>
  <c r="E18" i="5"/>
  <c r="E140" i="5"/>
  <c r="E13" i="5"/>
  <c r="E103" i="5"/>
  <c r="E6" i="5"/>
  <c r="E125" i="5"/>
  <c r="E102" i="5"/>
  <c r="E134" i="5"/>
  <c r="E132" i="5"/>
  <c r="E131" i="5"/>
  <c r="E105" i="5"/>
  <c r="E106" i="5"/>
  <c r="E101" i="5"/>
  <c r="E104" i="5"/>
  <c r="E127" i="5"/>
  <c r="E129" i="5"/>
  <c r="E128" i="5"/>
  <c r="E130" i="5"/>
  <c r="E133" i="5"/>
  <c r="D51" i="4"/>
  <c r="D61" i="4"/>
  <c r="D47" i="4"/>
  <c r="D45" i="4"/>
  <c r="C67" i="2"/>
  <c r="C75" i="2"/>
  <c r="C46" i="2"/>
  <c r="C106" i="2"/>
  <c r="C95" i="2"/>
  <c r="C83" i="2"/>
  <c r="C44" i="2"/>
  <c r="C43" i="2"/>
  <c r="C31" i="2"/>
  <c r="C109" i="2"/>
  <c r="C98" i="2"/>
  <c r="C86" i="2"/>
  <c r="C64" i="2"/>
  <c r="C113" i="2"/>
  <c r="C102" i="2"/>
  <c r="C90" i="2"/>
  <c r="C68" i="2"/>
  <c r="C49" i="2"/>
  <c r="C32" i="2"/>
  <c r="C24" i="2"/>
  <c r="C16" i="2"/>
  <c r="C7" i="2"/>
  <c r="C110" i="2"/>
  <c r="C99" i="2"/>
  <c r="C87" i="2"/>
  <c r="C57" i="2"/>
  <c r="C23" i="2"/>
  <c r="C15" i="2"/>
  <c r="C6" i="2"/>
  <c r="C56" i="2"/>
  <c r="C4" i="2"/>
  <c r="C30" i="2"/>
  <c r="C22" i="2"/>
  <c r="C14" i="2"/>
  <c r="C5" i="2"/>
  <c r="C107" i="2"/>
  <c r="C96" i="2"/>
  <c r="D96" i="2" s="1"/>
  <c r="C84" i="2"/>
  <c r="D84" i="2" s="1"/>
  <c r="C74" i="2"/>
  <c r="C63" i="2"/>
  <c r="C55" i="2"/>
  <c r="C29" i="2"/>
  <c r="C21" i="2"/>
  <c r="C13" i="2"/>
  <c r="C10" i="2"/>
  <c r="C62" i="2"/>
  <c r="C54" i="2"/>
  <c r="C36" i="2"/>
  <c r="C28" i="2"/>
  <c r="C20" i="2"/>
  <c r="C12" i="2"/>
  <c r="C105" i="2"/>
  <c r="C71" i="2"/>
  <c r="C61" i="2"/>
  <c r="C53" i="2"/>
  <c r="C35" i="2"/>
  <c r="C27" i="2"/>
  <c r="C19" i="2"/>
  <c r="C11" i="2"/>
  <c r="C115" i="2"/>
  <c r="C104" i="2"/>
  <c r="C92" i="2"/>
  <c r="C80" i="2"/>
  <c r="C69" i="2"/>
  <c r="D67" i="2" s="1"/>
  <c r="C60" i="2"/>
  <c r="C52" i="2"/>
  <c r="C34" i="2"/>
  <c r="C26" i="2"/>
  <c r="C18" i="2"/>
  <c r="C9" i="2"/>
  <c r="C79" i="2"/>
  <c r="C59" i="2"/>
  <c r="C51" i="2"/>
  <c r="C33" i="2"/>
  <c r="C25" i="2"/>
  <c r="C17" i="2"/>
  <c r="C8" i="2"/>
  <c r="C78" i="2"/>
  <c r="C58" i="2"/>
  <c r="C32" i="6"/>
  <c r="C67" i="6"/>
  <c r="C39" i="6"/>
  <c r="C25" i="6"/>
  <c r="C44" i="6"/>
  <c r="C29" i="6"/>
  <c r="C43" i="6"/>
  <c r="C5" i="6"/>
  <c r="C10" i="6"/>
  <c r="C16" i="6"/>
  <c r="C21" i="6"/>
  <c r="C33" i="6"/>
  <c r="C36" i="6"/>
  <c r="C50" i="6"/>
  <c r="C58" i="6"/>
  <c r="C20" i="6"/>
  <c r="C49" i="6"/>
  <c r="C56" i="6"/>
  <c r="C38" i="6"/>
  <c r="C14" i="6"/>
  <c r="C37" i="6"/>
  <c r="C62" i="6"/>
  <c r="C26" i="6"/>
  <c r="C64" i="6"/>
  <c r="C18" i="6"/>
  <c r="C6" i="6"/>
  <c r="C17" i="6"/>
  <c r="C48" i="6"/>
  <c r="C60" i="6"/>
  <c r="C63" i="6"/>
  <c r="C4" i="6"/>
  <c r="C15" i="6"/>
  <c r="C22" i="6"/>
  <c r="C24" i="6"/>
  <c r="C40" i="6"/>
  <c r="C59" i="6"/>
  <c r="C47" i="6"/>
  <c r="C12" i="6"/>
  <c r="C53" i="6"/>
  <c r="C11" i="6"/>
  <c r="C28" i="6"/>
  <c r="C42" i="6"/>
  <c r="C52" i="6"/>
  <c r="C30" i="6"/>
  <c r="C45" i="6"/>
  <c r="C51" i="6"/>
  <c r="C55" i="6"/>
  <c r="C7" i="6"/>
  <c r="D60" i="4"/>
  <c r="D46" i="4"/>
  <c r="D64" i="4"/>
  <c r="E21" i="5"/>
  <c r="E29" i="5"/>
  <c r="E142" i="5"/>
  <c r="E137" i="5"/>
  <c r="E88" i="5"/>
  <c r="E95" i="5"/>
  <c r="E25" i="5"/>
  <c r="E22" i="5"/>
  <c r="E45" i="5"/>
  <c r="E50" i="5"/>
  <c r="E115" i="5"/>
  <c r="E30" i="5"/>
  <c r="E109" i="5"/>
  <c r="E26" i="5"/>
  <c r="E44" i="5"/>
  <c r="E80" i="5"/>
  <c r="E12" i="5"/>
  <c r="E146" i="5"/>
  <c r="E20" i="5"/>
  <c r="E14" i="5"/>
  <c r="E122" i="5"/>
  <c r="E63" i="5"/>
  <c r="E5" i="5"/>
  <c r="E33" i="5"/>
  <c r="E90" i="5"/>
  <c r="E73" i="5"/>
  <c r="E136" i="5"/>
  <c r="E17" i="5"/>
  <c r="E35" i="5"/>
  <c r="E64" i="5"/>
  <c r="E141" i="5"/>
  <c r="E52" i="5"/>
  <c r="E78" i="5"/>
  <c r="E60" i="5"/>
  <c r="E91" i="5"/>
  <c r="E145" i="5"/>
  <c r="E94" i="5"/>
  <c r="E85" i="5"/>
  <c r="E68" i="5"/>
  <c r="E15" i="5"/>
  <c r="E8" i="5"/>
  <c r="E51" i="5"/>
  <c r="E11" i="5"/>
  <c r="E99" i="5"/>
  <c r="E27" i="5"/>
  <c r="E77" i="5"/>
  <c r="E119" i="5"/>
  <c r="E138" i="5"/>
  <c r="E66" i="5"/>
  <c r="E59" i="5"/>
  <c r="E16" i="5"/>
  <c r="E53" i="5"/>
  <c r="E48" i="5"/>
  <c r="M49" i="5" s="1"/>
  <c r="E113" i="5"/>
  <c r="E54" i="5"/>
  <c r="E87" i="5"/>
  <c r="E62" i="5"/>
  <c r="E67" i="5"/>
  <c r="E55" i="5"/>
  <c r="E75" i="5"/>
  <c r="E58" i="5"/>
  <c r="E143" i="5"/>
  <c r="E24" i="5"/>
  <c r="E61" i="5"/>
  <c r="E57" i="5"/>
  <c r="E112" i="5"/>
  <c r="E71" i="5"/>
  <c r="E97" i="5"/>
  <c r="E9" i="5"/>
  <c r="E4" i="5"/>
  <c r="E69" i="5"/>
  <c r="E118" i="5"/>
  <c r="E37" i="5"/>
  <c r="E65" i="5"/>
  <c r="E108" i="5"/>
  <c r="E110" i="5"/>
  <c r="E32" i="5"/>
  <c r="E7" i="5"/>
  <c r="E117" i="5"/>
  <c r="E74" i="5"/>
  <c r="E28" i="5"/>
  <c r="E114" i="5"/>
  <c r="E56" i="5"/>
  <c r="E42" i="5"/>
  <c r="E23" i="5"/>
  <c r="E43" i="5"/>
  <c r="E79" i="5"/>
  <c r="E83" i="5"/>
  <c r="AQ84" i="5" s="1"/>
  <c r="E86" i="5"/>
  <c r="E39" i="5"/>
  <c r="D43" i="4"/>
  <c r="D32" i="4"/>
  <c r="D50" i="4"/>
  <c r="D39" i="4"/>
  <c r="D40" i="4"/>
  <c r="D41" i="4"/>
  <c r="D42" i="4"/>
  <c r="D38" i="4"/>
  <c r="D33" i="4"/>
  <c r="D7" i="4"/>
  <c r="D4" i="4"/>
  <c r="D9" i="4"/>
  <c r="D14" i="4"/>
  <c r="D6" i="4"/>
  <c r="D20" i="4"/>
  <c r="D16" i="4"/>
  <c r="D13" i="4"/>
  <c r="D15" i="4"/>
  <c r="D28" i="4"/>
  <c r="D24" i="4"/>
  <c r="D22" i="4"/>
  <c r="D12" i="4"/>
  <c r="D21" i="4"/>
  <c r="D26" i="4"/>
  <c r="D25" i="4"/>
  <c r="D23" i="4"/>
  <c r="D18" i="4"/>
  <c r="D10" i="4"/>
  <c r="D17" i="4"/>
  <c r="D5" i="4"/>
  <c r="D11" i="4"/>
  <c r="D30" i="4"/>
  <c r="D19" i="4"/>
  <c r="D8" i="4"/>
  <c r="D29" i="4"/>
  <c r="D27" i="4"/>
  <c r="D83" i="2" l="1"/>
  <c r="D99" i="2"/>
  <c r="D90" i="2"/>
  <c r="E153" i="5"/>
  <c r="D39" i="2"/>
  <c r="D72" i="2"/>
  <c r="AN73" i="2" s="1"/>
  <c r="E96" i="5"/>
  <c r="V34" i="4"/>
  <c r="D92" i="2"/>
  <c r="D40" i="2"/>
  <c r="AM41" i="2" s="1"/>
  <c r="D49" i="2"/>
  <c r="D77" i="2"/>
  <c r="D74" i="2"/>
  <c r="D110" i="2"/>
  <c r="D102" i="2"/>
  <c r="D71" i="2"/>
  <c r="D48" i="2"/>
  <c r="D115" i="2"/>
  <c r="D33" i="6"/>
  <c r="D67" i="6"/>
  <c r="D45" i="2"/>
  <c r="D106" i="2"/>
  <c r="D113" i="2"/>
  <c r="AR49" i="5"/>
  <c r="AQ116" i="5"/>
  <c r="AR116" i="5"/>
  <c r="AS116" i="5"/>
  <c r="AQ70" i="5"/>
  <c r="AR70" i="5"/>
  <c r="AS70" i="5"/>
  <c r="AQ49" i="5"/>
  <c r="AS41" i="5"/>
  <c r="AR41" i="5"/>
  <c r="AQ41" i="5"/>
  <c r="AS92" i="5"/>
  <c r="AR92" i="5"/>
  <c r="AQ92" i="5"/>
  <c r="AS49" i="5"/>
  <c r="AQ76" i="5"/>
  <c r="AR76" i="5"/>
  <c r="AS76" i="5"/>
  <c r="AS139" i="5"/>
  <c r="AR139" i="5"/>
  <c r="AQ139" i="5"/>
  <c r="AS135" i="5"/>
  <c r="AQ135" i="5"/>
  <c r="AR135" i="5"/>
  <c r="AS84" i="5"/>
  <c r="AR46" i="5"/>
  <c r="AS46" i="5"/>
  <c r="AQ46" i="5"/>
  <c r="AR147" i="5"/>
  <c r="AQ147" i="5"/>
  <c r="AS147" i="5"/>
  <c r="AQ111" i="5"/>
  <c r="AR111" i="5"/>
  <c r="AS111" i="5"/>
  <c r="AR107" i="5"/>
  <c r="AQ107" i="5"/>
  <c r="AS107" i="5"/>
  <c r="AR84" i="5"/>
  <c r="AQ144" i="5"/>
  <c r="AS144" i="5"/>
  <c r="AR144" i="5"/>
  <c r="AQ121" i="5"/>
  <c r="AR121" i="5"/>
  <c r="AS121" i="5"/>
  <c r="AQ31" i="5"/>
  <c r="AR31" i="5"/>
  <c r="AS31" i="5"/>
  <c r="AQ81" i="5"/>
  <c r="AR81" i="5"/>
  <c r="AS81" i="5"/>
  <c r="AR89" i="5"/>
  <c r="AQ89" i="5"/>
  <c r="AS89" i="5"/>
  <c r="AR96" i="5"/>
  <c r="AS96" i="5"/>
  <c r="AQ96" i="5"/>
  <c r="AQ100" i="5"/>
  <c r="AS100" i="5"/>
  <c r="AR100" i="5"/>
  <c r="AR36" i="5"/>
  <c r="AQ36" i="5"/>
  <c r="AS36" i="5"/>
  <c r="AR124" i="5"/>
  <c r="AS124" i="5"/>
  <c r="AQ124" i="5"/>
  <c r="AI92" i="5"/>
  <c r="AN84" i="5"/>
  <c r="AL84" i="5"/>
  <c r="AN89" i="5"/>
  <c r="AM89" i="5"/>
  <c r="AL89" i="5"/>
  <c r="AN107" i="5"/>
  <c r="AM107" i="5"/>
  <c r="AL107" i="5"/>
  <c r="AM49" i="5"/>
  <c r="AL76" i="5"/>
  <c r="AN76" i="5"/>
  <c r="AM76" i="5"/>
  <c r="AN36" i="5"/>
  <c r="AM36" i="5"/>
  <c r="AL36" i="5"/>
  <c r="AL46" i="5"/>
  <c r="AN46" i="5"/>
  <c r="AM46" i="5"/>
  <c r="AN100" i="5"/>
  <c r="AM100" i="5"/>
  <c r="AL100" i="5"/>
  <c r="AN124" i="5"/>
  <c r="AM124" i="5"/>
  <c r="AL124" i="5"/>
  <c r="AN49" i="5"/>
  <c r="AN70" i="5"/>
  <c r="AM70" i="5"/>
  <c r="AL70" i="5"/>
  <c r="AM84" i="5"/>
  <c r="AL111" i="5"/>
  <c r="AN111" i="5"/>
  <c r="AM111" i="5"/>
  <c r="AN144" i="5"/>
  <c r="AM144" i="5"/>
  <c r="AL144" i="5"/>
  <c r="H92" i="5"/>
  <c r="AN92" i="5"/>
  <c r="AM92" i="5"/>
  <c r="AL92" i="5"/>
  <c r="AI84" i="5"/>
  <c r="AN96" i="5"/>
  <c r="AN147" i="5"/>
  <c r="AM147" i="5"/>
  <c r="AL147" i="5"/>
  <c r="AN116" i="5"/>
  <c r="AM116" i="5"/>
  <c r="AL116" i="5"/>
  <c r="AL139" i="5"/>
  <c r="AN139" i="5"/>
  <c r="AM139" i="5"/>
  <c r="AM121" i="5"/>
  <c r="AL121" i="5"/>
  <c r="AN121" i="5"/>
  <c r="AM96" i="5"/>
  <c r="AN41" i="5"/>
  <c r="AM41" i="5"/>
  <c r="AL41" i="5"/>
  <c r="AM31" i="5"/>
  <c r="AL31" i="5"/>
  <c r="AN31" i="5"/>
  <c r="AN81" i="5"/>
  <c r="AM81" i="5"/>
  <c r="AL81" i="5"/>
  <c r="AK144" i="5"/>
  <c r="AN135" i="5"/>
  <c r="AM135" i="5"/>
  <c r="AL135" i="5"/>
  <c r="AL49" i="5"/>
  <c r="AL96" i="5"/>
  <c r="AJ84" i="5"/>
  <c r="AI96" i="5"/>
  <c r="AK70" i="5"/>
  <c r="AI70" i="5"/>
  <c r="AJ70" i="5"/>
  <c r="AK111" i="5"/>
  <c r="AJ111" i="5"/>
  <c r="AI111" i="5"/>
  <c r="AI116" i="5"/>
  <c r="AK116" i="5"/>
  <c r="AJ116" i="5"/>
  <c r="G144" i="5"/>
  <c r="AK84" i="5"/>
  <c r="AJ96" i="5"/>
  <c r="AI144" i="5"/>
  <c r="AI100" i="5"/>
  <c r="AK100" i="5"/>
  <c r="AJ100" i="5"/>
  <c r="AK41" i="5"/>
  <c r="AJ41" i="5"/>
  <c r="AI41" i="5"/>
  <c r="AJ89" i="5"/>
  <c r="AI89" i="5"/>
  <c r="AK89" i="5"/>
  <c r="AK96" i="5"/>
  <c r="AJ144" i="5"/>
  <c r="AK46" i="5"/>
  <c r="AJ46" i="5"/>
  <c r="AI46" i="5"/>
  <c r="AK92" i="5"/>
  <c r="AJ92" i="5"/>
  <c r="AK76" i="5"/>
  <c r="AJ76" i="5"/>
  <c r="AI76" i="5"/>
  <c r="N124" i="5"/>
  <c r="AJ124" i="5"/>
  <c r="AI124" i="5"/>
  <c r="AK124" i="5"/>
  <c r="AK49" i="5"/>
  <c r="E92" i="5"/>
  <c r="AJ121" i="5"/>
  <c r="AK121" i="5"/>
  <c r="AI121" i="5"/>
  <c r="AI147" i="5"/>
  <c r="AK147" i="5"/>
  <c r="AJ147" i="5"/>
  <c r="M107" i="5"/>
  <c r="AK107" i="5"/>
  <c r="AI107" i="5"/>
  <c r="AJ107" i="5"/>
  <c r="AA107" i="5"/>
  <c r="AH107" i="5"/>
  <c r="Q107" i="5"/>
  <c r="S107" i="5"/>
  <c r="Z107" i="5"/>
  <c r="AG107" i="5"/>
  <c r="I107" i="5"/>
  <c r="T107" i="5"/>
  <c r="K107" i="5"/>
  <c r="R107" i="5"/>
  <c r="AE107" i="5"/>
  <c r="AC107" i="5"/>
  <c r="H107" i="5"/>
  <c r="AO107" i="5"/>
  <c r="L107" i="5"/>
  <c r="E107" i="5"/>
  <c r="J107" i="5"/>
  <c r="AF107" i="5"/>
  <c r="W107" i="5"/>
  <c r="U107" i="5"/>
  <c r="N107" i="5"/>
  <c r="AP107" i="5"/>
  <c r="F107" i="5"/>
  <c r="AB107" i="5"/>
  <c r="Y107" i="5"/>
  <c r="X107" i="5"/>
  <c r="O107" i="5"/>
  <c r="AD107" i="5"/>
  <c r="P107" i="5"/>
  <c r="G107" i="5"/>
  <c r="V107" i="5"/>
  <c r="AJ49" i="5"/>
  <c r="AJ36" i="5"/>
  <c r="AI36" i="5"/>
  <c r="AK36" i="5"/>
  <c r="AK135" i="5"/>
  <c r="AJ135" i="5"/>
  <c r="AI135" i="5"/>
  <c r="M135" i="5"/>
  <c r="L135" i="5"/>
  <c r="K135" i="5"/>
  <c r="J135" i="5"/>
  <c r="I135" i="5"/>
  <c r="H135" i="5"/>
  <c r="AC135" i="5"/>
  <c r="Z135" i="5"/>
  <c r="X135" i="5"/>
  <c r="R135" i="5"/>
  <c r="G135" i="5"/>
  <c r="V135" i="5"/>
  <c r="AD135" i="5"/>
  <c r="AB135" i="5"/>
  <c r="T135" i="5"/>
  <c r="P135" i="5"/>
  <c r="N135" i="5"/>
  <c r="E135" i="5"/>
  <c r="F135" i="5"/>
  <c r="AA135" i="5"/>
  <c r="O135" i="5"/>
  <c r="Q135" i="5"/>
  <c r="Y135" i="5"/>
  <c r="S135" i="5"/>
  <c r="AP135" i="5"/>
  <c r="AO135" i="5"/>
  <c r="AE135" i="5"/>
  <c r="AH135" i="5"/>
  <c r="AG135" i="5"/>
  <c r="AF135" i="5"/>
  <c r="W135" i="5"/>
  <c r="U135" i="5"/>
  <c r="AK31" i="5"/>
  <c r="AJ31" i="5"/>
  <c r="AI31" i="5"/>
  <c r="AI81" i="5"/>
  <c r="AJ81" i="5"/>
  <c r="AK81" i="5"/>
  <c r="F92" i="5"/>
  <c r="AK139" i="5"/>
  <c r="AI139" i="5"/>
  <c r="AJ139" i="5"/>
  <c r="AI49" i="5"/>
  <c r="P48" i="4"/>
  <c r="F48" i="4"/>
  <c r="S48" i="4"/>
  <c r="H48" i="4"/>
  <c r="U48" i="4"/>
  <c r="AM48" i="4"/>
  <c r="AC48" i="4"/>
  <c r="K48" i="4"/>
  <c r="AR48" i="4"/>
  <c r="W48" i="4"/>
  <c r="Y48" i="4"/>
  <c r="O48" i="4"/>
  <c r="AB48" i="4"/>
  <c r="M48" i="4"/>
  <c r="Q48" i="4"/>
  <c r="G48" i="4"/>
  <c r="T48" i="4"/>
  <c r="AS48" i="4"/>
  <c r="I48" i="4"/>
  <c r="D48" i="4"/>
  <c r="L48" i="4"/>
  <c r="R48" i="4"/>
  <c r="AQ48" i="4"/>
  <c r="E48" i="4"/>
  <c r="J48" i="4"/>
  <c r="N48" i="4"/>
  <c r="AK44" i="4"/>
  <c r="AL44" i="4"/>
  <c r="AJ44" i="4"/>
  <c r="AD44" i="4"/>
  <c r="X44" i="4"/>
  <c r="AE44" i="4"/>
  <c r="AH44" i="4"/>
  <c r="AI44" i="4"/>
  <c r="AK31" i="4"/>
  <c r="AL31" i="4"/>
  <c r="AJ31" i="4"/>
  <c r="AH31" i="4"/>
  <c r="AI31" i="4"/>
  <c r="X31" i="4"/>
  <c r="Y31" i="4"/>
  <c r="AD31" i="4"/>
  <c r="AL62" i="4"/>
  <c r="AK62" i="4"/>
  <c r="AJ62" i="4"/>
  <c r="AH62" i="4"/>
  <c r="X62" i="4"/>
  <c r="AD62" i="4"/>
  <c r="Y62" i="4"/>
  <c r="AE62" i="4"/>
  <c r="AN48" i="4"/>
  <c r="AP48" i="4"/>
  <c r="AO48" i="4"/>
  <c r="AF48" i="4"/>
  <c r="AJ52" i="4"/>
  <c r="AL52" i="4"/>
  <c r="AK52" i="4"/>
  <c r="AH52" i="4"/>
  <c r="X52" i="4"/>
  <c r="Y52" i="4"/>
  <c r="AD52" i="4"/>
  <c r="AK66" i="4"/>
  <c r="AJ66" i="4"/>
  <c r="AL66" i="4"/>
  <c r="AE66" i="4"/>
  <c r="AD66" i="4"/>
  <c r="AH66" i="4"/>
  <c r="Y66" i="4"/>
  <c r="X66" i="4"/>
  <c r="V48" i="4"/>
  <c r="AA48" i="4"/>
  <c r="Z48" i="4"/>
  <c r="AG48" i="4"/>
  <c r="I34" i="4"/>
  <c r="AK34" i="4"/>
  <c r="AJ34" i="4"/>
  <c r="AL34" i="4"/>
  <c r="AH34" i="4"/>
  <c r="AD34" i="4"/>
  <c r="Y34" i="4"/>
  <c r="AI34" i="4"/>
  <c r="X34" i="4"/>
  <c r="AJ48" i="4"/>
  <c r="AL48" i="4"/>
  <c r="AK48" i="4"/>
  <c r="X48" i="4"/>
  <c r="AD48" i="4"/>
  <c r="AE48" i="4"/>
  <c r="AH48" i="4"/>
  <c r="AI48" i="4"/>
  <c r="AM73" i="2"/>
  <c r="AM85" i="2"/>
  <c r="AN85" i="2"/>
  <c r="D75" i="2"/>
  <c r="AA76" i="2" s="1"/>
  <c r="D86" i="2"/>
  <c r="D78" i="2"/>
  <c r="D105" i="2"/>
  <c r="D79" i="2"/>
  <c r="D87" i="2"/>
  <c r="D52" i="2"/>
  <c r="D89" i="2"/>
  <c r="D101" i="2"/>
  <c r="D112" i="2"/>
  <c r="D80" i="2"/>
  <c r="D56" i="2"/>
  <c r="D93" i="2"/>
  <c r="D51" i="2"/>
  <c r="D60" i="2"/>
  <c r="D6" i="2"/>
  <c r="D116" i="2"/>
  <c r="D59" i="2"/>
  <c r="D107" i="2"/>
  <c r="D95" i="2"/>
  <c r="D58" i="2"/>
  <c r="D98" i="2"/>
  <c r="D53" i="2"/>
  <c r="D55" i="2"/>
  <c r="D57" i="2"/>
  <c r="D64" i="2"/>
  <c r="D61" i="2"/>
  <c r="D54" i="2"/>
  <c r="D63" i="2"/>
  <c r="D109" i="2"/>
  <c r="D104" i="2"/>
  <c r="D62" i="2"/>
  <c r="D65" i="2"/>
  <c r="D59" i="6"/>
  <c r="D62" i="6"/>
  <c r="D29" i="6"/>
  <c r="D64" i="6"/>
  <c r="D12" i="6"/>
  <c r="D66" i="6"/>
  <c r="D28" i="6"/>
  <c r="D22" i="6"/>
  <c r="D58" i="6"/>
  <c r="D32" i="6"/>
  <c r="D63" i="6"/>
  <c r="D37" i="6"/>
  <c r="D36" i="6"/>
  <c r="D51" i="6"/>
  <c r="D11" i="6"/>
  <c r="D4" i="6"/>
  <c r="D21" i="6"/>
  <c r="D20" i="6"/>
  <c r="D5" i="6"/>
  <c r="D52" i="6"/>
  <c r="D38" i="6"/>
  <c r="D39" i="6"/>
  <c r="D40" i="6"/>
  <c r="D48" i="6"/>
  <c r="D42" i="6"/>
  <c r="D44" i="6"/>
  <c r="D17" i="6"/>
  <c r="D7" i="6"/>
  <c r="D8" i="6"/>
  <c r="D55" i="6"/>
  <c r="D56" i="6"/>
  <c r="D53" i="6"/>
  <c r="D15" i="6"/>
  <c r="D14" i="6"/>
  <c r="D16" i="6"/>
  <c r="D50" i="6"/>
  <c r="D49" i="6"/>
  <c r="D6" i="6"/>
  <c r="D43" i="6"/>
  <c r="D30" i="6"/>
  <c r="D60" i="6"/>
  <c r="D25" i="6"/>
  <c r="D24" i="6"/>
  <c r="D26" i="6"/>
  <c r="D18" i="6"/>
  <c r="D45" i="6"/>
  <c r="D47" i="6"/>
  <c r="Y144" i="5"/>
  <c r="E144" i="5"/>
  <c r="AH144" i="5"/>
  <c r="R144" i="5"/>
  <c r="X144" i="5"/>
  <c r="O144" i="5"/>
  <c r="AO144" i="5"/>
  <c r="Q144" i="5"/>
  <c r="AA144" i="5"/>
  <c r="H144" i="5"/>
  <c r="AG144" i="5"/>
  <c r="M144" i="5"/>
  <c r="U144" i="5"/>
  <c r="J144" i="5"/>
  <c r="F144" i="5"/>
  <c r="AD144" i="5"/>
  <c r="I144" i="5"/>
  <c r="T144" i="5"/>
  <c r="L144" i="5"/>
  <c r="V144" i="5"/>
  <c r="AE144" i="5"/>
  <c r="AB144" i="5"/>
  <c r="S144" i="5"/>
  <c r="AC144" i="5"/>
  <c r="K144" i="5"/>
  <c r="AP144" i="5"/>
  <c r="AF144" i="5"/>
  <c r="W144" i="5"/>
  <c r="N144" i="5"/>
  <c r="Z144" i="5"/>
  <c r="P144" i="5"/>
  <c r="W124" i="5"/>
  <c r="AG124" i="5"/>
  <c r="AO124" i="5"/>
  <c r="L124" i="5"/>
  <c r="X124" i="5"/>
  <c r="P124" i="5"/>
  <c r="R124" i="5"/>
  <c r="T124" i="5"/>
  <c r="I124" i="5"/>
  <c r="AH124" i="5"/>
  <c r="S124" i="5"/>
  <c r="AA124" i="5"/>
  <c r="H124" i="5"/>
  <c r="Z124" i="5"/>
  <c r="K124" i="5"/>
  <c r="G124" i="5"/>
  <c r="O124" i="5"/>
  <c r="E124" i="5"/>
  <c r="Y124" i="5"/>
  <c r="AE124" i="5"/>
  <c r="AP124" i="5"/>
  <c r="U124" i="5"/>
  <c r="F124" i="5"/>
  <c r="J124" i="5"/>
  <c r="AB124" i="5"/>
  <c r="AD124" i="5"/>
  <c r="M124" i="5"/>
  <c r="AC124" i="5"/>
  <c r="Q124" i="5"/>
  <c r="AF124" i="5"/>
  <c r="V124" i="5"/>
  <c r="G96" i="5"/>
  <c r="R96" i="5"/>
  <c r="W96" i="5"/>
  <c r="K96" i="5"/>
  <c r="AO96" i="5"/>
  <c r="M96" i="5"/>
  <c r="AE96" i="5"/>
  <c r="Z96" i="5"/>
  <c r="O96" i="5"/>
  <c r="Y96" i="5"/>
  <c r="V96" i="5"/>
  <c r="T96" i="5"/>
  <c r="N96" i="5"/>
  <c r="AF96" i="5"/>
  <c r="J96" i="5"/>
  <c r="AP96" i="5"/>
  <c r="U96" i="5"/>
  <c r="X96" i="5"/>
  <c r="I96" i="5"/>
  <c r="L96" i="5"/>
  <c r="AB96" i="5"/>
  <c r="AA96" i="5"/>
  <c r="P96" i="5"/>
  <c r="AC96" i="5"/>
  <c r="F96" i="5"/>
  <c r="AD96" i="5"/>
  <c r="AG96" i="5"/>
  <c r="Q96" i="5"/>
  <c r="AH96" i="5"/>
  <c r="S96" i="5"/>
  <c r="H96" i="5"/>
  <c r="AH92" i="5"/>
  <c r="Z92" i="5"/>
  <c r="AP92" i="5"/>
  <c r="AF92" i="5"/>
  <c r="L92" i="5"/>
  <c r="AG92" i="5"/>
  <c r="AC92" i="5"/>
  <c r="AA92" i="5"/>
  <c r="I92" i="5"/>
  <c r="N92" i="5"/>
  <c r="V92" i="5"/>
  <c r="AO92" i="5"/>
  <c r="P92" i="5"/>
  <c r="W92" i="5"/>
  <c r="R92" i="5"/>
  <c r="AH31" i="5"/>
  <c r="H31" i="5"/>
  <c r="M66" i="4"/>
  <c r="U66" i="4"/>
  <c r="AC66" i="4"/>
  <c r="E66" i="4"/>
  <c r="F66" i="4"/>
  <c r="N66" i="4"/>
  <c r="V66" i="4"/>
  <c r="G66" i="4"/>
  <c r="O66" i="4"/>
  <c r="W66" i="4"/>
  <c r="AM66" i="4"/>
  <c r="P66" i="4"/>
  <c r="AF66" i="4"/>
  <c r="AN66" i="4"/>
  <c r="AQ66" i="4"/>
  <c r="H66" i="4"/>
  <c r="I66" i="4"/>
  <c r="Q66" i="4"/>
  <c r="AG66" i="4"/>
  <c r="AO66" i="4"/>
  <c r="AR66" i="4"/>
  <c r="J66" i="4"/>
  <c r="R66" i="4"/>
  <c r="Z66" i="4"/>
  <c r="AP66" i="4"/>
  <c r="AS66" i="4"/>
  <c r="K66" i="4"/>
  <c r="S66" i="4"/>
  <c r="AA66" i="4"/>
  <c r="AI66" i="4"/>
  <c r="L66" i="4"/>
  <c r="T66" i="4"/>
  <c r="AB66" i="4"/>
  <c r="D66" i="4"/>
  <c r="AG62" i="4"/>
  <c r="AP62" i="4"/>
  <c r="G62" i="4"/>
  <c r="P62" i="4"/>
  <c r="AO62" i="4"/>
  <c r="O62" i="4"/>
  <c r="AS62" i="4"/>
  <c r="V62" i="4"/>
  <c r="E62" i="4"/>
  <c r="W62" i="4"/>
  <c r="AF62" i="4"/>
  <c r="AR62" i="4"/>
  <c r="L62" i="4"/>
  <c r="F62" i="4"/>
  <c r="AN62" i="4"/>
  <c r="J62" i="4"/>
  <c r="K62" i="4"/>
  <c r="T62" i="4"/>
  <c r="M62" i="4"/>
  <c r="N62" i="4"/>
  <c r="AM62" i="4"/>
  <c r="I62" i="4"/>
  <c r="R62" i="4"/>
  <c r="S62" i="4"/>
  <c r="AB62" i="4"/>
  <c r="U62" i="4"/>
  <c r="AQ62" i="4"/>
  <c r="Q62" i="4"/>
  <c r="Z62" i="4"/>
  <c r="AA62" i="4"/>
  <c r="AC62" i="4"/>
  <c r="AI62" i="4"/>
  <c r="D62" i="4"/>
  <c r="H62" i="4"/>
  <c r="AC31" i="5"/>
  <c r="I31" i="5"/>
  <c r="E31" i="5"/>
  <c r="AP31" i="5"/>
  <c r="M31" i="5"/>
  <c r="S31" i="5"/>
  <c r="AO31" i="5"/>
  <c r="T31" i="5"/>
  <c r="Q92" i="5"/>
  <c r="S92" i="5"/>
  <c r="AF31" i="5"/>
  <c r="G31" i="5"/>
  <c r="Z31" i="5"/>
  <c r="J31" i="5"/>
  <c r="O31" i="5"/>
  <c r="AD31" i="5"/>
  <c r="V31" i="5"/>
  <c r="U31" i="5"/>
  <c r="Y31" i="5"/>
  <c r="AE31" i="5"/>
  <c r="F31" i="5"/>
  <c r="Q31" i="5"/>
  <c r="AB31" i="5"/>
  <c r="AG31" i="5"/>
  <c r="N31" i="5"/>
  <c r="AB92" i="5"/>
  <c r="R31" i="5"/>
  <c r="L31" i="5"/>
  <c r="E100" i="5"/>
  <c r="K100" i="5"/>
  <c r="S100" i="5"/>
  <c r="AA100" i="5"/>
  <c r="F100" i="5"/>
  <c r="N100" i="5"/>
  <c r="V100" i="5"/>
  <c r="AD100" i="5"/>
  <c r="H100" i="5"/>
  <c r="R100" i="5"/>
  <c r="AC100" i="5"/>
  <c r="I100" i="5"/>
  <c r="T100" i="5"/>
  <c r="AE100" i="5"/>
  <c r="AO100" i="5"/>
  <c r="L100" i="5"/>
  <c r="W100" i="5"/>
  <c r="AG100" i="5"/>
  <c r="X100" i="5"/>
  <c r="G100" i="5"/>
  <c r="Y100" i="5"/>
  <c r="AP100" i="5"/>
  <c r="M100" i="5"/>
  <c r="AB100" i="5"/>
  <c r="AH100" i="5"/>
  <c r="J100" i="5"/>
  <c r="Q100" i="5"/>
  <c r="U100" i="5"/>
  <c r="O100" i="5"/>
  <c r="P100" i="5"/>
  <c r="Z100" i="5"/>
  <c r="AF100" i="5"/>
  <c r="E84" i="5"/>
  <c r="Z84" i="5"/>
  <c r="AC84" i="5"/>
  <c r="I84" i="5"/>
  <c r="AH70" i="5"/>
  <c r="X70" i="5"/>
  <c r="AC70" i="5"/>
  <c r="AO70" i="5"/>
  <c r="I139" i="5"/>
  <c r="Q139" i="5"/>
  <c r="Y139" i="5"/>
  <c r="AG139" i="5"/>
  <c r="AO139" i="5"/>
  <c r="J139" i="5"/>
  <c r="R139" i="5"/>
  <c r="Z139" i="5"/>
  <c r="AH139" i="5"/>
  <c r="AP139" i="5"/>
  <c r="L139" i="5"/>
  <c r="T139" i="5"/>
  <c r="AB139" i="5"/>
  <c r="E139" i="5"/>
  <c r="K139" i="5"/>
  <c r="W139" i="5"/>
  <c r="M139" i="5"/>
  <c r="X139" i="5"/>
  <c r="O139" i="5"/>
  <c r="AC139" i="5"/>
  <c r="G139" i="5"/>
  <c r="AD139" i="5"/>
  <c r="H139" i="5"/>
  <c r="AE139" i="5"/>
  <c r="P139" i="5"/>
  <c r="U139" i="5"/>
  <c r="V139" i="5"/>
  <c r="F139" i="5"/>
  <c r="AA139" i="5"/>
  <c r="AF139" i="5"/>
  <c r="N139" i="5"/>
  <c r="S139" i="5"/>
  <c r="F49" i="5"/>
  <c r="AF49" i="5"/>
  <c r="V49" i="5"/>
  <c r="X31" i="5"/>
  <c r="P31" i="5"/>
  <c r="K31" i="5"/>
  <c r="G36" i="5"/>
  <c r="O36" i="5"/>
  <c r="W36" i="5"/>
  <c r="AE36" i="5"/>
  <c r="H36" i="5"/>
  <c r="P36" i="5"/>
  <c r="X36" i="5"/>
  <c r="J36" i="5"/>
  <c r="R36" i="5"/>
  <c r="Z36" i="5"/>
  <c r="AH36" i="5"/>
  <c r="AP36" i="5"/>
  <c r="S36" i="5"/>
  <c r="AD36" i="5"/>
  <c r="AO36" i="5"/>
  <c r="L36" i="5"/>
  <c r="Y36" i="5"/>
  <c r="U36" i="5"/>
  <c r="V36" i="5"/>
  <c r="I36" i="5"/>
  <c r="AA36" i="5"/>
  <c r="M36" i="5"/>
  <c r="AC36" i="5"/>
  <c r="F36" i="5"/>
  <c r="N36" i="5"/>
  <c r="AF36" i="5"/>
  <c r="E36" i="5"/>
  <c r="Q36" i="5"/>
  <c r="AG36" i="5"/>
  <c r="T36" i="5"/>
  <c r="K36" i="5"/>
  <c r="AB36" i="5"/>
  <c r="I76" i="5"/>
  <c r="Q76" i="5"/>
  <c r="Y76" i="5"/>
  <c r="AG76" i="5"/>
  <c r="AO76" i="5"/>
  <c r="E76" i="5"/>
  <c r="J76" i="5"/>
  <c r="R76" i="5"/>
  <c r="Z76" i="5"/>
  <c r="AH76" i="5"/>
  <c r="AP76" i="5"/>
  <c r="L76" i="5"/>
  <c r="T76" i="5"/>
  <c r="AB76" i="5"/>
  <c r="S76" i="5"/>
  <c r="AE76" i="5"/>
  <c r="G76" i="5"/>
  <c r="U76" i="5"/>
  <c r="AF76" i="5"/>
  <c r="F76" i="5"/>
  <c r="K76" i="5"/>
  <c r="W76" i="5"/>
  <c r="P76" i="5"/>
  <c r="H76" i="5"/>
  <c r="AC76" i="5"/>
  <c r="X76" i="5"/>
  <c r="AA76" i="5"/>
  <c r="AD76" i="5"/>
  <c r="M76" i="5"/>
  <c r="N76" i="5"/>
  <c r="O76" i="5"/>
  <c r="V76" i="5"/>
  <c r="S84" i="5"/>
  <c r="AH84" i="5"/>
  <c r="Q84" i="5"/>
  <c r="N81" i="5"/>
  <c r="V81" i="5"/>
  <c r="AD81" i="5"/>
  <c r="G81" i="5"/>
  <c r="O81" i="5"/>
  <c r="W81" i="5"/>
  <c r="AE81" i="5"/>
  <c r="I81" i="5"/>
  <c r="Q81" i="5"/>
  <c r="Y81" i="5"/>
  <c r="AG81" i="5"/>
  <c r="AO81" i="5"/>
  <c r="P81" i="5"/>
  <c r="AB81" i="5"/>
  <c r="AP81" i="5"/>
  <c r="R81" i="5"/>
  <c r="AC81" i="5"/>
  <c r="H81" i="5"/>
  <c r="T81" i="5"/>
  <c r="AH81" i="5"/>
  <c r="F81" i="5"/>
  <c r="S81" i="5"/>
  <c r="J81" i="5"/>
  <c r="AA81" i="5"/>
  <c r="AF81" i="5"/>
  <c r="K81" i="5"/>
  <c r="L81" i="5"/>
  <c r="M81" i="5"/>
  <c r="U81" i="5"/>
  <c r="X81" i="5"/>
  <c r="Z81" i="5"/>
  <c r="K70" i="5"/>
  <c r="V70" i="5"/>
  <c r="M70" i="5"/>
  <c r="AP70" i="5"/>
  <c r="R70" i="5"/>
  <c r="AG70" i="5"/>
  <c r="Z49" i="5"/>
  <c r="W49" i="5"/>
  <c r="AG49" i="5"/>
  <c r="X49" i="5"/>
  <c r="N49" i="5"/>
  <c r="M116" i="5"/>
  <c r="U116" i="5"/>
  <c r="AC116" i="5"/>
  <c r="N116" i="5"/>
  <c r="V116" i="5"/>
  <c r="AD116" i="5"/>
  <c r="H116" i="5"/>
  <c r="P116" i="5"/>
  <c r="X116" i="5"/>
  <c r="AF116" i="5"/>
  <c r="J116" i="5"/>
  <c r="W116" i="5"/>
  <c r="E116" i="5"/>
  <c r="K116" i="5"/>
  <c r="Y116" i="5"/>
  <c r="O116" i="5"/>
  <c r="AA116" i="5"/>
  <c r="AO116" i="5"/>
  <c r="L116" i="5"/>
  <c r="AG116" i="5"/>
  <c r="Q116" i="5"/>
  <c r="AH116" i="5"/>
  <c r="S116" i="5"/>
  <c r="AP116" i="5"/>
  <c r="F116" i="5"/>
  <c r="G116" i="5"/>
  <c r="T116" i="5"/>
  <c r="Z116" i="5"/>
  <c r="I116" i="5"/>
  <c r="R116" i="5"/>
  <c r="AB116" i="5"/>
  <c r="AE116" i="5"/>
  <c r="T84" i="5"/>
  <c r="H84" i="5"/>
  <c r="Y84" i="5"/>
  <c r="AE70" i="5"/>
  <c r="G70" i="5"/>
  <c r="Y70" i="5"/>
  <c r="U92" i="5"/>
  <c r="E81" i="5"/>
  <c r="J49" i="5"/>
  <c r="Q49" i="5"/>
  <c r="AH49" i="5"/>
  <c r="P49" i="5"/>
  <c r="G111" i="5"/>
  <c r="O111" i="5"/>
  <c r="W111" i="5"/>
  <c r="AE111" i="5"/>
  <c r="H111" i="5"/>
  <c r="P111" i="5"/>
  <c r="X111" i="5"/>
  <c r="J111" i="5"/>
  <c r="R111" i="5"/>
  <c r="Z111" i="5"/>
  <c r="AH111" i="5"/>
  <c r="AP111" i="5"/>
  <c r="L111" i="5"/>
  <c r="Y111" i="5"/>
  <c r="M111" i="5"/>
  <c r="AA111" i="5"/>
  <c r="F111" i="5"/>
  <c r="Q111" i="5"/>
  <c r="AC111" i="5"/>
  <c r="K111" i="5"/>
  <c r="AF111" i="5"/>
  <c r="N111" i="5"/>
  <c r="AG111" i="5"/>
  <c r="T111" i="5"/>
  <c r="AO111" i="5"/>
  <c r="I111" i="5"/>
  <c r="V111" i="5"/>
  <c r="AB111" i="5"/>
  <c r="E111" i="5"/>
  <c r="S111" i="5"/>
  <c r="U111" i="5"/>
  <c r="AD111" i="5"/>
  <c r="M41" i="5"/>
  <c r="U41" i="5"/>
  <c r="AC41" i="5"/>
  <c r="N41" i="5"/>
  <c r="V41" i="5"/>
  <c r="AD41" i="5"/>
  <c r="H41" i="5"/>
  <c r="P41" i="5"/>
  <c r="X41" i="5"/>
  <c r="AF41" i="5"/>
  <c r="Q41" i="5"/>
  <c r="AB41" i="5"/>
  <c r="AP41" i="5"/>
  <c r="J41" i="5"/>
  <c r="W41" i="5"/>
  <c r="E41" i="5"/>
  <c r="L41" i="5"/>
  <c r="O41" i="5"/>
  <c r="AG41" i="5"/>
  <c r="R41" i="5"/>
  <c r="AH41" i="5"/>
  <c r="S41" i="5"/>
  <c r="G41" i="5"/>
  <c r="Y41" i="5"/>
  <c r="AO41" i="5"/>
  <c r="I41" i="5"/>
  <c r="Z41" i="5"/>
  <c r="F41" i="5"/>
  <c r="K41" i="5"/>
  <c r="AA41" i="5"/>
  <c r="AE41" i="5"/>
  <c r="T41" i="5"/>
  <c r="G84" i="5"/>
  <c r="U84" i="5"/>
  <c r="O84" i="5"/>
  <c r="F84" i="5"/>
  <c r="P84" i="5"/>
  <c r="AG84" i="5"/>
  <c r="AD70" i="5"/>
  <c r="U70" i="5"/>
  <c r="F70" i="5"/>
  <c r="AB70" i="5"/>
  <c r="Q70" i="5"/>
  <c r="J92" i="5"/>
  <c r="K92" i="5"/>
  <c r="X92" i="5"/>
  <c r="M92" i="5"/>
  <c r="AE49" i="5"/>
  <c r="L49" i="5"/>
  <c r="T49" i="5"/>
  <c r="H49" i="5"/>
  <c r="W31" i="5"/>
  <c r="K46" i="5"/>
  <c r="S46" i="5"/>
  <c r="AA46" i="5"/>
  <c r="F46" i="5"/>
  <c r="L46" i="5"/>
  <c r="T46" i="5"/>
  <c r="AB46" i="5"/>
  <c r="E46" i="5"/>
  <c r="N46" i="5"/>
  <c r="V46" i="5"/>
  <c r="AD46" i="5"/>
  <c r="O46" i="5"/>
  <c r="Z46" i="5"/>
  <c r="H46" i="5"/>
  <c r="U46" i="5"/>
  <c r="AG46" i="5"/>
  <c r="X46" i="5"/>
  <c r="I46" i="5"/>
  <c r="Y46" i="5"/>
  <c r="AP46" i="5"/>
  <c r="J46" i="5"/>
  <c r="AC46" i="5"/>
  <c r="M46" i="5"/>
  <c r="AE46" i="5"/>
  <c r="P46" i="5"/>
  <c r="AF46" i="5"/>
  <c r="Q46" i="5"/>
  <c r="AH46" i="5"/>
  <c r="R46" i="5"/>
  <c r="W46" i="5"/>
  <c r="G46" i="5"/>
  <c r="AO46" i="5"/>
  <c r="J84" i="5"/>
  <c r="AB84" i="5"/>
  <c r="N84" i="5"/>
  <c r="X84" i="5"/>
  <c r="AO84" i="5"/>
  <c r="H70" i="5"/>
  <c r="S70" i="5"/>
  <c r="W70" i="5"/>
  <c r="J70" i="5"/>
  <c r="T70" i="5"/>
  <c r="I70" i="5"/>
  <c r="AP49" i="5"/>
  <c r="S49" i="5"/>
  <c r="I49" i="5"/>
  <c r="K84" i="5"/>
  <c r="W84" i="5"/>
  <c r="AE84" i="5"/>
  <c r="AP84" i="5"/>
  <c r="V84" i="5"/>
  <c r="AF84" i="5"/>
  <c r="E70" i="5"/>
  <c r="L70" i="5"/>
  <c r="K89" i="5"/>
  <c r="S89" i="5"/>
  <c r="AA89" i="5"/>
  <c r="F89" i="5"/>
  <c r="N89" i="5"/>
  <c r="V89" i="5"/>
  <c r="AD89" i="5"/>
  <c r="M89" i="5"/>
  <c r="X89" i="5"/>
  <c r="AH89" i="5"/>
  <c r="O89" i="5"/>
  <c r="Y89" i="5"/>
  <c r="G89" i="5"/>
  <c r="Q89" i="5"/>
  <c r="AB89" i="5"/>
  <c r="E89" i="5"/>
  <c r="R89" i="5"/>
  <c r="AG89" i="5"/>
  <c r="T89" i="5"/>
  <c r="H89" i="5"/>
  <c r="W89" i="5"/>
  <c r="AO89" i="5"/>
  <c r="U89" i="5"/>
  <c r="Z89" i="5"/>
  <c r="I89" i="5"/>
  <c r="AF89" i="5"/>
  <c r="J89" i="5"/>
  <c r="AC89" i="5"/>
  <c r="AE89" i="5"/>
  <c r="AP89" i="5"/>
  <c r="L89" i="5"/>
  <c r="P89" i="5"/>
  <c r="AB49" i="5"/>
  <c r="Y49" i="5"/>
  <c r="AO49" i="5"/>
  <c r="AC49" i="5"/>
  <c r="AA31" i="5"/>
  <c r="AD84" i="5"/>
  <c r="Z70" i="5"/>
  <c r="O70" i="5"/>
  <c r="AF70" i="5"/>
  <c r="AA70" i="5"/>
  <c r="T92" i="5"/>
  <c r="O92" i="5"/>
  <c r="AE92" i="5"/>
  <c r="Y92" i="5"/>
  <c r="AD92" i="5"/>
  <c r="G92" i="5"/>
  <c r="K49" i="5"/>
  <c r="G49" i="5"/>
  <c r="AA49" i="5"/>
  <c r="U49" i="5"/>
  <c r="K121" i="5"/>
  <c r="S121" i="5"/>
  <c r="AA121" i="5"/>
  <c r="F121" i="5"/>
  <c r="L121" i="5"/>
  <c r="T121" i="5"/>
  <c r="AB121" i="5"/>
  <c r="E121" i="5"/>
  <c r="N121" i="5"/>
  <c r="V121" i="5"/>
  <c r="AD121" i="5"/>
  <c r="H121" i="5"/>
  <c r="U121" i="5"/>
  <c r="AG121" i="5"/>
  <c r="I121" i="5"/>
  <c r="W121" i="5"/>
  <c r="AH121" i="5"/>
  <c r="M121" i="5"/>
  <c r="Y121" i="5"/>
  <c r="O121" i="5"/>
  <c r="AF121" i="5"/>
  <c r="P121" i="5"/>
  <c r="R121" i="5"/>
  <c r="AO121" i="5"/>
  <c r="AE121" i="5"/>
  <c r="Q121" i="5"/>
  <c r="X121" i="5"/>
  <c r="AP121" i="5"/>
  <c r="G121" i="5"/>
  <c r="J121" i="5"/>
  <c r="Z121" i="5"/>
  <c r="AC121" i="5"/>
  <c r="M84" i="5"/>
  <c r="AA84" i="5"/>
  <c r="L84" i="5"/>
  <c r="R84" i="5"/>
  <c r="N70" i="5"/>
  <c r="P70" i="5"/>
  <c r="I147" i="5"/>
  <c r="Q147" i="5"/>
  <c r="Y147" i="5"/>
  <c r="AG147" i="5"/>
  <c r="AO147" i="5"/>
  <c r="J147" i="5"/>
  <c r="R147" i="5"/>
  <c r="Z147" i="5"/>
  <c r="AH147" i="5"/>
  <c r="AP147" i="5"/>
  <c r="L147" i="5"/>
  <c r="T147" i="5"/>
  <c r="AB147" i="5"/>
  <c r="E147" i="5"/>
  <c r="O147" i="5"/>
  <c r="AC147" i="5"/>
  <c r="P147" i="5"/>
  <c r="AD147" i="5"/>
  <c r="G147" i="5"/>
  <c r="U147" i="5"/>
  <c r="AF147" i="5"/>
  <c r="F147" i="5"/>
  <c r="X147" i="5"/>
  <c r="H147" i="5"/>
  <c r="AA147" i="5"/>
  <c r="M147" i="5"/>
  <c r="K147" i="5"/>
  <c r="N147" i="5"/>
  <c r="W147" i="5"/>
  <c r="AE147" i="5"/>
  <c r="S147" i="5"/>
  <c r="V147" i="5"/>
  <c r="E49" i="5"/>
  <c r="R49" i="5"/>
  <c r="O49" i="5"/>
  <c r="AD49" i="5"/>
  <c r="R34" i="4"/>
  <c r="AB34" i="4"/>
  <c r="G34" i="4"/>
  <c r="O34" i="4"/>
  <c r="AG34" i="4"/>
  <c r="H34" i="4"/>
  <c r="AC52" i="4"/>
  <c r="V52" i="4"/>
  <c r="O52" i="4"/>
  <c r="P52" i="4"/>
  <c r="I52" i="4"/>
  <c r="AS52" i="4"/>
  <c r="L52" i="4"/>
  <c r="AQ52" i="4"/>
  <c r="W52" i="4"/>
  <c r="Q52" i="4"/>
  <c r="K52" i="4"/>
  <c r="T52" i="4"/>
  <c r="AE52" i="4"/>
  <c r="AF52" i="4"/>
  <c r="S52" i="4"/>
  <c r="AB52" i="4"/>
  <c r="D52" i="4"/>
  <c r="AM52" i="4"/>
  <c r="AN52" i="4"/>
  <c r="AG52" i="4"/>
  <c r="AA52" i="4"/>
  <c r="AP52" i="4"/>
  <c r="E52" i="4"/>
  <c r="AO52" i="4"/>
  <c r="AI52" i="4"/>
  <c r="M52" i="4"/>
  <c r="F52" i="4"/>
  <c r="Z52" i="4"/>
  <c r="R52" i="4"/>
  <c r="J52" i="4"/>
  <c r="AR52" i="4"/>
  <c r="U52" i="4"/>
  <c r="N52" i="4"/>
  <c r="G52" i="4"/>
  <c r="H52" i="4"/>
  <c r="I44" i="4"/>
  <c r="Q44" i="4"/>
  <c r="Y44" i="4"/>
  <c r="AG44" i="4"/>
  <c r="AO44" i="4"/>
  <c r="AR44" i="4"/>
  <c r="J44" i="4"/>
  <c r="R44" i="4"/>
  <c r="Z44" i="4"/>
  <c r="AP44" i="4"/>
  <c r="AS44" i="4"/>
  <c r="K44" i="4"/>
  <c r="S44" i="4"/>
  <c r="AA44" i="4"/>
  <c r="N44" i="4"/>
  <c r="L44" i="4"/>
  <c r="T44" i="4"/>
  <c r="AB44" i="4"/>
  <c r="M44" i="4"/>
  <c r="U44" i="4"/>
  <c r="AC44" i="4"/>
  <c r="E44" i="4"/>
  <c r="F44" i="4"/>
  <c r="V44" i="4"/>
  <c r="G44" i="4"/>
  <c r="O44" i="4"/>
  <c r="W44" i="4"/>
  <c r="AM44" i="4"/>
  <c r="H44" i="4"/>
  <c r="P44" i="4"/>
  <c r="AF44" i="4"/>
  <c r="AN44" i="4"/>
  <c r="AQ44" i="4"/>
  <c r="U34" i="4"/>
  <c r="AE34" i="4"/>
  <c r="D44" i="4"/>
  <c r="P34" i="4"/>
  <c r="Q34" i="4"/>
  <c r="W34" i="4"/>
  <c r="AS34" i="4"/>
  <c r="E34" i="4"/>
  <c r="AN34" i="4"/>
  <c r="T34" i="4"/>
  <c r="Z34" i="4"/>
  <c r="AF34" i="4"/>
  <c r="S34" i="4"/>
  <c r="J34" i="4"/>
  <c r="N34" i="4"/>
  <c r="D34" i="4"/>
  <c r="AP34" i="4"/>
  <c r="K34" i="4"/>
  <c r="AO34" i="4"/>
  <c r="M34" i="4"/>
  <c r="AC34" i="4"/>
  <c r="F34" i="4"/>
  <c r="L34" i="4"/>
  <c r="AQ34" i="4"/>
  <c r="AM34" i="4"/>
  <c r="AR34" i="4"/>
  <c r="AA34" i="4"/>
  <c r="O31" i="4"/>
  <c r="Z31" i="4"/>
  <c r="G31" i="4"/>
  <c r="V31" i="4"/>
  <c r="L31" i="4"/>
  <c r="P31" i="4"/>
  <c r="I31" i="4"/>
  <c r="J31" i="4"/>
  <c r="AS31" i="4"/>
  <c r="AA31" i="4"/>
  <c r="W31" i="4"/>
  <c r="K31" i="4"/>
  <c r="Q31" i="4"/>
  <c r="F31" i="4"/>
  <c r="N31" i="4"/>
  <c r="M31" i="4"/>
  <c r="AN31" i="4"/>
  <c r="D31" i="4"/>
  <c r="AG31" i="4"/>
  <c r="AO31" i="4"/>
  <c r="AB31" i="4"/>
  <c r="AQ31" i="4"/>
  <c r="AM31" i="4"/>
  <c r="U31" i="4"/>
  <c r="AP31" i="4"/>
  <c r="AC31" i="4"/>
  <c r="R31" i="4"/>
  <c r="H31" i="4"/>
  <c r="AF31" i="4"/>
  <c r="S31" i="4"/>
  <c r="AR31" i="4"/>
  <c r="AE31" i="4"/>
  <c r="T31" i="4"/>
  <c r="E31" i="4"/>
  <c r="D8" i="2"/>
  <c r="D76" i="2"/>
  <c r="D68" i="2"/>
  <c r="K76" i="2"/>
  <c r="M73" i="2"/>
  <c r="V73" i="2"/>
  <c r="D46" i="2"/>
  <c r="L85" i="2"/>
  <c r="T85" i="2"/>
  <c r="AB85" i="2"/>
  <c r="AJ85" i="2"/>
  <c r="M85" i="2"/>
  <c r="U85" i="2"/>
  <c r="AC85" i="2"/>
  <c r="AK85" i="2"/>
  <c r="AL85" i="2"/>
  <c r="F85" i="2"/>
  <c r="N85" i="2"/>
  <c r="V85" i="2"/>
  <c r="AD85" i="2"/>
  <c r="G85" i="2"/>
  <c r="O85" i="2"/>
  <c r="W85" i="2"/>
  <c r="AE85" i="2"/>
  <c r="H85" i="2"/>
  <c r="P85" i="2"/>
  <c r="X85" i="2"/>
  <c r="AF85" i="2"/>
  <c r="E85" i="2"/>
  <c r="I85" i="2"/>
  <c r="Q85" i="2"/>
  <c r="Y85" i="2"/>
  <c r="AG85" i="2"/>
  <c r="D85" i="2"/>
  <c r="K85" i="2"/>
  <c r="S85" i="2"/>
  <c r="AA85" i="2"/>
  <c r="AI85" i="2"/>
  <c r="J85" i="2"/>
  <c r="R85" i="2"/>
  <c r="Z85" i="2"/>
  <c r="AH85" i="2"/>
  <c r="S73" i="2"/>
  <c r="D12" i="2"/>
  <c r="D69" i="2"/>
  <c r="T76" i="2"/>
  <c r="AH76" i="2"/>
  <c r="Q76" i="2"/>
  <c r="D13" i="2"/>
  <c r="AC73" i="2"/>
  <c r="D5" i="2"/>
  <c r="D7" i="2"/>
  <c r="D16" i="2"/>
  <c r="D29" i="2"/>
  <c r="D15" i="2"/>
  <c r="D25" i="2"/>
  <c r="D32" i="2"/>
  <c r="D37" i="2"/>
  <c r="D11" i="2"/>
  <c r="D31" i="2"/>
  <c r="D17" i="2"/>
  <c r="D43" i="2"/>
  <c r="D19" i="2"/>
  <c r="D27" i="2"/>
  <c r="D21" i="2"/>
  <c r="D35" i="2"/>
  <c r="D34" i="2"/>
  <c r="D4" i="2"/>
  <c r="D20" i="2"/>
  <c r="D36" i="2"/>
  <c r="D9" i="2"/>
  <c r="D22" i="2"/>
  <c r="D33" i="2"/>
  <c r="D26" i="2"/>
  <c r="D14" i="2"/>
  <c r="D44" i="2"/>
  <c r="D24" i="2"/>
  <c r="D10" i="2"/>
  <c r="D30" i="2"/>
  <c r="D28" i="2"/>
  <c r="D18" i="2"/>
  <c r="D10" i="6"/>
  <c r="E38" i="2" l="1"/>
  <c r="P73" i="2"/>
  <c r="AD73" i="2"/>
  <c r="AF73" i="2"/>
  <c r="D73" i="2"/>
  <c r="Q73" i="2"/>
  <c r="AI73" i="2"/>
  <c r="J73" i="2"/>
  <c r="AB73" i="2"/>
  <c r="N73" i="2"/>
  <c r="O73" i="2"/>
  <c r="Z50" i="2"/>
  <c r="M41" i="2"/>
  <c r="P76" i="2"/>
  <c r="J76" i="2"/>
  <c r="L81" i="2"/>
  <c r="AD88" i="2"/>
  <c r="AE73" i="2"/>
  <c r="L73" i="2"/>
  <c r="R41" i="2"/>
  <c r="AH73" i="2"/>
  <c r="Z73" i="2"/>
  <c r="AL73" i="2"/>
  <c r="AD50" i="2"/>
  <c r="AA73" i="2"/>
  <c r="R73" i="2"/>
  <c r="E41" i="2"/>
  <c r="T73" i="2"/>
  <c r="AG73" i="2"/>
  <c r="AJ50" i="2"/>
  <c r="H73" i="2"/>
  <c r="W73" i="2"/>
  <c r="Z41" i="2"/>
  <c r="X41" i="2"/>
  <c r="U73" i="2"/>
  <c r="K73" i="2"/>
  <c r="F73" i="2"/>
  <c r="G41" i="2"/>
  <c r="AJ73" i="2"/>
  <c r="X73" i="2"/>
  <c r="I73" i="2"/>
  <c r="G73" i="2"/>
  <c r="AJ41" i="2"/>
  <c r="AD41" i="2"/>
  <c r="Y73" i="2"/>
  <c r="AK73" i="2"/>
  <c r="E73" i="2"/>
  <c r="AN50" i="2"/>
  <c r="AB50" i="2"/>
  <c r="V41" i="2"/>
  <c r="AB41" i="2"/>
  <c r="J41" i="2"/>
  <c r="P41" i="2"/>
  <c r="D50" i="2"/>
  <c r="F50" i="2"/>
  <c r="T50" i="2"/>
  <c r="AG50" i="2"/>
  <c r="AM50" i="2"/>
  <c r="N41" i="2"/>
  <c r="L41" i="2"/>
  <c r="D41" i="2"/>
  <c r="H41" i="2"/>
  <c r="AL50" i="2"/>
  <c r="H50" i="2"/>
  <c r="Y50" i="2"/>
  <c r="I81" i="2"/>
  <c r="V50" i="2"/>
  <c r="AL41" i="2"/>
  <c r="AI41" i="2"/>
  <c r="AG41" i="2"/>
  <c r="AE50" i="2"/>
  <c r="AK50" i="2"/>
  <c r="AI50" i="2"/>
  <c r="I50" i="2"/>
  <c r="J50" i="2"/>
  <c r="AE41" i="2"/>
  <c r="AK41" i="2"/>
  <c r="AA41" i="2"/>
  <c r="Y41" i="2"/>
  <c r="AA88" i="2"/>
  <c r="W50" i="2"/>
  <c r="U50" i="2"/>
  <c r="AA50" i="2"/>
  <c r="W41" i="2"/>
  <c r="AC41" i="2"/>
  <c r="S41" i="2"/>
  <c r="Q41" i="2"/>
  <c r="AK88" i="2"/>
  <c r="O50" i="2"/>
  <c r="M50" i="2"/>
  <c r="K50" i="2"/>
  <c r="O41" i="2"/>
  <c r="U41" i="2"/>
  <c r="K41" i="2"/>
  <c r="I41" i="2"/>
  <c r="X50" i="2"/>
  <c r="E50" i="2"/>
  <c r="AH50" i="2"/>
  <c r="F41" i="2"/>
  <c r="T41" i="2"/>
  <c r="AH41" i="2"/>
  <c r="AF41" i="2"/>
  <c r="G50" i="2"/>
  <c r="AC50" i="2"/>
  <c r="L50" i="2"/>
  <c r="R50" i="2"/>
  <c r="AJ81" i="2"/>
  <c r="AM94" i="2"/>
  <c r="AK81" i="2"/>
  <c r="AN41" i="2"/>
  <c r="P50" i="2"/>
  <c r="N50" i="2"/>
  <c r="AF50" i="2"/>
  <c r="S50" i="2"/>
  <c r="Q50" i="2"/>
  <c r="E88" i="2"/>
  <c r="AC88" i="2"/>
  <c r="AF88" i="2"/>
  <c r="U88" i="2"/>
  <c r="Q94" i="2"/>
  <c r="X88" i="2"/>
  <c r="M88" i="2"/>
  <c r="R88" i="2"/>
  <c r="W88" i="2"/>
  <c r="S81" i="2"/>
  <c r="T117" i="2"/>
  <c r="L88" i="2"/>
  <c r="J88" i="2"/>
  <c r="O88" i="2"/>
  <c r="Q81" i="2"/>
  <c r="AN76" i="2"/>
  <c r="S88" i="2"/>
  <c r="G88" i="2"/>
  <c r="D88" i="2"/>
  <c r="N76" i="2"/>
  <c r="AG88" i="2"/>
  <c r="P88" i="2"/>
  <c r="V88" i="2"/>
  <c r="AJ88" i="2"/>
  <c r="K88" i="2"/>
  <c r="Y88" i="2"/>
  <c r="H88" i="2"/>
  <c r="N88" i="2"/>
  <c r="AB88" i="2"/>
  <c r="AK76" i="2"/>
  <c r="F76" i="2"/>
  <c r="AH88" i="2"/>
  <c r="Q88" i="2"/>
  <c r="AI88" i="2"/>
  <c r="F88" i="2"/>
  <c r="T88" i="2"/>
  <c r="H76" i="2"/>
  <c r="V76" i="2"/>
  <c r="R76" i="2"/>
  <c r="I76" i="2"/>
  <c r="Z88" i="2"/>
  <c r="I88" i="2"/>
  <c r="AE88" i="2"/>
  <c r="AL88" i="2"/>
  <c r="X76" i="2"/>
  <c r="W76" i="2"/>
  <c r="AL81" i="2"/>
  <c r="AD76" i="2"/>
  <c r="L76" i="2"/>
  <c r="Y76" i="2"/>
  <c r="AH81" i="2"/>
  <c r="V81" i="2"/>
  <c r="AL76" i="2"/>
  <c r="D81" i="2"/>
  <c r="H70" i="2"/>
  <c r="AE81" i="2"/>
  <c r="M76" i="2"/>
  <c r="Z76" i="2"/>
  <c r="W81" i="2"/>
  <c r="AJ76" i="2"/>
  <c r="G76" i="2"/>
  <c r="AE76" i="2"/>
  <c r="U76" i="2"/>
  <c r="AB76" i="2"/>
  <c r="Z81" i="2"/>
  <c r="E76" i="2"/>
  <c r="AF76" i="2"/>
  <c r="AC76" i="2"/>
  <c r="P81" i="2"/>
  <c r="AG76" i="2"/>
  <c r="S76" i="2"/>
  <c r="O76" i="2"/>
  <c r="AI76" i="2"/>
  <c r="D83" i="6"/>
  <c r="AH34" i="6"/>
  <c r="R65" i="6"/>
  <c r="AF31" i="6"/>
  <c r="AX31" i="6"/>
  <c r="U65" i="6"/>
  <c r="AS65" i="6"/>
  <c r="AM117" i="2"/>
  <c r="T108" i="2"/>
  <c r="T81" i="2"/>
  <c r="AM76" i="2"/>
  <c r="R81" i="2"/>
  <c r="E81" i="2"/>
  <c r="O81" i="2"/>
  <c r="AC81" i="2"/>
  <c r="AM108" i="2"/>
  <c r="AN108" i="2"/>
  <c r="AM114" i="2"/>
  <c r="AN114" i="2"/>
  <c r="AM88" i="2"/>
  <c r="AN88" i="2"/>
  <c r="AN94" i="2"/>
  <c r="AN81" i="2"/>
  <c r="J81" i="2"/>
  <c r="AF81" i="2"/>
  <c r="G81" i="2"/>
  <c r="U81" i="2"/>
  <c r="AM111" i="2"/>
  <c r="AN111" i="2"/>
  <c r="AM103" i="2"/>
  <c r="AN103" i="2"/>
  <c r="AM81" i="2"/>
  <c r="AM38" i="2"/>
  <c r="AN38" i="2"/>
  <c r="AI81" i="2"/>
  <c r="X81" i="2"/>
  <c r="AD81" i="2"/>
  <c r="M81" i="2"/>
  <c r="AM91" i="2"/>
  <c r="AN91" i="2"/>
  <c r="AN70" i="2"/>
  <c r="AM100" i="2"/>
  <c r="AN100" i="2"/>
  <c r="AM66" i="2"/>
  <c r="AN66" i="2"/>
  <c r="AM47" i="2"/>
  <c r="AN47" i="2"/>
  <c r="AG81" i="2"/>
  <c r="H81" i="2"/>
  <c r="N81" i="2"/>
  <c r="AB81" i="2"/>
  <c r="AM70" i="2"/>
  <c r="AN117" i="2"/>
  <c r="AA81" i="2"/>
  <c r="Y81" i="2"/>
  <c r="K81" i="2"/>
  <c r="F81" i="2"/>
  <c r="AM97" i="2"/>
  <c r="AN97" i="2"/>
  <c r="S117" i="2"/>
  <c r="AE117" i="2"/>
  <c r="AG117" i="2"/>
  <c r="J114" i="2"/>
  <c r="AG114" i="2"/>
  <c r="H114" i="2"/>
  <c r="AJ114" i="2"/>
  <c r="Z114" i="2"/>
  <c r="Y114" i="2"/>
  <c r="O114" i="2"/>
  <c r="W114" i="2"/>
  <c r="AB114" i="2"/>
  <c r="R114" i="2"/>
  <c r="AI114" i="2"/>
  <c r="Q114" i="2"/>
  <c r="G114" i="2"/>
  <c r="T114" i="2"/>
  <c r="AK114" i="2"/>
  <c r="M114" i="2"/>
  <c r="I114" i="2"/>
  <c r="AL114" i="2"/>
  <c r="L114" i="2"/>
  <c r="P114" i="2"/>
  <c r="E114" i="2"/>
  <c r="AD114" i="2"/>
  <c r="AE114" i="2"/>
  <c r="AF114" i="2"/>
  <c r="V114" i="2"/>
  <c r="AC114" i="2"/>
  <c r="AA114" i="2"/>
  <c r="D114" i="2"/>
  <c r="AH114" i="2"/>
  <c r="K114" i="2"/>
  <c r="X114" i="2"/>
  <c r="N114" i="2"/>
  <c r="U114" i="2"/>
  <c r="S114" i="2"/>
  <c r="F114" i="2"/>
  <c r="Y103" i="2"/>
  <c r="AC103" i="2"/>
  <c r="AA103" i="2"/>
  <c r="AB103" i="2"/>
  <c r="Q103" i="2"/>
  <c r="U103" i="2"/>
  <c r="S103" i="2"/>
  <c r="H103" i="2"/>
  <c r="AE103" i="2"/>
  <c r="I103" i="2"/>
  <c r="AD103" i="2"/>
  <c r="M103" i="2"/>
  <c r="K103" i="2"/>
  <c r="W103" i="2"/>
  <c r="E103" i="2"/>
  <c r="V103" i="2"/>
  <c r="AJ103" i="2"/>
  <c r="AH103" i="2"/>
  <c r="O103" i="2"/>
  <c r="AK103" i="2"/>
  <c r="AF103" i="2"/>
  <c r="N103" i="2"/>
  <c r="Z103" i="2"/>
  <c r="G103" i="2"/>
  <c r="X103" i="2"/>
  <c r="F103" i="2"/>
  <c r="T103" i="2"/>
  <c r="R103" i="2"/>
  <c r="AG103" i="2"/>
  <c r="AI103" i="2"/>
  <c r="J103" i="2"/>
  <c r="D103" i="2"/>
  <c r="P103" i="2"/>
  <c r="AL103" i="2"/>
  <c r="L103" i="2"/>
  <c r="AB91" i="2"/>
  <c r="V91" i="2"/>
  <c r="AI91" i="2"/>
  <c r="D91" i="2"/>
  <c r="P91" i="2"/>
  <c r="K91" i="2"/>
  <c r="AK91" i="2"/>
  <c r="F91" i="2"/>
  <c r="N91" i="2"/>
  <c r="AA91" i="2"/>
  <c r="AG91" i="2"/>
  <c r="H91" i="2"/>
  <c r="AH91" i="2"/>
  <c r="AE91" i="2"/>
  <c r="S91" i="2"/>
  <c r="Y91" i="2"/>
  <c r="AL91" i="2"/>
  <c r="AC91" i="2"/>
  <c r="W91" i="2"/>
  <c r="T91" i="2"/>
  <c r="Q91" i="2"/>
  <c r="AJ91" i="2"/>
  <c r="I91" i="2"/>
  <c r="G91" i="2"/>
  <c r="L91" i="2"/>
  <c r="O91" i="2"/>
  <c r="Z91" i="2"/>
  <c r="E91" i="2"/>
  <c r="U91" i="2"/>
  <c r="X91" i="2"/>
  <c r="M91" i="2"/>
  <c r="AD91" i="2"/>
  <c r="R91" i="2"/>
  <c r="AF91" i="2"/>
  <c r="J91" i="2"/>
  <c r="I117" i="2"/>
  <c r="AD117" i="2"/>
  <c r="N117" i="2"/>
  <c r="AB66" i="2"/>
  <c r="J66" i="2"/>
  <c r="E66" i="2"/>
  <c r="W66" i="2"/>
  <c r="AL66" i="2"/>
  <c r="AI66" i="2"/>
  <c r="AJ66" i="2"/>
  <c r="AF66" i="2"/>
  <c r="G66" i="2"/>
  <c r="AK66" i="2"/>
  <c r="AE66" i="2"/>
  <c r="AA66" i="2"/>
  <c r="L66" i="2"/>
  <c r="X66" i="2"/>
  <c r="AC66" i="2"/>
  <c r="R66" i="2"/>
  <c r="S66" i="2"/>
  <c r="AG66" i="2"/>
  <c r="P66" i="2"/>
  <c r="U66" i="2"/>
  <c r="T66" i="2"/>
  <c r="K66" i="2"/>
  <c r="Y66" i="2"/>
  <c r="H66" i="2"/>
  <c r="AD66" i="2"/>
  <c r="AH66" i="2"/>
  <c r="Q66" i="2"/>
  <c r="O66" i="2"/>
  <c r="V66" i="2"/>
  <c r="M66" i="2"/>
  <c r="F66" i="2"/>
  <c r="Z66" i="2"/>
  <c r="I66" i="2"/>
  <c r="N66" i="2"/>
  <c r="D66" i="2"/>
  <c r="Y100" i="2"/>
  <c r="Q100" i="2"/>
  <c r="AG100" i="2"/>
  <c r="E100" i="2"/>
  <c r="O100" i="2"/>
  <c r="AL100" i="2"/>
  <c r="L100" i="2"/>
  <c r="R100" i="2"/>
  <c r="AF100" i="2"/>
  <c r="G100" i="2"/>
  <c r="AK100" i="2"/>
  <c r="AI100" i="2"/>
  <c r="F100" i="2"/>
  <c r="X100" i="2"/>
  <c r="AC100" i="2"/>
  <c r="AA100" i="2"/>
  <c r="P100" i="2"/>
  <c r="U100" i="2"/>
  <c r="S100" i="2"/>
  <c r="D100" i="2"/>
  <c r="H100" i="2"/>
  <c r="AD100" i="2"/>
  <c r="M100" i="2"/>
  <c r="K100" i="2"/>
  <c r="I100" i="2"/>
  <c r="V100" i="2"/>
  <c r="AJ100" i="2"/>
  <c r="AH100" i="2"/>
  <c r="T100" i="2"/>
  <c r="J100" i="2"/>
  <c r="AE100" i="2"/>
  <c r="N100" i="2"/>
  <c r="AB100" i="2"/>
  <c r="Z100" i="2"/>
  <c r="W100" i="2"/>
  <c r="D94" i="2"/>
  <c r="AF94" i="2"/>
  <c r="G94" i="2"/>
  <c r="AK94" i="2"/>
  <c r="AI94" i="2"/>
  <c r="L94" i="2"/>
  <c r="X94" i="2"/>
  <c r="AC94" i="2"/>
  <c r="AA94" i="2"/>
  <c r="E94" i="2"/>
  <c r="P94" i="2"/>
  <c r="U94" i="2"/>
  <c r="S94" i="2"/>
  <c r="H94" i="2"/>
  <c r="AD94" i="2"/>
  <c r="M94" i="2"/>
  <c r="K94" i="2"/>
  <c r="O94" i="2"/>
  <c r="V94" i="2"/>
  <c r="AJ94" i="2"/>
  <c r="AH94" i="2"/>
  <c r="Y94" i="2"/>
  <c r="AE94" i="2"/>
  <c r="N94" i="2"/>
  <c r="AB94" i="2"/>
  <c r="Z94" i="2"/>
  <c r="AL94" i="2"/>
  <c r="J94" i="2"/>
  <c r="W94" i="2"/>
  <c r="F94" i="2"/>
  <c r="T94" i="2"/>
  <c r="R94" i="2"/>
  <c r="G111" i="2"/>
  <c r="Q111" i="2"/>
  <c r="U111" i="2"/>
  <c r="S111" i="2"/>
  <c r="AA111" i="2"/>
  <c r="AE111" i="2"/>
  <c r="I111" i="2"/>
  <c r="AD111" i="2"/>
  <c r="M111" i="2"/>
  <c r="K111" i="2"/>
  <c r="Y111" i="2"/>
  <c r="W111" i="2"/>
  <c r="E111" i="2"/>
  <c r="V111" i="2"/>
  <c r="AJ111" i="2"/>
  <c r="AH111" i="2"/>
  <c r="AC111" i="2"/>
  <c r="O111" i="2"/>
  <c r="AF111" i="2"/>
  <c r="N111" i="2"/>
  <c r="AB111" i="2"/>
  <c r="Z111" i="2"/>
  <c r="J111" i="2"/>
  <c r="X111" i="2"/>
  <c r="F111" i="2"/>
  <c r="T111" i="2"/>
  <c r="R111" i="2"/>
  <c r="D111" i="2"/>
  <c r="P111" i="2"/>
  <c r="AL111" i="2"/>
  <c r="L111" i="2"/>
  <c r="AG111" i="2"/>
  <c r="H111" i="2"/>
  <c r="AK111" i="2"/>
  <c r="AI111" i="2"/>
  <c r="V117" i="2"/>
  <c r="M117" i="2"/>
  <c r="F117" i="2"/>
  <c r="M108" i="2"/>
  <c r="S108" i="2"/>
  <c r="Y108" i="2"/>
  <c r="H108" i="2"/>
  <c r="U108" i="2"/>
  <c r="P108" i="2"/>
  <c r="K108" i="2"/>
  <c r="Q108" i="2"/>
  <c r="L108" i="2"/>
  <c r="AD108" i="2"/>
  <c r="AC108" i="2"/>
  <c r="AH108" i="2"/>
  <c r="I108" i="2"/>
  <c r="V108" i="2"/>
  <c r="Z108" i="2"/>
  <c r="AJ108" i="2"/>
  <c r="AE108" i="2"/>
  <c r="N108" i="2"/>
  <c r="AG108" i="2"/>
  <c r="R108" i="2"/>
  <c r="E108" i="2"/>
  <c r="W108" i="2"/>
  <c r="F108" i="2"/>
  <c r="AB108" i="2"/>
  <c r="J108" i="2"/>
  <c r="AF108" i="2"/>
  <c r="O108" i="2"/>
  <c r="AL108" i="2"/>
  <c r="AA108" i="2"/>
  <c r="AI108" i="2"/>
  <c r="D108" i="2"/>
  <c r="X108" i="2"/>
  <c r="G108" i="2"/>
  <c r="AK108" i="2"/>
  <c r="W117" i="2"/>
  <c r="AF117" i="2"/>
  <c r="X117" i="2"/>
  <c r="P117" i="2"/>
  <c r="AK117" i="2"/>
  <c r="AA117" i="2"/>
  <c r="D117" i="2"/>
  <c r="G117" i="2"/>
  <c r="AJ117" i="2"/>
  <c r="AB117" i="2"/>
  <c r="H117" i="2"/>
  <c r="Y117" i="2"/>
  <c r="O117" i="2"/>
  <c r="K117" i="2"/>
  <c r="AH117" i="2"/>
  <c r="Z117" i="2"/>
  <c r="AG94" i="2"/>
  <c r="U117" i="2"/>
  <c r="J117" i="2"/>
  <c r="L117" i="2"/>
  <c r="R117" i="2"/>
  <c r="AI117" i="2"/>
  <c r="I94" i="2"/>
  <c r="AC117" i="2"/>
  <c r="Q117" i="2"/>
  <c r="K97" i="2"/>
  <c r="L97" i="2"/>
  <c r="H97" i="2"/>
  <c r="G97" i="2"/>
  <c r="Q97" i="2"/>
  <c r="AB97" i="2"/>
  <c r="J97" i="2"/>
  <c r="AH97" i="2"/>
  <c r="R97" i="2"/>
  <c r="AL97" i="2"/>
  <c r="T97" i="2"/>
  <c r="D97" i="2"/>
  <c r="AG97" i="2"/>
  <c r="AK97" i="2"/>
  <c r="AI97" i="2"/>
  <c r="AJ97" i="2"/>
  <c r="Y97" i="2"/>
  <c r="I97" i="2"/>
  <c r="AD97" i="2"/>
  <c r="AC97" i="2"/>
  <c r="AA97" i="2"/>
  <c r="E97" i="2"/>
  <c r="V97" i="2"/>
  <c r="U97" i="2"/>
  <c r="S97" i="2"/>
  <c r="AF97" i="2"/>
  <c r="AE97" i="2"/>
  <c r="N97" i="2"/>
  <c r="M97" i="2"/>
  <c r="P97" i="2"/>
  <c r="X97" i="2"/>
  <c r="W97" i="2"/>
  <c r="F97" i="2"/>
  <c r="Z97" i="2"/>
  <c r="O97" i="2"/>
  <c r="E117" i="2"/>
  <c r="AL117" i="2"/>
  <c r="AQ31" i="6"/>
  <c r="E34" i="6"/>
  <c r="AL23" i="6"/>
  <c r="AC65" i="6"/>
  <c r="AA9" i="6"/>
  <c r="M61" i="6"/>
  <c r="H65" i="6"/>
  <c r="F9" i="6"/>
  <c r="T65" i="6"/>
  <c r="M65" i="6"/>
  <c r="AI34" i="6"/>
  <c r="H34" i="6"/>
  <c r="Z9" i="6"/>
  <c r="O34" i="6"/>
  <c r="AD23" i="6"/>
  <c r="M34" i="6"/>
  <c r="AQ34" i="6"/>
  <c r="AO34" i="6"/>
  <c r="W23" i="6"/>
  <c r="D65" i="6"/>
  <c r="AP9" i="6"/>
  <c r="P9" i="6"/>
  <c r="AM23" i="6"/>
  <c r="P65" i="6"/>
  <c r="F65" i="6"/>
  <c r="N9" i="6"/>
  <c r="AW34" i="6"/>
  <c r="AP34" i="6"/>
  <c r="P34" i="6"/>
  <c r="T34" i="6"/>
  <c r="F61" i="6"/>
  <c r="W65" i="6"/>
  <c r="V34" i="6"/>
  <c r="F34" i="6"/>
  <c r="Q34" i="6"/>
  <c r="K34" i="6"/>
  <c r="AV9" i="6"/>
  <c r="W9" i="6"/>
  <c r="Q65" i="6"/>
  <c r="AD65" i="6"/>
  <c r="AW65" i="6"/>
  <c r="AN34" i="6"/>
  <c r="AC34" i="6"/>
  <c r="G34" i="6"/>
  <c r="AD34" i="6"/>
  <c r="Y34" i="6"/>
  <c r="AG65" i="6"/>
  <c r="D34" i="6"/>
  <c r="O65" i="6"/>
  <c r="AO65" i="6"/>
  <c r="X65" i="6"/>
  <c r="Z65" i="6"/>
  <c r="AK34" i="6"/>
  <c r="R34" i="6"/>
  <c r="AG34" i="6"/>
  <c r="AJ65" i="6"/>
  <c r="X41" i="6"/>
  <c r="X34" i="6"/>
  <c r="AA65" i="6"/>
  <c r="AQ9" i="6"/>
  <c r="N65" i="6"/>
  <c r="AV65" i="6"/>
  <c r="AL65" i="6"/>
  <c r="AF65" i="6"/>
  <c r="J65" i="6"/>
  <c r="AX65" i="6"/>
  <c r="AF34" i="6"/>
  <c r="AR65" i="6"/>
  <c r="I65" i="6"/>
  <c r="AM65" i="6"/>
  <c r="E65" i="6"/>
  <c r="Y31" i="6"/>
  <c r="AO9" i="6"/>
  <c r="U9" i="6"/>
  <c r="AI65" i="6"/>
  <c r="L65" i="6"/>
  <c r="AU65" i="6"/>
  <c r="AE65" i="6"/>
  <c r="AQ65" i="6"/>
  <c r="AA34" i="6"/>
  <c r="AN65" i="6"/>
  <c r="AL34" i="6"/>
  <c r="S34" i="6"/>
  <c r="K65" i="6"/>
  <c r="AM34" i="6"/>
  <c r="AS34" i="6"/>
  <c r="AD68" i="6"/>
  <c r="AX68" i="6"/>
  <c r="L68" i="6"/>
  <c r="K68" i="6"/>
  <c r="J68" i="6"/>
  <c r="O68" i="6"/>
  <c r="AF68" i="6"/>
  <c r="H68" i="6"/>
  <c r="AS68" i="6"/>
  <c r="N68" i="6"/>
  <c r="U68" i="6"/>
  <c r="AQ68" i="6"/>
  <c r="X68" i="6"/>
  <c r="AO68" i="6"/>
  <c r="AR68" i="6"/>
  <c r="AW68" i="6"/>
  <c r="Z68" i="6"/>
  <c r="AH68" i="6"/>
  <c r="V68" i="6"/>
  <c r="AK68" i="6"/>
  <c r="M68" i="6"/>
  <c r="AE68" i="6"/>
  <c r="D68" i="6"/>
  <c r="AV68" i="6"/>
  <c r="AI68" i="6"/>
  <c r="AU68" i="6"/>
  <c r="AT68" i="6"/>
  <c r="AA68" i="6"/>
  <c r="AG68" i="6"/>
  <c r="AN68" i="6"/>
  <c r="AB68" i="6"/>
  <c r="Y68" i="6"/>
  <c r="T68" i="6"/>
  <c r="R68" i="6"/>
  <c r="AP68" i="6"/>
  <c r="AM68" i="6"/>
  <c r="AJ68" i="6"/>
  <c r="Q68" i="6"/>
  <c r="W68" i="6"/>
  <c r="AC68" i="6"/>
  <c r="I68" i="6"/>
  <c r="E68" i="6"/>
  <c r="F68" i="6"/>
  <c r="S68" i="6"/>
  <c r="P68" i="6"/>
  <c r="AL68" i="6"/>
  <c r="O9" i="6"/>
  <c r="AF9" i="6"/>
  <c r="G65" i="6"/>
  <c r="S65" i="6"/>
  <c r="V65" i="6"/>
  <c r="AK65" i="6"/>
  <c r="AH65" i="6"/>
  <c r="AB65" i="6"/>
  <c r="AT34" i="6"/>
  <c r="Z34" i="6"/>
  <c r="F23" i="6"/>
  <c r="Y65" i="6"/>
  <c r="AX34" i="6"/>
  <c r="AR34" i="6"/>
  <c r="G68" i="6"/>
  <c r="AH41" i="6"/>
  <c r="AB9" i="6"/>
  <c r="M9" i="6"/>
  <c r="AM9" i="6"/>
  <c r="J23" i="6"/>
  <c r="AU23" i="6"/>
  <c r="AU41" i="6"/>
  <c r="AK23" i="6"/>
  <c r="R9" i="6"/>
  <c r="S9" i="6"/>
  <c r="AR9" i="6"/>
  <c r="K23" i="6"/>
  <c r="V9" i="6"/>
  <c r="AT65" i="6"/>
  <c r="AG9" i="6"/>
  <c r="AG23" i="6"/>
  <c r="AP65" i="6"/>
  <c r="AE34" i="6"/>
  <c r="W34" i="6"/>
  <c r="U34" i="6"/>
  <c r="AJ34" i="6"/>
  <c r="AB34" i="6"/>
  <c r="N34" i="6"/>
  <c r="I34" i="6"/>
  <c r="L34" i="6"/>
  <c r="AU34" i="6"/>
  <c r="AV34" i="6"/>
  <c r="J34" i="6"/>
  <c r="AJ31" i="6"/>
  <c r="R41" i="6"/>
  <c r="AE61" i="6"/>
  <c r="AC31" i="6"/>
  <c r="K41" i="6"/>
  <c r="K9" i="6"/>
  <c r="J9" i="6"/>
  <c r="AT9" i="6"/>
  <c r="AU9" i="6"/>
  <c r="G9" i="6"/>
  <c r="Q9" i="6"/>
  <c r="Y9" i="6"/>
  <c r="AD61" i="6"/>
  <c r="D61" i="6"/>
  <c r="AH61" i="6"/>
  <c r="AB23" i="6"/>
  <c r="S41" i="6"/>
  <c r="AE9" i="6"/>
  <c r="AK41" i="6"/>
  <c r="L41" i="6"/>
  <c r="AJ9" i="6"/>
  <c r="I9" i="6"/>
  <c r="G61" i="6"/>
  <c r="AC23" i="6"/>
  <c r="AX23" i="6"/>
  <c r="AC41" i="6"/>
  <c r="AK9" i="6"/>
  <c r="Y41" i="6"/>
  <c r="M41" i="6"/>
  <c r="AR41" i="6"/>
  <c r="AM61" i="6"/>
  <c r="AQ41" i="6"/>
  <c r="Q31" i="6"/>
  <c r="AG41" i="6"/>
  <c r="D41" i="6"/>
  <c r="AJ61" i="6"/>
  <c r="T9" i="6"/>
  <c r="H9" i="6"/>
  <c r="AS9" i="6"/>
  <c r="L9" i="6"/>
  <c r="AH9" i="6"/>
  <c r="E9" i="6"/>
  <c r="AE31" i="6"/>
  <c r="Z31" i="6"/>
  <c r="Z23" i="6"/>
  <c r="X23" i="6"/>
  <c r="AA31" i="6"/>
  <c r="AL9" i="6"/>
  <c r="AA41" i="6"/>
  <c r="AM41" i="6"/>
  <c r="AH23" i="6"/>
  <c r="I23" i="6"/>
  <c r="AR23" i="6"/>
  <c r="M23" i="6"/>
  <c r="AI23" i="6"/>
  <c r="AQ23" i="6"/>
  <c r="AF23" i="6"/>
  <c r="O23" i="6"/>
  <c r="P23" i="6"/>
  <c r="T23" i="6"/>
  <c r="AO23" i="6"/>
  <c r="AS23" i="6"/>
  <c r="G23" i="6"/>
  <c r="V23" i="6"/>
  <c r="S23" i="6"/>
  <c r="R23" i="6"/>
  <c r="N23" i="6"/>
  <c r="AV23" i="6"/>
  <c r="AJ23" i="6"/>
  <c r="E23" i="6"/>
  <c r="AN23" i="6"/>
  <c r="Y23" i="6"/>
  <c r="L23" i="6"/>
  <c r="AT23" i="6"/>
  <c r="H23" i="6"/>
  <c r="AP23" i="6"/>
  <c r="D23" i="6"/>
  <c r="AW23" i="6"/>
  <c r="AA23" i="6"/>
  <c r="U23" i="6"/>
  <c r="AE23" i="6"/>
  <c r="X31" i="6"/>
  <c r="AW9" i="6"/>
  <c r="AN9" i="6"/>
  <c r="AC9" i="6"/>
  <c r="D9" i="6"/>
  <c r="AI9" i="6"/>
  <c r="AX9" i="6"/>
  <c r="AD31" i="6"/>
  <c r="W31" i="6"/>
  <c r="Q23" i="6"/>
  <c r="AS31" i="6"/>
  <c r="U41" i="6"/>
  <c r="V41" i="6"/>
  <c r="AV31" i="6"/>
  <c r="AL41" i="6"/>
  <c r="AD54" i="6"/>
  <c r="AE54" i="6"/>
  <c r="AK54" i="6"/>
  <c r="X54" i="6"/>
  <c r="AV54" i="6"/>
  <c r="AB54" i="6"/>
  <c r="AQ54" i="6"/>
  <c r="I54" i="6"/>
  <c r="G54" i="6"/>
  <c r="D54" i="6"/>
  <c r="M54" i="6"/>
  <c r="L54" i="6"/>
  <c r="AM54" i="6"/>
  <c r="AT54" i="6"/>
  <c r="H54" i="6"/>
  <c r="AR54" i="6"/>
  <c r="AX54" i="6"/>
  <c r="AS54" i="6"/>
  <c r="AW54" i="6"/>
  <c r="AJ54" i="6"/>
  <c r="Z54" i="6"/>
  <c r="E54" i="6"/>
  <c r="AC54" i="6"/>
  <c r="AA54" i="6"/>
  <c r="Q54" i="6"/>
  <c r="AI54" i="6"/>
  <c r="AH54" i="6"/>
  <c r="T54" i="6"/>
  <c r="R54" i="6"/>
  <c r="P54" i="6"/>
  <c r="W54" i="6"/>
  <c r="AP54" i="6"/>
  <c r="J54" i="6"/>
  <c r="F54" i="6"/>
  <c r="AG54" i="6"/>
  <c r="O54" i="6"/>
  <c r="U54" i="6"/>
  <c r="N54" i="6"/>
  <c r="K54" i="6"/>
  <c r="AF54" i="6"/>
  <c r="Y54" i="6"/>
  <c r="AO54" i="6"/>
  <c r="AN54" i="6"/>
  <c r="AL54" i="6"/>
  <c r="V54" i="6"/>
  <c r="AU54" i="6"/>
  <c r="E61" i="6"/>
  <c r="AR61" i="6"/>
  <c r="S61" i="6"/>
  <c r="W61" i="6"/>
  <c r="K61" i="6"/>
  <c r="AS61" i="6"/>
  <c r="AG61" i="6"/>
  <c r="AI61" i="6"/>
  <c r="V61" i="6"/>
  <c r="Q61" i="6"/>
  <c r="O61" i="6"/>
  <c r="AX61" i="6"/>
  <c r="AN61" i="6"/>
  <c r="I61" i="6"/>
  <c r="AV61" i="6"/>
  <c r="AC61" i="6"/>
  <c r="AA61" i="6"/>
  <c r="Y61" i="6"/>
  <c r="AO61" i="6"/>
  <c r="L61" i="6"/>
  <c r="AU61" i="6"/>
  <c r="J61" i="6"/>
  <c r="N61" i="6"/>
  <c r="AP61" i="6"/>
  <c r="P61" i="6"/>
  <c r="U61" i="6"/>
  <c r="AB61" i="6"/>
  <c r="R61" i="6"/>
  <c r="Z61" i="6"/>
  <c r="AD9" i="6"/>
  <c r="AF61" i="6"/>
  <c r="Q46" i="6"/>
  <c r="AE46" i="6"/>
  <c r="AK46" i="6"/>
  <c r="X46" i="6"/>
  <c r="AD46" i="6"/>
  <c r="D46" i="6"/>
  <c r="O46" i="6"/>
  <c r="V46" i="6"/>
  <c r="AO46" i="6"/>
  <c r="J46" i="6"/>
  <c r="AP46" i="6"/>
  <c r="S46" i="6"/>
  <c r="AA46" i="6"/>
  <c r="AJ46" i="6"/>
  <c r="I46" i="6"/>
  <c r="AH46" i="6"/>
  <c r="U46" i="6"/>
  <c r="N46" i="6"/>
  <c r="AF46" i="6"/>
  <c r="Y46" i="6"/>
  <c r="W46" i="6"/>
  <c r="K46" i="6"/>
  <c r="AT46" i="6"/>
  <c r="AI46" i="6"/>
  <c r="G46" i="6"/>
  <c r="AX46" i="6"/>
  <c r="AU46" i="6"/>
  <c r="Z46" i="6"/>
  <c r="H46" i="6"/>
  <c r="AW46" i="6"/>
  <c r="AM46" i="6"/>
  <c r="AL46" i="6"/>
  <c r="AV46" i="6"/>
  <c r="AN46" i="6"/>
  <c r="R46" i="6"/>
  <c r="AS46" i="6"/>
  <c r="AQ46" i="6"/>
  <c r="AC46" i="6"/>
  <c r="AB46" i="6"/>
  <c r="M46" i="6"/>
  <c r="P46" i="6"/>
  <c r="AR46" i="6"/>
  <c r="AG46" i="6"/>
  <c r="T46" i="6"/>
  <c r="F46" i="6"/>
  <c r="L46" i="6"/>
  <c r="E46" i="6"/>
  <c r="AD57" i="6"/>
  <c r="AE57" i="6"/>
  <c r="X57" i="6"/>
  <c r="AK57" i="6"/>
  <c r="H57" i="6"/>
  <c r="V57" i="6"/>
  <c r="AO57" i="6"/>
  <c r="AC57" i="6"/>
  <c r="AB57" i="6"/>
  <c r="AJ57" i="6"/>
  <c r="AR57" i="6"/>
  <c r="AL57" i="6"/>
  <c r="W57" i="6"/>
  <c r="G57" i="6"/>
  <c r="AP57" i="6"/>
  <c r="AF57" i="6"/>
  <c r="L57" i="6"/>
  <c r="AA57" i="6"/>
  <c r="P57" i="6"/>
  <c r="AG57" i="6"/>
  <c r="U57" i="6"/>
  <c r="AT57" i="6"/>
  <c r="Q57" i="6"/>
  <c r="F57" i="6"/>
  <c r="AM57" i="6"/>
  <c r="J57" i="6"/>
  <c r="AQ57" i="6"/>
  <c r="O57" i="6"/>
  <c r="S57" i="6"/>
  <c r="AH57" i="6"/>
  <c r="E57" i="6"/>
  <c r="AX57" i="6"/>
  <c r="K57" i="6"/>
  <c r="Y57" i="6"/>
  <c r="AW57" i="6"/>
  <c r="AN57" i="6"/>
  <c r="AI57" i="6"/>
  <c r="N57" i="6"/>
  <c r="AU57" i="6"/>
  <c r="I57" i="6"/>
  <c r="AV57" i="6"/>
  <c r="T57" i="6"/>
  <c r="AS57" i="6"/>
  <c r="Z57" i="6"/>
  <c r="M57" i="6"/>
  <c r="R57" i="6"/>
  <c r="S54" i="6"/>
  <c r="AL61" i="6"/>
  <c r="I27" i="6"/>
  <c r="AD27" i="6"/>
  <c r="AK27" i="6"/>
  <c r="X27" i="6"/>
  <c r="Y27" i="6"/>
  <c r="AR27" i="6"/>
  <c r="W27" i="6"/>
  <c r="N27" i="6"/>
  <c r="AX27" i="6"/>
  <c r="AN27" i="6"/>
  <c r="AT27" i="6"/>
  <c r="AS27" i="6"/>
  <c r="M27" i="6"/>
  <c r="AE27" i="6"/>
  <c r="S27" i="6"/>
  <c r="J27" i="6"/>
  <c r="V27" i="6"/>
  <c r="AO27" i="6"/>
  <c r="Z27" i="6"/>
  <c r="U27" i="6"/>
  <c r="P27" i="6"/>
  <c r="O27" i="6"/>
  <c r="AU27" i="6"/>
  <c r="R27" i="6"/>
  <c r="G27" i="6"/>
  <c r="AM27" i="6"/>
  <c r="AL27" i="6"/>
  <c r="H27" i="6"/>
  <c r="AH27" i="6"/>
  <c r="AC27" i="6"/>
  <c r="AB27" i="6"/>
  <c r="D27" i="6"/>
  <c r="AP27" i="6"/>
  <c r="E27" i="6"/>
  <c r="T27" i="6"/>
  <c r="K27" i="6"/>
  <c r="F27" i="6"/>
  <c r="AW27" i="6"/>
  <c r="Q27" i="6"/>
  <c r="AF27" i="6"/>
  <c r="AV27" i="6"/>
  <c r="L27" i="6"/>
  <c r="AI27" i="6"/>
  <c r="AQ27" i="6"/>
  <c r="AJ27" i="6"/>
  <c r="AA27" i="6"/>
  <c r="AG27" i="6"/>
  <c r="AR31" i="6"/>
  <c r="K31" i="6"/>
  <c r="V31" i="6"/>
  <c r="U31" i="6"/>
  <c r="AO31" i="6"/>
  <c r="AN31" i="6"/>
  <c r="AT31" i="6"/>
  <c r="G31" i="6"/>
  <c r="R31" i="6"/>
  <c r="H31" i="6"/>
  <c r="AG31" i="6"/>
  <c r="AL31" i="6"/>
  <c r="AH31" i="6"/>
  <c r="AP31" i="6"/>
  <c r="M31" i="6"/>
  <c r="AB31" i="6"/>
  <c r="AU31" i="6"/>
  <c r="F31" i="6"/>
  <c r="T31" i="6"/>
  <c r="AI31" i="6"/>
  <c r="J31" i="6"/>
  <c r="AM31" i="6"/>
  <c r="D31" i="6"/>
  <c r="L31" i="6"/>
  <c r="AW31" i="6"/>
  <c r="I31" i="6"/>
  <c r="E31" i="6"/>
  <c r="N31" i="6"/>
  <c r="O31" i="6"/>
  <c r="S31" i="6"/>
  <c r="AQ61" i="6"/>
  <c r="P31" i="6"/>
  <c r="AT41" i="6"/>
  <c r="AD41" i="6"/>
  <c r="H41" i="6"/>
  <c r="AW41" i="6"/>
  <c r="AJ41" i="6"/>
  <c r="P41" i="6"/>
  <c r="AE41" i="6"/>
  <c r="F41" i="6"/>
  <c r="Z41" i="6"/>
  <c r="AO41" i="6"/>
  <c r="AB41" i="6"/>
  <c r="AI41" i="6"/>
  <c r="O41" i="6"/>
  <c r="G41" i="6"/>
  <c r="T41" i="6"/>
  <c r="N41" i="6"/>
  <c r="E41" i="6"/>
  <c r="Q41" i="6"/>
  <c r="X13" i="6"/>
  <c r="AD13" i="6"/>
  <c r="AK13" i="6"/>
  <c r="AL13" i="6"/>
  <c r="AK61" i="6"/>
  <c r="T61" i="6"/>
  <c r="AW61" i="6"/>
  <c r="AL19" i="6"/>
  <c r="X19" i="6"/>
  <c r="AD19" i="6"/>
  <c r="AE19" i="6"/>
  <c r="AK19" i="6"/>
  <c r="F19" i="6"/>
  <c r="AT19" i="6"/>
  <c r="H19" i="6"/>
  <c r="AV19" i="6"/>
  <c r="AN19" i="6"/>
  <c r="AB19" i="6"/>
  <c r="J19" i="6"/>
  <c r="V19" i="6"/>
  <c r="M19" i="6"/>
  <c r="D19" i="6"/>
  <c r="U19" i="6"/>
  <c r="R19" i="6"/>
  <c r="AJ19" i="6"/>
  <c r="AA19" i="6"/>
  <c r="G19" i="6"/>
  <c r="AO19" i="6"/>
  <c r="K19" i="6"/>
  <c r="P19" i="6"/>
  <c r="I19" i="6"/>
  <c r="AH19" i="6"/>
  <c r="T19" i="6"/>
  <c r="AI19" i="6"/>
  <c r="AG19" i="6"/>
  <c r="AP19" i="6"/>
  <c r="L19" i="6"/>
  <c r="AU19" i="6"/>
  <c r="Y19" i="6"/>
  <c r="Q19" i="6"/>
  <c r="Z19" i="6"/>
  <c r="AS19" i="6"/>
  <c r="AF19" i="6"/>
  <c r="AM19" i="6"/>
  <c r="O19" i="6"/>
  <c r="AC19" i="6"/>
  <c r="N19" i="6"/>
  <c r="S19" i="6"/>
  <c r="AR19" i="6"/>
  <c r="W19" i="6"/>
  <c r="AQ19" i="6"/>
  <c r="E19" i="6"/>
  <c r="AX19" i="6"/>
  <c r="AW19" i="6"/>
  <c r="AF41" i="6"/>
  <c r="W41" i="6"/>
  <c r="X9" i="6"/>
  <c r="AS41" i="6"/>
  <c r="AV41" i="6"/>
  <c r="AP41" i="6"/>
  <c r="AX41" i="6"/>
  <c r="X61" i="6"/>
  <c r="AT61" i="6"/>
  <c r="AK31" i="6"/>
  <c r="H61" i="6"/>
  <c r="AN41" i="6"/>
  <c r="I41" i="6"/>
  <c r="J41" i="6"/>
  <c r="D57" i="6"/>
  <c r="X70" i="2"/>
  <c r="P70" i="2"/>
  <c r="AC70" i="2"/>
  <c r="AA70" i="2"/>
  <c r="AI70" i="2"/>
  <c r="U70" i="2"/>
  <c r="K70" i="2"/>
  <c r="AG70" i="2"/>
  <c r="I70" i="2"/>
  <c r="AJ70" i="2"/>
  <c r="D70" i="2"/>
  <c r="Q70" i="2"/>
  <c r="O70" i="2"/>
  <c r="M70" i="2"/>
  <c r="AB70" i="2"/>
  <c r="AH70" i="2"/>
  <c r="F70" i="2"/>
  <c r="G70" i="2"/>
  <c r="E70" i="2"/>
  <c r="V70" i="2"/>
  <c r="T70" i="2"/>
  <c r="Z70" i="2"/>
  <c r="AF70" i="2"/>
  <c r="AL70" i="2"/>
  <c r="AE70" i="2"/>
  <c r="N70" i="2"/>
  <c r="R70" i="2"/>
  <c r="AD70" i="2"/>
  <c r="S70" i="2"/>
  <c r="J70" i="2"/>
  <c r="W70" i="2"/>
  <c r="AK70" i="2"/>
  <c r="L70" i="2"/>
  <c r="Y70" i="2"/>
  <c r="J38" i="2"/>
  <c r="R38" i="2"/>
  <c r="Z38" i="2"/>
  <c r="AH38" i="2"/>
  <c r="F38" i="2"/>
  <c r="K38" i="2"/>
  <c r="S38" i="2"/>
  <c r="AA38" i="2"/>
  <c r="AI38" i="2"/>
  <c r="D38" i="2"/>
  <c r="AB38" i="2"/>
  <c r="L38" i="2"/>
  <c r="T38" i="2"/>
  <c r="AJ38" i="2"/>
  <c r="M38" i="2"/>
  <c r="U38" i="2"/>
  <c r="AC38" i="2"/>
  <c r="AK38" i="2"/>
  <c r="AL38" i="2"/>
  <c r="N38" i="2"/>
  <c r="V38" i="2"/>
  <c r="AD38" i="2"/>
  <c r="O38" i="2"/>
  <c r="W38" i="2"/>
  <c r="AE38" i="2"/>
  <c r="H38" i="2"/>
  <c r="P38" i="2"/>
  <c r="X38" i="2"/>
  <c r="AF38" i="2"/>
  <c r="G38" i="2"/>
  <c r="I38" i="2"/>
  <c r="Q38" i="2"/>
  <c r="Y38" i="2"/>
  <c r="AG38" i="2"/>
  <c r="L47" i="2"/>
  <c r="T47" i="2"/>
  <c r="AB47" i="2"/>
  <c r="AJ47" i="2"/>
  <c r="M47" i="2"/>
  <c r="U47" i="2"/>
  <c r="AC47" i="2"/>
  <c r="AK47" i="2"/>
  <c r="AL47" i="2"/>
  <c r="F47" i="2"/>
  <c r="N47" i="2"/>
  <c r="V47" i="2"/>
  <c r="AD47" i="2"/>
  <c r="G47" i="2"/>
  <c r="O47" i="2"/>
  <c r="W47" i="2"/>
  <c r="AE47" i="2"/>
  <c r="H47" i="2"/>
  <c r="P47" i="2"/>
  <c r="X47" i="2"/>
  <c r="AF47" i="2"/>
  <c r="E47" i="2"/>
  <c r="I47" i="2"/>
  <c r="Q47" i="2"/>
  <c r="Y47" i="2"/>
  <c r="AG47" i="2"/>
  <c r="D47" i="2"/>
  <c r="J47" i="2"/>
  <c r="R47" i="2"/>
  <c r="Z47" i="2"/>
  <c r="AH47" i="2"/>
  <c r="K47" i="2"/>
  <c r="S47" i="2"/>
  <c r="AA47" i="2"/>
  <c r="AI47" i="2"/>
  <c r="M13" i="6"/>
  <c r="U13" i="6"/>
  <c r="AF13" i="6"/>
  <c r="AP13" i="6"/>
  <c r="E13" i="6"/>
  <c r="H13" i="6"/>
  <c r="P13" i="6"/>
  <c r="AI13" i="6"/>
  <c r="AS13" i="6"/>
  <c r="L13" i="6"/>
  <c r="T13" i="6"/>
  <c r="AO13" i="6"/>
  <c r="AW13" i="6"/>
  <c r="F13" i="6"/>
  <c r="N13" i="6"/>
  <c r="V13" i="6"/>
  <c r="AG13" i="6"/>
  <c r="AQ13" i="6"/>
  <c r="D13" i="6"/>
  <c r="G13" i="6"/>
  <c r="O13" i="6"/>
  <c r="W13" i="6"/>
  <c r="AH13" i="6"/>
  <c r="AR13" i="6"/>
  <c r="I13" i="6"/>
  <c r="Q13" i="6"/>
  <c r="Z13" i="6"/>
  <c r="AJ13" i="6"/>
  <c r="AT13" i="6"/>
  <c r="J13" i="6"/>
  <c r="R13" i="6"/>
  <c r="AA13" i="6"/>
  <c r="AM13" i="6"/>
  <c r="AU13" i="6"/>
  <c r="K13" i="6"/>
  <c r="S13" i="6"/>
  <c r="AB13" i="6"/>
  <c r="AN13" i="6"/>
  <c r="AC13" i="6"/>
  <c r="AV13" i="6"/>
  <c r="AX13" i="6"/>
  <c r="Y13" i="6"/>
  <c r="AE13" i="6"/>
  <c r="D128" i="2" l="1"/>
  <c r="D108" i="6"/>
</calcChain>
</file>

<file path=xl/sharedStrings.xml><?xml version="1.0" encoding="utf-8"?>
<sst xmlns="http://schemas.openxmlformats.org/spreadsheetml/2006/main" count="866" uniqueCount="829">
  <si>
    <t>Relative energy</t>
  </si>
  <si>
    <t>Boltzman Ratio</t>
  </si>
  <si>
    <t>Acid</t>
  </si>
  <si>
    <t>acid name</t>
  </si>
  <si>
    <t>Ac4</t>
  </si>
  <si>
    <t>Ac3</t>
  </si>
  <si>
    <t>Ac9</t>
  </si>
  <si>
    <t>Ac6</t>
  </si>
  <si>
    <t>Ac8</t>
  </si>
  <si>
    <t>Ac7</t>
  </si>
  <si>
    <t>Ac5</t>
  </si>
  <si>
    <t>Ac2</t>
  </si>
  <si>
    <t>Ac1</t>
  </si>
  <si>
    <t>Ac14</t>
  </si>
  <si>
    <t>Ac10</t>
  </si>
  <si>
    <t>Ac11</t>
  </si>
  <si>
    <t>Ac16</t>
  </si>
  <si>
    <t>Ac13</t>
  </si>
  <si>
    <t>Ac12</t>
  </si>
  <si>
    <t>Ac19</t>
  </si>
  <si>
    <t>Ac18</t>
  </si>
  <si>
    <t>Ac20</t>
  </si>
  <si>
    <t>Ac17</t>
  </si>
  <si>
    <t>Ac21</t>
  </si>
  <si>
    <t>Ac22</t>
  </si>
  <si>
    <t>Amines</t>
  </si>
  <si>
    <t>N10</t>
  </si>
  <si>
    <t>N11</t>
  </si>
  <si>
    <t>N12</t>
  </si>
  <si>
    <t>N13</t>
  </si>
  <si>
    <t>N14</t>
  </si>
  <si>
    <t>N15</t>
  </si>
  <si>
    <t>N16</t>
  </si>
  <si>
    <t>Ac15</t>
  </si>
  <si>
    <t>Acid ID</t>
  </si>
  <si>
    <t>Amine ID</t>
  </si>
  <si>
    <t>N6</t>
  </si>
  <si>
    <t>N4</t>
  </si>
  <si>
    <t>N7</t>
  </si>
  <si>
    <t>N3</t>
  </si>
  <si>
    <t>N5</t>
  </si>
  <si>
    <t>N2</t>
  </si>
  <si>
    <t>N8</t>
  </si>
  <si>
    <t>N9</t>
  </si>
  <si>
    <t>N1</t>
  </si>
  <si>
    <t>Clustering Analysis Performed</t>
  </si>
  <si>
    <t>Ac1_CDI_boltz</t>
  </si>
  <si>
    <t>Ac1_CDI_1</t>
  </si>
  <si>
    <t>Ac1_CDI_2</t>
  </si>
  <si>
    <t>Ac1_CDI_3</t>
  </si>
  <si>
    <t>Ac1_CDI_4</t>
  </si>
  <si>
    <t>Ac1_CDI_5</t>
  </si>
  <si>
    <t>Ac1_CDI_6</t>
  </si>
  <si>
    <t>Ac1_CDI_7</t>
  </si>
  <si>
    <t>Ac1_CDI_8</t>
  </si>
  <si>
    <t>Ac1-CDI</t>
  </si>
  <si>
    <t>Ac1_1</t>
  </si>
  <si>
    <t>Ac1_2</t>
  </si>
  <si>
    <t>Ac1_3</t>
  </si>
  <si>
    <t>Ac1_4</t>
  </si>
  <si>
    <t>Ac1_5</t>
  </si>
  <si>
    <t>Ac1_6</t>
  </si>
  <si>
    <t>Ac1_7</t>
  </si>
  <si>
    <t>Ac1_8</t>
  </si>
  <si>
    <t>Ac1_9</t>
  </si>
  <si>
    <t>Ac1_boltz</t>
  </si>
  <si>
    <t>amine name</t>
  </si>
  <si>
    <t>N1_1</t>
  </si>
  <si>
    <t>N1_2</t>
  </si>
  <si>
    <t>N1_3</t>
  </si>
  <si>
    <t>N1_4</t>
  </si>
  <si>
    <t>N1_5</t>
  </si>
  <si>
    <t>N2_1</t>
  </si>
  <si>
    <t>N2_2</t>
  </si>
  <si>
    <t>N2_3</t>
  </si>
  <si>
    <t>N3_1</t>
  </si>
  <si>
    <t>N3_2</t>
  </si>
  <si>
    <t>N3_3</t>
  </si>
  <si>
    <t>N3_5</t>
  </si>
  <si>
    <t>N4_1</t>
  </si>
  <si>
    <t>N4_2</t>
  </si>
  <si>
    <t>N4_3</t>
  </si>
  <si>
    <t>N5_1</t>
  </si>
  <si>
    <t>N5_2</t>
  </si>
  <si>
    <t>N5_3</t>
  </si>
  <si>
    <t>N6_1</t>
  </si>
  <si>
    <t>N6_2</t>
  </si>
  <si>
    <t>N6_3</t>
  </si>
  <si>
    <t>N7_1</t>
  </si>
  <si>
    <t>N7_2</t>
  </si>
  <si>
    <t>N8_1</t>
  </si>
  <si>
    <t>N9_1</t>
  </si>
  <si>
    <t>N9_2</t>
  </si>
  <si>
    <t>N9_3</t>
  </si>
  <si>
    <t>N10_1</t>
  </si>
  <si>
    <t>N10_2</t>
  </si>
  <si>
    <t>N10_3</t>
  </si>
  <si>
    <t>N10_4</t>
  </si>
  <si>
    <t>N11_1</t>
  </si>
  <si>
    <t>N11_2</t>
  </si>
  <si>
    <t>N11_3</t>
  </si>
  <si>
    <t>N11_4</t>
  </si>
  <si>
    <t>N12_1</t>
  </si>
  <si>
    <t>N12_2</t>
  </si>
  <si>
    <t>N13_1</t>
  </si>
  <si>
    <t>N13_2</t>
  </si>
  <si>
    <t>N14_1</t>
  </si>
  <si>
    <t>N14_2</t>
  </si>
  <si>
    <t>N14_3</t>
  </si>
  <si>
    <t>N15_1</t>
  </si>
  <si>
    <t>N15_2</t>
  </si>
  <si>
    <t>N16_1</t>
  </si>
  <si>
    <t>Ac2_1</t>
  </si>
  <si>
    <t>Ac2_2</t>
  </si>
  <si>
    <t>Ac3_1</t>
  </si>
  <si>
    <t>Ac4_1</t>
  </si>
  <si>
    <t>Ac4_2</t>
  </si>
  <si>
    <t>Ac4_3</t>
  </si>
  <si>
    <t>Ac4_4</t>
  </si>
  <si>
    <t>Ac5_1</t>
  </si>
  <si>
    <t>Ac5_2</t>
  </si>
  <si>
    <t>Ac6_1</t>
  </si>
  <si>
    <t>Ac6_2</t>
  </si>
  <si>
    <t>Ac6_3</t>
  </si>
  <si>
    <t>Ac6_4</t>
  </si>
  <si>
    <t>Ac6_5</t>
  </si>
  <si>
    <t>Ac6_6</t>
  </si>
  <si>
    <t>Ac6_7</t>
  </si>
  <si>
    <t>Ac6_8</t>
  </si>
  <si>
    <t>Ac6_9</t>
  </si>
  <si>
    <t>Ac6_10</t>
  </si>
  <si>
    <t>Ac6_11</t>
  </si>
  <si>
    <t>Ac6_12</t>
  </si>
  <si>
    <t>Ac6_13</t>
  </si>
  <si>
    <t>Ac6_14</t>
  </si>
  <si>
    <t>Ac6_15</t>
  </si>
  <si>
    <t>Ac7_1</t>
  </si>
  <si>
    <t>Ac7_2</t>
  </si>
  <si>
    <t>Ac7_3</t>
  </si>
  <si>
    <t>Ac8_1</t>
  </si>
  <si>
    <t>Ac8_2</t>
  </si>
  <si>
    <t>Ac9_1</t>
  </si>
  <si>
    <t>Ac9_2</t>
  </si>
  <si>
    <t>Ac10_1</t>
  </si>
  <si>
    <t>Ac10_2</t>
  </si>
  <si>
    <t>Ac10_3</t>
  </si>
  <si>
    <t>Ac10_4</t>
  </si>
  <si>
    <t>Ac11_1</t>
  </si>
  <si>
    <t>N15_boltz</t>
  </si>
  <si>
    <t>N14_boltz</t>
  </si>
  <si>
    <t>N13_boltz</t>
  </si>
  <si>
    <t>N12_boltz</t>
  </si>
  <si>
    <t>N11_boltz</t>
  </si>
  <si>
    <t>N10_boltz</t>
  </si>
  <si>
    <t>N9_boltz</t>
  </si>
  <si>
    <t>N7_boltz</t>
  </si>
  <si>
    <t>N6_boltz</t>
  </si>
  <si>
    <t>N5_boltz</t>
  </si>
  <si>
    <t>N4_boltz</t>
  </si>
  <si>
    <t>N3_boltz</t>
  </si>
  <si>
    <t>N2_boltz</t>
  </si>
  <si>
    <t>N1_boltz</t>
  </si>
  <si>
    <t>Ac10_boltz</t>
  </si>
  <si>
    <t>Ac9_boltz</t>
  </si>
  <si>
    <t>Ac8_boltz</t>
  </si>
  <si>
    <t>Ac7_boltz</t>
  </si>
  <si>
    <t>Ac6_boltz</t>
  </si>
  <si>
    <t>Ac5_boltz</t>
  </si>
  <si>
    <t>Ac4_boltz</t>
  </si>
  <si>
    <t>Ac2_boltz</t>
  </si>
  <si>
    <t>Ac12_1</t>
  </si>
  <si>
    <t>Ac12_2</t>
  </si>
  <si>
    <t>Ac13_1</t>
  </si>
  <si>
    <t>Ac13_2</t>
  </si>
  <si>
    <t>Ac13_boltz</t>
  </si>
  <si>
    <t>Ac14_1</t>
  </si>
  <si>
    <t>Ac14_2</t>
  </si>
  <si>
    <t>Ac14_boltz</t>
  </si>
  <si>
    <t>Ac12_boltz</t>
  </si>
  <si>
    <t>Ac15_1</t>
  </si>
  <si>
    <t>Ac15_2</t>
  </si>
  <si>
    <t>Ac15_boltz</t>
  </si>
  <si>
    <t>Ac16_1</t>
  </si>
  <si>
    <t>Ac16_2</t>
  </si>
  <si>
    <t>Ac16_boltz</t>
  </si>
  <si>
    <t>Ac17_1</t>
  </si>
  <si>
    <t>Ac17_2</t>
  </si>
  <si>
    <t>Ac17_boltz</t>
  </si>
  <si>
    <t>Ac18_1</t>
  </si>
  <si>
    <t>Ac18_2</t>
  </si>
  <si>
    <t>Ac18_boltz</t>
  </si>
  <si>
    <t>Ac19_1</t>
  </si>
  <si>
    <t>Ac19_2</t>
  </si>
  <si>
    <t>Ac19_3</t>
  </si>
  <si>
    <t>Ac19_4</t>
  </si>
  <si>
    <t>Ac19_boltz</t>
  </si>
  <si>
    <t>Ac20_1</t>
  </si>
  <si>
    <t>Ac20_2</t>
  </si>
  <si>
    <t>Ac20_boltz</t>
  </si>
  <si>
    <t>Ac21_1</t>
  </si>
  <si>
    <t>Ac21_2</t>
  </si>
  <si>
    <t>Ac21_boltz</t>
  </si>
  <si>
    <t>Ac22_1</t>
  </si>
  <si>
    <t>Ac22_2</t>
  </si>
  <si>
    <t>Ac22_boltz</t>
  </si>
  <si>
    <t>Ac2_CDI_1</t>
  </si>
  <si>
    <t>Ac2_CDI_2</t>
  </si>
  <si>
    <t>Ac2_CDI_3</t>
  </si>
  <si>
    <t>Ac2_CDI_4</t>
  </si>
  <si>
    <t>Ac2_CDI_boltz</t>
  </si>
  <si>
    <t>Ac3_CDI_2</t>
  </si>
  <si>
    <t>Ac3_CDI_3</t>
  </si>
  <si>
    <t>Ac3_CDI_4</t>
  </si>
  <si>
    <t>Ac3_CDI_boltz</t>
  </si>
  <si>
    <t>Ac4_CDI_1</t>
  </si>
  <si>
    <t>Ac4_CDI_2</t>
  </si>
  <si>
    <t>Ac4_CDI_3</t>
  </si>
  <si>
    <t>Ac4_CDI_4</t>
  </si>
  <si>
    <t>Ac4_CDI_boltz</t>
  </si>
  <si>
    <t>Ac2-CDI</t>
  </si>
  <si>
    <t>Ac3-CDI</t>
  </si>
  <si>
    <t>Ac4-CDI</t>
  </si>
  <si>
    <t>Ac5_CDI_boltz</t>
  </si>
  <si>
    <t>Ac5_CDI_1</t>
  </si>
  <si>
    <t>Ac5_CDI_2</t>
  </si>
  <si>
    <t>Ac5-CDI</t>
  </si>
  <si>
    <t>Ac6_CDI_1</t>
  </si>
  <si>
    <t>Ac6_CDI_2</t>
  </si>
  <si>
    <t>Ac6_CDI_3</t>
  </si>
  <si>
    <t>Ac6_CDI_4</t>
  </si>
  <si>
    <t>Ac6_CDI_5</t>
  </si>
  <si>
    <t>Ac6_CDI_6</t>
  </si>
  <si>
    <t>Ac6_CDI_7</t>
  </si>
  <si>
    <t>Ac6_CDI_8</t>
  </si>
  <si>
    <t>Ac6_CDI_9</t>
  </si>
  <si>
    <t>Ac6_CDI_10</t>
  </si>
  <si>
    <t>Ac6_CDI_11</t>
  </si>
  <si>
    <t>Ac6_CDI_12</t>
  </si>
  <si>
    <t>Ac6_CDI_13</t>
  </si>
  <si>
    <t>Ac6_CDI_14</t>
  </si>
  <si>
    <t>Ac6_CDI_15</t>
  </si>
  <si>
    <t>Ac6_CDI_16</t>
  </si>
  <si>
    <t>Ac6_CDI_17</t>
  </si>
  <si>
    <t>Ac6_CDI_18</t>
  </si>
  <si>
    <t>Ac6_CDI_19</t>
  </si>
  <si>
    <t>Ac6_CDI_20</t>
  </si>
  <si>
    <t>Ac6_CDI_boltz</t>
  </si>
  <si>
    <t>Ac6-CDI</t>
  </si>
  <si>
    <t>Ac7-CDI</t>
  </si>
  <si>
    <t>Ac7_CDI_boltz</t>
  </si>
  <si>
    <t>Ac7_CDI_1</t>
  </si>
  <si>
    <t>Ac7_CDI_2</t>
  </si>
  <si>
    <t>Ac7_CDI_3</t>
  </si>
  <si>
    <t>Ac7_CDI_4</t>
  </si>
  <si>
    <t>Ac7_CDI_5</t>
  </si>
  <si>
    <t>Ac8_CDI_1</t>
  </si>
  <si>
    <t>Ac8_CDI_2</t>
  </si>
  <si>
    <t>Ac8_CDI_3</t>
  </si>
  <si>
    <t>Ac8_CDI_4</t>
  </si>
  <si>
    <t>Ac8_CDI_boltz</t>
  </si>
  <si>
    <t>Ac8-CDI</t>
  </si>
  <si>
    <t>Ac9_CDI_1</t>
  </si>
  <si>
    <t>Ac9_CDI_2</t>
  </si>
  <si>
    <t>Ac9_CDI_boltz</t>
  </si>
  <si>
    <t>Ac9-CDI</t>
  </si>
  <si>
    <t>Ac10_CDI_boltz</t>
  </si>
  <si>
    <t>Ac10-CDI</t>
  </si>
  <si>
    <t>Ac10_CDI_1</t>
  </si>
  <si>
    <t>Ac10_CDI_2</t>
  </si>
  <si>
    <t>Ac10_CDI_3</t>
  </si>
  <si>
    <t>Ac10_CDI_4</t>
  </si>
  <si>
    <t>Ac11_CDI_1</t>
  </si>
  <si>
    <t>Ac11_CDI_2</t>
  </si>
  <si>
    <t>Ac11_CDI_boltz</t>
  </si>
  <si>
    <t>Ac11-CDI</t>
  </si>
  <si>
    <t>Ac12_CDI_1</t>
  </si>
  <si>
    <t>Ac12_CDI_2</t>
  </si>
  <si>
    <t>Ac12_CDI_3</t>
  </si>
  <si>
    <t>Ac12_CDI_boltz</t>
  </si>
  <si>
    <t>Ac12-CDI</t>
  </si>
  <si>
    <t>Ac13_CDI_1</t>
  </si>
  <si>
    <t>Ac13_CDI_2</t>
  </si>
  <si>
    <t>Ac13_CDI_3</t>
  </si>
  <si>
    <t>Ac13_CDI_boltz</t>
  </si>
  <si>
    <t>Ac13-CDI</t>
  </si>
  <si>
    <t>Ac14_CDI_1</t>
  </si>
  <si>
    <t>Ac14_CDI_2</t>
  </si>
  <si>
    <t>Ac14_CDI_3</t>
  </si>
  <si>
    <t>Ac14_CDI_4</t>
  </si>
  <si>
    <t>Ac14_CDI_boltz</t>
  </si>
  <si>
    <t>Ac14-CDI</t>
  </si>
  <si>
    <t>Ac15_CDI_1</t>
  </si>
  <si>
    <t>Ac15_CDI_2</t>
  </si>
  <si>
    <t>Ac15_CDI_3</t>
  </si>
  <si>
    <t>Ac15_CDI_boltz</t>
  </si>
  <si>
    <t>Ac15-CDI</t>
  </si>
  <si>
    <t>Ac16_CDI_1</t>
  </si>
  <si>
    <t>Ac16_CDI_2</t>
  </si>
  <si>
    <t>Ac16_CDI_3</t>
  </si>
  <si>
    <t>Ac16_CDI_4</t>
  </si>
  <si>
    <t>Ac16_CDI_boltz</t>
  </si>
  <si>
    <t>Ac16-CDI</t>
  </si>
  <si>
    <t>Ac17_CDI_1</t>
  </si>
  <si>
    <t>Ac17_CDI_2</t>
  </si>
  <si>
    <t>Ac17_CDI_3</t>
  </si>
  <si>
    <t>Ac17_CDI_4</t>
  </si>
  <si>
    <t>Ac17_CDI_boltz</t>
  </si>
  <si>
    <t>Ac17-CDI</t>
  </si>
  <si>
    <t>Ac18-CDI</t>
  </si>
  <si>
    <t>Ac18_CDI_1</t>
  </si>
  <si>
    <t>Ac18_CDI_2</t>
  </si>
  <si>
    <t>Ac18_CDI_boltz</t>
  </si>
  <si>
    <t>Ac19_CDI_1</t>
  </si>
  <si>
    <t>Ac19_CDI_2</t>
  </si>
  <si>
    <t>Ac19_CDI_3</t>
  </si>
  <si>
    <t>Ac19_CDI_4</t>
  </si>
  <si>
    <t>Ac19_CDI_5</t>
  </si>
  <si>
    <t>Ac19_CDI_6</t>
  </si>
  <si>
    <t>Ac19_CDI_7</t>
  </si>
  <si>
    <t>Ac19_CDI_8</t>
  </si>
  <si>
    <t>Ac19_CDI_9</t>
  </si>
  <si>
    <t>Ac19_CDI_10</t>
  </si>
  <si>
    <t>Ac19_CDI_boltz</t>
  </si>
  <si>
    <t>Ac19-CDI</t>
  </si>
  <si>
    <t>Ac20_CDI_1</t>
  </si>
  <si>
    <t>Ac20_CDI_2</t>
  </si>
  <si>
    <t>Ac20_CDI_3</t>
  </si>
  <si>
    <t>Ac20_CDI_boltz</t>
  </si>
  <si>
    <t>Ac20-CDI</t>
  </si>
  <si>
    <t>Ac21-CDI</t>
  </si>
  <si>
    <t>Ac21_CDI_1</t>
  </si>
  <si>
    <t>Ac21_CDI_2</t>
  </si>
  <si>
    <t>Ac21_CDI_3</t>
  </si>
  <si>
    <t>Ac21_CDI_4</t>
  </si>
  <si>
    <t>Ac21_CDI_boltz</t>
  </si>
  <si>
    <t>Ac22-CDI</t>
  </si>
  <si>
    <t>Ac22_CDI_1</t>
  </si>
  <si>
    <t>Ac22_CDI_2</t>
  </si>
  <si>
    <t>Ac22_CDI_boltz</t>
  </si>
  <si>
    <t>e gas_amine</t>
  </si>
  <si>
    <t>g gas_amine</t>
  </si>
  <si>
    <t>E THF_amine</t>
  </si>
  <si>
    <t>G THF_amine</t>
  </si>
  <si>
    <t>dipole_amine</t>
  </si>
  <si>
    <t>E (HOMO)_amine</t>
  </si>
  <si>
    <t>E (LUMO)_amine</t>
  </si>
  <si>
    <t>mu_amine</t>
  </si>
  <si>
    <t>eta_amine</t>
  </si>
  <si>
    <t>omega_amine</t>
  </si>
  <si>
    <t>Polarizability (1)_amine</t>
  </si>
  <si>
    <t>Qpole eigen 2_amine</t>
  </si>
  <si>
    <t>Qpole eigen 3_amine</t>
  </si>
  <si>
    <t>Qpole Amplitude_amine</t>
  </si>
  <si>
    <t>NBO-N1_amine</t>
  </si>
  <si>
    <t>NBO-H2_amine</t>
  </si>
  <si>
    <t>NBO-H3_amine</t>
  </si>
  <si>
    <t>NBO-C4_amine</t>
  </si>
  <si>
    <t>NMR-N1_amine</t>
  </si>
  <si>
    <t>NMR-H2_amine</t>
  </si>
  <si>
    <t>NMR-H3_amine</t>
  </si>
  <si>
    <t>NMR-C4_amine</t>
  </si>
  <si>
    <t>ave_NMR-H2-H3_amine</t>
  </si>
  <si>
    <t>ave_NBO-H2-H3_amine</t>
  </si>
  <si>
    <t>angle-H2-N1-H3_amine</t>
  </si>
  <si>
    <t>angle-C4-N1-H2_amine</t>
  </si>
  <si>
    <t>delta_NBO-H2-H3_amine</t>
  </si>
  <si>
    <t>delta_NMR-H2-H3_amine</t>
  </si>
  <si>
    <t>pyramidalization N1 (1st)_anion</t>
  </si>
  <si>
    <t>angle-C4-N1-H3_amine</t>
  </si>
  <si>
    <t>delta_angle-C4-N1-H2_C4-N1-H3_amine</t>
  </si>
  <si>
    <t>ave_angle-C4-N1-H2_C4-N1-H3_amine</t>
  </si>
  <si>
    <t>Sterimol-L-N1-C4_amine</t>
  </si>
  <si>
    <t>Sterimol-B1-N1-C4_amine</t>
  </si>
  <si>
    <t>Sterimol-B5-N1-C4_amine</t>
  </si>
  <si>
    <t>e gas_acid</t>
  </si>
  <si>
    <t>g gas_acid</t>
  </si>
  <si>
    <t>E THF_acid</t>
  </si>
  <si>
    <t>G THF_acid</t>
  </si>
  <si>
    <t>dipole_acid</t>
  </si>
  <si>
    <t>E (HOMO)_acid</t>
  </si>
  <si>
    <t>E (LUMO)_acid</t>
  </si>
  <si>
    <t>mu_acid</t>
  </si>
  <si>
    <t>omega_acid</t>
  </si>
  <si>
    <t>Polarizability (1)_acid</t>
  </si>
  <si>
    <t>Qpole eigen 2_acid</t>
  </si>
  <si>
    <t>Qpole eigen 3_acid</t>
  </si>
  <si>
    <t>Qpole Amplitude_acid</t>
  </si>
  <si>
    <t>NMR-C1 C=O_acid</t>
  </si>
  <si>
    <t>NMR-O2 C=O_acid</t>
  </si>
  <si>
    <t>NMR-H5 O-H_acid</t>
  </si>
  <si>
    <t>NMR-O3 O-H</t>
  </si>
  <si>
    <t>NMR-C4_acid</t>
  </si>
  <si>
    <t>IR-freq-C=O_acid</t>
  </si>
  <si>
    <t>IR-int-C=O_acid</t>
  </si>
  <si>
    <t>IR-freq-O-H_acid</t>
  </si>
  <si>
    <t>IR-int-O-H_acid</t>
  </si>
  <si>
    <t>NBO-C1 C=O_acid</t>
  </si>
  <si>
    <t>NBO-O2 C=O_acid</t>
  </si>
  <si>
    <t>NBO-O3 O-H</t>
  </si>
  <si>
    <t>NBO-C4_acid</t>
  </si>
  <si>
    <t>NBO-H5 O-H_acid</t>
  </si>
  <si>
    <t>angle-O2-C1-C4_acid</t>
  </si>
  <si>
    <t>Sterimol-L-C1-C4_acid</t>
  </si>
  <si>
    <t>Sterimol-B5-C1-C4_acid</t>
  </si>
  <si>
    <t>Sterimol-B1-C1-C4_acid</t>
  </si>
  <si>
    <t>IR-freq-N-H_sym-stretch _amine</t>
  </si>
  <si>
    <t>IR-int-N-H_sym-stretch _amine</t>
  </si>
  <si>
    <t>IR-freq-N-H_asym-stretch_amine</t>
  </si>
  <si>
    <t>IR-int-N-H_asym-stretch_amine</t>
  </si>
  <si>
    <t>IR-freq-N-H_bend_amine</t>
  </si>
  <si>
    <t>IR-int-N-H_bend_amine</t>
  </si>
  <si>
    <t>lone-pair-N1_anion</t>
  </si>
  <si>
    <t>Vbur-2.5A_amine</t>
  </si>
  <si>
    <t>Vbur-3A_amine</t>
  </si>
  <si>
    <t>Vbur-2A_amine</t>
  </si>
  <si>
    <t>Ac1_10</t>
  </si>
  <si>
    <t>Ac1_11</t>
  </si>
  <si>
    <t>Ac1_12</t>
  </si>
  <si>
    <t>Ac1_13</t>
  </si>
  <si>
    <t>Ac1_14</t>
  </si>
  <si>
    <t>Ac1_15</t>
  </si>
  <si>
    <t>Ac1_16</t>
  </si>
  <si>
    <t>Ac1_17</t>
  </si>
  <si>
    <t>Ac1_18</t>
  </si>
  <si>
    <t>Ac1_19</t>
  </si>
  <si>
    <t>Ac1_20</t>
  </si>
  <si>
    <t>Ac1_21</t>
  </si>
  <si>
    <t>Ac1_22</t>
  </si>
  <si>
    <t>Ac1_23</t>
  </si>
  <si>
    <t>Ac1_24</t>
  </si>
  <si>
    <t>Ac1_25</t>
  </si>
  <si>
    <t>Ac1_26</t>
  </si>
  <si>
    <t>Ac1_27</t>
  </si>
  <si>
    <t>Ac1_28</t>
  </si>
  <si>
    <t>Ac1_29</t>
  </si>
  <si>
    <t>Ac1_30</t>
  </si>
  <si>
    <t>Ac1_31</t>
  </si>
  <si>
    <t>Ac1_32</t>
  </si>
  <si>
    <t>Ac1_33</t>
  </si>
  <si>
    <t>Ac1_34</t>
  </si>
  <si>
    <t>(originally 218 conformers)</t>
  </si>
  <si>
    <t>Vbur-2.5A_acid</t>
  </si>
  <si>
    <t>(originally 149 conformers)</t>
  </si>
  <si>
    <t>Ac1_CDI_9</t>
  </si>
  <si>
    <t>Ac1_CDI_10</t>
  </si>
  <si>
    <t>Ac1_CDI_11</t>
  </si>
  <si>
    <t>Ac1_CDI_12</t>
  </si>
  <si>
    <t>Ac1_CDI_13</t>
  </si>
  <si>
    <t>Ac1_CDI_14</t>
  </si>
  <si>
    <t>Ac1_CDI_15</t>
  </si>
  <si>
    <t>Ac1_CDI_16</t>
  </si>
  <si>
    <t>Ac1_CDI_17</t>
  </si>
  <si>
    <t>Ac1_CDI_18</t>
  </si>
  <si>
    <t>Ac1_CDI_19</t>
  </si>
  <si>
    <t>Ac1_CDI_20</t>
  </si>
  <si>
    <t>Ac1_CDI_21</t>
  </si>
  <si>
    <t>Ac1_CDI_22</t>
  </si>
  <si>
    <t>Ac1_CDI_23</t>
  </si>
  <si>
    <t>Ac1_CDI_24</t>
  </si>
  <si>
    <t>Ac1_CDI_25</t>
  </si>
  <si>
    <t>Ac1_CDI_26</t>
  </si>
  <si>
    <t>Ac1_CDI_27</t>
  </si>
  <si>
    <t>(originally 348 conformers)</t>
  </si>
  <si>
    <t>Vbur-3.0A_acid</t>
  </si>
  <si>
    <t>Vbur-2.0A_acid</t>
  </si>
  <si>
    <t>Carboxylic Acids</t>
  </si>
  <si>
    <t>Carboxylates</t>
  </si>
  <si>
    <t>Ac3_CDI_1</t>
  </si>
  <si>
    <t>Ac14_CDI_5</t>
  </si>
  <si>
    <t>Ac14_CDI_6</t>
  </si>
  <si>
    <t>N3_4</t>
  </si>
  <si>
    <t>N9_4</t>
  </si>
  <si>
    <t>N9_5</t>
  </si>
  <si>
    <t>N11_5</t>
  </si>
  <si>
    <t>N11_6</t>
  </si>
  <si>
    <t>N11_7</t>
  </si>
  <si>
    <t>N13_3</t>
  </si>
  <si>
    <t>All conformers within 10 kJ/mol in MacroModel. Conformers with identical energies were identified and only one was retained.</t>
  </si>
  <si>
    <t>All conformers within 10 kJ/mol in MacroModel. Conformers with identical energies were identified and only one was retained. Substrates with &gt;100 conformers were clustered in MacroModel, and the centroids of the minium number of clusters according to the Kelley Penalty plot were retained.</t>
  </si>
  <si>
    <t>carboxylate ID</t>
  </si>
  <si>
    <t>carboxylate name</t>
  </si>
  <si>
    <t>e gas_carboxylate</t>
  </si>
  <si>
    <t>g gas_carboxylate</t>
  </si>
  <si>
    <t>E THF_carboxylate</t>
  </si>
  <si>
    <t>G THF_carboxylate</t>
  </si>
  <si>
    <t>dipole_carboxylate</t>
  </si>
  <si>
    <t>E (HOMO)_carboxylate</t>
  </si>
  <si>
    <t>E (LUMO)_carboxylate</t>
  </si>
  <si>
    <t>mu_carboxylate</t>
  </si>
  <si>
    <t>eta_carboxylate</t>
  </si>
  <si>
    <t>omega_carboxylate</t>
  </si>
  <si>
    <t>Polarizability (1)_carboxylate</t>
  </si>
  <si>
    <t>Qpole eigen 2_carboxylate</t>
  </si>
  <si>
    <t>Qpole eigen 3_carboxylate</t>
  </si>
  <si>
    <t>Qpole Amplitude_carboxylate</t>
  </si>
  <si>
    <t>NBO-C1 C=O_carboxylate</t>
  </si>
  <si>
    <t>NBO-O2 O-_carboxylate</t>
  </si>
  <si>
    <t>NBO-O3 C=O_carboxylate</t>
  </si>
  <si>
    <t>NBO-C4_carboxylate</t>
  </si>
  <si>
    <t>delta_NBO-O2-O3_carboxylate</t>
  </si>
  <si>
    <t>ave_NBO-O2-O3_carboxylate</t>
  </si>
  <si>
    <t>NMR-C1 C=O_carboxylate</t>
  </si>
  <si>
    <t>NMR-O2 O-_carboxylate</t>
  </si>
  <si>
    <t>NMR-O3 C=O_carboxylate</t>
  </si>
  <si>
    <t>NMR-C4_carboxylate</t>
  </si>
  <si>
    <t>delta_NMR-O2-O3_carboxylate</t>
  </si>
  <si>
    <t>ave_NMR-O2-O3_carboxylate</t>
  </si>
  <si>
    <t>angle-O2-C1-C4_carboxylate</t>
  </si>
  <si>
    <t>angle-O3-C1-C4_carboxylate</t>
  </si>
  <si>
    <t>delta_angle-O2/O3-C1-C4_carboxylate</t>
  </si>
  <si>
    <t>ave_angle-O2/O3-C1-C4_carboxylate</t>
  </si>
  <si>
    <t>Sterimol-L-C1-C4_carboxylate</t>
  </si>
  <si>
    <t>Sterimol-B1-C1-C4_carboxylate</t>
  </si>
  <si>
    <t>Sterimol-B5-C1-C4_carboxylate</t>
  </si>
  <si>
    <t>IR-freq-CO2_asym-stretch_carboxylate</t>
  </si>
  <si>
    <t>IR-int-CO2_asym-stretch_carboxylate</t>
  </si>
  <si>
    <t>IR-freq-CO2_sym-stretch_carboxylate</t>
  </si>
  <si>
    <t>IR-int-CO2_sym-stretch_carboxylate</t>
  </si>
  <si>
    <t>Vbur-2.5A_carboxylate</t>
  </si>
  <si>
    <t>Vbur-3.0A_carboxylate</t>
  </si>
  <si>
    <t>Vbur-2.0A_carboxylate</t>
  </si>
  <si>
    <t>Ac1_carboxylate_1</t>
  </si>
  <si>
    <t>Ac1_carboxylate_10</t>
  </si>
  <si>
    <t>Ac1_carboxylate_11</t>
  </si>
  <si>
    <t>Ac1_carboxylate_12</t>
  </si>
  <si>
    <t>Ac1_carboxylate_13</t>
  </si>
  <si>
    <t>Ac1_carboxylate_14</t>
  </si>
  <si>
    <t>Ac1_carboxylate_15</t>
  </si>
  <si>
    <t>Ac1_carboxylate_16</t>
  </si>
  <si>
    <t>Ac1_carboxylate_17</t>
  </si>
  <si>
    <t>Ac1_carboxylate_18</t>
  </si>
  <si>
    <t>Ac1_carboxylate_19</t>
  </si>
  <si>
    <t>Ac1_carboxylate_2</t>
  </si>
  <si>
    <t>Ac1_carboxylate_20</t>
  </si>
  <si>
    <t>Ac1_carboxylate_21</t>
  </si>
  <si>
    <t>Ac1_carboxylate_22</t>
  </si>
  <si>
    <t>Ac1_carboxylate_23</t>
  </si>
  <si>
    <t>Ac1_carboxylate_24</t>
  </si>
  <si>
    <t>Ac1_carboxylate_25</t>
  </si>
  <si>
    <t>Ac1_carboxylate_26</t>
  </si>
  <si>
    <t>Ac1_carboxylate_27</t>
  </si>
  <si>
    <t>Ac1_carboxylate_3</t>
  </si>
  <si>
    <t>Ac1_carboxylate_4</t>
  </si>
  <si>
    <t>Ac1_carboxylate_5</t>
  </si>
  <si>
    <t>Ac1_carboxylate_6</t>
  </si>
  <si>
    <t>Ac1_carboxylate_7</t>
  </si>
  <si>
    <t>Ac1_carboxylate_8</t>
  </si>
  <si>
    <t>Ac1_carboxylate_9</t>
  </si>
  <si>
    <t>Ac1-carboxylate</t>
  </si>
  <si>
    <t>Ac1_carboxylate_boltz</t>
  </si>
  <si>
    <t>Ac2_carboxylate_1</t>
  </si>
  <si>
    <t>Ac2_carboxylate_2</t>
  </si>
  <si>
    <t>Ac2-carboxylate</t>
  </si>
  <si>
    <t>Ac2_carboxylate_boltz</t>
  </si>
  <si>
    <t>Ac3-carboxylate</t>
  </si>
  <si>
    <t>Ac3_carboxylate_1</t>
  </si>
  <si>
    <t>Ac4-carboxylate</t>
  </si>
  <si>
    <t>Ac4_carboxylate_1</t>
  </si>
  <si>
    <t>Ac5-carboxylate</t>
  </si>
  <si>
    <t>Ac5_carboxylate_1</t>
  </si>
  <si>
    <t>Ac6_carboxylate_1</t>
  </si>
  <si>
    <t>Ac6_carboxylate_2</t>
  </si>
  <si>
    <t>Ac6_carboxylate_3</t>
  </si>
  <si>
    <t>Ac6_carboxylate_4</t>
  </si>
  <si>
    <t>Ac6_carboxylate_5</t>
  </si>
  <si>
    <t>Ac6_carboxylate_6</t>
  </si>
  <si>
    <t>Ac6-carboxylate</t>
  </si>
  <si>
    <t>Ac6_carboxylate_boltz</t>
  </si>
  <si>
    <t>Ac7_carboxylate_1</t>
  </si>
  <si>
    <t>Ac7_carboxylate_2</t>
  </si>
  <si>
    <t>Ac7_carboxylate_3</t>
  </si>
  <si>
    <t>Ac7-carboxylate</t>
  </si>
  <si>
    <t>Ac7_carboxylate_boltz</t>
  </si>
  <si>
    <t>Ac8-carboxylate</t>
  </si>
  <si>
    <t>Ac8_carboxylate_1</t>
  </si>
  <si>
    <t>Ac9_carboxylate_1</t>
  </si>
  <si>
    <t>Ac9_carboxylate_2</t>
  </si>
  <si>
    <t>Ac9-carboxylate</t>
  </si>
  <si>
    <t>Ac9_carboxylate_boltz</t>
  </si>
  <si>
    <t>Ac10-carboxylate</t>
  </si>
  <si>
    <t>Ac10_carboxylate_1</t>
  </si>
  <si>
    <t>Ac11-carboxylate</t>
  </si>
  <si>
    <t>Ac11_carboxylate_1</t>
  </si>
  <si>
    <t>Ac12-carboxylate</t>
  </si>
  <si>
    <t>Ac12_carboxylate_1</t>
  </si>
  <si>
    <t>Ac13-carboxylate</t>
  </si>
  <si>
    <t>Ac13_carboxylate_1</t>
  </si>
  <si>
    <t>Ac14-carboxylate</t>
  </si>
  <si>
    <t>Ac14_carboxylate_1</t>
  </si>
  <si>
    <t>Ac15-carboxylate</t>
  </si>
  <si>
    <t>Ac15_carboxylate_1</t>
  </si>
  <si>
    <t>Ac16-carboxylate</t>
  </si>
  <si>
    <t>Ac16_carboxylate_1</t>
  </si>
  <si>
    <t>Ac17_carboxylate_1</t>
  </si>
  <si>
    <t>Ac17_carboxylate_2</t>
  </si>
  <si>
    <t>Ac17-carboxylate</t>
  </si>
  <si>
    <t>Ac17_carboxylate_boltz</t>
  </si>
  <si>
    <t>Ac18-carboxylate</t>
  </si>
  <si>
    <t>Ac18_carboxylate_1</t>
  </si>
  <si>
    <t>Ac19_carboxylate_1</t>
  </si>
  <si>
    <t>Ac19_carboxylate_2</t>
  </si>
  <si>
    <t>Ac19-carboxylate</t>
  </si>
  <si>
    <t>Ac19_carboxylate_boltz</t>
  </si>
  <si>
    <t>Ac20-carboxylate</t>
  </si>
  <si>
    <t>Ac20_carboxylate_1</t>
  </si>
  <si>
    <t>Ac21-carboxylate</t>
  </si>
  <si>
    <t>Ac21_carboxylate_1</t>
  </si>
  <si>
    <t>Ac22-carboxylate</t>
  </si>
  <si>
    <t>Ac22_carboxylate_1</t>
  </si>
  <si>
    <t>CDI Activated Acids</t>
  </si>
  <si>
    <t>CDI Activated name</t>
  </si>
  <si>
    <t>CDI Activated ID</t>
  </si>
  <si>
    <t>e gas_CDI</t>
  </si>
  <si>
    <t>g gas_CDI</t>
  </si>
  <si>
    <t>E THF_CDI</t>
  </si>
  <si>
    <t>G THF_CDI</t>
  </si>
  <si>
    <t>dipole_CDI</t>
  </si>
  <si>
    <t>E (HOMO)_CDI</t>
  </si>
  <si>
    <t>E (LUMO)_CDI</t>
  </si>
  <si>
    <t>mu_CDI</t>
  </si>
  <si>
    <t>eta_CDI</t>
  </si>
  <si>
    <t>omega_CDI</t>
  </si>
  <si>
    <t>Polarizability (1)_CDI</t>
  </si>
  <si>
    <t>Qpole eigen 2_CDI</t>
  </si>
  <si>
    <t>Qpole eigen 3_CDI</t>
  </si>
  <si>
    <t>Qpole Amplitude_CDI</t>
  </si>
  <si>
    <t>NBO-C1_CDI</t>
  </si>
  <si>
    <t>NBO-O2_CDI</t>
  </si>
  <si>
    <t>NBO-N3_CDI</t>
  </si>
  <si>
    <t>NBO-C4_CDI</t>
  </si>
  <si>
    <t>NMR-C1_CDI</t>
  </si>
  <si>
    <t>NMR-O2_CDI</t>
  </si>
  <si>
    <t>NMR-N3_CDI</t>
  </si>
  <si>
    <t>NMR-C4_CDI</t>
  </si>
  <si>
    <t>angle-N3-C1-O2_CDI</t>
  </si>
  <si>
    <t>angle-N3-C1-C4_CDI</t>
  </si>
  <si>
    <t>dihedral-C5-N3-C1-O2_CDI</t>
  </si>
  <si>
    <t>dihedral-C6-N3-C1-O2_CDI</t>
  </si>
  <si>
    <t>dihedral-C4-C1-N3-C5_CDI</t>
  </si>
  <si>
    <t>dihedral-C4-C1-N3-C6_CDI</t>
  </si>
  <si>
    <t>Sterimol-L-C1-C4_CDI</t>
  </si>
  <si>
    <t>Sterimol-B1-C1-C4_CDI</t>
  </si>
  <si>
    <t>Sterimol-B5-C1-C4_CDI</t>
  </si>
  <si>
    <t>Sterimol-L-C1-N3-imidazole_CDI</t>
  </si>
  <si>
    <t>Sterimol-B1-C1-N3-imidazole_CDI</t>
  </si>
  <si>
    <t>Sterimol-B5-C1-N3-imidazole_CDI</t>
  </si>
  <si>
    <t>IR-freq-C=O_CDI</t>
  </si>
  <si>
    <t>IR-int-C=O_CDI</t>
  </si>
  <si>
    <t>Vbur-2.5A_CDI</t>
  </si>
  <si>
    <t>Vbur-3.0A_CDI</t>
  </si>
  <si>
    <t>Vbur-2.0A_CDI</t>
  </si>
  <si>
    <t>NA_1</t>
  </si>
  <si>
    <t>NA_3</t>
  </si>
  <si>
    <t>NA</t>
  </si>
  <si>
    <t>NA_boltz</t>
  </si>
  <si>
    <t>NE_1</t>
  </si>
  <si>
    <t>NE_2</t>
  </si>
  <si>
    <t>NE</t>
  </si>
  <si>
    <t>NE_boltz</t>
  </si>
  <si>
    <t>NA_2</t>
  </si>
  <si>
    <t>N_Sunitinib</t>
  </si>
  <si>
    <t>N_Sunitinib_1</t>
  </si>
  <si>
    <t>N_Sunitinib_10</t>
  </si>
  <si>
    <t>N_Sunitinib_11</t>
  </si>
  <si>
    <t>N_Sunitinib_12</t>
  </si>
  <si>
    <t>N_Sunitinib_2</t>
  </si>
  <si>
    <t>N_Sunitinib_3</t>
  </si>
  <si>
    <t>N_Sunitinib_4</t>
  </si>
  <si>
    <t>N_Sunitinib_5</t>
  </si>
  <si>
    <t>N_Sunitinib_6</t>
  </si>
  <si>
    <t>N_Sunitinib_7</t>
  </si>
  <si>
    <t>N_Sunitinib_8</t>
  </si>
  <si>
    <t>N_Sunitinib_9</t>
  </si>
  <si>
    <t>N_Sunitinib_boltz</t>
  </si>
  <si>
    <t>AcA_1</t>
  </si>
  <si>
    <t>AcA_2</t>
  </si>
  <si>
    <t>AcA_3</t>
  </si>
  <si>
    <t>AcA_4</t>
  </si>
  <si>
    <t>AcA</t>
  </si>
  <si>
    <t>AcA_boltz</t>
  </si>
  <si>
    <t>AcD_1</t>
  </si>
  <si>
    <t>AcD_3</t>
  </si>
  <si>
    <t>AcD</t>
  </si>
  <si>
    <t>AcD_boltz</t>
  </si>
  <si>
    <t>Sunitinib-acid</t>
  </si>
  <si>
    <t>AcA_CDI_1</t>
  </si>
  <si>
    <t>AcA_CDI_2</t>
  </si>
  <si>
    <t>AcA_CDI_3</t>
  </si>
  <si>
    <t>AcA_CDI_4</t>
  </si>
  <si>
    <t>AcA_CDI_5</t>
  </si>
  <si>
    <t>AcA-CDI</t>
  </si>
  <si>
    <t>AcA_CDI_boltz</t>
  </si>
  <si>
    <t>AcD_CDI_1</t>
  </si>
  <si>
    <t>AcD_CDI_2</t>
  </si>
  <si>
    <t>AcD_CDI_3</t>
  </si>
  <si>
    <t>AcD_CDI_4</t>
  </si>
  <si>
    <t>AcD-CDI</t>
  </si>
  <si>
    <t>AcD_CDI_boltz</t>
  </si>
  <si>
    <t>AcA_carboxylate_1</t>
  </si>
  <si>
    <t>AcA_carboxylate_2</t>
  </si>
  <si>
    <t>AcA-carboxylate</t>
  </si>
  <si>
    <t>AcA_carboxylate_boltz</t>
  </si>
  <si>
    <t>AcD_carboxylate_1</t>
  </si>
  <si>
    <t>AcD_carboxylate_2</t>
  </si>
  <si>
    <t>AcD_carboxylate_3</t>
  </si>
  <si>
    <t>AcD_carboxylate_4</t>
  </si>
  <si>
    <t>AcD-carboxylate</t>
  </si>
  <si>
    <t>AcD_carboxylate_boltz</t>
  </si>
  <si>
    <t>AcD_2</t>
  </si>
  <si>
    <t>AcD_4</t>
  </si>
  <si>
    <t>AcD_5</t>
  </si>
  <si>
    <t>AcD_6</t>
  </si>
  <si>
    <t>AcD_7</t>
  </si>
  <si>
    <t>AcD_8</t>
  </si>
  <si>
    <t>AcD_9</t>
  </si>
  <si>
    <t>AcC_1</t>
  </si>
  <si>
    <t>AcC_2</t>
  </si>
  <si>
    <t>AcC_3</t>
  </si>
  <si>
    <t>AcC</t>
  </si>
  <si>
    <t>AcC_boltz</t>
  </si>
  <si>
    <t>AcE_1</t>
  </si>
  <si>
    <t>AcE_2</t>
  </si>
  <si>
    <t>AcE_3</t>
  </si>
  <si>
    <t>AcE_4</t>
  </si>
  <si>
    <t>AcE</t>
  </si>
  <si>
    <t>AcE_boltz</t>
  </si>
  <si>
    <t>AcB_1</t>
  </si>
  <si>
    <t>AcB_2</t>
  </si>
  <si>
    <t>AcB_3</t>
  </si>
  <si>
    <t>AcB_4</t>
  </si>
  <si>
    <t>AcB_5</t>
  </si>
  <si>
    <t>AcB</t>
  </si>
  <si>
    <t>AcB_boltz</t>
  </si>
  <si>
    <t>Ac_Sunitinib_1</t>
  </si>
  <si>
    <t>Ac_Sunitinib_2</t>
  </si>
  <si>
    <t>Ac_Sunitinib_3</t>
  </si>
  <si>
    <t>Ac_Sunitinib_4</t>
  </si>
  <si>
    <t>Ac_Sunitinib_5</t>
  </si>
  <si>
    <t>Ac_Sunitinib_boltz</t>
  </si>
  <si>
    <t>Ac_Sunitinib-carboxylate</t>
  </si>
  <si>
    <t>Ac_Sunitinib_carboxylate_1</t>
  </si>
  <si>
    <t>AcB-carboxylate</t>
  </si>
  <si>
    <t>AcB_carboxylate_1</t>
  </si>
  <si>
    <t>AcE_carboxylate_1</t>
  </si>
  <si>
    <t>AcE_carboxylate_2</t>
  </si>
  <si>
    <t>AcE-carboxylate</t>
  </si>
  <si>
    <t>AcE_carboxylate_boltz</t>
  </si>
  <si>
    <t>AcC_carboxylate_1</t>
  </si>
  <si>
    <t>AcC_carboxylate_2</t>
  </si>
  <si>
    <t>AcC_carboxylate_3</t>
  </si>
  <si>
    <t>AcC_carboxylate_4</t>
  </si>
  <si>
    <t>AcC-carboxylate</t>
  </si>
  <si>
    <t>AcC_carboxylate_boltz</t>
  </si>
  <si>
    <t>AcD_CDI_10</t>
  </si>
  <si>
    <t>AcD_CDI_11</t>
  </si>
  <si>
    <t>AcD_CDI_12</t>
  </si>
  <si>
    <t>AcD_CDI_13</t>
  </si>
  <si>
    <t>AcD_CDI_14</t>
  </si>
  <si>
    <t>AcD_CDI_15</t>
  </si>
  <si>
    <t>AcD_CDI_16</t>
  </si>
  <si>
    <t>AcD_CDI_17</t>
  </si>
  <si>
    <t>AcD_CDI_18</t>
  </si>
  <si>
    <t>AcD_CDI_19</t>
  </si>
  <si>
    <t>AcD_CDI_5</t>
  </si>
  <si>
    <t>AcD_CDI_6</t>
  </si>
  <si>
    <t>AcD_CDI_7</t>
  </si>
  <si>
    <t>AcD_CDI_8</t>
  </si>
  <si>
    <t>AcD_CDI_9</t>
  </si>
  <si>
    <t>AcC_CDI_1</t>
  </si>
  <si>
    <t>AcC_CDI_2</t>
  </si>
  <si>
    <t>AcC_CDI_3</t>
  </si>
  <si>
    <t>AcC_CDI_4</t>
  </si>
  <si>
    <t>AcC-CDI</t>
  </si>
  <si>
    <t>AcC_CDI_boltz</t>
  </si>
  <si>
    <t>AcE_CDI_1</t>
  </si>
  <si>
    <t>AcE_CDI_2</t>
  </si>
  <si>
    <t>AcE_CDI_3</t>
  </si>
  <si>
    <t>AcE_CDI_4</t>
  </si>
  <si>
    <t>AcE_CDI_5</t>
  </si>
  <si>
    <t>AcE_CDI_6</t>
  </si>
  <si>
    <t>AcE_CDI_7</t>
  </si>
  <si>
    <t>AcE-CDI</t>
  </si>
  <si>
    <t>AcE_CDI_boltz</t>
  </si>
  <si>
    <t>AcB_CDI_1</t>
  </si>
  <si>
    <t>AcB_CDI_10</t>
  </si>
  <si>
    <t>AcB_CDI_11</t>
  </si>
  <si>
    <t>AcB_CDI_2</t>
  </si>
  <si>
    <t>AcB_CDI_3</t>
  </si>
  <si>
    <t>AcB_CDI_4</t>
  </si>
  <si>
    <t>AcB_CDI_5</t>
  </si>
  <si>
    <t>AcB_CDI_6</t>
  </si>
  <si>
    <t>AcB_CDI_7</t>
  </si>
  <si>
    <t>AcB_CDI_8</t>
  </si>
  <si>
    <t>AcB_CDI_9</t>
  </si>
  <si>
    <t>AcB-CDI</t>
  </si>
  <si>
    <t>AcB_CDI_boltz</t>
  </si>
  <si>
    <t>Ac_Suntinib_CDI_1</t>
  </si>
  <si>
    <t>Ac_Suntinib_CDI_2</t>
  </si>
  <si>
    <t>Ac_Suntinib-CDI</t>
  </si>
  <si>
    <t>Ac_Suntinib-acid</t>
  </si>
  <si>
    <t>Ac_Suntinib_CDI_boltz</t>
  </si>
  <si>
    <t>NC_1</t>
  </si>
  <si>
    <t>NC_2</t>
  </si>
  <si>
    <t>NC_3</t>
  </si>
  <si>
    <t>NC</t>
  </si>
  <si>
    <t>NC_boltz</t>
  </si>
  <si>
    <t>NE_3</t>
  </si>
  <si>
    <t>NE_4</t>
  </si>
  <si>
    <t>ND_1</t>
  </si>
  <si>
    <t>ND_2</t>
  </si>
  <si>
    <t>ND_3</t>
  </si>
  <si>
    <t>ND_4</t>
  </si>
  <si>
    <t>ND_5</t>
  </si>
  <si>
    <t>ND_6</t>
  </si>
  <si>
    <t>ND</t>
  </si>
  <si>
    <t>ND_boltz</t>
  </si>
  <si>
    <t>NBendo_1</t>
  </si>
  <si>
    <t>NBendo_2</t>
  </si>
  <si>
    <t>NBendo</t>
  </si>
  <si>
    <t>NBendo_boltz</t>
  </si>
  <si>
    <t>NBexo_1</t>
  </si>
  <si>
    <t>NBexo_2</t>
  </si>
  <si>
    <t>NBexo</t>
  </si>
  <si>
    <t>NBexo_boltz</t>
  </si>
  <si>
    <t>eta_acid</t>
  </si>
  <si>
    <t>Qpole eigen 1_carboxylate</t>
  </si>
  <si>
    <t>Qpole eigen 1_acid</t>
  </si>
  <si>
    <t>Qpole eigen 1_CDI</t>
  </si>
  <si>
    <t>Qpole eigen 1_amine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</si>
</sst>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"/>
    <numFmt numFmtId="165" formatCode="0.0000000"/>
    <numFmt numFmtId="166" formatCode="0.000000"/>
    <numFmt numFmtId="167" formatCode="0.00000000"/>
    <numFmt numFmtId="168" formatCode="0.000000000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>
      <alignment horizontal="left"/>
    </xf>
    <xf numFmtId="164" fontId="0" fillId="0" borderId="0" xfId="0" applyNumberForma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0" fillId="4" borderId="0" xfId="0" applyFont="1" applyFill="1"/>
    <xf numFmtId="0" fontId="3" fillId="4" borderId="0" xfId="0" applyFont="1" applyFill="1"/>
    <xf numFmtId="11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3" fillId="0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ont="1" applyFill="1"/>
    <xf numFmtId="0" fontId="2" fillId="0" borderId="0" xfId="0" applyFont="1" applyFill="1"/>
    <xf numFmtId="0" fontId="0" fillId="2" borderId="0" xfId="0" applyFont="1" applyFill="1" applyAlignment="1">
      <alignment horizontal="left"/>
    </xf>
    <xf numFmtId="0" fontId="1" fillId="0" borderId="0" xfId="0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66" fontId="2" fillId="0" borderId="0" xfId="0" applyNumberFormat="1" applyFont="1"/>
    <xf numFmtId="165" fontId="2" fillId="0" borderId="0" xfId="0" applyNumberFormat="1" applyFont="1"/>
    <xf numFmtId="0" fontId="3" fillId="0" borderId="0" xfId="0" applyFont="1" applyFill="1" applyAlignment="1">
      <alignment horizontal="right"/>
    </xf>
    <xf numFmtId="166" fontId="2" fillId="0" borderId="0" xfId="0" applyNumberFormat="1" applyFont="1" applyFill="1"/>
    <xf numFmtId="0" fontId="2" fillId="2" borderId="0" xfId="0" applyFont="1" applyFill="1"/>
    <xf numFmtId="0" fontId="0" fillId="2" borderId="0" xfId="0" applyFill="1" applyAlignment="1">
      <alignment horizontal="right"/>
    </xf>
    <xf numFmtId="165" fontId="0" fillId="0" borderId="0" xfId="0" applyNumberFormat="1" applyFont="1" applyFill="1"/>
    <xf numFmtId="1" fontId="0" fillId="0" borderId="0" xfId="0" applyNumberFormat="1" applyFont="1" applyFill="1"/>
    <xf numFmtId="0" fontId="2" fillId="4" borderId="0" xfId="0" applyFont="1" applyFill="1"/>
    <xf numFmtId="0" fontId="0" fillId="4" borderId="0" xfId="0" applyFill="1"/>
    <xf numFmtId="167" fontId="0" fillId="4" borderId="0" xfId="0" applyNumberFormat="1" applyFont="1" applyFill="1"/>
    <xf numFmtId="165" fontId="0" fillId="0" borderId="0" xfId="0" applyNumberFormat="1" applyFont="1"/>
    <xf numFmtId="165" fontId="0" fillId="4" borderId="0" xfId="0" applyNumberFormat="1" applyFont="1" applyFill="1"/>
    <xf numFmtId="1" fontId="0" fillId="0" borderId="0" xfId="0" applyNumberFormat="1" applyFont="1"/>
    <xf numFmtId="166" fontId="0" fillId="0" borderId="0" xfId="0" applyNumberFormat="1"/>
    <xf numFmtId="1" fontId="2" fillId="0" borderId="0" xfId="0" applyNumberFormat="1" applyFont="1"/>
    <xf numFmtId="1" fontId="2" fillId="0" borderId="0" xfId="0" applyNumberFormat="1" applyFont="1" applyFill="1"/>
    <xf numFmtId="165" fontId="2" fillId="0" borderId="0" xfId="0" applyNumberFormat="1" applyFont="1" applyFill="1"/>
    <xf numFmtId="167" fontId="0" fillId="0" borderId="0" xfId="0" applyNumberFormat="1" applyFont="1" applyFill="1"/>
    <xf numFmtId="167" fontId="0" fillId="0" borderId="0" xfId="0" applyNumberFormat="1" applyFont="1"/>
    <xf numFmtId="165" fontId="0" fillId="0" borderId="0" xfId="0" applyNumberFormat="1"/>
    <xf numFmtId="0" fontId="0" fillId="5" borderId="0" xfId="0" applyFill="1"/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1" fontId="2" fillId="5" borderId="0" xfId="0" applyNumberFormat="1" applyFont="1" applyFill="1"/>
    <xf numFmtId="165" fontId="2" fillId="5" borderId="0" xfId="0" applyNumberFormat="1" applyFont="1" applyFill="1"/>
    <xf numFmtId="168" fontId="2" fillId="0" borderId="0" xfId="0" applyNumberFormat="1" applyFont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7" fontId="0" fillId="2" borderId="0" xfId="0" applyNumberFormat="1" applyFill="1"/>
    <xf numFmtId="0" fontId="3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167" fontId="0" fillId="4" borderId="0" xfId="0" applyNumberFormat="1" applyFill="1"/>
    <xf numFmtId="1" fontId="0" fillId="4" borderId="0" xfId="0" applyNumberFormat="1" applyFill="1" applyAlignment="1">
      <alignment horizontal="right"/>
    </xf>
    <xf numFmtId="168" fontId="0" fillId="0" borderId="0" xfId="0" applyNumberFormat="1"/>
    <xf numFmtId="169" fontId="0" fillId="0" borderId="0" xfId="0" applyNumberFormat="1"/>
    <xf numFmtId="168" fontId="0" fillId="2" borderId="0" xfId="0" applyNumberFormat="1" applyFill="1"/>
    <xf numFmtId="168" fontId="0" fillId="0" borderId="0" xfId="0" applyNumberFormat="1" applyFont="1"/>
    <xf numFmtId="169" fontId="0" fillId="0" borderId="0" xfId="0" applyNumberFormat="1" applyFill="1"/>
    <xf numFmtId="169" fontId="0" fillId="3" borderId="0" xfId="0" applyNumberFormat="1" applyFont="1" applyFill="1"/>
    <xf numFmtId="169" fontId="0" fillId="0" borderId="0" xfId="0" applyNumberFormat="1" applyFont="1" applyFill="1"/>
    <xf numFmtId="169" fontId="0" fillId="3" borderId="0" xfId="0" applyNumberFormat="1" applyFill="1"/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CDBF-0630-1F47-ABA7-D86F87EB2A25}">
  <sheetPr>
    <tabColor theme="0" tint="-0.14999847407452621"/>
  </sheetPr>
  <dimension ref="A1:AN32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0.796875" defaultRowHeight="15.6" x14ac:dyDescent="0.3"/>
  <cols>
    <col min="1" max="1" width="27" style="3" customWidth="1"/>
    <col min="2" max="2" width="18.19921875" style="3" bestFit="1" customWidth="1"/>
    <col min="3" max="4" width="13.796875" style="1" bestFit="1" customWidth="1"/>
    <col min="5" max="5" width="9.5" style="1" bestFit="1" customWidth="1"/>
    <col min="6" max="6" width="9.3984375" style="1" bestFit="1" customWidth="1"/>
    <col min="7" max="7" width="10" style="1" bestFit="1" customWidth="1"/>
    <col min="8" max="8" width="10.296875" style="1" bestFit="1" customWidth="1"/>
    <col min="9" max="9" width="10.59765625" style="1" bestFit="1" customWidth="1"/>
    <col min="10" max="10" width="13.8984375" style="1" bestFit="1" customWidth="1"/>
    <col min="11" max="11" width="13.296875" style="1" bestFit="1" customWidth="1"/>
    <col min="12" max="12" width="8" style="1" bestFit="1" customWidth="1"/>
    <col min="13" max="13" width="11.8984375" style="1" bestFit="1" customWidth="1"/>
    <col min="14" max="14" width="10.8984375" style="1" bestFit="1" customWidth="1"/>
    <col min="15" max="15" width="19.09765625" style="1" bestFit="1" customWidth="1"/>
    <col min="16" max="18" width="17.09765625" style="1" bestFit="1" customWidth="1"/>
    <col min="19" max="19" width="19.8984375" style="1" bestFit="1" customWidth="1"/>
    <col min="20" max="20" width="15.8984375" style="1" bestFit="1" customWidth="1"/>
    <col min="21" max="21" width="16.19921875" style="1" bestFit="1" customWidth="1"/>
    <col min="22" max="22" width="11.5" style="1" bestFit="1" customWidth="1"/>
    <col min="23" max="23" width="11.796875" style="1" bestFit="1" customWidth="1"/>
    <col min="24" max="24" width="15.8984375" style="1" bestFit="1" customWidth="1"/>
    <col min="25" max="25" width="16.19921875" style="1" bestFit="1" customWidth="1"/>
    <col min="26" max="26" width="16.5" style="1" bestFit="1" customWidth="1"/>
    <col min="27" max="27" width="11.796875" style="1" bestFit="1" customWidth="1"/>
    <col min="28" max="28" width="12.09765625" style="1" bestFit="1" customWidth="1"/>
    <col min="29" max="29" width="16.19921875" style="1" bestFit="1" customWidth="1"/>
    <col min="30" max="30" width="18.3984375" style="1" bestFit="1" customWidth="1"/>
    <col min="31" max="31" width="19.296875" style="1" bestFit="1" customWidth="1"/>
    <col min="32" max="33" width="20.59765625" style="1" bestFit="1" customWidth="1"/>
    <col min="34" max="34" width="15.09765625" style="1" bestFit="1" customWidth="1"/>
    <col min="35" max="35" width="14" style="1" bestFit="1" customWidth="1"/>
    <col min="36" max="36" width="14.8984375" style="1" bestFit="1" customWidth="1"/>
    <col min="37" max="40" width="13.796875" style="1" bestFit="1" customWidth="1"/>
    <col min="41" max="16384" width="10.796875" style="1"/>
  </cols>
  <sheetData>
    <row r="1" spans="1:40" customFormat="1" x14ac:dyDescent="0.3">
      <c r="A1" s="13" t="s">
        <v>465</v>
      </c>
      <c r="J1" s="84"/>
      <c r="K1" s="84"/>
      <c r="L1" s="84"/>
      <c r="M1" s="84"/>
      <c r="N1" s="84"/>
    </row>
    <row r="2" spans="1:40" customFormat="1" x14ac:dyDescent="0.3">
      <c r="A2" t="s">
        <v>478</v>
      </c>
    </row>
    <row r="3" spans="1:40" s="57" customFormat="1" x14ac:dyDescent="0.3">
      <c r="A3" s="57" t="s">
        <v>34</v>
      </c>
      <c r="B3" s="57" t="s">
        <v>3</v>
      </c>
      <c r="C3" s="57" t="s">
        <v>0</v>
      </c>
      <c r="D3" s="57" t="s">
        <v>1</v>
      </c>
      <c r="E3" s="57" t="s">
        <v>374</v>
      </c>
      <c r="F3" s="57" t="s">
        <v>375</v>
      </c>
      <c r="G3" s="57" t="s">
        <v>376</v>
      </c>
      <c r="H3" s="57" t="s">
        <v>377</v>
      </c>
      <c r="I3" s="57" t="s">
        <v>378</v>
      </c>
      <c r="J3" s="57" t="s">
        <v>379</v>
      </c>
      <c r="K3" s="57" t="s">
        <v>380</v>
      </c>
      <c r="L3" s="57" t="s">
        <v>381</v>
      </c>
      <c r="M3" s="57" t="s">
        <v>824</v>
      </c>
      <c r="N3" s="57" t="s">
        <v>382</v>
      </c>
      <c r="O3" s="57" t="s">
        <v>383</v>
      </c>
      <c r="P3" s="57" t="s">
        <v>826</v>
      </c>
      <c r="Q3" s="57" t="s">
        <v>384</v>
      </c>
      <c r="R3" s="57" t="s">
        <v>385</v>
      </c>
      <c r="S3" s="57" t="s">
        <v>386</v>
      </c>
      <c r="T3" s="57" t="s">
        <v>396</v>
      </c>
      <c r="U3" s="57" t="s">
        <v>397</v>
      </c>
      <c r="V3" s="57" t="s">
        <v>398</v>
      </c>
      <c r="W3" s="57" t="s">
        <v>399</v>
      </c>
      <c r="X3" s="57" t="s">
        <v>400</v>
      </c>
      <c r="Y3" s="57" t="s">
        <v>387</v>
      </c>
      <c r="Z3" s="57" t="s">
        <v>388</v>
      </c>
      <c r="AA3" s="57" t="s">
        <v>390</v>
      </c>
      <c r="AB3" s="57" t="s">
        <v>391</v>
      </c>
      <c r="AC3" s="57" t="s">
        <v>389</v>
      </c>
      <c r="AD3" s="57" t="s">
        <v>401</v>
      </c>
      <c r="AE3" s="57" t="s">
        <v>402</v>
      </c>
      <c r="AF3" s="57" t="s">
        <v>404</v>
      </c>
      <c r="AG3" s="57" t="s">
        <v>403</v>
      </c>
      <c r="AH3" s="57" t="s">
        <v>392</v>
      </c>
      <c r="AI3" s="57" t="s">
        <v>393</v>
      </c>
      <c r="AJ3" s="57" t="s">
        <v>394</v>
      </c>
      <c r="AK3" s="57" t="s">
        <v>395</v>
      </c>
      <c r="AL3" s="57" t="s">
        <v>441</v>
      </c>
      <c r="AM3" s="57" t="s">
        <v>463</v>
      </c>
      <c r="AN3" s="57" t="s">
        <v>464</v>
      </c>
    </row>
    <row r="4" spans="1:40" customFormat="1" x14ac:dyDescent="0.3">
      <c r="B4" s="1" t="s">
        <v>56</v>
      </c>
      <c r="C4" s="54">
        <f>(H4-MIN($H$4:$H$37))*627.509</f>
        <v>1.4856275574944755</v>
      </c>
      <c r="D4" s="1">
        <f>EXP(-C4/(0.001986*295.15))/(EXP(-$C$4/(0.001986*295.15))+EXP(-$C$5/(0.001986*295.15))+EXP(-$C$6/(0.001986*295.15))+EXP(-$C$7/(0.001986*295.15))+EXP(-$C$8/(0.001986*295.15))+EXP(-$C$9/(0.001986*295.15))+EXP(-$C$10/(0.001986*295.15))+EXP(-$C$11/(0.001986*295.15))+EXP(-$C$12/(0.001986*295.15))+EXP(-$C$13/(0.001986*295.15))+EXP(-$C$14/(0.001986*295.15))+EXP(-$C$15/(0.001986*295.15))+EXP(-$C$16/(0.001986*295.15))+EXP(-$C$17/(0.001986*295.15))+EXP(-$C$18/(0.001986*295.15))+EXP(-$C$19/(0.001986*295.15))+EXP(-$C$20/(0.001986*295.15))+EXP(-$C$21/(0.001986*295.15))+EXP(-$C$22/(0.001986*295.15))+EXP(-$C$23/(0.001986*295.15))+EXP(-$C$24/(0.001986*295.15))+EXP(-$C$25/(0.001986*295.15))+EXP(-$C$26/(0.001986*295.15))+EXP(-$C$27/(0.001986*295.15))+EXP(-$C$28/(0.001986*295.15))+EXP(-$C$29/(0.001986*295.15))+EXP(-$C$30/(0.001986*295.15))+EXP(-$C$31/(0.001986*295.15))+EXP(-$C$32/(0.001986*295.15))+EXP(-$C$33/(0.001986*295.15))+EXP(-$C$34/(0.001986*295.15))+EXP(-$C$35/(0.001986*295.15))+EXP(-$C$36/(0.001986*295.15))+EXP(-$C$37/(0.001986*295.15)))</f>
        <v>7.1829519569126541E-3</v>
      </c>
      <c r="E4">
        <v>-543.80245100000002</v>
      </c>
      <c r="F4">
        <v>-543.55756699999995</v>
      </c>
      <c r="G4">
        <v>-543.50703150000004</v>
      </c>
      <c r="H4" s="4">
        <f>G4+F4-E4</f>
        <v>-543.26214750000008</v>
      </c>
      <c r="I4">
        <v>1.8873</v>
      </c>
      <c r="J4">
        <v>-0.35104999999999997</v>
      </c>
      <c r="K4">
        <v>7.7999999999999999E-4</v>
      </c>
      <c r="L4">
        <v>-0.17513000000000001</v>
      </c>
      <c r="M4">
        <v>0.35182999999999998</v>
      </c>
      <c r="N4">
        <v>4.3589999999999997E-2</v>
      </c>
      <c r="O4">
        <v>127.38800000000001</v>
      </c>
      <c r="P4" s="2">
        <v>3.6499000000000001</v>
      </c>
      <c r="Q4" s="2">
        <v>2.3403999999999998</v>
      </c>
      <c r="R4" s="2">
        <v>-5.9901999999999997</v>
      </c>
      <c r="S4">
        <v>7.3947000000000003</v>
      </c>
      <c r="T4">
        <v>0.84126999999999996</v>
      </c>
      <c r="U4">
        <v>-0.63819000000000004</v>
      </c>
      <c r="V4">
        <v>-0.71606000000000003</v>
      </c>
      <c r="W4">
        <v>-0.50790000000000002</v>
      </c>
      <c r="X4">
        <v>0.49548999999999999</v>
      </c>
      <c r="Y4">
        <v>-6.2779999999999996</v>
      </c>
      <c r="Z4">
        <v>-143.1078</v>
      </c>
      <c r="AA4">
        <v>101.0348</v>
      </c>
      <c r="AB4">
        <v>155.73519999999999</v>
      </c>
      <c r="AC4">
        <v>25.529699999999998</v>
      </c>
      <c r="AD4">
        <v>126.239</v>
      </c>
      <c r="AE4">
        <v>6.8030969099999998</v>
      </c>
      <c r="AF4">
        <v>1.986341007253466</v>
      </c>
      <c r="AG4">
        <v>9.8224323940342853</v>
      </c>
      <c r="AH4">
        <v>1810.4101000000001</v>
      </c>
      <c r="AI4">
        <v>274.32339999999999</v>
      </c>
      <c r="AJ4">
        <v>3754.7226999999998</v>
      </c>
      <c r="AK4">
        <v>63.5642</v>
      </c>
      <c r="AL4">
        <v>70.368961873111672</v>
      </c>
      <c r="AM4">
        <v>52.757416581774592</v>
      </c>
      <c r="AN4">
        <v>88.619777855792989</v>
      </c>
    </row>
    <row r="5" spans="1:40" customFormat="1" x14ac:dyDescent="0.3">
      <c r="A5" s="64" t="s">
        <v>45</v>
      </c>
      <c r="B5" s="1" t="s">
        <v>415</v>
      </c>
      <c r="C5" s="54">
        <f t="shared" ref="C5:C36" si="0">(H5-MIN($H$4:$H$37))*627.509</f>
        <v>0.98186333245346147</v>
      </c>
      <c r="D5" s="1">
        <f t="shared" ref="D5:D37" si="1">EXP(-C5/(0.001986*295.15))/(EXP(-$C$4/(0.001986*295.15))+EXP(-$C$5/(0.001986*295.15))+EXP(-$C$6/(0.001986*295.15))+EXP(-$C$7/(0.001986*295.15))+EXP(-$C$8/(0.001986*295.15))+EXP(-$C$9/(0.001986*295.15))+EXP(-$C$10/(0.001986*295.15))+EXP(-$C$11/(0.001986*295.15))+EXP(-$C$12/(0.001986*295.15))+EXP(-$C$13/(0.001986*295.15))+EXP(-$C$14/(0.001986*295.15))+EXP(-$C$15/(0.001986*295.15))+EXP(-$C$16/(0.001986*295.15))+EXP(-$C$17/(0.001986*295.15))+EXP(-$C$18/(0.001986*295.15))+EXP(-$C$19/(0.001986*295.15))+EXP(-$C$20/(0.001986*295.15))+EXP(-$C$21/(0.001986*295.15))+EXP(-$C$22/(0.001986*295.15))+EXP(-$C$23/(0.001986*295.15))+EXP(-$C$24/(0.001986*295.15))+EXP(-$C$25/(0.001986*295.15))+EXP(-$C$26/(0.001986*295.15))+EXP(-$C$27/(0.001986*295.15))+EXP(-$C$28/(0.001986*295.15))+EXP(-$C$29/(0.001986*295.15))+EXP(-$C$30/(0.001986*295.15))+EXP(-$C$31/(0.001986*295.15))+EXP(-$C$32/(0.001986*295.15))+EXP(-$C$33/(0.001986*295.15))+EXP(-$C$34/(0.001986*295.15))+EXP(-$C$35/(0.001986*295.15))+EXP(-$C$36/(0.001986*295.15))+EXP(-$C$37/(0.001986*295.15)))</f>
        <v>1.6964621846923503E-2</v>
      </c>
      <c r="E5">
        <v>-543.80286599999999</v>
      </c>
      <c r="F5">
        <v>-543.55849599999999</v>
      </c>
      <c r="G5">
        <v>-543.50732029999995</v>
      </c>
      <c r="H5" s="4">
        <f t="shared" ref="H5:H67" si="2">G5+F5-E5</f>
        <v>-543.26295029999983</v>
      </c>
      <c r="I5">
        <v>1.9084000000000001</v>
      </c>
      <c r="J5">
        <v>-0.35204999999999997</v>
      </c>
      <c r="K5">
        <v>2.1199999999999999E-3</v>
      </c>
      <c r="L5">
        <v>-0.17496</v>
      </c>
      <c r="M5">
        <v>0.35416999999999998</v>
      </c>
      <c r="N5">
        <v>4.3220000000000001E-2</v>
      </c>
      <c r="O5">
        <v>128.49</v>
      </c>
      <c r="P5" s="2">
        <v>2.86</v>
      </c>
      <c r="Q5" s="2">
        <v>0.44800000000000001</v>
      </c>
      <c r="R5" s="2">
        <v>-3.3079999999999998</v>
      </c>
      <c r="S5">
        <v>4.3956999999999997</v>
      </c>
      <c r="T5">
        <v>0.84199999999999997</v>
      </c>
      <c r="U5">
        <v>-0.63790999999999998</v>
      </c>
      <c r="V5">
        <v>-0.71628999999999998</v>
      </c>
      <c r="W5">
        <v>-0.50092999999999999</v>
      </c>
      <c r="X5">
        <v>0.49560999999999999</v>
      </c>
      <c r="Y5">
        <v>-6.4752000000000001</v>
      </c>
      <c r="Z5">
        <v>-141.48939999999999</v>
      </c>
      <c r="AA5">
        <v>102.17570000000001</v>
      </c>
      <c r="AB5">
        <v>151.6831</v>
      </c>
      <c r="AC5">
        <v>25.543500000000002</v>
      </c>
      <c r="AD5">
        <v>126.248</v>
      </c>
      <c r="AE5">
        <v>6.6840507799999997</v>
      </c>
      <c r="AF5">
        <v>2.0340600202549401</v>
      </c>
      <c r="AG5">
        <v>10.65698665766007</v>
      </c>
      <c r="AH5">
        <v>1810.6814999999999</v>
      </c>
      <c r="AI5">
        <v>280.78550000000001</v>
      </c>
      <c r="AJ5">
        <v>3756.0001000000002</v>
      </c>
      <c r="AK5">
        <v>64.456900000000005</v>
      </c>
      <c r="AL5">
        <v>70.246206004269382</v>
      </c>
      <c r="AM5">
        <v>52.0887877189082</v>
      </c>
      <c r="AN5">
        <v>88.562507703052461</v>
      </c>
    </row>
    <row r="6" spans="1:40" customFormat="1" x14ac:dyDescent="0.3">
      <c r="A6" s="64" t="s">
        <v>440</v>
      </c>
      <c r="B6" s="1" t="s">
        <v>416</v>
      </c>
      <c r="C6" s="54">
        <f t="shared" si="0"/>
        <v>0.41660322521101206</v>
      </c>
      <c r="D6" s="1">
        <f>EXP(-C6/(0.001986*295.15))/(EXP(-$C$4/(0.001986*295.15))+EXP(-$C$5/(0.001986*295.15))+EXP(-$C$6/(0.001986*295.15))+EXP(-$C$7/(0.001986*295.15))+EXP(-$C$8/(0.001986*295.15))+EXP(-$C$9/(0.001986*295.15))+EXP(-$C$10/(0.001986*295.15))+EXP(-$C$11/(0.001986*295.15))+EXP(-$C$12/(0.001986*295.15))+EXP(-$C$13/(0.001986*295.15))+EXP(-$C$14/(0.001986*295.15))+EXP(-$C$15/(0.001986*295.15))+EXP(-$C$16/(0.001986*295.15))+EXP(-$C$17/(0.001986*295.15))+EXP(-$C$18/(0.001986*295.15))+EXP(-$C$19/(0.001986*295.15))+EXP(-$C$20/(0.001986*295.15))+EXP(-$C$21/(0.001986*295.15))+EXP(-$C$22/(0.001986*295.15))+EXP(-$C$23/(0.001986*295.15))+EXP(-$C$24/(0.001986*295.15))+EXP(-$C$25/(0.001986*295.15))+EXP(-$C$26/(0.001986*295.15))+EXP(-$C$27/(0.001986*295.15))+EXP(-$C$28/(0.001986*295.15))+EXP(-$C$29/(0.001986*295.15))+EXP(-$C$30/(0.001986*295.15))+EXP(-$C$31/(0.001986*295.15))+EXP(-$C$32/(0.001986*295.15))+EXP(-$C$33/(0.001986*295.15))+EXP(-$C$34/(0.001986*295.15))+EXP(-$C$35/(0.001986*295.15))+EXP(-$C$36/(0.001986*295.15))+EXP(-$C$37/(0.001986*295.15)))</f>
        <v>4.4498767861883483E-2</v>
      </c>
      <c r="E6">
        <v>-543.80366900000001</v>
      </c>
      <c r="F6">
        <v>-543.55934300000001</v>
      </c>
      <c r="G6">
        <v>-543.50817710000001</v>
      </c>
      <c r="H6" s="4">
        <f t="shared" si="2"/>
        <v>-543.2638510999999</v>
      </c>
      <c r="I6">
        <v>1.8856999999999999</v>
      </c>
      <c r="J6">
        <v>-0.34892000000000001</v>
      </c>
      <c r="K6">
        <v>2.1099999999999999E-3</v>
      </c>
      <c r="L6">
        <v>-0.17341000000000001</v>
      </c>
      <c r="M6">
        <v>0.35103000000000001</v>
      </c>
      <c r="N6">
        <v>4.283E-2</v>
      </c>
      <c r="O6">
        <v>129.13999999999999</v>
      </c>
      <c r="P6" s="2">
        <v>3.8803999999999998</v>
      </c>
      <c r="Q6" s="2">
        <v>0.93330000000000002</v>
      </c>
      <c r="R6" s="2">
        <v>-4.8136999999999999</v>
      </c>
      <c r="S6">
        <v>6.2530000000000001</v>
      </c>
      <c r="T6">
        <v>0.84192</v>
      </c>
      <c r="U6">
        <v>-0.63834999999999997</v>
      </c>
      <c r="V6">
        <v>-0.71636</v>
      </c>
      <c r="W6">
        <v>-0.50148000000000004</v>
      </c>
      <c r="X6">
        <v>0.49565999999999999</v>
      </c>
      <c r="Y6">
        <v>-6.5564999999999998</v>
      </c>
      <c r="Z6">
        <v>-141.35740000000001</v>
      </c>
      <c r="AA6">
        <v>101.9803</v>
      </c>
      <c r="AB6">
        <v>151.9076</v>
      </c>
      <c r="AC6">
        <v>25.497299999999999</v>
      </c>
      <c r="AD6">
        <v>126.261</v>
      </c>
      <c r="AE6">
        <v>8.6444676600000001</v>
      </c>
      <c r="AF6">
        <v>1.9653704975606821</v>
      </c>
      <c r="AG6">
        <v>9.8582716015169449</v>
      </c>
      <c r="AH6">
        <v>1810.7944</v>
      </c>
      <c r="AI6">
        <v>279.74180000000001</v>
      </c>
      <c r="AJ6">
        <v>3756.0043999999998</v>
      </c>
      <c r="AK6">
        <v>65.198599999999999</v>
      </c>
      <c r="AL6">
        <v>70.328290549941144</v>
      </c>
      <c r="AM6">
        <v>52.126951189296342</v>
      </c>
      <c r="AN6">
        <v>88.616043084323664</v>
      </c>
    </row>
    <row r="7" spans="1:40" customFormat="1" x14ac:dyDescent="0.3">
      <c r="A7" s="24"/>
      <c r="B7" s="1" t="s">
        <v>417</v>
      </c>
      <c r="C7" s="54">
        <f t="shared" si="0"/>
        <v>0.98079656709194929</v>
      </c>
      <c r="D7" s="1">
        <f t="shared" si="1"/>
        <v>1.6995523826610178E-2</v>
      </c>
      <c r="E7">
        <v>-543.80324299999995</v>
      </c>
      <c r="F7">
        <v>-543.55828799999995</v>
      </c>
      <c r="G7">
        <v>-543.50790700000005</v>
      </c>
      <c r="H7" s="4">
        <f t="shared" si="2"/>
        <v>-543.26295199999993</v>
      </c>
      <c r="I7">
        <v>1.9137</v>
      </c>
      <c r="J7">
        <v>-0.35009000000000001</v>
      </c>
      <c r="K7">
        <v>1.8500000000000001E-3</v>
      </c>
      <c r="L7">
        <v>-0.17412</v>
      </c>
      <c r="M7">
        <v>0.35193999999999998</v>
      </c>
      <c r="N7">
        <v>4.3069999999999997E-2</v>
      </c>
      <c r="O7">
        <v>128.376</v>
      </c>
      <c r="P7" s="2">
        <v>3.5687000000000002</v>
      </c>
      <c r="Q7" s="2">
        <v>1.3637999999999999</v>
      </c>
      <c r="R7" s="2">
        <v>-4.9325000000000001</v>
      </c>
      <c r="S7">
        <v>6.2389999999999999</v>
      </c>
      <c r="T7">
        <v>0.84194000000000002</v>
      </c>
      <c r="U7">
        <v>-0.63834999999999997</v>
      </c>
      <c r="V7">
        <v>-0.71635000000000004</v>
      </c>
      <c r="W7">
        <v>-0.50134999999999996</v>
      </c>
      <c r="X7">
        <v>0.49565999999999999</v>
      </c>
      <c r="Y7">
        <v>-6.6231</v>
      </c>
      <c r="Z7">
        <v>-141.03299999999999</v>
      </c>
      <c r="AA7">
        <v>102.03100000000001</v>
      </c>
      <c r="AB7">
        <v>151.95849999999999</v>
      </c>
      <c r="AC7">
        <v>25.497900000000001</v>
      </c>
      <c r="AD7">
        <v>126.262</v>
      </c>
      <c r="AE7">
        <v>6.8978676500000002</v>
      </c>
      <c r="AF7">
        <v>1.971086018151007</v>
      </c>
      <c r="AG7">
        <v>9.7806368655269758</v>
      </c>
      <c r="AH7">
        <v>1810.8047999999999</v>
      </c>
      <c r="AI7">
        <v>279.21859999999998</v>
      </c>
      <c r="AJ7">
        <v>3755.9180999999999</v>
      </c>
      <c r="AK7">
        <v>64.774199999999993</v>
      </c>
      <c r="AL7">
        <v>70.334823988074774</v>
      </c>
      <c r="AM7">
        <v>52.13331740479935</v>
      </c>
      <c r="AN7">
        <v>88.627535928769902</v>
      </c>
    </row>
    <row r="8" spans="1:40" customFormat="1" x14ac:dyDescent="0.3">
      <c r="B8" s="1" t="s">
        <v>418</v>
      </c>
      <c r="C8" s="54">
        <f t="shared" si="0"/>
        <v>0.30032580736941328</v>
      </c>
      <c r="D8" s="1">
        <f t="shared" si="1"/>
        <v>5.4262332383386847E-2</v>
      </c>
      <c r="E8">
        <v>-543.80364699999996</v>
      </c>
      <c r="F8">
        <v>-543.55973900000004</v>
      </c>
      <c r="G8">
        <v>-543.50794440000004</v>
      </c>
      <c r="H8" s="4">
        <f t="shared" si="2"/>
        <v>-543.26403640000012</v>
      </c>
      <c r="I8">
        <v>1.8875999999999999</v>
      </c>
      <c r="J8">
        <v>-0.35138000000000003</v>
      </c>
      <c r="K8">
        <v>1.2999999999999999E-3</v>
      </c>
      <c r="L8">
        <v>-0.17504</v>
      </c>
      <c r="M8">
        <v>0.35267999999999999</v>
      </c>
      <c r="N8">
        <v>4.3439999999999999E-2</v>
      </c>
      <c r="O8">
        <v>128.73400000000001</v>
      </c>
      <c r="P8" s="2">
        <v>3.3733</v>
      </c>
      <c r="Q8" s="2">
        <v>2.7088999999999999</v>
      </c>
      <c r="R8" s="2">
        <v>-6.0822000000000003</v>
      </c>
      <c r="S8">
        <v>7.4640000000000004</v>
      </c>
      <c r="T8">
        <v>0.84128000000000003</v>
      </c>
      <c r="U8">
        <v>-0.63815999999999995</v>
      </c>
      <c r="V8">
        <v>-0.71609999999999996</v>
      </c>
      <c r="W8">
        <v>-0.50800000000000001</v>
      </c>
      <c r="X8">
        <v>0.4955</v>
      </c>
      <c r="Y8">
        <v>-6.2316000000000003</v>
      </c>
      <c r="Z8">
        <v>-143.11799999999999</v>
      </c>
      <c r="AA8">
        <v>100.8528</v>
      </c>
      <c r="AB8">
        <v>155.85759999999999</v>
      </c>
      <c r="AC8">
        <v>25.541399999999999</v>
      </c>
      <c r="AD8">
        <v>126.24</v>
      </c>
      <c r="AE8">
        <v>5.4528058699999997</v>
      </c>
      <c r="AF8">
        <v>1.9872038245724619</v>
      </c>
      <c r="AG8">
        <v>11.14277682164467</v>
      </c>
      <c r="AH8">
        <v>1810.3761</v>
      </c>
      <c r="AI8">
        <v>274.53629999999998</v>
      </c>
      <c r="AJ8">
        <v>3754.7927</v>
      </c>
      <c r="AK8">
        <v>62.782899999999998</v>
      </c>
      <c r="AL8">
        <v>70.400544276969711</v>
      </c>
      <c r="AM8">
        <v>52.79436326833099</v>
      </c>
      <c r="AN8">
        <v>88.651727357609715</v>
      </c>
    </row>
    <row r="9" spans="1:40" customFormat="1" x14ac:dyDescent="0.3">
      <c r="B9" s="1" t="s">
        <v>419</v>
      </c>
      <c r="C9" s="54">
        <f t="shared" si="0"/>
        <v>0.36552399246888456</v>
      </c>
      <c r="D9" s="1">
        <f t="shared" si="1"/>
        <v>4.8550401229307018E-2</v>
      </c>
      <c r="E9">
        <v>-543.80403899999999</v>
      </c>
      <c r="F9">
        <v>-543.55916300000001</v>
      </c>
      <c r="G9">
        <v>-543.50880849999999</v>
      </c>
      <c r="H9" s="4">
        <f t="shared" si="2"/>
        <v>-543.26393250000012</v>
      </c>
      <c r="I9">
        <v>1.8353999999999999</v>
      </c>
      <c r="J9">
        <v>-0.34719</v>
      </c>
      <c r="K9">
        <v>1.15E-3</v>
      </c>
      <c r="L9">
        <v>-0.17302000000000001</v>
      </c>
      <c r="M9">
        <v>0.34833999999999998</v>
      </c>
      <c r="N9">
        <v>4.2970000000000001E-2</v>
      </c>
      <c r="O9">
        <v>128.821</v>
      </c>
      <c r="P9" s="2">
        <v>4.6383000000000001</v>
      </c>
      <c r="Q9" s="2">
        <v>2.1631999999999998</v>
      </c>
      <c r="R9" s="2">
        <v>-6.8014999999999999</v>
      </c>
      <c r="S9">
        <v>8.5120000000000005</v>
      </c>
      <c r="T9">
        <v>0.84097999999999995</v>
      </c>
      <c r="U9">
        <v>-0.64005999999999996</v>
      </c>
      <c r="V9">
        <v>-0.71597</v>
      </c>
      <c r="W9">
        <v>-0.50853000000000004</v>
      </c>
      <c r="X9">
        <v>0.49557000000000001</v>
      </c>
      <c r="Y9">
        <v>-7.9875999999999996</v>
      </c>
      <c r="Z9">
        <v>-141.20650000000001</v>
      </c>
      <c r="AA9">
        <v>100.1341</v>
      </c>
      <c r="AB9">
        <v>151.541</v>
      </c>
      <c r="AC9">
        <v>25.546800000000001</v>
      </c>
      <c r="AD9">
        <v>125.94499999999999</v>
      </c>
      <c r="AE9">
        <v>4.2247333899999999</v>
      </c>
      <c r="AF9">
        <v>2.0183381082413829</v>
      </c>
      <c r="AG9">
        <v>10.688268692205281</v>
      </c>
      <c r="AH9">
        <v>1810.6652999999999</v>
      </c>
      <c r="AI9">
        <v>266.07819999999998</v>
      </c>
      <c r="AJ9">
        <v>3753.2431000000001</v>
      </c>
      <c r="AK9">
        <v>59.559399999999997</v>
      </c>
      <c r="AL9">
        <v>72.772806057027324</v>
      </c>
      <c r="AM9">
        <v>55.178970212003463</v>
      </c>
      <c r="AN9">
        <v>89.887623664387263</v>
      </c>
    </row>
    <row r="10" spans="1:40" customFormat="1" x14ac:dyDescent="0.3">
      <c r="B10" s="1" t="s">
        <v>420</v>
      </c>
      <c r="C10" s="54">
        <f t="shared" si="0"/>
        <v>1.5532730277091698</v>
      </c>
      <c r="D10" s="1">
        <f t="shared" si="1"/>
        <v>6.4000611417847336E-3</v>
      </c>
      <c r="E10">
        <v>-543.80276800000001</v>
      </c>
      <c r="F10">
        <v>-543.55616599999996</v>
      </c>
      <c r="G10">
        <v>-543.5086417</v>
      </c>
      <c r="H10" s="4">
        <f>G10+F10-E10</f>
        <v>-543.26203970000006</v>
      </c>
      <c r="I10">
        <v>2.2389000000000001</v>
      </c>
      <c r="J10">
        <v>-0.35071000000000002</v>
      </c>
      <c r="K10">
        <v>-1.6000000000000001E-4</v>
      </c>
      <c r="L10">
        <v>-0.17544000000000001</v>
      </c>
      <c r="M10">
        <v>0.35054999999999997</v>
      </c>
      <c r="N10">
        <v>4.3900000000000002E-2</v>
      </c>
      <c r="O10">
        <v>126.09</v>
      </c>
      <c r="P10" s="2">
        <v>6.5776000000000003</v>
      </c>
      <c r="Q10" s="2">
        <v>3.2772000000000001</v>
      </c>
      <c r="R10" s="2">
        <v>-9.8547999999999991</v>
      </c>
      <c r="S10">
        <v>12.293100000000001</v>
      </c>
      <c r="T10">
        <v>0.83979000000000004</v>
      </c>
      <c r="U10">
        <v>-0.63343000000000005</v>
      </c>
      <c r="V10">
        <v>-0.72201000000000004</v>
      </c>
      <c r="W10">
        <v>-0.49301</v>
      </c>
      <c r="X10">
        <v>0.49689</v>
      </c>
      <c r="Y10">
        <v>-6.7845000000000004</v>
      </c>
      <c r="Z10">
        <v>-158.66909999999999</v>
      </c>
      <c r="AA10">
        <v>104.7753</v>
      </c>
      <c r="AB10">
        <v>148.2843</v>
      </c>
      <c r="AC10">
        <v>25.548400000000001</v>
      </c>
      <c r="AD10">
        <v>126.08</v>
      </c>
      <c r="AE10">
        <v>4.5301708600000001</v>
      </c>
      <c r="AF10">
        <v>1.8750847217837181</v>
      </c>
      <c r="AG10">
        <v>9.8550214272074896</v>
      </c>
      <c r="AH10">
        <v>1811.1946</v>
      </c>
      <c r="AI10">
        <v>355.74579999999997</v>
      </c>
      <c r="AJ10">
        <v>3760.8395</v>
      </c>
      <c r="AK10">
        <v>63.929400000000001</v>
      </c>
      <c r="AL10">
        <v>70.778239191547016</v>
      </c>
      <c r="AM10">
        <v>52.76761379725329</v>
      </c>
      <c r="AN10">
        <v>88.923746886122672</v>
      </c>
    </row>
    <row r="11" spans="1:40" customFormat="1" x14ac:dyDescent="0.3">
      <c r="B11" s="1" t="s">
        <v>421</v>
      </c>
      <c r="C11" s="54">
        <f t="shared" si="0"/>
        <v>1.4604016956582893</v>
      </c>
      <c r="D11" s="1">
        <f t="shared" si="1"/>
        <v>7.4988198139908343E-3</v>
      </c>
      <c r="E11">
        <v>-543.80333599999994</v>
      </c>
      <c r="F11">
        <v>-543.55769999999995</v>
      </c>
      <c r="G11">
        <v>-543.50782370000002</v>
      </c>
      <c r="H11" s="4">
        <f t="shared" si="2"/>
        <v>-543.26218770000014</v>
      </c>
      <c r="I11">
        <v>2.2435</v>
      </c>
      <c r="J11">
        <v>-0.34759000000000001</v>
      </c>
      <c r="K11">
        <v>-5.9999999999999995E-4</v>
      </c>
      <c r="L11">
        <v>-0.17408999999999999</v>
      </c>
      <c r="M11">
        <v>0.34699000000000002</v>
      </c>
      <c r="N11">
        <v>4.367E-2</v>
      </c>
      <c r="O11">
        <v>127.46899999999999</v>
      </c>
      <c r="P11" s="2">
        <v>6.258</v>
      </c>
      <c r="Q11" s="2">
        <v>2.2664</v>
      </c>
      <c r="R11" s="2">
        <v>-8.5244</v>
      </c>
      <c r="S11">
        <v>10.815</v>
      </c>
      <c r="T11">
        <v>0.83952000000000004</v>
      </c>
      <c r="U11">
        <v>-0.63675000000000004</v>
      </c>
      <c r="V11">
        <v>-0.72089000000000003</v>
      </c>
      <c r="W11">
        <v>-0.50285000000000002</v>
      </c>
      <c r="X11">
        <v>0.49725999999999998</v>
      </c>
      <c r="Y11">
        <v>-8.6344999999999992</v>
      </c>
      <c r="Z11">
        <v>-152.80099999999999</v>
      </c>
      <c r="AA11">
        <v>100.703</v>
      </c>
      <c r="AB11">
        <v>148.5582</v>
      </c>
      <c r="AC11">
        <v>25.5136</v>
      </c>
      <c r="AD11">
        <v>126.018</v>
      </c>
      <c r="AE11">
        <v>6.1899978600000001</v>
      </c>
      <c r="AF11">
        <v>1.8944459174936259</v>
      </c>
      <c r="AG11">
        <v>8.4389525634608766</v>
      </c>
      <c r="AH11">
        <v>1806.4374</v>
      </c>
      <c r="AI11">
        <v>306.41480000000001</v>
      </c>
      <c r="AJ11">
        <v>3760.7080000000001</v>
      </c>
      <c r="AK11">
        <v>57.319000000000003</v>
      </c>
      <c r="AL11">
        <v>73.133755040418905</v>
      </c>
      <c r="AM11">
        <v>56.211810149153351</v>
      </c>
      <c r="AN11">
        <v>89.808067943723827</v>
      </c>
    </row>
    <row r="12" spans="1:40" customFormat="1" x14ac:dyDescent="0.3">
      <c r="B12" s="1" t="s">
        <v>422</v>
      </c>
      <c r="C12" s="1">
        <f t="shared" si="0"/>
        <v>0.62819925993335635</v>
      </c>
      <c r="D12" s="1">
        <f t="shared" si="1"/>
        <v>3.1015266311064885E-2</v>
      </c>
      <c r="E12">
        <v>-543.80378099999996</v>
      </c>
      <c r="F12">
        <v>-543.558763</v>
      </c>
      <c r="G12">
        <v>-543.50853189999998</v>
      </c>
      <c r="H12" s="4">
        <f t="shared" si="2"/>
        <v>-543.26351390000002</v>
      </c>
      <c r="I12">
        <v>1.9025000000000001</v>
      </c>
      <c r="J12">
        <v>-0.35117999999999999</v>
      </c>
      <c r="K12">
        <v>-5.2999999999999998E-4</v>
      </c>
      <c r="L12">
        <v>-0.17585000000000001</v>
      </c>
      <c r="M12">
        <v>0.35065000000000002</v>
      </c>
      <c r="N12">
        <v>4.41E-2</v>
      </c>
      <c r="O12">
        <v>127.298</v>
      </c>
      <c r="P12" s="2">
        <v>4.9729999999999999</v>
      </c>
      <c r="Q12" s="2">
        <v>3.2704</v>
      </c>
      <c r="R12" s="2">
        <v>-8.2433999999999994</v>
      </c>
      <c r="S12">
        <v>10.1676</v>
      </c>
      <c r="T12">
        <v>0.84097999999999995</v>
      </c>
      <c r="U12">
        <v>-0.63802000000000003</v>
      </c>
      <c r="V12">
        <v>-0.71592999999999996</v>
      </c>
      <c r="W12">
        <v>-0.50988999999999995</v>
      </c>
      <c r="X12">
        <v>0.49557000000000001</v>
      </c>
      <c r="Y12">
        <v>-6.0612000000000004</v>
      </c>
      <c r="Z12">
        <v>-144.04589999999999</v>
      </c>
      <c r="AA12">
        <v>100.99769999999999</v>
      </c>
      <c r="AB12">
        <v>156.84960000000001</v>
      </c>
      <c r="AC12">
        <v>25.530899999999999</v>
      </c>
      <c r="AD12">
        <v>126.20099999999999</v>
      </c>
      <c r="AE12">
        <v>6.2667659100000002</v>
      </c>
      <c r="AF12">
        <v>1.990684672539571</v>
      </c>
      <c r="AG12">
        <v>8.7573628481608221</v>
      </c>
      <c r="AH12">
        <v>1810.3240000000001</v>
      </c>
      <c r="AI12">
        <v>282.03359999999998</v>
      </c>
      <c r="AJ12">
        <v>3754.5918000000001</v>
      </c>
      <c r="AK12">
        <v>63.780200000000001</v>
      </c>
      <c r="AL12">
        <v>70.727050688866342</v>
      </c>
      <c r="AM12">
        <v>53.363449928211303</v>
      </c>
      <c r="AN12">
        <v>88.631270728136485</v>
      </c>
    </row>
    <row r="13" spans="1:40" customFormat="1" x14ac:dyDescent="0.3">
      <c r="B13" s="1" t="s">
        <v>423</v>
      </c>
      <c r="C13" s="54">
        <f>(H13-MIN($H$4:$H$37))*627.509</f>
        <v>1.1290769436387298</v>
      </c>
      <c r="D13" s="1">
        <f t="shared" si="1"/>
        <v>1.3196930956427612E-2</v>
      </c>
      <c r="E13">
        <v>-543.80260399999997</v>
      </c>
      <c r="F13">
        <v>-543.55754200000001</v>
      </c>
      <c r="G13">
        <v>-543.50777770000002</v>
      </c>
      <c r="H13" s="4">
        <f t="shared" si="2"/>
        <v>-543.26271570000017</v>
      </c>
      <c r="I13">
        <v>1.9846999999999999</v>
      </c>
      <c r="J13">
        <v>-0.35094999999999998</v>
      </c>
      <c r="K13">
        <v>1.33E-3</v>
      </c>
      <c r="L13">
        <v>-0.17480999999999999</v>
      </c>
      <c r="M13">
        <v>0.35227999999999998</v>
      </c>
      <c r="N13">
        <v>4.3369999999999999E-2</v>
      </c>
      <c r="O13">
        <v>127.91500000000001</v>
      </c>
      <c r="P13" s="2">
        <v>4.3074000000000003</v>
      </c>
      <c r="Q13" s="2">
        <v>0.78149999999999997</v>
      </c>
      <c r="R13" s="2">
        <v>-5.0888999999999998</v>
      </c>
      <c r="S13">
        <v>6.7127999999999997</v>
      </c>
      <c r="T13">
        <v>0.84452000000000005</v>
      </c>
      <c r="U13">
        <v>-0.63512000000000002</v>
      </c>
      <c r="V13">
        <v>-0.71809000000000001</v>
      </c>
      <c r="W13">
        <v>-0.50017</v>
      </c>
      <c r="X13">
        <v>0.49584</v>
      </c>
      <c r="Y13">
        <v>-6.7047999999999996</v>
      </c>
      <c r="Z13">
        <v>-145.5275</v>
      </c>
      <c r="AA13">
        <v>106.7159</v>
      </c>
      <c r="AB13">
        <v>151.23349999999999</v>
      </c>
      <c r="AC13">
        <v>25.543600000000001</v>
      </c>
      <c r="AD13">
        <v>126.4</v>
      </c>
      <c r="AE13">
        <v>9.1473415899999999</v>
      </c>
      <c r="AF13">
        <v>1.981131382014468</v>
      </c>
      <c r="AG13">
        <v>7.9244287396643784</v>
      </c>
      <c r="AH13">
        <v>1812.6892</v>
      </c>
      <c r="AI13">
        <v>292.7749</v>
      </c>
      <c r="AJ13">
        <v>3758.9185000000002</v>
      </c>
      <c r="AK13">
        <v>64.850300000000004</v>
      </c>
      <c r="AL13">
        <v>68.624007155361554</v>
      </c>
      <c r="AM13">
        <v>49.665890525361007</v>
      </c>
      <c r="AN13">
        <v>88.081134781439545</v>
      </c>
    </row>
    <row r="14" spans="1:40" customFormat="1" x14ac:dyDescent="0.3">
      <c r="A14" s="11"/>
      <c r="B14" s="1" t="s">
        <v>424</v>
      </c>
      <c r="C14" s="54">
        <f>(H14-MIN($H$4:$H$37))*627.509</f>
        <v>0.36564949429710353</v>
      </c>
      <c r="D14" s="1">
        <f t="shared" si="1"/>
        <v>4.8540007429388389E-2</v>
      </c>
      <c r="E14">
        <v>-543.80381899999998</v>
      </c>
      <c r="F14">
        <v>-543.559438</v>
      </c>
      <c r="G14">
        <v>-543.50831330000005</v>
      </c>
      <c r="H14" s="4">
        <f t="shared" si="2"/>
        <v>-543.26393230000008</v>
      </c>
      <c r="I14">
        <v>1.8302</v>
      </c>
      <c r="J14">
        <v>-0.35170000000000001</v>
      </c>
      <c r="K14">
        <v>1.5E-3</v>
      </c>
      <c r="L14">
        <v>-0.17510000000000001</v>
      </c>
      <c r="M14">
        <v>0.35320000000000001</v>
      </c>
      <c r="N14">
        <v>4.3400000000000001E-2</v>
      </c>
      <c r="O14">
        <v>128.44300000000001</v>
      </c>
      <c r="P14" s="2">
        <v>3.625</v>
      </c>
      <c r="Q14" s="2">
        <v>2.7566000000000002</v>
      </c>
      <c r="R14" s="2">
        <v>-6.3817000000000004</v>
      </c>
      <c r="S14">
        <v>7.84</v>
      </c>
      <c r="T14">
        <v>0.84197</v>
      </c>
      <c r="U14">
        <v>-0.63788999999999996</v>
      </c>
      <c r="V14">
        <v>-0.71633999999999998</v>
      </c>
      <c r="W14">
        <v>-0.50153000000000003</v>
      </c>
      <c r="X14">
        <v>0.49571999999999999</v>
      </c>
      <c r="Y14">
        <v>-6.5956999999999999</v>
      </c>
      <c r="Z14">
        <v>-141.31190000000001</v>
      </c>
      <c r="AA14">
        <v>102.1695</v>
      </c>
      <c r="AB14">
        <v>151.88749999999999</v>
      </c>
      <c r="AC14">
        <v>25.530100000000001</v>
      </c>
      <c r="AD14">
        <v>126.267</v>
      </c>
      <c r="AE14">
        <v>6.4853292100000006</v>
      </c>
      <c r="AF14">
        <v>1.97194255520588</v>
      </c>
      <c r="AG14">
        <v>9.7192584528839898</v>
      </c>
      <c r="AH14">
        <v>1810.8518999999999</v>
      </c>
      <c r="AI14">
        <v>278.35419999999999</v>
      </c>
      <c r="AJ14">
        <v>3755.9486999999999</v>
      </c>
      <c r="AK14">
        <v>63.514499999999998</v>
      </c>
      <c r="AL14">
        <v>70.25892713804096</v>
      </c>
      <c r="AM14">
        <v>52.084990216324847</v>
      </c>
      <c r="AN14">
        <v>88.558901080842858</v>
      </c>
    </row>
    <row r="15" spans="1:40" customFormat="1" x14ac:dyDescent="0.3">
      <c r="A15" s="11"/>
      <c r="B15" s="1" t="s">
        <v>57</v>
      </c>
      <c r="C15" s="1">
        <f t="shared" si="0"/>
        <v>0.67281514991332869</v>
      </c>
      <c r="D15" s="1">
        <f t="shared" si="1"/>
        <v>2.8742159647210077E-2</v>
      </c>
      <c r="E15">
        <v>-543.80340000000001</v>
      </c>
      <c r="F15">
        <v>-543.55878700000005</v>
      </c>
      <c r="G15">
        <v>-543.50805579999997</v>
      </c>
      <c r="H15" s="4">
        <f t="shared" si="2"/>
        <v>-543.26344279999989</v>
      </c>
      <c r="I15">
        <v>2.2025999999999999</v>
      </c>
      <c r="J15">
        <v>-0.35049999999999998</v>
      </c>
      <c r="K15">
        <v>1.24E-3</v>
      </c>
      <c r="L15">
        <v>-0.17463000000000001</v>
      </c>
      <c r="M15">
        <v>0.35174</v>
      </c>
      <c r="N15">
        <v>4.335E-2</v>
      </c>
      <c r="O15">
        <v>128.54900000000001</v>
      </c>
      <c r="P15" s="2">
        <v>4.3289</v>
      </c>
      <c r="Q15" s="2">
        <v>2.6150000000000002</v>
      </c>
      <c r="R15" s="2">
        <v>-6.9439000000000002</v>
      </c>
      <c r="S15">
        <v>8.5905000000000005</v>
      </c>
      <c r="T15">
        <v>0.83923000000000003</v>
      </c>
      <c r="U15">
        <v>-0.63375999999999999</v>
      </c>
      <c r="V15">
        <v>-0.72102999999999995</v>
      </c>
      <c r="W15">
        <v>-0.49968000000000001</v>
      </c>
      <c r="X15">
        <v>0.49656</v>
      </c>
      <c r="Y15">
        <v>-6.6308999999999996</v>
      </c>
      <c r="Z15">
        <v>-160.7936</v>
      </c>
      <c r="AA15">
        <v>104.9</v>
      </c>
      <c r="AB15">
        <v>151.7893</v>
      </c>
      <c r="AC15">
        <v>25.607099999999999</v>
      </c>
      <c r="AD15">
        <v>126.13200000000001</v>
      </c>
      <c r="AE15">
        <v>4.6231088400000004</v>
      </c>
      <c r="AF15">
        <v>1.768374617657213</v>
      </c>
      <c r="AG15">
        <v>11.29216018337276</v>
      </c>
      <c r="AH15">
        <v>1809.0434</v>
      </c>
      <c r="AI15">
        <v>306.4033</v>
      </c>
      <c r="AJ15">
        <v>3759.8245000000002</v>
      </c>
      <c r="AK15">
        <v>66.301599999999993</v>
      </c>
      <c r="AL15">
        <v>71.503594730022598</v>
      </c>
      <c r="AM15">
        <v>54.092757368069421</v>
      </c>
      <c r="AN15">
        <v>89.115714856602921</v>
      </c>
    </row>
    <row r="16" spans="1:40" customFormat="1" x14ac:dyDescent="0.3">
      <c r="A16" s="24"/>
      <c r="B16" s="1" t="s">
        <v>425</v>
      </c>
      <c r="C16" s="54">
        <f t="shared" si="0"/>
        <v>1.3729896920291704</v>
      </c>
      <c r="D16" s="1">
        <f t="shared" si="1"/>
        <v>8.7047614124569437E-3</v>
      </c>
      <c r="E16">
        <v>-543.80296299999998</v>
      </c>
      <c r="F16">
        <v>-543.55737999999997</v>
      </c>
      <c r="G16">
        <v>-543.50791000000004</v>
      </c>
      <c r="H16" s="4">
        <f t="shared" si="2"/>
        <v>-543.26232700000003</v>
      </c>
      <c r="I16">
        <v>1.9047000000000001</v>
      </c>
      <c r="J16">
        <v>-0.34992000000000001</v>
      </c>
      <c r="K16">
        <v>1.72E-3</v>
      </c>
      <c r="L16">
        <v>-0.1741</v>
      </c>
      <c r="M16">
        <v>0.35164000000000001</v>
      </c>
      <c r="N16">
        <v>4.3099999999999999E-2</v>
      </c>
      <c r="O16">
        <v>127.30500000000001</v>
      </c>
      <c r="P16" s="2">
        <v>2.5127999999999999</v>
      </c>
      <c r="Q16" s="2">
        <v>1.0699000000000001</v>
      </c>
      <c r="R16" s="2">
        <v>-3.5827</v>
      </c>
      <c r="S16">
        <v>4.5049999999999999</v>
      </c>
      <c r="T16">
        <v>0.84197999999999995</v>
      </c>
      <c r="U16">
        <v>-0.63780999999999999</v>
      </c>
      <c r="V16">
        <v>-0.71628000000000003</v>
      </c>
      <c r="W16">
        <v>-0.50080999999999998</v>
      </c>
      <c r="X16">
        <v>0.49570999999999998</v>
      </c>
      <c r="Y16">
        <v>-6.4530000000000003</v>
      </c>
      <c r="Z16">
        <v>-141.54689999999999</v>
      </c>
      <c r="AA16">
        <v>102.35299999999999</v>
      </c>
      <c r="AB16">
        <v>151.7166</v>
      </c>
      <c r="AC16">
        <v>25.5152</v>
      </c>
      <c r="AD16">
        <v>126.241</v>
      </c>
      <c r="AE16">
        <v>4.7348127299999998</v>
      </c>
      <c r="AF16">
        <v>1.9723528801479391</v>
      </c>
      <c r="AG16">
        <v>9.7812312723098014</v>
      </c>
      <c r="AH16">
        <v>1810.5748000000001</v>
      </c>
      <c r="AI16">
        <v>281.38420000000002</v>
      </c>
      <c r="AJ16">
        <v>3755.9657999999999</v>
      </c>
      <c r="AK16">
        <v>63.243699999999997</v>
      </c>
      <c r="AL16">
        <v>70.282469896441086</v>
      </c>
      <c r="AM16">
        <v>52.108479045731279</v>
      </c>
      <c r="AN16">
        <v>88.581971376497663</v>
      </c>
    </row>
    <row r="17" spans="1:40" customFormat="1" x14ac:dyDescent="0.3">
      <c r="B17" s="1" t="s">
        <v>426</v>
      </c>
      <c r="C17" s="1">
        <f t="shared" si="0"/>
        <v>1.5848367304792921</v>
      </c>
      <c r="D17" s="1">
        <f t="shared" si="1"/>
        <v>6.0645479053681485E-3</v>
      </c>
      <c r="E17">
        <v>-543.80315199999995</v>
      </c>
      <c r="F17">
        <v>-543.55643399999997</v>
      </c>
      <c r="G17">
        <v>-543.50870740000005</v>
      </c>
      <c r="H17" s="4">
        <f t="shared" si="2"/>
        <v>-543.26198939999995</v>
      </c>
      <c r="I17">
        <v>2.0779000000000001</v>
      </c>
      <c r="J17">
        <v>-0.35026000000000002</v>
      </c>
      <c r="K17">
        <v>-4.2000000000000002E-4</v>
      </c>
      <c r="L17">
        <v>-0.17534</v>
      </c>
      <c r="M17">
        <v>0.34983999999999998</v>
      </c>
      <c r="N17">
        <v>4.394E-2</v>
      </c>
      <c r="O17">
        <v>125.938</v>
      </c>
      <c r="P17" s="2">
        <v>3.1817000000000002</v>
      </c>
      <c r="Q17" s="2">
        <v>0.78480000000000005</v>
      </c>
      <c r="R17" s="2">
        <v>-3.9666000000000001</v>
      </c>
      <c r="S17">
        <v>5.1452</v>
      </c>
      <c r="T17">
        <v>0.83950999999999998</v>
      </c>
      <c r="U17">
        <v>-0.63344999999999996</v>
      </c>
      <c r="V17">
        <v>-0.72055999999999998</v>
      </c>
      <c r="W17">
        <v>-0.50268000000000002</v>
      </c>
      <c r="X17">
        <v>0.49658000000000002</v>
      </c>
      <c r="Y17">
        <v>-6.8978999999999999</v>
      </c>
      <c r="Z17">
        <v>-161.2919</v>
      </c>
      <c r="AA17">
        <v>105.3494</v>
      </c>
      <c r="AB17">
        <v>152.3784</v>
      </c>
      <c r="AC17">
        <v>25.582799999999999</v>
      </c>
      <c r="AD17">
        <v>126.12</v>
      </c>
      <c r="AE17">
        <v>6.3012180500000001</v>
      </c>
      <c r="AF17">
        <v>1.9901290569733581</v>
      </c>
      <c r="AG17">
        <v>6.9211193575448053</v>
      </c>
      <c r="AH17">
        <v>1808.5562</v>
      </c>
      <c r="AI17">
        <v>291.01659999999998</v>
      </c>
      <c r="AJ17">
        <v>3759.5131999999999</v>
      </c>
      <c r="AK17">
        <v>70.048100000000005</v>
      </c>
      <c r="AL17">
        <v>71.709432418899226</v>
      </c>
      <c r="AM17">
        <v>54.351983664782942</v>
      </c>
      <c r="AN17">
        <v>89.077952732379217</v>
      </c>
    </row>
    <row r="18" spans="1:40" customFormat="1" x14ac:dyDescent="0.3">
      <c r="B18" s="1" t="s">
        <v>427</v>
      </c>
      <c r="C18" s="54">
        <f t="shared" si="0"/>
        <v>0.75087726937331245</v>
      </c>
      <c r="D18" s="1">
        <f t="shared" si="1"/>
        <v>2.5158388279258662E-2</v>
      </c>
      <c r="E18">
        <v>-543.80303400000003</v>
      </c>
      <c r="F18">
        <v>-543.55812900000001</v>
      </c>
      <c r="G18">
        <v>-543.50822340000002</v>
      </c>
      <c r="H18" s="4">
        <f t="shared" si="2"/>
        <v>-543.26331840000012</v>
      </c>
      <c r="I18">
        <v>2.0215000000000001</v>
      </c>
      <c r="J18">
        <v>-0.35191</v>
      </c>
      <c r="K18">
        <v>3.1E-4</v>
      </c>
      <c r="L18">
        <v>-0.17580000000000001</v>
      </c>
      <c r="M18">
        <v>0.35221999999999998</v>
      </c>
      <c r="N18">
        <v>4.3869999999999999E-2</v>
      </c>
      <c r="O18">
        <v>127.173</v>
      </c>
      <c r="P18" s="2">
        <v>3.7096</v>
      </c>
      <c r="Q18" s="2">
        <v>1.3352999999999999</v>
      </c>
      <c r="R18" s="2">
        <v>-5.0449999999999999</v>
      </c>
      <c r="S18">
        <v>6.4028</v>
      </c>
      <c r="T18">
        <v>0.8448</v>
      </c>
      <c r="U18">
        <v>-0.63507999999999998</v>
      </c>
      <c r="V18">
        <v>-0.71809999999999996</v>
      </c>
      <c r="W18">
        <v>-0.50926000000000005</v>
      </c>
      <c r="X18">
        <v>0.49584</v>
      </c>
      <c r="Y18">
        <v>-7.1513999999999998</v>
      </c>
      <c r="Z18">
        <v>-145.34819999999999</v>
      </c>
      <c r="AA18">
        <v>105.9922</v>
      </c>
      <c r="AB18">
        <v>154.73050000000001</v>
      </c>
      <c r="AC18">
        <v>25.546900000000001</v>
      </c>
      <c r="AD18">
        <v>126.44</v>
      </c>
      <c r="AE18">
        <v>6.5116342899999999</v>
      </c>
      <c r="AF18">
        <v>2.001643610242235</v>
      </c>
      <c r="AG18">
        <v>8.7957747451433903</v>
      </c>
      <c r="AH18">
        <v>1812.4382000000001</v>
      </c>
      <c r="AI18">
        <v>292.83679999999998</v>
      </c>
      <c r="AJ18">
        <v>3759.1477</v>
      </c>
      <c r="AK18">
        <v>64.983900000000006</v>
      </c>
      <c r="AL18">
        <v>68.67518696688397</v>
      </c>
      <c r="AM18">
        <v>49.71007599305333</v>
      </c>
      <c r="AN18">
        <v>88.106638381152294</v>
      </c>
    </row>
    <row r="19" spans="1:40" customFormat="1" x14ac:dyDescent="0.3">
      <c r="B19" s="1" t="s">
        <v>428</v>
      </c>
      <c r="C19" s="54">
        <f t="shared" si="0"/>
        <v>0.38340799903074108</v>
      </c>
      <c r="D19" s="1">
        <f t="shared" si="1"/>
        <v>4.7091495313372769E-2</v>
      </c>
      <c r="E19">
        <v>-543.80356500000005</v>
      </c>
      <c r="F19">
        <v>-543.55876000000001</v>
      </c>
      <c r="G19">
        <v>-543.50870899999995</v>
      </c>
      <c r="H19" s="4">
        <f t="shared" si="2"/>
        <v>-543.26390400000003</v>
      </c>
      <c r="I19">
        <v>2.2025999999999999</v>
      </c>
      <c r="J19">
        <v>-0.35332000000000002</v>
      </c>
      <c r="K19">
        <v>-1.4999999999999999E-4</v>
      </c>
      <c r="L19">
        <v>-0.17674000000000001</v>
      </c>
      <c r="M19">
        <v>0.35316999999999998</v>
      </c>
      <c r="N19">
        <v>4.4220000000000002E-2</v>
      </c>
      <c r="O19">
        <v>127.92400000000001</v>
      </c>
      <c r="P19" s="2">
        <v>4.0086000000000004</v>
      </c>
      <c r="Q19" s="2">
        <v>3.4582000000000002</v>
      </c>
      <c r="R19" s="2">
        <v>-7.4668000000000001</v>
      </c>
      <c r="S19">
        <v>9.1532</v>
      </c>
      <c r="T19">
        <v>0.83955000000000002</v>
      </c>
      <c r="U19">
        <v>-0.63339000000000001</v>
      </c>
      <c r="V19">
        <v>-0.72182999999999997</v>
      </c>
      <c r="W19">
        <v>-0.49320000000000003</v>
      </c>
      <c r="X19">
        <v>0.49685000000000001</v>
      </c>
      <c r="Y19">
        <v>-6.8684000000000003</v>
      </c>
      <c r="Z19">
        <v>-159.93899999999999</v>
      </c>
      <c r="AA19">
        <v>106.2021</v>
      </c>
      <c r="AB19">
        <v>148.00790000000001</v>
      </c>
      <c r="AC19">
        <v>25.5609</v>
      </c>
      <c r="AD19">
        <v>126.145</v>
      </c>
      <c r="AE19">
        <v>7.0404603799999999</v>
      </c>
      <c r="AF19">
        <v>1.8362564494780229</v>
      </c>
      <c r="AG19">
        <v>8.474784503647296</v>
      </c>
      <c r="AH19">
        <v>1810.8474000000001</v>
      </c>
      <c r="AI19">
        <v>328.46690000000001</v>
      </c>
      <c r="AJ19">
        <v>3761.0246999999999</v>
      </c>
      <c r="AK19">
        <v>68.253500000000003</v>
      </c>
      <c r="AL19">
        <v>70.763650401423376</v>
      </c>
      <c r="AM19">
        <v>52.567066506789608</v>
      </c>
      <c r="AN19">
        <v>88.930634866688834</v>
      </c>
    </row>
    <row r="20" spans="1:40" customFormat="1" x14ac:dyDescent="0.3">
      <c r="B20" s="1" t="s">
        <v>429</v>
      </c>
      <c r="C20" s="54">
        <f t="shared" si="0"/>
        <v>0.99830406816914885</v>
      </c>
      <c r="D20" s="1">
        <f t="shared" si="1"/>
        <v>1.6495411990035649E-2</v>
      </c>
      <c r="E20">
        <v>-543.80315199999995</v>
      </c>
      <c r="F20">
        <v>-543.55754300000001</v>
      </c>
      <c r="G20">
        <v>-543.50853310000002</v>
      </c>
      <c r="H20" s="4">
        <f t="shared" si="2"/>
        <v>-543.26292409999996</v>
      </c>
      <c r="I20">
        <v>2.3140999999999998</v>
      </c>
      <c r="J20">
        <v>-0.34953000000000001</v>
      </c>
      <c r="K20">
        <v>2.1000000000000001E-4</v>
      </c>
      <c r="L20">
        <v>-0.17466000000000001</v>
      </c>
      <c r="M20">
        <v>0.34974</v>
      </c>
      <c r="N20">
        <v>4.3610000000000003E-2</v>
      </c>
      <c r="O20">
        <v>127.61</v>
      </c>
      <c r="P20" s="2">
        <v>4.6913</v>
      </c>
      <c r="Q20" s="2">
        <v>2.7477999999999998</v>
      </c>
      <c r="R20" s="2">
        <v>-7.4390000000000001</v>
      </c>
      <c r="S20">
        <v>9.2140000000000004</v>
      </c>
      <c r="T20">
        <v>0.83942000000000005</v>
      </c>
      <c r="U20">
        <v>-0.63361999999999996</v>
      </c>
      <c r="V20">
        <v>-0.72182000000000002</v>
      </c>
      <c r="W20">
        <v>-0.49301</v>
      </c>
      <c r="X20">
        <v>0.49680000000000002</v>
      </c>
      <c r="Y20">
        <v>-6.89</v>
      </c>
      <c r="Z20">
        <v>-160.65690000000001</v>
      </c>
      <c r="AA20">
        <v>106.3214</v>
      </c>
      <c r="AB20">
        <v>148.3314</v>
      </c>
      <c r="AC20">
        <v>25.588999999999999</v>
      </c>
      <c r="AD20">
        <v>126.143</v>
      </c>
      <c r="AE20">
        <v>7.1237941999999999</v>
      </c>
      <c r="AF20">
        <v>1.8417006822983979</v>
      </c>
      <c r="AG20">
        <v>8.7433675882736956</v>
      </c>
      <c r="AH20">
        <v>1810.8216</v>
      </c>
      <c r="AI20">
        <v>337.53429999999997</v>
      </c>
      <c r="AJ20">
        <v>3760.9328999999998</v>
      </c>
      <c r="AK20">
        <v>70.048900000000003</v>
      </c>
      <c r="AL20">
        <v>70.770650827867726</v>
      </c>
      <c r="AM20">
        <v>52.552579125860277</v>
      </c>
      <c r="AN20">
        <v>88.961259649607655</v>
      </c>
    </row>
    <row r="21" spans="1:40" customFormat="1" x14ac:dyDescent="0.3">
      <c r="B21" s="1" t="s">
        <v>430</v>
      </c>
      <c r="C21" s="1">
        <f t="shared" si="0"/>
        <v>0</v>
      </c>
      <c r="D21" s="1">
        <f t="shared" si="1"/>
        <v>9.0575600822520599E-2</v>
      </c>
      <c r="E21">
        <v>-543.80377199999998</v>
      </c>
      <c r="F21">
        <v>-543.55966100000001</v>
      </c>
      <c r="G21">
        <v>-543.50862600000005</v>
      </c>
      <c r="H21" s="4">
        <f t="shared" si="2"/>
        <v>-543.26451500000007</v>
      </c>
      <c r="I21">
        <v>2.2456</v>
      </c>
      <c r="J21">
        <v>-0.35211999999999999</v>
      </c>
      <c r="K21">
        <v>1.2600000000000001E-3</v>
      </c>
      <c r="L21">
        <v>-0.17543</v>
      </c>
      <c r="M21">
        <v>0.35338000000000003</v>
      </c>
      <c r="N21">
        <v>4.3540000000000002E-2</v>
      </c>
      <c r="O21">
        <v>129.04400000000001</v>
      </c>
      <c r="P21" s="2">
        <v>4.4869000000000003</v>
      </c>
      <c r="Q21" s="2">
        <v>3.016</v>
      </c>
      <c r="R21" s="2">
        <v>-7.5027999999999997</v>
      </c>
      <c r="S21">
        <v>9.2477</v>
      </c>
      <c r="T21">
        <v>0.83960999999999997</v>
      </c>
      <c r="U21">
        <v>-0.63348000000000004</v>
      </c>
      <c r="V21">
        <v>-0.72184999999999999</v>
      </c>
      <c r="W21">
        <v>-0.49325000000000002</v>
      </c>
      <c r="X21">
        <v>0.49679000000000001</v>
      </c>
      <c r="Y21">
        <v>-6.8818000000000001</v>
      </c>
      <c r="Z21">
        <v>-159.81039999999999</v>
      </c>
      <c r="AA21">
        <v>106.1656</v>
      </c>
      <c r="AB21">
        <v>147.99850000000001</v>
      </c>
      <c r="AC21">
        <v>25.575600000000001</v>
      </c>
      <c r="AD21">
        <v>126.151</v>
      </c>
      <c r="AE21">
        <v>4.5434624499999998</v>
      </c>
      <c r="AF21">
        <v>1.830006884681401</v>
      </c>
      <c r="AG21">
        <v>10.89913455263112</v>
      </c>
      <c r="AH21">
        <v>1810.7656999999999</v>
      </c>
      <c r="AI21">
        <v>329.2208</v>
      </c>
      <c r="AJ21">
        <v>3760.9560999999999</v>
      </c>
      <c r="AK21">
        <v>66.959299999999999</v>
      </c>
      <c r="AL21">
        <v>70.738489765495103</v>
      </c>
      <c r="AM21">
        <v>52.553612534055731</v>
      </c>
      <c r="AN21">
        <v>88.920676299995137</v>
      </c>
    </row>
    <row r="22" spans="1:40" customFormat="1" x14ac:dyDescent="0.3">
      <c r="B22" s="1" t="s">
        <v>431</v>
      </c>
      <c r="C22" s="54">
        <f t="shared" si="0"/>
        <v>0.22985654676885758</v>
      </c>
      <c r="D22" s="1">
        <f t="shared" si="1"/>
        <v>6.1194086386943736E-2</v>
      </c>
      <c r="E22">
        <v>-543.80375100000003</v>
      </c>
      <c r="F22">
        <v>-543.55971399999999</v>
      </c>
      <c r="G22">
        <v>-543.50818570000001</v>
      </c>
      <c r="H22" s="4">
        <f t="shared" si="2"/>
        <v>-543.26414869999996</v>
      </c>
      <c r="I22">
        <v>1.8812</v>
      </c>
      <c r="J22">
        <v>-0.34809000000000001</v>
      </c>
      <c r="K22">
        <v>3.8999999999999999E-4</v>
      </c>
      <c r="L22">
        <v>-0.17385</v>
      </c>
      <c r="M22">
        <v>0.34848000000000001</v>
      </c>
      <c r="N22">
        <v>4.3369999999999999E-2</v>
      </c>
      <c r="O22">
        <v>128.221</v>
      </c>
      <c r="P22" s="2">
        <v>4.6715</v>
      </c>
      <c r="Q22" s="2">
        <v>3.4432999999999998</v>
      </c>
      <c r="R22" s="2">
        <v>-8.1148000000000007</v>
      </c>
      <c r="S22">
        <v>9.9763999999999999</v>
      </c>
      <c r="T22">
        <v>0.84104000000000001</v>
      </c>
      <c r="U22">
        <v>-0.63805000000000001</v>
      </c>
      <c r="V22">
        <v>-0.71604999999999996</v>
      </c>
      <c r="W22">
        <v>-0.50783999999999996</v>
      </c>
      <c r="X22">
        <v>0.49553000000000003</v>
      </c>
      <c r="Y22">
        <v>-6.2016999999999998</v>
      </c>
      <c r="Z22">
        <v>-143.98580000000001</v>
      </c>
      <c r="AA22">
        <v>100.7169</v>
      </c>
      <c r="AB22">
        <v>155.62780000000001</v>
      </c>
      <c r="AC22">
        <v>25.510300000000001</v>
      </c>
      <c r="AD22">
        <v>126.23099999999999</v>
      </c>
      <c r="AE22">
        <v>5.3654217900000001</v>
      </c>
      <c r="AF22">
        <v>1.985617025818462</v>
      </c>
      <c r="AG22">
        <v>10.14601255402547</v>
      </c>
      <c r="AH22">
        <v>1810.3713</v>
      </c>
      <c r="AI22">
        <v>275.435</v>
      </c>
      <c r="AJ22">
        <v>3754.6325000000002</v>
      </c>
      <c r="AK22">
        <v>62.183799999999998</v>
      </c>
      <c r="AL22">
        <v>70.427256344251248</v>
      </c>
      <c r="AM22">
        <v>52.88298811364708</v>
      </c>
      <c r="AN22">
        <v>88.633927537693324</v>
      </c>
    </row>
    <row r="23" spans="1:40" customFormat="1" x14ac:dyDescent="0.3">
      <c r="A23" s="24"/>
      <c r="B23" s="1" t="s">
        <v>432</v>
      </c>
      <c r="C23" s="54">
        <f t="shared" si="0"/>
        <v>1.4263907079869627</v>
      </c>
      <c r="D23" s="1">
        <f>EXP(-C23/(0.001986*295.15))/(EXP(-$C$4/(0.001986*295.15))+EXP(-$C$5/(0.001986*295.15))+EXP(-$C$6/(0.001986*295.15))+EXP(-$C$7/(0.001986*295.15))+EXP(-$C$8/(0.001986*295.15))+EXP(-$C$9/(0.001986*295.15))+EXP(-$C$10/(0.001986*295.15))+EXP(-$C$11/(0.001986*295.15))+EXP(-$C$12/(0.001986*295.15))+EXP(-$C$13/(0.001986*295.15))+EXP(-$C$14/(0.001986*295.15))+EXP(-$C$15/(0.001986*295.15))+EXP(-$C$16/(0.001986*295.15))+EXP(-$C$17/(0.001986*295.15))+EXP(-$C$18/(0.001986*295.15))+EXP(-$C$19/(0.001986*295.15))+EXP(-$C$20/(0.001986*295.15))+EXP(-$C$21/(0.001986*295.15))+EXP(-$C$22/(0.001986*295.15))+EXP(-$C$23/(0.001986*295.15))+EXP(-$C$24/(0.001986*295.15))+EXP(-$C$25/(0.001986*295.15))+EXP(-$C$26/(0.001986*295.15))+EXP(-$C$27/(0.001986*295.15))+EXP(-$C$28/(0.001986*295.15))+EXP(-$C$29/(0.001986*295.15))+EXP(-$C$30/(0.001986*295.15))+EXP(-$C$31/(0.001986*295.15))+EXP(-$C$32/(0.001986*295.15))+EXP(-$C$33/(0.001986*295.15))+EXP(-$C$34/(0.001986*295.15))+EXP(-$C$35/(0.001986*295.15))+EXP(-$C$36/(0.001986*295.15))+EXP(-$C$37/(0.001986*295.15)))</f>
        <v>7.946791430627171E-3</v>
      </c>
      <c r="E23">
        <v>-543.80255499999998</v>
      </c>
      <c r="F23">
        <v>-543.55692699999997</v>
      </c>
      <c r="G23">
        <v>-543.50786989999995</v>
      </c>
      <c r="H23" s="4">
        <f t="shared" si="2"/>
        <v>-543.26224189999994</v>
      </c>
      <c r="I23">
        <v>2.3229000000000002</v>
      </c>
      <c r="J23">
        <v>-0.35064000000000001</v>
      </c>
      <c r="K23">
        <v>-3.6000000000000002E-4</v>
      </c>
      <c r="L23">
        <v>-0.17549999999999999</v>
      </c>
      <c r="M23">
        <v>0.35027999999999998</v>
      </c>
      <c r="N23">
        <v>4.3970000000000002E-2</v>
      </c>
      <c r="O23">
        <v>126.986</v>
      </c>
      <c r="P23" s="2">
        <v>6.9943</v>
      </c>
      <c r="Q23" s="2">
        <v>3.1741000000000001</v>
      </c>
      <c r="R23" s="2">
        <v>-10.1684</v>
      </c>
      <c r="S23">
        <v>12.7433</v>
      </c>
      <c r="T23">
        <v>0.83974000000000004</v>
      </c>
      <c r="U23">
        <v>-0.63343000000000005</v>
      </c>
      <c r="V23">
        <v>-0.72211999999999998</v>
      </c>
      <c r="W23">
        <v>-0.49303000000000002</v>
      </c>
      <c r="X23">
        <v>0.49689</v>
      </c>
      <c r="Y23">
        <v>-6.7403000000000004</v>
      </c>
      <c r="Z23">
        <v>-158.61279999999999</v>
      </c>
      <c r="AA23">
        <v>104.9306</v>
      </c>
      <c r="AB23">
        <v>148.4144</v>
      </c>
      <c r="AC23">
        <v>25.565799999999999</v>
      </c>
      <c r="AD23">
        <v>126.08499999999999</v>
      </c>
      <c r="AE23">
        <v>4.5455850299999998</v>
      </c>
      <c r="AF23">
        <v>1.8761355335415379</v>
      </c>
      <c r="AG23">
        <v>10.001927967607759</v>
      </c>
      <c r="AH23">
        <v>1811.3266000000001</v>
      </c>
      <c r="AI23">
        <v>367.70679999999999</v>
      </c>
      <c r="AJ23">
        <v>3760.902</v>
      </c>
      <c r="AK23">
        <v>64.314499999999995</v>
      </c>
      <c r="AL23">
        <v>70.738317114004161</v>
      </c>
      <c r="AM23">
        <v>52.700844736408392</v>
      </c>
      <c r="AN23">
        <v>88.891918237466882</v>
      </c>
    </row>
    <row r="24" spans="1:40" customFormat="1" x14ac:dyDescent="0.3">
      <c r="B24" s="1" t="s">
        <v>433</v>
      </c>
      <c r="C24" s="54">
        <f t="shared" si="0"/>
        <v>1.4166015675260704</v>
      </c>
      <c r="D24" s="1">
        <f t="shared" si="1"/>
        <v>8.0806190644846371E-3</v>
      </c>
      <c r="E24">
        <v>-543.80302800000004</v>
      </c>
      <c r="F24">
        <v>-543.55676700000004</v>
      </c>
      <c r="G24">
        <v>-543.50851850000004</v>
      </c>
      <c r="H24" s="4">
        <f t="shared" si="2"/>
        <v>-543.26225750000003</v>
      </c>
      <c r="I24">
        <v>1.8386</v>
      </c>
      <c r="J24">
        <v>-0.35132999999999998</v>
      </c>
      <c r="K24">
        <v>-6.8000000000000005E-4</v>
      </c>
      <c r="L24">
        <v>-0.17599999999999999</v>
      </c>
      <c r="M24">
        <v>0.35065000000000002</v>
      </c>
      <c r="N24">
        <v>4.4170000000000001E-2</v>
      </c>
      <c r="O24">
        <v>126.05</v>
      </c>
      <c r="P24" s="2">
        <v>4.9466000000000001</v>
      </c>
      <c r="Q24" s="2">
        <v>1.9360999999999999</v>
      </c>
      <c r="R24" s="2">
        <v>-6.8826999999999998</v>
      </c>
      <c r="S24">
        <v>8.6942000000000004</v>
      </c>
      <c r="T24">
        <v>0.84038999999999997</v>
      </c>
      <c r="U24">
        <v>-0.64017999999999997</v>
      </c>
      <c r="V24">
        <v>-0.71540000000000004</v>
      </c>
      <c r="W24">
        <v>-0.50782000000000005</v>
      </c>
      <c r="X24">
        <v>0.49552000000000002</v>
      </c>
      <c r="Y24">
        <v>-8.1492000000000004</v>
      </c>
      <c r="Z24">
        <v>-140.28190000000001</v>
      </c>
      <c r="AA24">
        <v>99.131500000000003</v>
      </c>
      <c r="AB24">
        <v>151.39609999999999</v>
      </c>
      <c r="AC24">
        <v>25.569199999999999</v>
      </c>
      <c r="AD24">
        <v>125.904</v>
      </c>
      <c r="AE24">
        <v>4.2297357399999997</v>
      </c>
      <c r="AF24">
        <v>2.0297618220873619</v>
      </c>
      <c r="AG24">
        <v>8.4736674199524007</v>
      </c>
      <c r="AH24">
        <v>1810.3452</v>
      </c>
      <c r="AI24">
        <v>258.73660000000001</v>
      </c>
      <c r="AJ24">
        <v>3752.8359</v>
      </c>
      <c r="AK24">
        <v>57.130299999999998</v>
      </c>
      <c r="AL24">
        <v>72.920954712502635</v>
      </c>
      <c r="AM24">
        <v>55.277971039821082</v>
      </c>
      <c r="AN24">
        <v>90.041867257265125</v>
      </c>
    </row>
    <row r="25" spans="1:40" customFormat="1" x14ac:dyDescent="0.3">
      <c r="B25" s="1" t="s">
        <v>434</v>
      </c>
      <c r="C25" s="54">
        <f t="shared" si="0"/>
        <v>0.7995719678073171</v>
      </c>
      <c r="D25" s="1">
        <f t="shared" si="1"/>
        <v>2.3152862381568554E-2</v>
      </c>
      <c r="E25">
        <v>-543.80269699999997</v>
      </c>
      <c r="F25">
        <v>-543.55804799999999</v>
      </c>
      <c r="G25">
        <v>-543.50788980000004</v>
      </c>
      <c r="H25" s="4">
        <f t="shared" si="2"/>
        <v>-543.26324080000006</v>
      </c>
      <c r="I25">
        <v>2.2528000000000001</v>
      </c>
      <c r="J25">
        <v>-0.35221999999999998</v>
      </c>
      <c r="K25">
        <v>-5.5999999999999995E-4</v>
      </c>
      <c r="L25">
        <v>-0.17638999999999999</v>
      </c>
      <c r="M25">
        <v>0.35165999999999997</v>
      </c>
      <c r="N25">
        <v>4.4240000000000002E-2</v>
      </c>
      <c r="O25">
        <v>127.57299999999999</v>
      </c>
      <c r="P25" s="2">
        <v>6.8895</v>
      </c>
      <c r="Q25" s="2">
        <v>3.9296000000000002</v>
      </c>
      <c r="R25" s="2">
        <v>-10.8192</v>
      </c>
      <c r="S25">
        <v>13.414999999999999</v>
      </c>
      <c r="T25">
        <v>0.83965999999999996</v>
      </c>
      <c r="U25">
        <v>-0.63346000000000002</v>
      </c>
      <c r="V25">
        <v>-0.72175</v>
      </c>
      <c r="W25">
        <v>-0.49278</v>
      </c>
      <c r="X25">
        <v>0.49679000000000001</v>
      </c>
      <c r="Y25">
        <v>-6.6933999999999996</v>
      </c>
      <c r="Z25">
        <v>-159.2088</v>
      </c>
      <c r="AA25">
        <v>106.32080000000001</v>
      </c>
      <c r="AB25">
        <v>147.72239999999999</v>
      </c>
      <c r="AC25">
        <v>25.583600000000001</v>
      </c>
      <c r="AD25">
        <v>126.14400000000001</v>
      </c>
      <c r="AE25">
        <v>5.5244172200000001</v>
      </c>
      <c r="AF25">
        <v>1.846932127706876</v>
      </c>
      <c r="AG25">
        <v>9.0508795440132292</v>
      </c>
      <c r="AH25">
        <v>1811.0537999999999</v>
      </c>
      <c r="AI25">
        <v>360.0496</v>
      </c>
      <c r="AJ25">
        <v>3761.3735000000001</v>
      </c>
      <c r="AK25">
        <v>66.551900000000003</v>
      </c>
      <c r="AL25">
        <v>70.719154848289676</v>
      </c>
      <c r="AM25">
        <v>52.536787764217607</v>
      </c>
      <c r="AN25">
        <v>88.894657035935964</v>
      </c>
    </row>
    <row r="26" spans="1:40" customFormat="1" x14ac:dyDescent="0.3">
      <c r="B26" s="1" t="s">
        <v>58</v>
      </c>
      <c r="C26" s="54">
        <f t="shared" si="0"/>
        <v>1.7297285585915749</v>
      </c>
      <c r="D26" s="1">
        <f t="shared" si="1"/>
        <v>4.7363895245165844E-3</v>
      </c>
      <c r="E26">
        <v>-543.80267100000003</v>
      </c>
      <c r="F26">
        <v>-543.55615499999999</v>
      </c>
      <c r="G26">
        <v>-543.50827449999997</v>
      </c>
      <c r="H26" s="4">
        <f t="shared" si="2"/>
        <v>-543.26175849999993</v>
      </c>
      <c r="I26">
        <v>2.1379000000000001</v>
      </c>
      <c r="J26">
        <v>-0.34938000000000002</v>
      </c>
      <c r="K26" s="21">
        <v>-4.0000000000000003E-5</v>
      </c>
      <c r="L26">
        <v>-0.17471</v>
      </c>
      <c r="M26">
        <v>0.34933999999999998</v>
      </c>
      <c r="N26">
        <v>4.369E-2</v>
      </c>
      <c r="O26">
        <v>126.203</v>
      </c>
      <c r="P26" s="2">
        <v>4.7995999999999999</v>
      </c>
      <c r="Q26" s="2">
        <v>3.0463</v>
      </c>
      <c r="R26" s="2">
        <v>-7.8459000000000003</v>
      </c>
      <c r="S26">
        <v>9.6889000000000003</v>
      </c>
      <c r="T26">
        <v>0.83942000000000005</v>
      </c>
      <c r="U26">
        <v>-0.63373999999999997</v>
      </c>
      <c r="V26">
        <v>-0.72106999999999999</v>
      </c>
      <c r="W26">
        <v>-0.50087000000000004</v>
      </c>
      <c r="X26">
        <v>0.49656</v>
      </c>
      <c r="Y26">
        <v>-6.8464999999999998</v>
      </c>
      <c r="Z26">
        <v>-161.09209999999999</v>
      </c>
      <c r="AA26">
        <v>105.3275</v>
      </c>
      <c r="AB26">
        <v>152.3366</v>
      </c>
      <c r="AC26">
        <v>25.613</v>
      </c>
      <c r="AD26">
        <v>126.15900000000001</v>
      </c>
      <c r="AE26">
        <v>7.1927633100000001</v>
      </c>
      <c r="AF26">
        <v>1.781977228880631</v>
      </c>
      <c r="AG26">
        <v>8.1564569969984859</v>
      </c>
      <c r="AH26">
        <v>1809.1790000000001</v>
      </c>
      <c r="AI26">
        <v>308.9846</v>
      </c>
      <c r="AJ26">
        <v>3759.8481000000002</v>
      </c>
      <c r="AK26">
        <v>69.804299999999998</v>
      </c>
      <c r="AL26">
        <v>71.534690835427568</v>
      </c>
      <c r="AM26">
        <v>54.167445575044553</v>
      </c>
      <c r="AN26">
        <v>89.060235744057849</v>
      </c>
    </row>
    <row r="27" spans="1:40" customFormat="1" x14ac:dyDescent="0.3">
      <c r="B27" s="1" t="s">
        <v>435</v>
      </c>
      <c r="C27" s="54">
        <f t="shared" si="0"/>
        <v>0.68944413840701435</v>
      </c>
      <c r="D27" s="1">
        <f t="shared" si="1"/>
        <v>2.7938230981153625E-2</v>
      </c>
      <c r="E27">
        <v>-543.80275900000004</v>
      </c>
      <c r="F27">
        <v>-543.55830100000003</v>
      </c>
      <c r="G27">
        <v>-543.50787430000003</v>
      </c>
      <c r="H27" s="4">
        <f t="shared" si="2"/>
        <v>-543.2634162999999</v>
      </c>
      <c r="I27">
        <v>2.077</v>
      </c>
      <c r="J27">
        <v>-0.35441</v>
      </c>
      <c r="K27">
        <v>-2.2000000000000001E-4</v>
      </c>
      <c r="L27">
        <v>-0.17732000000000001</v>
      </c>
      <c r="M27">
        <v>0.35419</v>
      </c>
      <c r="N27">
        <v>4.4380000000000003E-2</v>
      </c>
      <c r="O27">
        <v>127.529</v>
      </c>
      <c r="P27" s="2">
        <v>5.6764999999999999</v>
      </c>
      <c r="Q27" s="2">
        <v>2.2305000000000001</v>
      </c>
      <c r="R27" s="2">
        <v>-7.907</v>
      </c>
      <c r="S27">
        <v>9.9859000000000009</v>
      </c>
      <c r="T27">
        <v>0.84474000000000005</v>
      </c>
      <c r="U27">
        <v>-0.63500999999999996</v>
      </c>
      <c r="V27">
        <v>-0.71831999999999996</v>
      </c>
      <c r="W27">
        <v>-0.5081</v>
      </c>
      <c r="X27">
        <v>0.49587999999999999</v>
      </c>
      <c r="Y27">
        <v>-7.0895999999999999</v>
      </c>
      <c r="Z27">
        <v>-145.15710000000001</v>
      </c>
      <c r="AA27">
        <v>105.77070000000001</v>
      </c>
      <c r="AB27">
        <v>153.41980000000001</v>
      </c>
      <c r="AC27">
        <v>25.532900000000001</v>
      </c>
      <c r="AD27">
        <v>126.46899999999999</v>
      </c>
      <c r="AE27">
        <v>9.2535874299999996</v>
      </c>
      <c r="AF27">
        <v>2.5684743462685371</v>
      </c>
      <c r="AG27">
        <v>5.1714632768477227</v>
      </c>
      <c r="AH27">
        <v>1812.8835999999999</v>
      </c>
      <c r="AI27">
        <v>317.25729999999999</v>
      </c>
      <c r="AJ27">
        <v>3759.1635999999999</v>
      </c>
      <c r="AK27">
        <v>65.995000000000005</v>
      </c>
      <c r="AL27">
        <v>68.679059936052411</v>
      </c>
      <c r="AM27">
        <v>49.696759200368987</v>
      </c>
      <c r="AN27">
        <v>88.104948646125123</v>
      </c>
    </row>
    <row r="28" spans="1:40" customFormat="1" x14ac:dyDescent="0.3">
      <c r="B28" s="1" t="s">
        <v>436</v>
      </c>
      <c r="C28" s="54">
        <f t="shared" si="0"/>
        <v>1.1725633173787502</v>
      </c>
      <c r="D28" s="1">
        <f t="shared" si="1"/>
        <v>1.2253317620443674E-2</v>
      </c>
      <c r="E28">
        <v>-543.80487600000004</v>
      </c>
      <c r="F28">
        <v>-543.55866000000003</v>
      </c>
      <c r="G28">
        <v>-543.5088624</v>
      </c>
      <c r="H28" s="4">
        <f t="shared" si="2"/>
        <v>-543.26264640000011</v>
      </c>
      <c r="I28">
        <v>1.9713000000000001</v>
      </c>
      <c r="J28">
        <v>-0.35021999999999998</v>
      </c>
      <c r="K28" s="21">
        <v>6.0000000000000002E-5</v>
      </c>
      <c r="L28">
        <v>-0.17508000000000001</v>
      </c>
      <c r="M28">
        <v>0.35027999999999998</v>
      </c>
      <c r="N28">
        <v>4.376E-2</v>
      </c>
      <c r="O28">
        <v>127.617</v>
      </c>
      <c r="P28" s="2">
        <v>1.292</v>
      </c>
      <c r="Q28" s="2">
        <v>0.84299999999999997</v>
      </c>
      <c r="R28" s="2">
        <v>-2.1349999999999998</v>
      </c>
      <c r="S28">
        <v>2.6339999999999999</v>
      </c>
      <c r="T28">
        <v>0.84326000000000001</v>
      </c>
      <c r="U28">
        <v>-0.63976</v>
      </c>
      <c r="V28">
        <v>-0.71504000000000001</v>
      </c>
      <c r="W28">
        <v>-0.50073999999999996</v>
      </c>
      <c r="X28">
        <v>0.49613000000000002</v>
      </c>
      <c r="Y28">
        <v>-6.9325000000000001</v>
      </c>
      <c r="Z28">
        <v>-143.78100000000001</v>
      </c>
      <c r="AA28">
        <v>103.03619999999999</v>
      </c>
      <c r="AB28">
        <v>152.17859999999999</v>
      </c>
      <c r="AC28">
        <v>25.497499999999999</v>
      </c>
      <c r="AD28">
        <v>126.244</v>
      </c>
      <c r="AE28">
        <v>4.6746670799999999</v>
      </c>
      <c r="AF28">
        <v>2.1045671872372829</v>
      </c>
      <c r="AG28">
        <v>7.6461138396255226</v>
      </c>
      <c r="AH28">
        <v>1805.1534999999999</v>
      </c>
      <c r="AI28">
        <v>344.44510000000002</v>
      </c>
      <c r="AJ28">
        <v>3755.8002999999999</v>
      </c>
      <c r="AK28">
        <v>61.518900000000002</v>
      </c>
      <c r="AL28">
        <v>70.422626725908941</v>
      </c>
      <c r="AM28">
        <v>52.79526052301491</v>
      </c>
      <c r="AN28">
        <v>88.651396259957934</v>
      </c>
    </row>
    <row r="29" spans="1:40" customFormat="1" x14ac:dyDescent="0.3">
      <c r="B29" s="1" t="s">
        <v>437</v>
      </c>
      <c r="C29" s="54">
        <f t="shared" si="0"/>
        <v>7.6869852555610574E-2</v>
      </c>
      <c r="D29" s="1">
        <f t="shared" si="1"/>
        <v>7.9443432011437928E-2</v>
      </c>
      <c r="E29">
        <v>-543.80474600000002</v>
      </c>
      <c r="F29">
        <v>-543.55973500000005</v>
      </c>
      <c r="G29">
        <v>-543.50940349999996</v>
      </c>
      <c r="H29" s="4">
        <f t="shared" si="2"/>
        <v>-543.26439249999999</v>
      </c>
      <c r="I29">
        <v>1.9272</v>
      </c>
      <c r="J29">
        <v>-0.35391</v>
      </c>
      <c r="K29" s="21">
        <v>-9.0000000000000006E-5</v>
      </c>
      <c r="L29">
        <v>-0.17699999999999999</v>
      </c>
      <c r="M29">
        <v>0.35382000000000002</v>
      </c>
      <c r="N29">
        <v>4.4269999999999997E-2</v>
      </c>
      <c r="O29">
        <v>127.732</v>
      </c>
      <c r="P29" s="2">
        <v>2.1667999999999998</v>
      </c>
      <c r="Q29" s="2">
        <v>1.8889</v>
      </c>
      <c r="R29" s="2">
        <v>-4.0556999999999999</v>
      </c>
      <c r="S29">
        <v>4.9710999999999999</v>
      </c>
      <c r="T29">
        <v>0.84201999999999999</v>
      </c>
      <c r="U29">
        <v>-0.63807000000000003</v>
      </c>
      <c r="V29">
        <v>-0.71614</v>
      </c>
      <c r="W29">
        <v>-0.50168000000000001</v>
      </c>
      <c r="X29">
        <v>0.49576999999999999</v>
      </c>
      <c r="Y29">
        <v>-6.6279000000000003</v>
      </c>
      <c r="Z29">
        <v>-141.77160000000001</v>
      </c>
      <c r="AA29">
        <v>102.642</v>
      </c>
      <c r="AB29">
        <v>152.04220000000001</v>
      </c>
      <c r="AC29">
        <v>25.502099999999999</v>
      </c>
      <c r="AD29">
        <v>126.29300000000001</v>
      </c>
      <c r="AE29">
        <v>4.6196529399999999</v>
      </c>
      <c r="AF29">
        <v>1.9652389389832661</v>
      </c>
      <c r="AG29">
        <v>8.2335435592727286</v>
      </c>
      <c r="AH29">
        <v>1809.5399</v>
      </c>
      <c r="AI29">
        <v>290.0249</v>
      </c>
      <c r="AJ29">
        <v>3756.1936000000001</v>
      </c>
      <c r="AK29">
        <v>60.993499999999997</v>
      </c>
      <c r="AL29">
        <v>70.366229591534463</v>
      </c>
      <c r="AM29">
        <v>52.148520458728584</v>
      </c>
      <c r="AN29">
        <v>88.64749996265256</v>
      </c>
    </row>
    <row r="30" spans="1:40" customFormat="1" x14ac:dyDescent="0.3">
      <c r="A30" s="24"/>
      <c r="B30" s="1" t="s">
        <v>438</v>
      </c>
      <c r="C30" s="54">
        <f t="shared" si="0"/>
        <v>2.8121815834982056</v>
      </c>
      <c r="D30" s="1">
        <f t="shared" si="1"/>
        <v>7.4722777722917516E-4</v>
      </c>
      <c r="E30">
        <v>-543.80247999999995</v>
      </c>
      <c r="F30">
        <v>-543.55563199999995</v>
      </c>
      <c r="G30">
        <v>-543.50688149999996</v>
      </c>
      <c r="H30" s="4">
        <f t="shared" si="2"/>
        <v>-543.26003350000008</v>
      </c>
      <c r="I30">
        <v>1.9233</v>
      </c>
      <c r="J30">
        <v>-0.35052</v>
      </c>
      <c r="K30">
        <v>7.2999999999999996E-4</v>
      </c>
      <c r="L30">
        <v>-0.17488999999999999</v>
      </c>
      <c r="M30">
        <v>0.35125000000000001</v>
      </c>
      <c r="N30">
        <v>4.3540000000000002E-2</v>
      </c>
      <c r="O30">
        <v>125.542</v>
      </c>
      <c r="P30" s="2">
        <v>3.8755000000000002</v>
      </c>
      <c r="Q30" s="2">
        <v>1.6396999999999999</v>
      </c>
      <c r="R30" s="2">
        <v>-5.5152000000000001</v>
      </c>
      <c r="S30">
        <v>6.9372999999999996</v>
      </c>
      <c r="T30">
        <v>0.83975</v>
      </c>
      <c r="U30">
        <v>-0.63773000000000002</v>
      </c>
      <c r="V30">
        <v>-0.71389999999999998</v>
      </c>
      <c r="W30">
        <v>-0.50756999999999997</v>
      </c>
      <c r="X30">
        <v>0.49591000000000002</v>
      </c>
      <c r="Y30">
        <v>-6.7511999999999999</v>
      </c>
      <c r="Z30">
        <v>-146.5772</v>
      </c>
      <c r="AA30">
        <v>98.315600000000003</v>
      </c>
      <c r="AB30">
        <v>155.19030000000001</v>
      </c>
      <c r="AC30">
        <v>25.4878</v>
      </c>
      <c r="AD30">
        <v>126.18300000000001</v>
      </c>
      <c r="AE30">
        <v>4.6548460499999997</v>
      </c>
      <c r="AF30">
        <v>1.9875868918200299</v>
      </c>
      <c r="AG30">
        <v>7.0284139499419114</v>
      </c>
      <c r="AH30">
        <v>1807.249</v>
      </c>
      <c r="AI30">
        <v>259.49360000000001</v>
      </c>
      <c r="AJ30">
        <v>3753.8508000000002</v>
      </c>
      <c r="AK30">
        <v>55.853000000000002</v>
      </c>
      <c r="AL30">
        <v>71.750538933141712</v>
      </c>
      <c r="AM30">
        <v>55.890668241758981</v>
      </c>
      <c r="AN30">
        <v>88.8452747318414</v>
      </c>
    </row>
    <row r="31" spans="1:40" customFormat="1" x14ac:dyDescent="0.3">
      <c r="B31" s="1" t="s">
        <v>439</v>
      </c>
      <c r="C31" s="1">
        <f t="shared" si="0"/>
        <v>3.2449117898900277</v>
      </c>
      <c r="D31" s="1">
        <f t="shared" si="1"/>
        <v>3.5714223813877602E-4</v>
      </c>
      <c r="E31">
        <v>-543.80238599999996</v>
      </c>
      <c r="F31">
        <v>-543.55525</v>
      </c>
      <c r="G31">
        <v>-543.50647990000004</v>
      </c>
      <c r="H31" s="4">
        <f t="shared" si="2"/>
        <v>-543.25934390000009</v>
      </c>
      <c r="I31">
        <v>1.8371999999999999</v>
      </c>
      <c r="J31">
        <v>-0.34941</v>
      </c>
      <c r="K31">
        <v>1.2700000000000001E-3</v>
      </c>
      <c r="L31">
        <v>-0.17407</v>
      </c>
      <c r="M31">
        <v>0.35067999999999999</v>
      </c>
      <c r="N31">
        <v>4.3200000000000002E-2</v>
      </c>
      <c r="O31">
        <v>125.74299999999999</v>
      </c>
      <c r="P31" s="2">
        <v>3.8828</v>
      </c>
      <c r="Q31" s="2">
        <v>1.3006</v>
      </c>
      <c r="R31" s="2">
        <v>-5.1833999999999998</v>
      </c>
      <c r="S31">
        <v>6.6056999999999997</v>
      </c>
      <c r="T31">
        <v>0.83925000000000005</v>
      </c>
      <c r="U31">
        <v>-0.63412999999999997</v>
      </c>
      <c r="V31">
        <v>-0.71631999999999996</v>
      </c>
      <c r="W31">
        <v>-0.51036999999999999</v>
      </c>
      <c r="X31">
        <v>0.49614999999999998</v>
      </c>
      <c r="Y31">
        <v>-5.9973999999999998</v>
      </c>
      <c r="Z31">
        <v>-154.34309999999999</v>
      </c>
      <c r="AA31">
        <v>98.755499999999998</v>
      </c>
      <c r="AB31">
        <v>154.62219999999999</v>
      </c>
      <c r="AC31">
        <v>25.592199999999998</v>
      </c>
      <c r="AD31">
        <v>126.53700000000001</v>
      </c>
      <c r="AE31">
        <v>5.0507177199999997</v>
      </c>
      <c r="AF31">
        <v>1.9913673112001959</v>
      </c>
      <c r="AG31">
        <v>6.2733810301030726</v>
      </c>
      <c r="AH31">
        <v>1809.6022</v>
      </c>
      <c r="AI31">
        <v>225.02269999999999</v>
      </c>
      <c r="AJ31">
        <v>3757.9326000000001</v>
      </c>
      <c r="AK31">
        <v>51.959899999999998</v>
      </c>
      <c r="AL31">
        <v>73.618720915788373</v>
      </c>
      <c r="AM31">
        <v>59.065710417569967</v>
      </c>
      <c r="AN31">
        <v>89.529724602066068</v>
      </c>
    </row>
    <row r="32" spans="1:40" customFormat="1" x14ac:dyDescent="0.3">
      <c r="B32" s="1" t="s">
        <v>59</v>
      </c>
      <c r="C32" s="54">
        <f t="shared" si="0"/>
        <v>6.7833722992692511E-2</v>
      </c>
      <c r="D32" s="1">
        <f t="shared" si="1"/>
        <v>8.0677588328424546E-2</v>
      </c>
      <c r="E32">
        <v>-543.80339100000003</v>
      </c>
      <c r="F32">
        <v>-543.55966899999999</v>
      </c>
      <c r="G32">
        <v>-543.50812889999997</v>
      </c>
      <c r="H32" s="4">
        <f t="shared" si="2"/>
        <v>-543.26440689999993</v>
      </c>
      <c r="I32">
        <v>2.0263</v>
      </c>
      <c r="J32">
        <v>-0.35259000000000001</v>
      </c>
      <c r="K32">
        <v>1.15E-3</v>
      </c>
      <c r="L32">
        <v>-0.17571999999999999</v>
      </c>
      <c r="M32">
        <v>0.35374</v>
      </c>
      <c r="N32">
        <v>4.3639999999999998E-2</v>
      </c>
      <c r="O32">
        <v>129.12799999999999</v>
      </c>
      <c r="P32" s="2">
        <v>5.4245000000000001</v>
      </c>
      <c r="Q32" s="2">
        <v>1.9668000000000001</v>
      </c>
      <c r="R32" s="2">
        <v>-7.3913000000000002</v>
      </c>
      <c r="S32">
        <v>9.3768999999999991</v>
      </c>
      <c r="T32">
        <v>0.84438999999999997</v>
      </c>
      <c r="U32">
        <v>-0.63490000000000002</v>
      </c>
      <c r="V32">
        <v>-0.71819999999999995</v>
      </c>
      <c r="W32">
        <v>-0.50073000000000001</v>
      </c>
      <c r="X32">
        <v>0.49586999999999998</v>
      </c>
      <c r="Y32">
        <v>-6.6868999999999996</v>
      </c>
      <c r="Z32">
        <v>-145.16149999999999</v>
      </c>
      <c r="AA32">
        <v>106.4774</v>
      </c>
      <c r="AB32">
        <v>151.4983</v>
      </c>
      <c r="AC32">
        <v>25.5397</v>
      </c>
      <c r="AD32">
        <v>126.41</v>
      </c>
      <c r="AE32">
        <v>10.950522940000001</v>
      </c>
      <c r="AF32">
        <v>1.9918964804264749</v>
      </c>
      <c r="AG32">
        <v>5.9120614249657528</v>
      </c>
      <c r="AH32">
        <v>1813.0894000000001</v>
      </c>
      <c r="AI32">
        <v>304.2235</v>
      </c>
      <c r="AJ32">
        <v>3759.0252999999998</v>
      </c>
      <c r="AK32">
        <v>64.955200000000005</v>
      </c>
      <c r="AL32">
        <v>68.616490660795975</v>
      </c>
      <c r="AM32">
        <v>49.643941136910662</v>
      </c>
      <c r="AN32">
        <v>88.085421054990363</v>
      </c>
    </row>
    <row r="33" spans="1:40" customFormat="1" x14ac:dyDescent="0.3">
      <c r="B33" s="1" t="s">
        <v>60</v>
      </c>
      <c r="C33" s="54">
        <f t="shared" si="0"/>
        <v>2.9743926724654444E-2</v>
      </c>
      <c r="D33" s="1">
        <f t="shared" si="1"/>
        <v>8.6094183576636507E-2</v>
      </c>
      <c r="E33">
        <v>-543.80352000000005</v>
      </c>
      <c r="F33">
        <v>-543.55978300000004</v>
      </c>
      <c r="G33">
        <v>-543.5082046</v>
      </c>
      <c r="H33" s="4">
        <f t="shared" si="2"/>
        <v>-543.26446759999988</v>
      </c>
      <c r="I33">
        <v>1.982</v>
      </c>
      <c r="J33">
        <v>-0.35315000000000002</v>
      </c>
      <c r="K33">
        <v>1.25E-3</v>
      </c>
      <c r="L33">
        <v>-0.17595</v>
      </c>
      <c r="M33">
        <v>0.35439999999999999</v>
      </c>
      <c r="N33">
        <v>4.3679999999999997E-2</v>
      </c>
      <c r="O33">
        <v>129.50700000000001</v>
      </c>
      <c r="P33" s="2">
        <v>5.8312999999999997</v>
      </c>
      <c r="Q33" s="2">
        <v>3.0785</v>
      </c>
      <c r="R33" s="2">
        <v>-8.9098000000000006</v>
      </c>
      <c r="S33">
        <v>11.0845</v>
      </c>
      <c r="T33">
        <v>0.84458999999999995</v>
      </c>
      <c r="U33">
        <v>-0.63515999999999995</v>
      </c>
      <c r="V33">
        <v>-0.71836999999999995</v>
      </c>
      <c r="W33">
        <v>-0.50785000000000002</v>
      </c>
      <c r="X33">
        <v>0.49585000000000001</v>
      </c>
      <c r="Y33">
        <v>-6.9718</v>
      </c>
      <c r="Z33">
        <v>-145.05269999999999</v>
      </c>
      <c r="AA33">
        <v>105.9098</v>
      </c>
      <c r="AB33">
        <v>153.3152</v>
      </c>
      <c r="AC33">
        <v>25.558</v>
      </c>
      <c r="AD33">
        <v>126.468</v>
      </c>
      <c r="AE33">
        <v>12.03346765</v>
      </c>
      <c r="AF33">
        <v>2.3299591563652098</v>
      </c>
      <c r="AG33">
        <v>3.530395682788956</v>
      </c>
      <c r="AH33">
        <v>1812.8051</v>
      </c>
      <c r="AI33">
        <v>315.3974</v>
      </c>
      <c r="AJ33">
        <v>3759.2564000000002</v>
      </c>
      <c r="AK33">
        <v>65.982699999999994</v>
      </c>
      <c r="AL33">
        <v>68.679757297787972</v>
      </c>
      <c r="AM33">
        <v>49.698073177017939</v>
      </c>
      <c r="AN33">
        <v>88.10943043884221</v>
      </c>
    </row>
    <row r="34" spans="1:40" customFormat="1" x14ac:dyDescent="0.3">
      <c r="B34" s="1" t="s">
        <v>61</v>
      </c>
      <c r="C34" s="1">
        <f t="shared" si="0"/>
        <v>0.65122884023941774</v>
      </c>
      <c r="D34" s="1">
        <f t="shared" si="1"/>
        <v>2.9820353886050262E-2</v>
      </c>
      <c r="E34">
        <v>-543.80394699999999</v>
      </c>
      <c r="F34">
        <v>-543.55852300000004</v>
      </c>
      <c r="G34">
        <v>-543.50890119999997</v>
      </c>
      <c r="H34" s="4">
        <f t="shared" si="2"/>
        <v>-543.26347720000001</v>
      </c>
      <c r="I34">
        <v>1.8878999999999999</v>
      </c>
      <c r="J34">
        <v>-0.35078999999999999</v>
      </c>
      <c r="K34">
        <v>7.9000000000000001E-4</v>
      </c>
      <c r="L34">
        <v>-0.17499999999999999</v>
      </c>
      <c r="M34">
        <v>0.35158</v>
      </c>
      <c r="N34">
        <v>4.3549999999999998E-2</v>
      </c>
      <c r="O34">
        <v>127.669</v>
      </c>
      <c r="P34" s="2">
        <v>4.5167000000000002</v>
      </c>
      <c r="Q34" s="2">
        <v>1.7967</v>
      </c>
      <c r="R34" s="2">
        <v>-6.3133999999999997</v>
      </c>
      <c r="S34">
        <v>7.968</v>
      </c>
      <c r="T34">
        <v>0.84206000000000003</v>
      </c>
      <c r="U34">
        <v>-0.63829000000000002</v>
      </c>
      <c r="V34">
        <v>-0.71633000000000002</v>
      </c>
      <c r="W34">
        <v>-0.50102999999999998</v>
      </c>
      <c r="X34">
        <v>0.49564999999999998</v>
      </c>
      <c r="Y34">
        <v>-6.6612999999999998</v>
      </c>
      <c r="Z34">
        <v>-141.01329999999999</v>
      </c>
      <c r="AA34">
        <v>101.94450000000001</v>
      </c>
      <c r="AB34">
        <v>152.0865</v>
      </c>
      <c r="AC34">
        <v>25.5077</v>
      </c>
      <c r="AD34">
        <v>126.256</v>
      </c>
      <c r="AE34">
        <v>7.8539954600000002</v>
      </c>
      <c r="AF34">
        <v>1.968543582869174</v>
      </c>
      <c r="AG34">
        <v>8.2552547934069036</v>
      </c>
      <c r="AH34">
        <v>1810.9228000000001</v>
      </c>
      <c r="AI34">
        <v>278.80059999999997</v>
      </c>
      <c r="AJ34">
        <v>3755.8697000000002</v>
      </c>
      <c r="AK34">
        <v>65.208399999999997</v>
      </c>
      <c r="AL34">
        <v>70.337428237254699</v>
      </c>
      <c r="AM34">
        <v>52.129052810420497</v>
      </c>
      <c r="AN34">
        <v>88.604668534080304</v>
      </c>
    </row>
    <row r="35" spans="1:40" customFormat="1" x14ac:dyDescent="0.3">
      <c r="B35" s="1" t="s">
        <v>62</v>
      </c>
      <c r="C35" s="54">
        <f t="shared" si="0"/>
        <v>0.88924300391633981</v>
      </c>
      <c r="D35" s="1">
        <f t="shared" si="1"/>
        <v>1.9868588218797757E-2</v>
      </c>
      <c r="E35">
        <v>-543.80364899999995</v>
      </c>
      <c r="F35">
        <v>-543.55788500000006</v>
      </c>
      <c r="G35">
        <v>-543.50886190000006</v>
      </c>
      <c r="H35" s="4">
        <f t="shared" si="2"/>
        <v>-543.26309790000005</v>
      </c>
      <c r="I35">
        <v>2.1642000000000001</v>
      </c>
      <c r="J35">
        <v>-0.35054000000000002</v>
      </c>
      <c r="K35">
        <v>3.4000000000000002E-4</v>
      </c>
      <c r="L35">
        <v>-0.17510000000000001</v>
      </c>
      <c r="M35">
        <v>0.35088000000000003</v>
      </c>
      <c r="N35">
        <v>4.369E-2</v>
      </c>
      <c r="O35">
        <v>127.68</v>
      </c>
      <c r="P35" s="2">
        <v>4.6208999999999998</v>
      </c>
      <c r="Q35" s="2">
        <v>2.7262</v>
      </c>
      <c r="R35" s="2">
        <v>-7.3470000000000004</v>
      </c>
      <c r="S35">
        <v>9.0974000000000004</v>
      </c>
      <c r="T35">
        <v>0.83950999999999998</v>
      </c>
      <c r="U35">
        <v>-0.63385000000000002</v>
      </c>
      <c r="V35">
        <v>-0.72099999999999997</v>
      </c>
      <c r="W35">
        <v>-0.50107999999999997</v>
      </c>
      <c r="X35">
        <v>0.49658000000000002</v>
      </c>
      <c r="Y35">
        <v>-6.8307000000000002</v>
      </c>
      <c r="Z35">
        <v>-160.7593</v>
      </c>
      <c r="AA35">
        <v>105.08459999999999</v>
      </c>
      <c r="AB35">
        <v>152.33519999999999</v>
      </c>
      <c r="AC35">
        <v>25.611000000000001</v>
      </c>
      <c r="AD35">
        <v>126.154</v>
      </c>
      <c r="AE35">
        <v>9.9578335500000001</v>
      </c>
      <c r="AF35">
        <v>1.779901049254673</v>
      </c>
      <c r="AG35">
        <v>6.6364909273489179</v>
      </c>
      <c r="AH35">
        <v>1809.0996</v>
      </c>
      <c r="AI35">
        <v>309.3664</v>
      </c>
      <c r="AJ35">
        <v>3759.9229</v>
      </c>
      <c r="AK35">
        <v>70.715500000000006</v>
      </c>
      <c r="AL35">
        <v>71.551995963927595</v>
      </c>
      <c r="AM35">
        <v>54.171694926315482</v>
      </c>
      <c r="AN35">
        <v>89.075332105870515</v>
      </c>
    </row>
    <row r="36" spans="1:40" customFormat="1" x14ac:dyDescent="0.3">
      <c r="B36" s="1" t="s">
        <v>63</v>
      </c>
      <c r="C36" s="54">
        <f t="shared" si="0"/>
        <v>1.1364187989130594</v>
      </c>
      <c r="D36" s="1">
        <f t="shared" si="1"/>
        <v>1.3032667951288083E-2</v>
      </c>
      <c r="E36">
        <v>-543.80315599999994</v>
      </c>
      <c r="F36">
        <v>-543.55767100000003</v>
      </c>
      <c r="G36">
        <v>-543.50818900000002</v>
      </c>
      <c r="H36" s="4">
        <f t="shared" si="2"/>
        <v>-543.26270400000021</v>
      </c>
      <c r="I36">
        <v>1.9278999999999999</v>
      </c>
      <c r="J36">
        <v>-0.35104000000000002</v>
      </c>
      <c r="K36">
        <v>-1.7000000000000001E-4</v>
      </c>
      <c r="L36">
        <v>-0.17560999999999999</v>
      </c>
      <c r="M36">
        <v>0.35087000000000002</v>
      </c>
      <c r="N36">
        <v>4.394E-2</v>
      </c>
      <c r="O36">
        <v>126.77200000000001</v>
      </c>
      <c r="P36" s="2">
        <v>4.3906000000000001</v>
      </c>
      <c r="Q36" s="2">
        <v>2.7917000000000001</v>
      </c>
      <c r="R36" s="2">
        <v>-7.1821999999999999</v>
      </c>
      <c r="S36">
        <v>8.8688000000000002</v>
      </c>
      <c r="T36">
        <v>0.84104000000000001</v>
      </c>
      <c r="U36">
        <v>-0.63807000000000003</v>
      </c>
      <c r="V36">
        <v>-0.71603000000000006</v>
      </c>
      <c r="W36">
        <v>-0.50771999999999995</v>
      </c>
      <c r="X36">
        <v>0.49557000000000001</v>
      </c>
      <c r="Y36">
        <v>-6.1463000000000001</v>
      </c>
      <c r="Z36">
        <v>-143.89750000000001</v>
      </c>
      <c r="AA36">
        <v>100.4362</v>
      </c>
      <c r="AB36">
        <v>155.6327</v>
      </c>
      <c r="AC36">
        <v>25.5136</v>
      </c>
      <c r="AD36">
        <v>126.22199999999999</v>
      </c>
      <c r="AE36">
        <v>7.2420406599999998</v>
      </c>
      <c r="AF36">
        <v>1.9870360393860269</v>
      </c>
      <c r="AG36">
        <v>8.7922473575923306</v>
      </c>
      <c r="AH36">
        <v>1810.3568</v>
      </c>
      <c r="AI36">
        <v>275.43419999999998</v>
      </c>
      <c r="AJ36">
        <v>3754.6057999999998</v>
      </c>
      <c r="AK36">
        <v>63.383299999999998</v>
      </c>
      <c r="AL36">
        <v>70.456882283914524</v>
      </c>
      <c r="AM36">
        <v>52.928306111026302</v>
      </c>
      <c r="AN36">
        <v>88.644716005856168</v>
      </c>
    </row>
    <row r="37" spans="1:40" customFormat="1" x14ac:dyDescent="0.3">
      <c r="B37" s="1" t="s">
        <v>64</v>
      </c>
      <c r="C37" s="54">
        <f>(H37-MIN($H$4:$H$37))*627.509</f>
        <v>0.71561126356247517</v>
      </c>
      <c r="D37" s="1">
        <f t="shared" si="1"/>
        <v>2.6718468494355888E-2</v>
      </c>
      <c r="E37">
        <v>-543.80254500000001</v>
      </c>
      <c r="F37">
        <v>-543.55872199999999</v>
      </c>
      <c r="G37">
        <v>-543.50719760000004</v>
      </c>
      <c r="H37" s="4">
        <f t="shared" si="2"/>
        <v>-543.26337460000013</v>
      </c>
      <c r="I37">
        <v>1.9719</v>
      </c>
      <c r="J37">
        <v>-0.35515999999999998</v>
      </c>
      <c r="K37">
        <v>1.7700000000000001E-3</v>
      </c>
      <c r="L37">
        <v>-0.17669000000000001</v>
      </c>
      <c r="M37">
        <v>0.35693000000000003</v>
      </c>
      <c r="N37">
        <v>4.3740000000000001E-2</v>
      </c>
      <c r="O37">
        <v>129.29300000000001</v>
      </c>
      <c r="P37" s="2">
        <v>5.5210999999999997</v>
      </c>
      <c r="Q37" s="2">
        <v>2.7749000000000001</v>
      </c>
      <c r="R37" s="2">
        <v>-8.2958999999999996</v>
      </c>
      <c r="S37">
        <v>10.3443</v>
      </c>
      <c r="T37">
        <v>0.84467999999999999</v>
      </c>
      <c r="U37">
        <v>-0.63521000000000005</v>
      </c>
      <c r="V37">
        <v>-0.71840999999999999</v>
      </c>
      <c r="W37">
        <v>-0.50787000000000004</v>
      </c>
      <c r="X37">
        <v>0.49582999999999999</v>
      </c>
      <c r="Y37">
        <v>-7.1444999999999999</v>
      </c>
      <c r="Z37">
        <v>-145.30430000000001</v>
      </c>
      <c r="AA37">
        <v>105.7039</v>
      </c>
      <c r="AB37">
        <v>153.59780000000001</v>
      </c>
      <c r="AC37">
        <v>25.538799999999998</v>
      </c>
      <c r="AD37">
        <v>126.476</v>
      </c>
      <c r="AE37">
        <v>11.964970810000001</v>
      </c>
      <c r="AF37">
        <v>2.0172144486971062</v>
      </c>
      <c r="AG37">
        <v>4.568784263796557</v>
      </c>
      <c r="AH37">
        <v>1812.7599</v>
      </c>
      <c r="AI37">
        <v>312.35660000000001</v>
      </c>
      <c r="AJ37">
        <v>3759.2035000000001</v>
      </c>
      <c r="AK37">
        <v>66.09</v>
      </c>
      <c r="AL37">
        <v>68.680791532725067</v>
      </c>
      <c r="AM37">
        <v>49.705763929755022</v>
      </c>
      <c r="AN37">
        <v>88.084825080018376</v>
      </c>
    </row>
    <row r="38" spans="1:40" s="23" customFormat="1" x14ac:dyDescent="0.3">
      <c r="A38" s="22" t="s">
        <v>12</v>
      </c>
      <c r="B38" s="22" t="s">
        <v>65</v>
      </c>
      <c r="C38" s="22"/>
      <c r="D38" s="40">
        <f>SUM(D4:D37)</f>
        <v>1</v>
      </c>
      <c r="E38" s="3">
        <f>$D$4*E4+$D$5*E5+$D$6*E6+$D$7*E7+$D$8*E8+$D$9*E9+$D$10*E10+$D$11*E11+$D$12*E12+$D$13*E13+$D$14*E14+$D$15*E15+$D$16*E16+$D$17*E17+$D$18*E18+$D$19*E19+$D$20*E20+$D$21*E21+$D$22*E22+$D$23*E23+$D$24*E24+$D$25*E25+$D$26*E26+$D$27*E27+$D$28*E28+$D$29*E29+$D$30*E30+$D$31*E31+$D$32*E32+$D$33*E33+$D$34*E34+$D$35*E35+$D$36*E36+$D$37*E37</f>
        <v>-543.80358076312075</v>
      </c>
      <c r="F38" s="3">
        <f t="shared" ref="F38" si="3">$D$4*F4+$D$5*F5+$D$6*F6+$D$7*F7+$D$8*F8+$D$9*F9+$D$10*F10+$D$11*F11+$D$12*F12+$D$13*F13+$D$14*F14+$D$15*F15+$D$16*F16+$D$17*F17+$D$18*F18+$D$19*F19+$D$20*F20+$D$21*F21+$D$22*F22+$D$23*F23+$D$24*F24+$D$25*F25+$D$26*F26+$D$27*F27+$D$28*F28+$D$29*F29+$D$30*F30+$D$31*F31+$D$32*F32+$D$33*F33+$D$34*F34+$D$35*F35+$D$36*F36+$D$37*F37</f>
        <v>-543.55903070880879</v>
      </c>
      <c r="G38" s="3">
        <f>$D$4*G4+$D$5*G5+$D$6*G6+$D$7*G7+$D$8*G8+$D$9*G9+$D$10*G10+$D$11*G11+$D$12*G12+$D$13*G13+$D$14*G14+$D$15*G15+$D$16*G16+$D$17*G17+$D$18*G18+$D$19*G19+$D$20*G20+$D$21*G21+$D$22*G22+$D$23*G23+$D$24*G24+$D$25*G25+$D$26*G26+$D$27*G27+$D$28*G28+$D$29*G29+$D$30*G30+$D$31*G31+$D$32*G32+$D$33*G33+$D$34*G34+$D$35*G35+$D$36*G36+$D$37*G37</f>
        <v>-543.50834869845312</v>
      </c>
      <c r="H38" s="3">
        <f t="shared" ref="H38:AN38" si="4">$D$4*H4+$D$5*H5+$D$6*H6+$D$7*H7+$D$8*H8+$D$9*H9+$D$10*H10+$D$11*H11+$D$12*H12+$D$13*H13+$D$14*H14+$D$15*H15+$D$16*H16+$D$17*H17+$D$18*H18+$D$19*H19+$D$20*H20+$D$21*H21+$D$22*H22+$D$23*H23+$D$24*H24+$D$25*H25+$D$26*H26+$D$27*H27+$D$28*H28+$D$29*H29+$D$30*H30+$D$31*H31+$D$32*H32+$D$33*H33+$D$34*H34+$D$35*H35+$D$36*H36+$D$37*H37</f>
        <v>-543.26379864414093</v>
      </c>
      <c r="I38" s="3">
        <f t="shared" si="4"/>
        <v>2.007054323520288</v>
      </c>
      <c r="J38" s="3">
        <f t="shared" si="4"/>
        <v>-0.35150626636129328</v>
      </c>
      <c r="K38" s="3">
        <f t="shared" si="4"/>
        <v>7.9464576409120163E-4</v>
      </c>
      <c r="L38" s="3">
        <f t="shared" si="4"/>
        <v>-0.17535601406484097</v>
      </c>
      <c r="M38" s="3">
        <f t="shared" si="4"/>
        <v>0.35230091212538461</v>
      </c>
      <c r="N38" s="3">
        <f t="shared" si="4"/>
        <v>4.3641485397126423E-2</v>
      </c>
      <c r="O38" s="3">
        <f t="shared" si="4"/>
        <v>128.33668231793254</v>
      </c>
      <c r="P38" s="3">
        <f t="shared" si="4"/>
        <v>4.4092619963457862</v>
      </c>
      <c r="Q38" s="3">
        <f t="shared" si="4"/>
        <v>2.4522083663381435</v>
      </c>
      <c r="R38" s="3">
        <f t="shared" si="4"/>
        <v>-6.8614632668955844</v>
      </c>
      <c r="S38" s="3">
        <f t="shared" si="4"/>
        <v>8.5469508530390783</v>
      </c>
      <c r="T38" s="3">
        <f t="shared" si="4"/>
        <v>0.84183217057189985</v>
      </c>
      <c r="U38" s="3">
        <f t="shared" si="4"/>
        <v>-0.63628441671904634</v>
      </c>
      <c r="V38" s="3">
        <f t="shared" si="4"/>
        <v>-0.71809845637971748</v>
      </c>
      <c r="W38" s="3">
        <f t="shared" si="4"/>
        <v>-0.50237011231207918</v>
      </c>
      <c r="X38" s="3">
        <f t="shared" si="4"/>
        <v>0.49598762083293968</v>
      </c>
      <c r="Y38" s="3">
        <f t="shared" si="4"/>
        <v>-6.7670647802950361</v>
      </c>
      <c r="Z38" s="3">
        <f t="shared" si="4"/>
        <v>-147.546281581659</v>
      </c>
      <c r="AA38" s="3">
        <f t="shared" si="4"/>
        <v>103.78248924401021</v>
      </c>
      <c r="AB38" s="3">
        <f t="shared" si="4"/>
        <v>152.05217801456874</v>
      </c>
      <c r="AC38" s="3">
        <f t="shared" si="4"/>
        <v>25.541904445589385</v>
      </c>
      <c r="AD38" s="3">
        <f t="shared" si="4"/>
        <v>126.2555127962476</v>
      </c>
      <c r="AE38" s="3">
        <f t="shared" si="4"/>
        <v>7.121456763105642</v>
      </c>
      <c r="AF38" s="3">
        <f t="shared" si="4"/>
        <v>1.9934391751320633</v>
      </c>
      <c r="AG38" s="3">
        <f t="shared" si="4"/>
        <v>8.4699909416266106</v>
      </c>
      <c r="AH38" s="3">
        <f t="shared" si="4"/>
        <v>1810.9547261191578</v>
      </c>
      <c r="AI38" s="3">
        <f t="shared" si="4"/>
        <v>299.84338624749773</v>
      </c>
      <c r="AJ38" s="3">
        <f t="shared" si="4"/>
        <v>3757.6645702109568</v>
      </c>
      <c r="AK38" s="3">
        <f t="shared" si="4"/>
        <v>64.572442939297019</v>
      </c>
      <c r="AL38" s="3">
        <f t="shared" si="4"/>
        <v>70.233021801807794</v>
      </c>
      <c r="AM38" s="3">
        <f t="shared" si="4"/>
        <v>52.049066906408441</v>
      </c>
      <c r="AN38" s="3">
        <f t="shared" si="4"/>
        <v>88.653783123636728</v>
      </c>
    </row>
    <row r="39" spans="1:40" s="2" customFormat="1" x14ac:dyDescent="0.3">
      <c r="B39" s="9" t="s">
        <v>112</v>
      </c>
      <c r="C39" s="2">
        <f>(H39-MIN($H$39:$H$40))*627.509</f>
        <v>0</v>
      </c>
      <c r="D39" s="1">
        <f>EXP(-C39/(0.001986*295.15))/(EXP(-$C$39/(0.001986*295.15))+EXP(-$C$40/(0.001986*295.15)))</f>
        <v>0.51666729196143524</v>
      </c>
      <c r="E39" s="2">
        <v>-630.50642800000003</v>
      </c>
      <c r="F39" s="2">
        <v>-630.34311700000001</v>
      </c>
      <c r="G39" s="2">
        <v>-630.22275219999995</v>
      </c>
      <c r="H39" s="4">
        <f t="shared" si="2"/>
        <v>-630.05944119999992</v>
      </c>
      <c r="I39" s="2">
        <v>0.95340000000000003</v>
      </c>
      <c r="J39" s="2">
        <v>-0.32507000000000003</v>
      </c>
      <c r="K39" s="2">
        <v>-2.7100000000000002E-3</v>
      </c>
      <c r="L39" s="2">
        <v>-0.16389000000000001</v>
      </c>
      <c r="M39" s="2">
        <v>0.32235999999999998</v>
      </c>
      <c r="N39" s="2">
        <v>4.1660000000000003E-2</v>
      </c>
      <c r="O39" s="2">
        <v>106.685</v>
      </c>
      <c r="P39" s="2">
        <v>12.9841</v>
      </c>
      <c r="Q39" s="2">
        <v>-2.2921999999999998</v>
      </c>
      <c r="R39" s="2">
        <v>-10.691800000000001</v>
      </c>
      <c r="S39" s="2">
        <v>16.975100000000001</v>
      </c>
      <c r="T39" s="2">
        <v>0.83565</v>
      </c>
      <c r="U39" s="2">
        <v>-0.62939999999999996</v>
      </c>
      <c r="V39" s="2">
        <v>-0.70308000000000004</v>
      </c>
      <c r="W39" s="2">
        <v>-0.29107</v>
      </c>
      <c r="X39" s="2">
        <v>0.50400999999999996</v>
      </c>
      <c r="Y39" s="2">
        <v>-2.6545000000000001</v>
      </c>
      <c r="Z39" s="2">
        <v>-134.97989999999999</v>
      </c>
      <c r="AA39" s="2">
        <v>114.0415</v>
      </c>
      <c r="AB39" s="2">
        <v>142.3716</v>
      </c>
      <c r="AC39" s="2">
        <v>25.2026</v>
      </c>
      <c r="AD39" s="2">
        <v>125.33799999999999</v>
      </c>
      <c r="AE39">
        <v>7.6755287999999986</v>
      </c>
      <c r="AF39">
        <v>2.098515643230471</v>
      </c>
      <c r="AG39">
        <v>6.721850280042128</v>
      </c>
      <c r="AH39" s="2">
        <v>1815.9504999999999</v>
      </c>
      <c r="AI39" s="2">
        <v>253.35319999999999</v>
      </c>
      <c r="AJ39" s="2">
        <v>3761.2683999999999</v>
      </c>
      <c r="AK39" s="2">
        <v>90.881799999999998</v>
      </c>
      <c r="AL39">
        <v>68.44628001246079</v>
      </c>
      <c r="AM39">
        <v>48.999159329233223</v>
      </c>
      <c r="AN39">
        <v>87.99738562091504</v>
      </c>
    </row>
    <row r="40" spans="1:40" s="2" customFormat="1" x14ac:dyDescent="0.3">
      <c r="B40" s="9" t="s">
        <v>113</v>
      </c>
      <c r="C40" s="53">
        <f>(H40-MIN($H$39:$H$40))*627.509</f>
        <v>3.9093810679771079E-2</v>
      </c>
      <c r="D40" s="1">
        <f>EXP(-C40/(0.001986*295.15))/(EXP(-$C$39/(0.001986*295.15))+EXP(-$C$40/(0.001986*295.15)))</f>
        <v>0.48333270803856476</v>
      </c>
      <c r="E40" s="2">
        <v>-630.50638800000002</v>
      </c>
      <c r="F40" s="2">
        <v>-630.34162500000002</v>
      </c>
      <c r="G40" s="2">
        <v>-630.22414189999995</v>
      </c>
      <c r="H40" s="4">
        <f t="shared" si="2"/>
        <v>-630.05937889999996</v>
      </c>
      <c r="I40" s="2">
        <v>1.9235</v>
      </c>
      <c r="J40" s="2">
        <v>-0.32969999999999999</v>
      </c>
      <c r="K40" s="2">
        <v>-2.1099999999999999E-3</v>
      </c>
      <c r="L40" s="2">
        <v>-0.16589999999999999</v>
      </c>
      <c r="M40" s="2">
        <v>0.32758999999999999</v>
      </c>
      <c r="N40" s="2">
        <v>4.2009999999999999E-2</v>
      </c>
      <c r="O40" s="2">
        <v>106.16800000000001</v>
      </c>
      <c r="P40" s="2">
        <v>10.0823</v>
      </c>
      <c r="Q40" s="2">
        <v>-2.0417000000000001</v>
      </c>
      <c r="R40" s="2">
        <v>-8.0405999999999995</v>
      </c>
      <c r="S40" s="2">
        <v>13.0565</v>
      </c>
      <c r="T40" s="2">
        <v>0.82657999999999998</v>
      </c>
      <c r="U40" s="2">
        <v>-0.62365999999999999</v>
      </c>
      <c r="V40" s="2">
        <v>-0.71223000000000003</v>
      </c>
      <c r="W40" s="2">
        <v>-0.30145</v>
      </c>
      <c r="X40" s="2">
        <v>0.50133000000000005</v>
      </c>
      <c r="Y40" s="2">
        <v>-4.2575000000000003</v>
      </c>
      <c r="Z40" s="2">
        <v>-139.42410000000001</v>
      </c>
      <c r="AA40" s="2">
        <v>116.6078</v>
      </c>
      <c r="AB40" s="2">
        <v>142.6781</v>
      </c>
      <c r="AC40" s="2">
        <v>25.400700000000001</v>
      </c>
      <c r="AD40" s="2">
        <v>125.70399999999999</v>
      </c>
      <c r="AE40">
        <v>5.8003952600000002</v>
      </c>
      <c r="AF40">
        <v>1.9492498402860561</v>
      </c>
      <c r="AG40">
        <v>7.7877298823223997</v>
      </c>
      <c r="AH40" s="2">
        <v>1826.655</v>
      </c>
      <c r="AI40" s="2">
        <v>275.26179999999999</v>
      </c>
      <c r="AJ40" s="2">
        <v>3758.4852000000001</v>
      </c>
      <c r="AK40" s="2">
        <v>72.913600000000002</v>
      </c>
      <c r="AL40">
        <v>68.992674727715055</v>
      </c>
      <c r="AM40">
        <v>50.958560455896929</v>
      </c>
      <c r="AN40">
        <v>87.958871928559944</v>
      </c>
    </row>
    <row r="41" spans="1:40" s="3" customFormat="1" x14ac:dyDescent="0.3">
      <c r="A41" s="3" t="s">
        <v>11</v>
      </c>
      <c r="B41" s="28" t="s">
        <v>169</v>
      </c>
      <c r="D41" s="3">
        <f>SUM(D39:D40)</f>
        <v>1</v>
      </c>
      <c r="E41" s="3">
        <f>$D$39*E39+$D$40*E40</f>
        <v>-630.50640866669164</v>
      </c>
      <c r="F41" s="3">
        <f t="shared" ref="F41:AN41" si="5">$D$39*F39+$D$40*F40</f>
        <v>-630.34239586759963</v>
      </c>
      <c r="G41" s="3">
        <f t="shared" si="5"/>
        <v>-630.22342388746438</v>
      </c>
      <c r="H41" s="3">
        <f t="shared" si="5"/>
        <v>-630.05941108837226</v>
      </c>
      <c r="I41" s="3">
        <f t="shared" si="5"/>
        <v>1.4222810600682116</v>
      </c>
      <c r="J41" s="3">
        <f t="shared" si="5"/>
        <v>-0.32730783043821854</v>
      </c>
      <c r="K41" s="3">
        <f t="shared" si="5"/>
        <v>-2.4200003751768612E-3</v>
      </c>
      <c r="L41" s="3">
        <f t="shared" si="5"/>
        <v>-0.16486149874315753</v>
      </c>
      <c r="M41" s="3">
        <f t="shared" si="5"/>
        <v>0.32488783006304167</v>
      </c>
      <c r="N41" s="3">
        <f t="shared" si="5"/>
        <v>4.1829166447813496E-2</v>
      </c>
      <c r="O41" s="3">
        <f t="shared" si="5"/>
        <v>106.43511698994408</v>
      </c>
      <c r="P41" s="3">
        <f t="shared" si="5"/>
        <v>11.581565147813691</v>
      </c>
      <c r="Q41" s="3">
        <f t="shared" si="5"/>
        <v>-2.1711251566363394</v>
      </c>
      <c r="R41" s="3">
        <f t="shared" si="5"/>
        <v>-9.4103883244481565</v>
      </c>
      <c r="S41" s="3">
        <f t="shared" si="5"/>
        <v>15.081112450280081</v>
      </c>
      <c r="T41" s="3">
        <f t="shared" si="5"/>
        <v>0.83126617233809019</v>
      </c>
      <c r="U41" s="3">
        <f t="shared" si="5"/>
        <v>-0.62662567025585858</v>
      </c>
      <c r="V41" s="3">
        <f t="shared" si="5"/>
        <v>-0.70750249427855283</v>
      </c>
      <c r="W41" s="3">
        <f t="shared" si="5"/>
        <v>-0.29608699350944029</v>
      </c>
      <c r="X41" s="3">
        <f t="shared" si="5"/>
        <v>0.50271466834245659</v>
      </c>
      <c r="Y41" s="3">
        <f t="shared" si="5"/>
        <v>-3.4292823309858194</v>
      </c>
      <c r="Z41" s="3">
        <f t="shared" si="5"/>
        <v>-137.12792722106499</v>
      </c>
      <c r="AA41" s="3">
        <f t="shared" si="5"/>
        <v>115.28187672863936</v>
      </c>
      <c r="AB41" s="3">
        <f t="shared" si="5"/>
        <v>142.5197414750138</v>
      </c>
      <c r="AC41" s="3">
        <f t="shared" si="5"/>
        <v>25.298348209462439</v>
      </c>
      <c r="AD41" s="3">
        <f t="shared" si="5"/>
        <v>125.51489977114211</v>
      </c>
      <c r="AE41" s="3">
        <f t="shared" si="5"/>
        <v>6.7692154281778594</v>
      </c>
      <c r="AF41" s="3">
        <f t="shared" si="5"/>
        <v>2.026370598475796</v>
      </c>
      <c r="AG41" s="3">
        <f t="shared" si="5"/>
        <v>7.2370247546553195</v>
      </c>
      <c r="AH41" s="3">
        <f t="shared" si="5"/>
        <v>1821.1243349731988</v>
      </c>
      <c r="AI41" s="3">
        <f t="shared" si="5"/>
        <v>263.94234296733373</v>
      </c>
      <c r="AJ41" s="3">
        <f t="shared" si="5"/>
        <v>3759.9231884069868</v>
      </c>
      <c r="AK41" s="3">
        <f t="shared" si="5"/>
        <v>82.197181235421453</v>
      </c>
      <c r="AL41" s="3">
        <f t="shared" si="5"/>
        <v>68.7103704498426</v>
      </c>
      <c r="AM41" s="3">
        <f t="shared" si="5"/>
        <v>49.946201981917405</v>
      </c>
      <c r="AN41" s="3">
        <f t="shared" si="5"/>
        <v>87.978770693692496</v>
      </c>
    </row>
    <row r="42" spans="1:40" s="3" customFormat="1" x14ac:dyDescent="0.3">
      <c r="A42" s="3" t="s">
        <v>5</v>
      </c>
      <c r="B42" s="28" t="s">
        <v>114</v>
      </c>
      <c r="E42" s="3">
        <v>-1095.2807740000001</v>
      </c>
      <c r="F42" s="3">
        <v>-1095.2024919999999</v>
      </c>
      <c r="G42" s="3">
        <v>-1094.8855756</v>
      </c>
      <c r="H42" s="39">
        <f t="shared" si="2"/>
        <v>-1094.8072935999996</v>
      </c>
      <c r="I42" s="3">
        <v>2.5369999999999999</v>
      </c>
      <c r="J42" s="3">
        <v>-0.35070000000000001</v>
      </c>
      <c r="K42" s="3">
        <v>-4.9610000000000001E-2</v>
      </c>
      <c r="L42" s="3">
        <v>-0.20014999999999999</v>
      </c>
      <c r="M42" s="3">
        <v>0.30109000000000002</v>
      </c>
      <c r="N42" s="3">
        <v>6.6530000000000006E-2</v>
      </c>
      <c r="O42" s="3">
        <v>112.669</v>
      </c>
      <c r="P42" s="3">
        <v>8.4825999999999997</v>
      </c>
      <c r="Q42" s="3">
        <v>1.1658999999999999</v>
      </c>
      <c r="R42" s="3">
        <v>-9.6485000000000003</v>
      </c>
      <c r="S42" s="3">
        <v>12.899900000000001</v>
      </c>
      <c r="T42" s="3">
        <v>0.82620000000000005</v>
      </c>
      <c r="U42" s="3">
        <v>-0.6109</v>
      </c>
      <c r="V42" s="3">
        <v>-0.70462000000000002</v>
      </c>
      <c r="W42" s="3">
        <v>-0.16139000000000001</v>
      </c>
      <c r="X42" s="3">
        <v>0.50790999999999997</v>
      </c>
      <c r="Y42" s="3">
        <v>6.9612999999999996</v>
      </c>
      <c r="Z42" s="3">
        <v>-125.3308</v>
      </c>
      <c r="AA42" s="3">
        <v>116.6416</v>
      </c>
      <c r="AB42" s="3">
        <v>37.084600000000002</v>
      </c>
      <c r="AC42" s="3">
        <v>24.8355</v>
      </c>
      <c r="AD42" s="3">
        <v>124.428</v>
      </c>
      <c r="AE42" s="3">
        <v>7.1169286199999986</v>
      </c>
      <c r="AF42" s="3">
        <v>2.4525550156202578</v>
      </c>
      <c r="AG42" s="3">
        <v>5.0958331799372738</v>
      </c>
      <c r="AH42" s="3">
        <v>1800.1845000000001</v>
      </c>
      <c r="AI42" s="3">
        <v>365.5138</v>
      </c>
      <c r="AJ42" s="3">
        <v>3768.8923</v>
      </c>
      <c r="AK42" s="3">
        <v>121.5197</v>
      </c>
      <c r="AL42" s="3">
        <v>69.307772721799964</v>
      </c>
      <c r="AM42" s="3">
        <v>50.974429992467371</v>
      </c>
      <c r="AN42" s="3">
        <v>88.196584165256795</v>
      </c>
    </row>
    <row r="43" spans="1:40" s="2" customFormat="1" x14ac:dyDescent="0.3">
      <c r="B43" s="9" t="s">
        <v>115</v>
      </c>
      <c r="C43" s="53">
        <f>(H43-MIN($H$43:$H$46))*627.509</f>
        <v>0.26211050920181672</v>
      </c>
      <c r="D43" s="1">
        <f>EXP(-C43/(0.001986*295.15))/(EXP(-$C$43/(0.001986*295.15))+EXP(-$C$44/(0.001986*295.15))+EXP(-$C$45/(0.001986*295.15))+EXP(-$C$46/(0.001986*295.15)))</f>
        <v>0.37974283878702325</v>
      </c>
      <c r="E43" s="2">
        <v>-535.53063999999995</v>
      </c>
      <c r="F43" s="2">
        <v>-535.41949599999998</v>
      </c>
      <c r="G43" s="2">
        <v>-535.29446089999999</v>
      </c>
      <c r="H43" s="4">
        <f t="shared" si="2"/>
        <v>-535.18331690000014</v>
      </c>
      <c r="I43" s="2">
        <v>4.6767000000000003</v>
      </c>
      <c r="J43" s="2">
        <v>-0.28789999999999999</v>
      </c>
      <c r="K43" s="2">
        <v>-2.3380000000000001E-2</v>
      </c>
      <c r="L43" s="2">
        <v>-0.15564</v>
      </c>
      <c r="M43" s="2">
        <v>0.26451999999999998</v>
      </c>
      <c r="N43" s="2">
        <v>4.5789999999999997E-2</v>
      </c>
      <c r="O43" s="2">
        <v>106.14100000000001</v>
      </c>
      <c r="P43" s="2">
        <v>5.3348000000000004</v>
      </c>
      <c r="Q43" s="2">
        <v>0.2636</v>
      </c>
      <c r="R43" s="2">
        <v>-5.5984999999999996</v>
      </c>
      <c r="S43" s="2">
        <v>7.7378</v>
      </c>
      <c r="T43" s="2">
        <v>0.82701000000000002</v>
      </c>
      <c r="U43" s="2">
        <v>-0.64649000000000001</v>
      </c>
      <c r="V43" s="2">
        <v>-0.68723999999999996</v>
      </c>
      <c r="W43" s="2">
        <v>-0.23471</v>
      </c>
      <c r="X43" s="2">
        <v>0.49471999999999999</v>
      </c>
      <c r="Y43" s="2">
        <v>2.6821999999999999</v>
      </c>
      <c r="Z43" s="2">
        <v>-114.7225</v>
      </c>
      <c r="AA43" s="2">
        <v>99.774299999999997</v>
      </c>
      <c r="AB43" s="2">
        <v>52.830100000000002</v>
      </c>
      <c r="AC43" s="2">
        <v>24.902899999999999</v>
      </c>
      <c r="AD43" s="2">
        <v>123.295</v>
      </c>
      <c r="AE43">
        <v>6.4426292800000002</v>
      </c>
      <c r="AF43">
        <v>1.781612306760489</v>
      </c>
      <c r="AG43">
        <v>5.4562363966974736</v>
      </c>
      <c r="AH43" s="2">
        <v>1761.2887000000001</v>
      </c>
      <c r="AI43" s="2">
        <v>448.94170000000003</v>
      </c>
      <c r="AJ43" s="2">
        <v>3755.9189999999999</v>
      </c>
      <c r="AK43" s="2">
        <v>81.921400000000006</v>
      </c>
      <c r="AL43">
        <v>70.226607726106039</v>
      </c>
      <c r="AM43">
        <v>52.348622107775789</v>
      </c>
      <c r="AN43">
        <v>88.441830065359483</v>
      </c>
    </row>
    <row r="44" spans="1:40" s="2" customFormat="1" x14ac:dyDescent="0.3">
      <c r="B44" s="9" t="s">
        <v>116</v>
      </c>
      <c r="C44" s="2">
        <f t="shared" ref="C44:C46" si="6">(H44-MIN($H$43:$H$46))*627.509</f>
        <v>0</v>
      </c>
      <c r="D44" s="1">
        <f t="shared" ref="D44:D46" si="7">EXP(-C44/(0.001986*295.15))/(EXP(-$C$43/(0.001986*295.15))+EXP(-$C$44/(0.001986*295.15))+EXP(-$C$45/(0.001986*295.15))+EXP(-$C$46/(0.001986*295.15)))</f>
        <v>0.59386601051041077</v>
      </c>
      <c r="E44" s="2">
        <v>-535.530305</v>
      </c>
      <c r="F44" s="2">
        <v>-535.41954699999997</v>
      </c>
      <c r="G44" s="2">
        <v>-535.29449260000001</v>
      </c>
      <c r="H44" s="4">
        <f t="shared" si="2"/>
        <v>-535.18373459999998</v>
      </c>
      <c r="I44" s="2">
        <v>3.5735000000000001</v>
      </c>
      <c r="J44" s="2">
        <v>-0.28745999999999999</v>
      </c>
      <c r="K44" s="2">
        <v>-2.325E-2</v>
      </c>
      <c r="L44" s="2">
        <v>-0.15534999999999999</v>
      </c>
      <c r="M44" s="2">
        <v>0.26421</v>
      </c>
      <c r="N44" s="2">
        <v>4.5670000000000002E-2</v>
      </c>
      <c r="O44" s="2">
        <v>106.157</v>
      </c>
      <c r="P44" s="2">
        <v>9.2561</v>
      </c>
      <c r="Q44" s="2">
        <v>-2.9342999999999999</v>
      </c>
      <c r="R44" s="2">
        <v>-6.3217999999999996</v>
      </c>
      <c r="S44" s="2">
        <v>11.5867</v>
      </c>
      <c r="T44" s="2">
        <v>0.82110000000000005</v>
      </c>
      <c r="U44" s="2">
        <v>-0.61112</v>
      </c>
      <c r="V44" s="2">
        <v>-0.72382000000000002</v>
      </c>
      <c r="W44" s="2">
        <v>-0.23507</v>
      </c>
      <c r="X44" s="2">
        <v>0.49875999999999998</v>
      </c>
      <c r="Y44" s="2">
        <v>7.6211000000000002</v>
      </c>
      <c r="Z44" s="2">
        <v>-147.43289999999999</v>
      </c>
      <c r="AA44" s="2">
        <v>107.16630000000001</v>
      </c>
      <c r="AB44" s="2">
        <v>53.932099999999998</v>
      </c>
      <c r="AC44" s="2">
        <v>25.517900000000001</v>
      </c>
      <c r="AD44" s="2">
        <v>127.38500000000001</v>
      </c>
      <c r="AE44">
        <v>6.4565157900000001</v>
      </c>
      <c r="AF44">
        <v>1.7835489239799911</v>
      </c>
      <c r="AG44">
        <v>5.4636216438221288</v>
      </c>
      <c r="AH44" s="2">
        <v>1792.9541999999999</v>
      </c>
      <c r="AI44" s="2">
        <v>440.9323</v>
      </c>
      <c r="AJ44" s="2">
        <v>3779.1352999999999</v>
      </c>
      <c r="AK44" s="2">
        <v>95.334699999999998</v>
      </c>
      <c r="AL44">
        <v>70.384003088383977</v>
      </c>
      <c r="AM44">
        <v>52.615965569532882</v>
      </c>
      <c r="AN44">
        <v>88.420368558260449</v>
      </c>
    </row>
    <row r="45" spans="1:40" s="2" customFormat="1" x14ac:dyDescent="0.3">
      <c r="B45" s="9" t="s">
        <v>117</v>
      </c>
      <c r="C45" s="53">
        <f t="shared" si="6"/>
        <v>2.3470719127025266</v>
      </c>
      <c r="D45" s="1">
        <f t="shared" si="7"/>
        <v>1.0832585839938493E-2</v>
      </c>
      <c r="E45" s="2">
        <v>-535.52837699999998</v>
      </c>
      <c r="F45" s="2">
        <v>-535.41715699999997</v>
      </c>
      <c r="G45" s="2">
        <v>-535.29121429999998</v>
      </c>
      <c r="H45" s="4">
        <f t="shared" si="2"/>
        <v>-535.17999429999998</v>
      </c>
      <c r="I45" s="2">
        <v>2.7684000000000002</v>
      </c>
      <c r="J45" s="2">
        <v>-0.30706</v>
      </c>
      <c r="K45" s="2">
        <v>-2.4049999999999998E-2</v>
      </c>
      <c r="L45" s="2">
        <v>-0.16556000000000001</v>
      </c>
      <c r="M45" s="2">
        <v>0.28300999999999998</v>
      </c>
      <c r="N45" s="2">
        <v>4.8419999999999998E-2</v>
      </c>
      <c r="O45" s="2">
        <v>104.32899999999999</v>
      </c>
      <c r="P45" s="2">
        <v>6.1818999999999997</v>
      </c>
      <c r="Q45" s="2">
        <v>-6.4399999999999999E-2</v>
      </c>
      <c r="R45" s="2">
        <v>-6.1174999999999997</v>
      </c>
      <c r="S45" s="2">
        <v>8.6973000000000003</v>
      </c>
      <c r="T45" s="2">
        <v>0.82935999999999999</v>
      </c>
      <c r="U45" s="2">
        <v>-0.61924000000000001</v>
      </c>
      <c r="V45" s="2">
        <v>-0.71306000000000003</v>
      </c>
      <c r="W45" s="2">
        <v>-0.22037000000000001</v>
      </c>
      <c r="X45" s="2">
        <v>0.50063000000000002</v>
      </c>
      <c r="Y45" s="2">
        <v>5.1791999999999998</v>
      </c>
      <c r="Z45" s="2">
        <v>-146.78630000000001</v>
      </c>
      <c r="AA45" s="2">
        <v>106.0579</v>
      </c>
      <c r="AB45" s="2">
        <v>43.948300000000003</v>
      </c>
      <c r="AC45" s="2">
        <v>25.276800000000001</v>
      </c>
      <c r="AD45" s="2">
        <v>126.523</v>
      </c>
      <c r="AE45">
        <v>6.45757636</v>
      </c>
      <c r="AF45">
        <v>1.89552077093161</v>
      </c>
      <c r="AG45">
        <v>5.2153795512812122</v>
      </c>
      <c r="AH45" s="2">
        <v>1791.0183</v>
      </c>
      <c r="AI45" s="2">
        <v>428.7842</v>
      </c>
      <c r="AJ45" s="2">
        <v>3769.6197999999999</v>
      </c>
      <c r="AK45" s="2">
        <v>94.713999999999999</v>
      </c>
      <c r="AL45">
        <v>71.231248447323665</v>
      </c>
      <c r="AM45">
        <v>54.324573648384067</v>
      </c>
      <c r="AN45">
        <v>88.602886252950483</v>
      </c>
    </row>
    <row r="46" spans="1:40" s="2" customFormat="1" x14ac:dyDescent="0.3">
      <c r="B46" s="9" t="s">
        <v>118</v>
      </c>
      <c r="C46" s="53">
        <f t="shared" si="6"/>
        <v>2.1348483689817668</v>
      </c>
      <c r="D46" s="1">
        <f t="shared" si="7"/>
        <v>1.5558564862627485E-2</v>
      </c>
      <c r="E46" s="2">
        <v>-535.52772600000003</v>
      </c>
      <c r="F46" s="2">
        <v>-535.41688599999998</v>
      </c>
      <c r="G46" s="2">
        <v>-535.29117250000002</v>
      </c>
      <c r="H46" s="4">
        <f t="shared" si="2"/>
        <v>-535.18033249999985</v>
      </c>
      <c r="I46" s="2">
        <v>3.6074000000000002</v>
      </c>
      <c r="J46" s="2">
        <v>-0.30607000000000001</v>
      </c>
      <c r="K46" s="2">
        <v>-2.325E-2</v>
      </c>
      <c r="L46" s="2">
        <v>-0.16466</v>
      </c>
      <c r="M46" s="2">
        <v>0.28282000000000002</v>
      </c>
      <c r="N46" s="2">
        <v>4.793E-2</v>
      </c>
      <c r="O46" s="2">
        <v>104.426</v>
      </c>
      <c r="P46" s="2">
        <v>8.3178999999999998</v>
      </c>
      <c r="Q46" s="2">
        <v>-2.7982</v>
      </c>
      <c r="R46" s="2">
        <v>-5.5197000000000003</v>
      </c>
      <c r="S46" s="2">
        <v>10.3674</v>
      </c>
      <c r="T46" s="2">
        <v>0.83145000000000002</v>
      </c>
      <c r="U46" s="2">
        <v>-0.63151000000000002</v>
      </c>
      <c r="V46" s="2">
        <v>-0.69862000000000002</v>
      </c>
      <c r="W46" s="2">
        <v>-0.22012000000000001</v>
      </c>
      <c r="X46" s="2">
        <v>0.49904999999999999</v>
      </c>
      <c r="Y46" s="2">
        <v>2.7562000000000002</v>
      </c>
      <c r="Z46" s="2">
        <v>-129.04810000000001</v>
      </c>
      <c r="AA46" s="2">
        <v>102.5138</v>
      </c>
      <c r="AB46" s="2">
        <v>44.364899999999999</v>
      </c>
      <c r="AC46" s="2">
        <v>24.9603</v>
      </c>
      <c r="AD46" s="2">
        <v>123.834</v>
      </c>
      <c r="AE46">
        <v>6.4493012800000002</v>
      </c>
      <c r="AF46">
        <v>1.8425305654884021</v>
      </c>
      <c r="AG46">
        <v>5.3083486252353111</v>
      </c>
      <c r="AH46" s="2">
        <v>1777.537</v>
      </c>
      <c r="AI46" s="2">
        <v>427.64920000000001</v>
      </c>
      <c r="AJ46" s="2">
        <v>3759.3591000000001</v>
      </c>
      <c r="AK46" s="2">
        <v>86.533699999999996</v>
      </c>
      <c r="AL46">
        <v>70.481166710304265</v>
      </c>
      <c r="AM46">
        <v>53.285801034634943</v>
      </c>
      <c r="AN46">
        <v>88.574331087440441</v>
      </c>
    </row>
    <row r="47" spans="1:40" s="3" customFormat="1" x14ac:dyDescent="0.3">
      <c r="A47" s="3" t="s">
        <v>4</v>
      </c>
      <c r="B47" s="28" t="s">
        <v>168</v>
      </c>
      <c r="D47" s="3">
        <f>SUM(D43:D46)</f>
        <v>1</v>
      </c>
      <c r="E47" s="3">
        <f>$D$43*E43+$D$44*E44+$D$45*E45+$D$46*E46</f>
        <v>-535.5303712030867</v>
      </c>
      <c r="F47" s="3">
        <f t="shared" ref="F47:AN47" si="8">$D$43*F43+$D$44*F44+$D$45*F45+$D$46*F46</f>
        <v>-535.41946034189402</v>
      </c>
      <c r="G47" s="3">
        <f t="shared" si="8"/>
        <v>-535.29439339369469</v>
      </c>
      <c r="H47" s="3">
        <f t="shared" si="8"/>
        <v>-535.18348253250201</v>
      </c>
      <c r="I47" s="3">
        <f t="shared" si="8"/>
        <v>3.9842384202389529</v>
      </c>
      <c r="J47" s="3">
        <f t="shared" si="8"/>
        <v>-0.28812895042362258</v>
      </c>
      <c r="K47" s="3">
        <f t="shared" si="8"/>
        <v>-2.3308032637714259E-2</v>
      </c>
      <c r="L47" s="3">
        <f t="shared" si="8"/>
        <v>-0.15571557636354505</v>
      </c>
      <c r="M47" s="3">
        <f t="shared" si="8"/>
        <v>0.26482091778590833</v>
      </c>
      <c r="N47" s="3">
        <f t="shared" si="8"/>
        <v>4.5780521108303808E-2</v>
      </c>
      <c r="O47" s="3">
        <f t="shared" si="8"/>
        <v>106.10419027188678</v>
      </c>
      <c r="P47" s="3">
        <f t="shared" si="8"/>
        <v>7.7191158253211887</v>
      </c>
      <c r="Q47" s="3">
        <f t="shared" si="8"/>
        <v>-1.6867144170631352</v>
      </c>
      <c r="R47" s="3">
        <f t="shared" si="8"/>
        <v>-6.0324393825419333</v>
      </c>
      <c r="S47" s="3">
        <f t="shared" si="8"/>
        <v>10.074837556129706</v>
      </c>
      <c r="T47" s="3">
        <f t="shared" si="8"/>
        <v>0.82359478848259748</v>
      </c>
      <c r="U47" s="3">
        <f t="shared" si="8"/>
        <v>-0.62495670394246627</v>
      </c>
      <c r="V47" s="3">
        <f t="shared" si="8"/>
        <v>-0.7094203724989947</v>
      </c>
      <c r="W47" s="3">
        <f t="shared" si="8"/>
        <v>-0.23454145302149329</v>
      </c>
      <c r="X47" s="3">
        <f t="shared" si="8"/>
        <v>0.49725060785063119</v>
      </c>
      <c r="Y47" s="3">
        <f t="shared" si="8"/>
        <v>5.6434451399520285</v>
      </c>
      <c r="Z47" s="3">
        <f t="shared" si="8"/>
        <v>-134.7183143928504</v>
      </c>
      <c r="AA47" s="3">
        <f t="shared" si="8"/>
        <v>104.27484787451797</v>
      </c>
      <c r="AB47" s="3">
        <f t="shared" si="8"/>
        <v>53.25662111939419</v>
      </c>
      <c r="AC47" s="3">
        <f t="shared" si="8"/>
        <v>25.273070961932572</v>
      </c>
      <c r="AD47" s="3">
        <f t="shared" si="8"/>
        <v>125.76726563653986</v>
      </c>
      <c r="AE47" s="3">
        <f t="shared" si="8"/>
        <v>6.451141728565533</v>
      </c>
      <c r="AF47" s="3">
        <f t="shared" si="8"/>
        <v>1.7849441217982862</v>
      </c>
      <c r="AG47" s="3">
        <f t="shared" si="8"/>
        <v>5.4557122200062338</v>
      </c>
      <c r="AH47" s="3">
        <f t="shared" si="8"/>
        <v>1780.6686128292617</v>
      </c>
      <c r="AI47" s="3">
        <f t="shared" si="8"/>
        <v>443.63555098401196</v>
      </c>
      <c r="AJ47" s="3">
        <f t="shared" si="8"/>
        <v>3769.908309570872</v>
      </c>
      <c r="AK47" s="3">
        <f t="shared" si="8"/>
        <v>90.097440665111193</v>
      </c>
      <c r="AL47" s="3">
        <f t="shared" si="8"/>
        <v>70.334922911292779</v>
      </c>
      <c r="AM47" s="3">
        <f t="shared" si="8"/>
        <v>52.543374126646142</v>
      </c>
      <c r="AN47" s="3">
        <f t="shared" si="8"/>
        <v>88.43289098648259</v>
      </c>
    </row>
    <row r="48" spans="1:40" s="2" customFormat="1" x14ac:dyDescent="0.3">
      <c r="B48" s="9" t="s">
        <v>119</v>
      </c>
      <c r="C48" s="2">
        <f>(H48-MIN($H$48:$H$49))*627.509</f>
        <v>0</v>
      </c>
      <c r="D48" s="1">
        <f>EXP(-C48/(0.001986*295.15))/(EXP(-$C$48/(0.001986*295.15))+EXP(-$C$49/(0.001986*295.15)))</f>
        <v>0.89299246949527056</v>
      </c>
      <c r="E48" s="2">
        <v>-538.95949399999995</v>
      </c>
      <c r="F48" s="2">
        <v>-538.79776800000002</v>
      </c>
      <c r="G48" s="2">
        <v>-538.70066629999997</v>
      </c>
      <c r="H48" s="4">
        <f t="shared" si="2"/>
        <v>-538.53894030000015</v>
      </c>
      <c r="I48" s="2">
        <v>1.9559</v>
      </c>
      <c r="J48" s="2">
        <v>-0.30292000000000002</v>
      </c>
      <c r="K48" s="2">
        <v>-8.7000000000000001E-4</v>
      </c>
      <c r="L48" s="2">
        <v>-0.15190000000000001</v>
      </c>
      <c r="M48" s="2">
        <v>0.30204999999999999</v>
      </c>
      <c r="N48" s="2">
        <v>3.8190000000000002E-2</v>
      </c>
      <c r="O48" s="2">
        <v>120.916</v>
      </c>
      <c r="P48" s="2">
        <v>4.2450999999999999</v>
      </c>
      <c r="Q48" s="2">
        <v>0.1186</v>
      </c>
      <c r="R48" s="2">
        <v>-4.3636999999999997</v>
      </c>
      <c r="S48" s="2">
        <v>6.0891000000000002</v>
      </c>
      <c r="T48" s="2">
        <v>0.86024999999999996</v>
      </c>
      <c r="U48" s="2">
        <v>-0.62914000000000003</v>
      </c>
      <c r="V48" s="2">
        <v>-0.71338000000000001</v>
      </c>
      <c r="W48" s="2">
        <v>-0.17682999999999999</v>
      </c>
      <c r="X48" s="2">
        <v>0.49653999999999998</v>
      </c>
      <c r="Y48" s="2">
        <v>-9.6676000000000002</v>
      </c>
      <c r="Z48" s="2">
        <v>-146.35050000000001</v>
      </c>
      <c r="AA48" s="2">
        <v>107.9597</v>
      </c>
      <c r="AB48" s="2">
        <v>135.3151</v>
      </c>
      <c r="AC48" s="2">
        <v>25.674700000000001</v>
      </c>
      <c r="AD48" s="2">
        <v>125.827</v>
      </c>
      <c r="AE48">
        <v>5.0907314699999997</v>
      </c>
      <c r="AF48">
        <v>2.867811954114234</v>
      </c>
      <c r="AG48">
        <v>6.2830342533943737</v>
      </c>
      <c r="AH48" s="2">
        <v>1798.6085</v>
      </c>
      <c r="AI48" s="2">
        <v>313.77569999999997</v>
      </c>
      <c r="AJ48" s="2">
        <v>3763.5050000000001</v>
      </c>
      <c r="AK48" s="2">
        <v>76.148099999999999</v>
      </c>
      <c r="AL48">
        <v>76.596980810430139</v>
      </c>
      <c r="AM48">
        <v>61.302579009543521</v>
      </c>
      <c r="AN48">
        <v>91.20448179271709</v>
      </c>
    </row>
    <row r="49" spans="1:40" s="2" customFormat="1" x14ac:dyDescent="0.3">
      <c r="A49" s="11"/>
      <c r="B49" s="63" t="s">
        <v>120</v>
      </c>
      <c r="C49" s="53">
        <f>(H49-MIN($H$48:$H$49))*627.509</f>
        <v>1.2436600872630796</v>
      </c>
      <c r="D49" s="1">
        <f>EXP(-C49/(0.001986*295.15))/(EXP(-$C$48/(0.001986*295.15))+EXP(-$C$49/(0.001986*295.15)))</f>
        <v>0.10700753050472935</v>
      </c>
      <c r="E49" s="2">
        <v>-538.95817</v>
      </c>
      <c r="F49" s="2">
        <v>-538.79605800000002</v>
      </c>
      <c r="G49" s="2">
        <v>-538.69907039999998</v>
      </c>
      <c r="H49" s="4">
        <f t="shared" si="2"/>
        <v>-538.53695839999989</v>
      </c>
      <c r="I49" s="2">
        <v>1.9392</v>
      </c>
      <c r="J49" s="2">
        <v>-0.30317</v>
      </c>
      <c r="K49" s="2">
        <v>-1.3799999999999999E-3</v>
      </c>
      <c r="L49" s="2">
        <v>-0.15226999999999999</v>
      </c>
      <c r="M49" s="2">
        <v>0.30179</v>
      </c>
      <c r="N49" s="2">
        <v>3.8420000000000003E-2</v>
      </c>
      <c r="O49" s="2">
        <v>121.185</v>
      </c>
      <c r="P49" s="2">
        <v>5.6245000000000003</v>
      </c>
      <c r="Q49" s="2">
        <v>2.7787000000000002</v>
      </c>
      <c r="R49" s="2">
        <v>-8.4032</v>
      </c>
      <c r="S49" s="2">
        <v>10.486700000000001</v>
      </c>
      <c r="T49" s="2">
        <v>0.86084000000000005</v>
      </c>
      <c r="U49" s="2">
        <v>-0.62897999999999998</v>
      </c>
      <c r="V49" s="2">
        <v>-0.71811999999999998</v>
      </c>
      <c r="W49" s="2">
        <v>-0.17457</v>
      </c>
      <c r="X49" s="2">
        <v>0.49991999999999998</v>
      </c>
      <c r="Y49" s="2">
        <v>-8.3353999999999999</v>
      </c>
      <c r="Z49" s="2">
        <v>-137.7833</v>
      </c>
      <c r="AA49" s="2">
        <v>105.16160000000001</v>
      </c>
      <c r="AB49" s="2">
        <v>135.84379999999999</v>
      </c>
      <c r="AC49" s="2">
        <v>25.430800000000001</v>
      </c>
      <c r="AD49" s="2">
        <v>125.27</v>
      </c>
      <c r="AE49">
        <v>4.7247247799999998</v>
      </c>
      <c r="AF49">
        <v>2.8725181367710411</v>
      </c>
      <c r="AG49">
        <v>6.314016385410004</v>
      </c>
      <c r="AH49" s="2">
        <v>1802.4942000000001</v>
      </c>
      <c r="AI49" s="2">
        <v>313.60969999999998</v>
      </c>
      <c r="AJ49" s="2">
        <v>3756.7125999999998</v>
      </c>
      <c r="AK49" s="2">
        <v>72.120400000000004</v>
      </c>
      <c r="AL49">
        <v>75.6273743913532</v>
      </c>
      <c r="AM49">
        <v>60.589073339940533</v>
      </c>
      <c r="AN49">
        <v>90.565932034374981</v>
      </c>
    </row>
    <row r="50" spans="1:40" s="3" customFormat="1" x14ac:dyDescent="0.3">
      <c r="A50" s="3" t="s">
        <v>10</v>
      </c>
      <c r="B50" s="28" t="s">
        <v>167</v>
      </c>
      <c r="D50" s="3">
        <f>SUM(D48:D49)</f>
        <v>0.99999999999999989</v>
      </c>
      <c r="E50" s="3">
        <f>$D$48*E48+$D$49*E49</f>
        <v>-538.95935232202953</v>
      </c>
      <c r="F50" s="3">
        <f t="shared" ref="F50:AN50" si="9">$D$48*F48+$D$49*F49</f>
        <v>-538.79758501712286</v>
      </c>
      <c r="G50" s="3">
        <f t="shared" si="9"/>
        <v>-538.70049552668195</v>
      </c>
      <c r="H50" s="3">
        <f t="shared" si="9"/>
        <v>-538.53872822177539</v>
      </c>
      <c r="I50" s="3">
        <f t="shared" si="9"/>
        <v>1.9541129742405707</v>
      </c>
      <c r="J50" s="3">
        <f t="shared" si="9"/>
        <v>-0.30294675188262615</v>
      </c>
      <c r="K50" s="3">
        <f t="shared" si="9"/>
        <v>-9.2457384055741191E-4</v>
      </c>
      <c r="L50" s="3">
        <f t="shared" si="9"/>
        <v>-0.15193959278628674</v>
      </c>
      <c r="M50" s="3">
        <f t="shared" si="9"/>
        <v>0.30202217804206871</v>
      </c>
      <c r="N50" s="3">
        <f t="shared" si="9"/>
        <v>3.8214611732016082E-2</v>
      </c>
      <c r="O50" s="3">
        <f t="shared" si="9"/>
        <v>120.94478502570577</v>
      </c>
      <c r="P50" s="3">
        <f t="shared" si="9"/>
        <v>4.3927061875782236</v>
      </c>
      <c r="Q50" s="3">
        <f t="shared" si="9"/>
        <v>0.40325073189563054</v>
      </c>
      <c r="R50" s="3">
        <f t="shared" si="9"/>
        <v>-4.7959569194738538</v>
      </c>
      <c r="S50" s="3">
        <f t="shared" si="9"/>
        <v>6.5596763161475975</v>
      </c>
      <c r="T50" s="3">
        <f t="shared" si="9"/>
        <v>0.86031313444299773</v>
      </c>
      <c r="U50" s="3">
        <f t="shared" si="9"/>
        <v>-0.62912287879511919</v>
      </c>
      <c r="V50" s="3">
        <f t="shared" si="9"/>
        <v>-0.71388721569459235</v>
      </c>
      <c r="W50" s="3">
        <f t="shared" si="9"/>
        <v>-0.17658816298105928</v>
      </c>
      <c r="X50" s="3">
        <f t="shared" si="9"/>
        <v>0.49690168545310592</v>
      </c>
      <c r="Y50" s="3">
        <f t="shared" si="9"/>
        <v>-9.5250445678615989</v>
      </c>
      <c r="Z50" s="3">
        <f t="shared" si="9"/>
        <v>-145.43374508465988</v>
      </c>
      <c r="AA50" s="3">
        <f t="shared" si="9"/>
        <v>107.6602822288947</v>
      </c>
      <c r="AB50" s="3">
        <f t="shared" si="9"/>
        <v>135.37167488137783</v>
      </c>
      <c r="AC50" s="3">
        <f t="shared" si="9"/>
        <v>25.648600863309895</v>
      </c>
      <c r="AD50" s="3">
        <f t="shared" si="9"/>
        <v>125.76739680550885</v>
      </c>
      <c r="AE50" s="3">
        <f t="shared" si="9"/>
        <v>5.0515659979548895</v>
      </c>
      <c r="AF50" s="3">
        <f t="shared" si="9"/>
        <v>2.8683155510984428</v>
      </c>
      <c r="AG50" s="3">
        <f t="shared" si="9"/>
        <v>6.2863495748311378</v>
      </c>
      <c r="AH50" s="3">
        <f t="shared" si="9"/>
        <v>1799.024299161282</v>
      </c>
      <c r="AI50" s="3">
        <f t="shared" si="9"/>
        <v>313.75793674993616</v>
      </c>
      <c r="AJ50" s="3">
        <f t="shared" si="9"/>
        <v>3762.7781620497994</v>
      </c>
      <c r="AK50" s="3">
        <f t="shared" si="9"/>
        <v>75.717105769386094</v>
      </c>
      <c r="AL50" s="3">
        <f t="shared" si="9"/>
        <v>76.493225621963163</v>
      </c>
      <c r="AM50" s="3">
        <f t="shared" si="9"/>
        <v>61.226228529838181</v>
      </c>
      <c r="AN50" s="3">
        <f t="shared" si="9"/>
        <v>91.136152159972497</v>
      </c>
    </row>
    <row r="51" spans="1:40" s="2" customFormat="1" x14ac:dyDescent="0.3">
      <c r="B51" s="9" t="s">
        <v>121</v>
      </c>
      <c r="C51" s="53">
        <f>(H51-MIN($H$51:$H$65))*627.509</f>
        <v>0.66064147514431359</v>
      </c>
      <c r="D51" s="1">
        <f>EXP(-C51/(0.001986*295.15))/(EXP(-$C$51/(0.001986*295.15))+EXP(-$C$52/(0.001986*295.15))+EXP(-$C$53/(0.001986*295.15))+EXP(-$C$54/(0.001986*295.15))+EXP(-$C$55/(0.001986*295.15))+EXP(-$C$56/(0.001986*295.15))+EXP(-$C$57/(0.001986*295.15))+EXP(-$C$58/(0.001986*295.15))+EXP(-$C$59/(0.001986*295.15))+EXP(-$C$60/(0.001986*295.15))+EXP(-$C$61/(0.001986*295.15))+EXP(-$C$62/(0.001986*295.15))+EXP(-$C$63/(0.001986*295.15))+EXP(-$C$64/(0.001986*295.15))+EXP(-$C$65/(0.001986*295.15)))</f>
        <v>8.3247034905609682E-2</v>
      </c>
      <c r="E51" s="2">
        <v>-613.19989799999996</v>
      </c>
      <c r="F51" s="2">
        <v>-613.04355099999998</v>
      </c>
      <c r="G51" s="2">
        <v>-612.92638790000001</v>
      </c>
      <c r="H51" s="4">
        <f t="shared" si="2"/>
        <v>-612.77004090000003</v>
      </c>
      <c r="I51" s="2">
        <v>1.1251</v>
      </c>
      <c r="J51" s="2">
        <v>-0.35127999999999998</v>
      </c>
      <c r="K51" s="2">
        <v>-1.0200000000000001E-3</v>
      </c>
      <c r="L51" s="2">
        <v>-0.17615</v>
      </c>
      <c r="M51" s="2">
        <v>0.35026000000000002</v>
      </c>
      <c r="N51" s="2">
        <v>4.4290000000000003E-2</v>
      </c>
      <c r="O51" s="2">
        <v>104.63200000000001</v>
      </c>
      <c r="P51" s="2">
        <v>7.5952999999999999</v>
      </c>
      <c r="Q51" s="2">
        <v>3.6806000000000001</v>
      </c>
      <c r="R51" s="2">
        <v>-11.276</v>
      </c>
      <c r="S51" s="2">
        <v>14.084899999999999</v>
      </c>
      <c r="T51" s="2">
        <v>0.86095999999999995</v>
      </c>
      <c r="U51" s="2">
        <v>-0.61773999999999996</v>
      </c>
      <c r="V51" s="2">
        <v>-0.71177000000000001</v>
      </c>
      <c r="W51" s="2">
        <v>-0.26689000000000002</v>
      </c>
      <c r="X51" s="2">
        <v>0.50139999999999996</v>
      </c>
      <c r="Y51" s="2">
        <v>-2.9876999999999998</v>
      </c>
      <c r="Z51" s="2">
        <v>-141.3058</v>
      </c>
      <c r="AA51" s="2">
        <v>113.86150000000001</v>
      </c>
      <c r="AB51" s="2">
        <v>131.17949999999999</v>
      </c>
      <c r="AC51" s="2">
        <v>25.568899999999999</v>
      </c>
      <c r="AD51" s="2">
        <v>126.09399999999999</v>
      </c>
      <c r="AE51">
        <v>5.1818478199999998</v>
      </c>
      <c r="AF51">
        <v>2.8917180177255548</v>
      </c>
      <c r="AG51">
        <v>6.5555256473565153</v>
      </c>
      <c r="AH51" s="2">
        <v>1816.9174</v>
      </c>
      <c r="AI51" s="2">
        <v>150.48689999999999</v>
      </c>
      <c r="AJ51" s="2">
        <v>3761.5392000000002</v>
      </c>
      <c r="AK51" s="2">
        <v>75.518100000000004</v>
      </c>
      <c r="AL51">
        <v>74.583993471559424</v>
      </c>
      <c r="AM51">
        <v>58.311598675347263</v>
      </c>
      <c r="AN51">
        <v>90.324255281006302</v>
      </c>
    </row>
    <row r="52" spans="1:40" s="2" customFormat="1" x14ac:dyDescent="0.3">
      <c r="B52" s="9" t="s">
        <v>130</v>
      </c>
      <c r="C52" s="2">
        <f t="shared" ref="C52:C65" si="10">(H52-MIN($H$51:$H$65))*627.509</f>
        <v>1.7723364196767417</v>
      </c>
      <c r="D52" s="1">
        <f t="shared" ref="D52:D65" si="11">EXP(-C52/(0.001986*295.15))/(EXP(-$C$51/(0.001986*295.15))+EXP(-$C$52/(0.001986*295.15))+EXP(-$C$53/(0.001986*295.15))+EXP(-$C$54/(0.001986*295.15))+EXP(-$C$55/(0.001986*295.15))+EXP(-$C$56/(0.001986*295.15))+EXP(-$C$57/(0.001986*295.15))+EXP(-$C$58/(0.001986*295.15))+EXP(-$C$59/(0.001986*295.15))+EXP(-$C$60/(0.001986*295.15))+EXP(-$C$61/(0.001986*295.15))+EXP(-$C$62/(0.001986*295.15))+EXP(-$C$63/(0.001986*295.15))+EXP(-$C$64/(0.001986*295.15))+EXP(-$C$65/(0.001986*295.15)))</f>
        <v>1.2494212770592022E-2</v>
      </c>
      <c r="E52" s="2">
        <v>-613.19754</v>
      </c>
      <c r="F52" s="2">
        <v>-613.04138699999999</v>
      </c>
      <c r="G52" s="2">
        <v>-612.92442229999995</v>
      </c>
      <c r="H52" s="4">
        <f t="shared" si="2"/>
        <v>-612.76826929999982</v>
      </c>
      <c r="I52" s="2">
        <v>3.6316999999999999</v>
      </c>
      <c r="J52" s="2">
        <v>-0.34786</v>
      </c>
      <c r="K52" s="2">
        <v>-1.1199999999999999E-3</v>
      </c>
      <c r="L52" s="2">
        <v>-0.17449000000000001</v>
      </c>
      <c r="M52" s="2">
        <v>0.34673999999999999</v>
      </c>
      <c r="N52" s="2">
        <v>4.3900000000000002E-2</v>
      </c>
      <c r="O52" s="2">
        <v>104.777</v>
      </c>
      <c r="P52" s="2">
        <v>5.7019000000000002</v>
      </c>
      <c r="Q52" s="2">
        <v>-0.27479999999999999</v>
      </c>
      <c r="R52" s="2">
        <v>-5.4271000000000003</v>
      </c>
      <c r="S52" s="2">
        <v>7.8765999999999998</v>
      </c>
      <c r="T52" s="2">
        <v>0.85865000000000002</v>
      </c>
      <c r="U52" s="2">
        <v>-0.62073</v>
      </c>
      <c r="V52" s="2">
        <v>-0.70867000000000002</v>
      </c>
      <c r="W52" s="2">
        <v>-0.25546000000000002</v>
      </c>
      <c r="X52" s="2">
        <v>0.50226000000000004</v>
      </c>
      <c r="Y52" s="2">
        <v>-4.5589000000000004</v>
      </c>
      <c r="Z52" s="2">
        <v>-137.4649</v>
      </c>
      <c r="AA52" s="2">
        <v>111.0746</v>
      </c>
      <c r="AB52" s="2">
        <v>130.24760000000001</v>
      </c>
      <c r="AC52" s="2">
        <v>25.513200000000001</v>
      </c>
      <c r="AD52" s="2">
        <v>125.5</v>
      </c>
      <c r="AE52">
        <v>4.7201074299999997</v>
      </c>
      <c r="AF52">
        <v>2.8358707215103292</v>
      </c>
      <c r="AG52">
        <v>6.5018156348919867</v>
      </c>
      <c r="AH52" s="2">
        <v>1810.4631999999999</v>
      </c>
      <c r="AI52" s="2">
        <v>345.18239999999997</v>
      </c>
      <c r="AJ52" s="2">
        <v>3758.7896999999998</v>
      </c>
      <c r="AK52" s="2">
        <v>78.547499999999999</v>
      </c>
      <c r="AL52">
        <v>74.419146846251152</v>
      </c>
      <c r="AM52">
        <v>58.988709982490363</v>
      </c>
      <c r="AN52">
        <v>90.010569442732674</v>
      </c>
    </row>
    <row r="53" spans="1:40" s="2" customFormat="1" x14ac:dyDescent="0.3">
      <c r="B53" s="9" t="s">
        <v>131</v>
      </c>
      <c r="C53" s="53">
        <f t="shared" si="10"/>
        <v>1.7627355318511686</v>
      </c>
      <c r="D53" s="1">
        <f t="shared" si="11"/>
        <v>1.2700541539438526E-2</v>
      </c>
      <c r="E53" s="2">
        <v>-613.197273</v>
      </c>
      <c r="F53" s="2">
        <v>-613.04145900000003</v>
      </c>
      <c r="G53" s="2">
        <v>-612.92409859999998</v>
      </c>
      <c r="H53" s="4">
        <f t="shared" si="2"/>
        <v>-612.76828460000002</v>
      </c>
      <c r="I53" s="2">
        <v>3.7440000000000002</v>
      </c>
      <c r="J53" s="2">
        <v>-0.34805000000000003</v>
      </c>
      <c r="K53" s="2">
        <v>-5.1000000000000004E-4</v>
      </c>
      <c r="L53" s="2">
        <v>-0.17427999999999999</v>
      </c>
      <c r="M53" s="2">
        <v>0.34754000000000002</v>
      </c>
      <c r="N53" s="2">
        <v>4.3700000000000003E-2</v>
      </c>
      <c r="O53" s="2">
        <v>104.794</v>
      </c>
      <c r="P53" s="2">
        <v>5.1166999999999998</v>
      </c>
      <c r="Q53" s="2">
        <v>0.43080000000000002</v>
      </c>
      <c r="R53" s="2">
        <v>-5.5475000000000003</v>
      </c>
      <c r="S53" s="2">
        <v>7.5591999999999997</v>
      </c>
      <c r="T53" s="2">
        <v>0.85895999999999995</v>
      </c>
      <c r="U53" s="2">
        <v>-0.62007999999999996</v>
      </c>
      <c r="V53" s="2">
        <v>-0.70899000000000001</v>
      </c>
      <c r="W53" s="2">
        <v>-0.2555</v>
      </c>
      <c r="X53" s="2">
        <v>0.50239</v>
      </c>
      <c r="Y53" s="2">
        <v>-4.3884999999999996</v>
      </c>
      <c r="Z53" s="2">
        <v>-139.2655</v>
      </c>
      <c r="AA53" s="2">
        <v>112.3937</v>
      </c>
      <c r="AB53" s="2">
        <v>130.37090000000001</v>
      </c>
      <c r="AC53" s="2">
        <v>25.514399999999998</v>
      </c>
      <c r="AD53" s="2">
        <v>125.57</v>
      </c>
      <c r="AE53">
        <v>6.2256515600000002</v>
      </c>
      <c r="AF53">
        <v>2.8392069510689142</v>
      </c>
      <c r="AG53">
        <v>5.4407070137372404</v>
      </c>
      <c r="AH53" s="2">
        <v>1810.6639</v>
      </c>
      <c r="AI53" s="2">
        <v>344.60340000000002</v>
      </c>
      <c r="AJ53" s="2">
        <v>3759.6981000000001</v>
      </c>
      <c r="AK53" s="2">
        <v>81.087199999999996</v>
      </c>
      <c r="AL53">
        <v>74.448472848408628</v>
      </c>
      <c r="AM53">
        <v>59.007743946481483</v>
      </c>
      <c r="AN53">
        <v>90.046573817820558</v>
      </c>
    </row>
    <row r="54" spans="1:40" s="2" customFormat="1" x14ac:dyDescent="0.3">
      <c r="B54" s="9" t="s">
        <v>132</v>
      </c>
      <c r="C54" s="53">
        <f t="shared" si="10"/>
        <v>1.1442626615002649</v>
      </c>
      <c r="D54" s="1">
        <f t="shared" si="11"/>
        <v>3.6479730535575981E-2</v>
      </c>
      <c r="E54" s="2">
        <v>-613.197406</v>
      </c>
      <c r="F54" s="2">
        <v>-613.04193699999996</v>
      </c>
      <c r="G54" s="2">
        <v>-612.92473919999998</v>
      </c>
      <c r="H54" s="4">
        <f t="shared" si="2"/>
        <v>-612.76927019999994</v>
      </c>
      <c r="I54" s="2">
        <v>3.8174999999999999</v>
      </c>
      <c r="J54" s="2">
        <v>-0.34804000000000002</v>
      </c>
      <c r="K54" s="2">
        <v>-1.91E-3</v>
      </c>
      <c r="L54" s="2">
        <v>-0.17498</v>
      </c>
      <c r="M54" s="2">
        <v>0.34612999999999999</v>
      </c>
      <c r="N54" s="2">
        <v>4.4229999999999998E-2</v>
      </c>
      <c r="O54" s="2">
        <v>105.244</v>
      </c>
      <c r="P54" s="2">
        <v>5.7835000000000001</v>
      </c>
      <c r="Q54" s="2">
        <v>0.18859999999999999</v>
      </c>
      <c r="R54" s="2">
        <v>-5.9721000000000002</v>
      </c>
      <c r="S54" s="2">
        <v>8.3156999999999996</v>
      </c>
      <c r="T54" s="2">
        <v>0.85860999999999998</v>
      </c>
      <c r="U54" s="2">
        <v>-0.62048000000000003</v>
      </c>
      <c r="V54" s="2">
        <v>-0.70898000000000005</v>
      </c>
      <c r="W54" s="2">
        <v>-0.25489000000000001</v>
      </c>
      <c r="X54" s="2">
        <v>0.50244</v>
      </c>
      <c r="Y54" s="2">
        <v>-4.5715000000000003</v>
      </c>
      <c r="Z54" s="2">
        <v>-137.9665</v>
      </c>
      <c r="AA54" s="2">
        <v>111.6748</v>
      </c>
      <c r="AB54" s="2">
        <v>130.5866</v>
      </c>
      <c r="AC54" s="2">
        <v>25.482199999999999</v>
      </c>
      <c r="AD54" s="2">
        <v>125.489</v>
      </c>
      <c r="AE54">
        <v>5.3126539199999998</v>
      </c>
      <c r="AF54">
        <v>2.844608106984297</v>
      </c>
      <c r="AG54">
        <v>6.3489134956313933</v>
      </c>
      <c r="AH54" s="2">
        <v>1810.3523</v>
      </c>
      <c r="AI54" s="2">
        <v>350.04509999999999</v>
      </c>
      <c r="AJ54" s="2">
        <v>3758.9148</v>
      </c>
      <c r="AK54" s="2">
        <v>79.811400000000006</v>
      </c>
      <c r="AL54">
        <v>74.380643866639915</v>
      </c>
      <c r="AM54">
        <v>58.962679468176887</v>
      </c>
      <c r="AN54">
        <v>89.998767493193199</v>
      </c>
    </row>
    <row r="55" spans="1:40" s="2" customFormat="1" x14ac:dyDescent="0.3">
      <c r="B55" s="9" t="s">
        <v>133</v>
      </c>
      <c r="C55" s="53">
        <f t="shared" si="10"/>
        <v>1.6819123726697447</v>
      </c>
      <c r="D55" s="1">
        <f t="shared" si="11"/>
        <v>1.4578219604372144E-2</v>
      </c>
      <c r="E55" s="2">
        <v>-613.19778899999994</v>
      </c>
      <c r="F55" s="2">
        <v>-613.041831</v>
      </c>
      <c r="G55" s="2">
        <v>-612.92437140000004</v>
      </c>
      <c r="H55" s="4">
        <f t="shared" si="2"/>
        <v>-612.76841339999999</v>
      </c>
      <c r="I55" s="2">
        <v>2.8656999999999999</v>
      </c>
      <c r="J55" s="2">
        <v>-0.35182999999999998</v>
      </c>
      <c r="K55" s="2">
        <v>-1.07E-3</v>
      </c>
      <c r="L55" s="2">
        <v>-0.17645</v>
      </c>
      <c r="M55" s="2">
        <v>0.35076000000000002</v>
      </c>
      <c r="N55" s="2">
        <v>4.4380000000000003E-2</v>
      </c>
      <c r="O55" s="2">
        <v>104.315</v>
      </c>
      <c r="P55" s="2">
        <v>7.8139000000000003</v>
      </c>
      <c r="Q55" s="2">
        <v>-1.9331</v>
      </c>
      <c r="R55" s="2">
        <v>-5.8807</v>
      </c>
      <c r="S55" s="2">
        <v>9.9687999999999999</v>
      </c>
      <c r="T55" s="2">
        <v>0.85714999999999997</v>
      </c>
      <c r="U55" s="2">
        <v>-0.62346999999999997</v>
      </c>
      <c r="V55" s="2">
        <v>-0.70850000000000002</v>
      </c>
      <c r="W55" s="2">
        <v>-0.26649</v>
      </c>
      <c r="X55" s="2">
        <v>0.50210999999999995</v>
      </c>
      <c r="Y55" s="2">
        <v>-3.6364000000000001</v>
      </c>
      <c r="Z55" s="2">
        <v>-138.69390000000001</v>
      </c>
      <c r="AA55" s="2">
        <v>103.47190000000001</v>
      </c>
      <c r="AB55" s="2">
        <v>129.66399999999999</v>
      </c>
      <c r="AC55" s="2">
        <v>25.284300000000002</v>
      </c>
      <c r="AD55" s="2">
        <v>124.711</v>
      </c>
      <c r="AE55">
        <v>5.2247098599999999</v>
      </c>
      <c r="AF55">
        <v>2.914677217574476</v>
      </c>
      <c r="AG55">
        <v>6.5138560874240357</v>
      </c>
      <c r="AH55" s="2">
        <v>1800.6801</v>
      </c>
      <c r="AI55" s="2">
        <v>361.3329</v>
      </c>
      <c r="AJ55" s="2">
        <v>3758.931</v>
      </c>
      <c r="AK55" s="2">
        <v>77.874099999999999</v>
      </c>
      <c r="AL55">
        <v>73.968935244814588</v>
      </c>
      <c r="AM55">
        <v>57.888274879545527</v>
      </c>
      <c r="AN55">
        <v>89.961718735411111</v>
      </c>
    </row>
    <row r="56" spans="1:40" s="2" customFormat="1" x14ac:dyDescent="0.3">
      <c r="B56" s="9" t="s">
        <v>134</v>
      </c>
      <c r="C56" s="2">
        <f t="shared" si="10"/>
        <v>1.5813226799312172</v>
      </c>
      <c r="D56" s="1">
        <f t="shared" si="11"/>
        <v>1.7307400844087124E-2</v>
      </c>
      <c r="E56" s="2">
        <v>-613.19768899999997</v>
      </c>
      <c r="F56" s="2">
        <v>-613.04173100000003</v>
      </c>
      <c r="G56" s="2">
        <v>-612.92453169999999</v>
      </c>
      <c r="H56" s="4">
        <f t="shared" si="2"/>
        <v>-612.76857370000005</v>
      </c>
      <c r="I56" s="2">
        <v>3.1343999999999999</v>
      </c>
      <c r="J56" s="2">
        <v>-0.35115000000000002</v>
      </c>
      <c r="K56" s="2">
        <v>-1.09E-3</v>
      </c>
      <c r="L56" s="2">
        <v>-0.17612</v>
      </c>
      <c r="M56" s="2">
        <v>0.35005999999999998</v>
      </c>
      <c r="N56" s="2">
        <v>4.4299999999999999E-2</v>
      </c>
      <c r="O56" s="2">
        <v>104.577</v>
      </c>
      <c r="P56" s="2">
        <v>8.1753999999999998</v>
      </c>
      <c r="Q56" s="2">
        <v>-1.7150000000000001</v>
      </c>
      <c r="R56" s="2">
        <v>-6.4603999999999999</v>
      </c>
      <c r="S56" s="2">
        <v>10.56</v>
      </c>
      <c r="T56" s="2">
        <v>0.85943999999999998</v>
      </c>
      <c r="U56" s="2">
        <v>-0.62726999999999999</v>
      </c>
      <c r="V56" s="2">
        <v>-0.70272999999999997</v>
      </c>
      <c r="W56" s="2">
        <v>-0.26219999999999999</v>
      </c>
      <c r="X56" s="2">
        <v>0.49986000000000003</v>
      </c>
      <c r="Y56" s="2">
        <v>-5.5431999999999997</v>
      </c>
      <c r="Z56" s="2">
        <v>-134.03479999999999</v>
      </c>
      <c r="AA56" s="2">
        <v>97.006900000000002</v>
      </c>
      <c r="AB56" s="2">
        <v>130.43530000000001</v>
      </c>
      <c r="AC56" s="2">
        <v>25.259799999999998</v>
      </c>
      <c r="AD56" s="2">
        <v>123.947</v>
      </c>
      <c r="AE56">
        <v>5.2315806299999998</v>
      </c>
      <c r="AF56">
        <v>2.752537155491789</v>
      </c>
      <c r="AG56">
        <v>6.3497734165950517</v>
      </c>
      <c r="AH56" s="2">
        <v>1805.4879000000001</v>
      </c>
      <c r="AI56" s="2">
        <v>325.31819999999999</v>
      </c>
      <c r="AJ56" s="2">
        <v>3755.9971</v>
      </c>
      <c r="AK56" s="2">
        <v>73.552800000000005</v>
      </c>
      <c r="AL56">
        <v>74.610715732664715</v>
      </c>
      <c r="AM56">
        <v>58.24935376937448</v>
      </c>
      <c r="AN56">
        <v>90.481312582400548</v>
      </c>
    </row>
    <row r="57" spans="1:40" s="2" customFormat="1" x14ac:dyDescent="0.3">
      <c r="B57" s="9" t="s">
        <v>135</v>
      </c>
      <c r="C57" s="53">
        <f t="shared" si="10"/>
        <v>0.94866810627319054</v>
      </c>
      <c r="D57" s="1">
        <f t="shared" si="11"/>
        <v>5.0929395746898393E-2</v>
      </c>
      <c r="E57" s="2">
        <v>-613.19761700000004</v>
      </c>
      <c r="F57" s="2">
        <v>-613.04246699999999</v>
      </c>
      <c r="G57" s="2">
        <v>-612.92473189999998</v>
      </c>
      <c r="H57" s="4">
        <f t="shared" si="2"/>
        <v>-612.76958189999982</v>
      </c>
      <c r="I57" s="2">
        <v>3.1236999999999999</v>
      </c>
      <c r="J57" s="2">
        <v>-0.35204999999999997</v>
      </c>
      <c r="K57" s="2">
        <v>-1.5499999999999999E-3</v>
      </c>
      <c r="L57" s="2">
        <v>-0.17680000000000001</v>
      </c>
      <c r="M57" s="2">
        <v>0.35049999999999998</v>
      </c>
      <c r="N57" s="2">
        <v>4.4589999999999998E-2</v>
      </c>
      <c r="O57" s="2">
        <v>104.791</v>
      </c>
      <c r="P57" s="2">
        <v>8.3958999999999993</v>
      </c>
      <c r="Q57" s="2">
        <v>-1.8269</v>
      </c>
      <c r="R57" s="2">
        <v>-6.569</v>
      </c>
      <c r="S57" s="2">
        <v>10.8157</v>
      </c>
      <c r="T57" s="2">
        <v>0.85750999999999999</v>
      </c>
      <c r="U57" s="2">
        <v>-0.62446000000000002</v>
      </c>
      <c r="V57" s="2">
        <v>-0.70789999999999997</v>
      </c>
      <c r="W57" s="2">
        <v>-0.26541999999999999</v>
      </c>
      <c r="X57" s="2">
        <v>0.502</v>
      </c>
      <c r="Y57" s="2">
        <v>-3.5851000000000002</v>
      </c>
      <c r="Z57" s="2">
        <v>-135.8904</v>
      </c>
      <c r="AA57" s="2">
        <v>102.37860000000001</v>
      </c>
      <c r="AB57" s="2">
        <v>129.77010000000001</v>
      </c>
      <c r="AC57" s="2">
        <v>25.261700000000001</v>
      </c>
      <c r="AD57" s="2">
        <v>124.55200000000001</v>
      </c>
      <c r="AE57">
        <v>5.2245544700000002</v>
      </c>
      <c r="AF57">
        <v>2.9015240782253322</v>
      </c>
      <c r="AG57">
        <v>6.7818877687920809</v>
      </c>
      <c r="AH57" s="2">
        <v>1801.6239</v>
      </c>
      <c r="AI57" s="2">
        <v>361.81920000000002</v>
      </c>
      <c r="AJ57" s="2">
        <v>3757.8534</v>
      </c>
      <c r="AK57" s="2">
        <v>76.789000000000001</v>
      </c>
      <c r="AL57">
        <v>74.033933676823594</v>
      </c>
      <c r="AM57">
        <v>57.823923830255083</v>
      </c>
      <c r="AN57">
        <v>90.018636857653988</v>
      </c>
    </row>
    <row r="58" spans="1:40" s="2" customFormat="1" x14ac:dyDescent="0.3">
      <c r="B58" s="9" t="s">
        <v>122</v>
      </c>
      <c r="C58" s="53">
        <f t="shared" si="10"/>
        <v>0.6625867530893399</v>
      </c>
      <c r="D58" s="1">
        <f t="shared" si="11"/>
        <v>8.2971226199066203E-2</v>
      </c>
      <c r="E58" s="2">
        <v>-613.19988499999999</v>
      </c>
      <c r="F58" s="2">
        <v>-613.04352200000005</v>
      </c>
      <c r="G58" s="2">
        <v>-612.92640080000001</v>
      </c>
      <c r="H58" s="4">
        <f t="shared" si="2"/>
        <v>-612.77003779999995</v>
      </c>
      <c r="I58" s="2">
        <v>1.0845</v>
      </c>
      <c r="J58" s="2">
        <v>-0.35138000000000003</v>
      </c>
      <c r="K58" s="2">
        <v>-4.0999999999999999E-4</v>
      </c>
      <c r="L58" s="2">
        <v>-0.1759</v>
      </c>
      <c r="M58" s="2">
        <v>0.35097</v>
      </c>
      <c r="N58" s="2">
        <v>4.4080000000000001E-2</v>
      </c>
      <c r="O58" s="2">
        <v>104.52800000000001</v>
      </c>
      <c r="P58" s="2">
        <v>7.4718</v>
      </c>
      <c r="Q58" s="2">
        <v>3.9329999999999998</v>
      </c>
      <c r="R58" s="2">
        <v>-11.4048</v>
      </c>
      <c r="S58" s="2">
        <v>14.1904</v>
      </c>
      <c r="T58" s="2">
        <v>0.86067000000000005</v>
      </c>
      <c r="U58" s="2">
        <v>-0.61768000000000001</v>
      </c>
      <c r="V58" s="2">
        <v>-0.71148999999999996</v>
      </c>
      <c r="W58" s="2">
        <v>-0.26678000000000002</v>
      </c>
      <c r="X58" s="2">
        <v>0.50129999999999997</v>
      </c>
      <c r="Y58" s="2">
        <v>-3.0560999999999998</v>
      </c>
      <c r="Z58" s="2">
        <v>-142.7662</v>
      </c>
      <c r="AA58" s="2">
        <v>114.63330000000001</v>
      </c>
      <c r="AB58" s="2">
        <v>131.25219999999999</v>
      </c>
      <c r="AC58" s="2">
        <v>25.588100000000001</v>
      </c>
      <c r="AD58" s="2">
        <v>126.074</v>
      </c>
      <c r="AE58">
        <v>5.1838739199999999</v>
      </c>
      <c r="AF58">
        <v>2.7601997599999999</v>
      </c>
      <c r="AG58">
        <v>6.2116605041012276</v>
      </c>
      <c r="AH58" s="2">
        <v>1816.2379000000001</v>
      </c>
      <c r="AI58" s="2">
        <v>145.01589999999999</v>
      </c>
      <c r="AJ58" s="2">
        <v>3761.8135000000002</v>
      </c>
      <c r="AK58" s="2">
        <v>77.776200000000003</v>
      </c>
      <c r="AL58">
        <v>74.596027451977207</v>
      </c>
      <c r="AM58">
        <v>58.299256598092889</v>
      </c>
      <c r="AN58">
        <v>90.337218813142158</v>
      </c>
    </row>
    <row r="59" spans="1:40" s="2" customFormat="1" x14ac:dyDescent="0.3">
      <c r="B59" s="9" t="s">
        <v>123</v>
      </c>
      <c r="C59" s="2">
        <f t="shared" si="10"/>
        <v>0</v>
      </c>
      <c r="D59" s="1">
        <f t="shared" si="11"/>
        <v>0.25694553105119844</v>
      </c>
      <c r="E59" s="2">
        <v>-613.19987900000001</v>
      </c>
      <c r="F59" s="2">
        <v>-613.044127</v>
      </c>
      <c r="G59" s="2">
        <v>-612.92684569999994</v>
      </c>
      <c r="H59" s="4">
        <f t="shared" si="2"/>
        <v>-612.77109369999994</v>
      </c>
      <c r="I59" s="2">
        <v>1.1226</v>
      </c>
      <c r="J59" s="2">
        <v>-0.35138999999999998</v>
      </c>
      <c r="K59" s="2">
        <v>-1.7799999999999999E-3</v>
      </c>
      <c r="L59" s="2">
        <v>-0.17657999999999999</v>
      </c>
      <c r="M59" s="2">
        <v>0.34960999999999998</v>
      </c>
      <c r="N59" s="2">
        <v>4.4600000000000001E-2</v>
      </c>
      <c r="O59" s="2">
        <v>105.032</v>
      </c>
      <c r="P59" s="2">
        <v>7.7214</v>
      </c>
      <c r="Q59" s="2">
        <v>3.9315000000000002</v>
      </c>
      <c r="R59" s="2">
        <v>-11.652900000000001</v>
      </c>
      <c r="S59" s="2">
        <v>14.5212</v>
      </c>
      <c r="T59" s="2">
        <v>0.86063000000000001</v>
      </c>
      <c r="U59" s="2">
        <v>-0.61758000000000002</v>
      </c>
      <c r="V59" s="2">
        <v>-0.71179000000000003</v>
      </c>
      <c r="W59" s="2">
        <v>-0.26596999999999998</v>
      </c>
      <c r="X59" s="2">
        <v>0.50138000000000005</v>
      </c>
      <c r="Y59" s="2">
        <v>-3.0577999999999999</v>
      </c>
      <c r="Z59" s="2">
        <v>-142.55070000000001</v>
      </c>
      <c r="AA59" s="2">
        <v>114.2684</v>
      </c>
      <c r="AB59" s="2">
        <v>131.239</v>
      </c>
      <c r="AC59" s="2">
        <v>25.564900000000002</v>
      </c>
      <c r="AD59" s="2">
        <v>126.08499999999999</v>
      </c>
      <c r="AE59">
        <v>5.1826673799999998</v>
      </c>
      <c r="AF59">
        <v>2.7674796144964651</v>
      </c>
      <c r="AG59">
        <v>6.7816640326168631</v>
      </c>
      <c r="AH59" s="2">
        <v>1816.3702000000001</v>
      </c>
      <c r="AI59" s="2">
        <v>135.02019999999999</v>
      </c>
      <c r="AJ59" s="2">
        <v>3761.4609999999998</v>
      </c>
      <c r="AK59" s="2">
        <v>75.751800000000003</v>
      </c>
      <c r="AL59">
        <v>74.579131335485215</v>
      </c>
      <c r="AM59">
        <v>58.296131281579342</v>
      </c>
      <c r="AN59">
        <v>90.324966106569164</v>
      </c>
    </row>
    <row r="60" spans="1:40" s="2" customFormat="1" x14ac:dyDescent="0.3">
      <c r="B60" s="9" t="s">
        <v>124</v>
      </c>
      <c r="C60" s="53">
        <f t="shared" si="10"/>
        <v>2.0384002355043718</v>
      </c>
      <c r="D60" s="1">
        <f t="shared" si="11"/>
        <v>7.9356224562296702E-3</v>
      </c>
      <c r="E60" s="2">
        <v>-613.19733900000006</v>
      </c>
      <c r="F60" s="2">
        <v>-613.04159100000004</v>
      </c>
      <c r="G60" s="2">
        <v>-612.92359329999999</v>
      </c>
      <c r="H60" s="4">
        <f t="shared" si="2"/>
        <v>-612.76784530000009</v>
      </c>
      <c r="I60" s="2">
        <v>3.6072000000000002</v>
      </c>
      <c r="J60" s="2">
        <v>-0.35270000000000001</v>
      </c>
      <c r="K60" s="2">
        <v>-9.2000000000000003E-4</v>
      </c>
      <c r="L60" s="2">
        <v>-0.17680999999999999</v>
      </c>
      <c r="M60" s="2">
        <v>0.35177999999999998</v>
      </c>
      <c r="N60" s="2">
        <v>4.4429999999999997E-2</v>
      </c>
      <c r="O60" s="2">
        <v>104.709</v>
      </c>
      <c r="P60" s="2">
        <v>5.6657000000000002</v>
      </c>
      <c r="Q60" s="2">
        <v>-0.57420000000000004</v>
      </c>
      <c r="R60" s="2">
        <v>-5.0915999999999997</v>
      </c>
      <c r="S60" s="2">
        <v>7.6390000000000002</v>
      </c>
      <c r="T60" s="2">
        <v>0.86021999999999998</v>
      </c>
      <c r="U60" s="2">
        <v>-0.61965000000000003</v>
      </c>
      <c r="V60" s="2">
        <v>-0.70748999999999995</v>
      </c>
      <c r="W60" s="2">
        <v>-0.26406000000000002</v>
      </c>
      <c r="X60" s="2">
        <v>0.50256999999999996</v>
      </c>
      <c r="Y60" s="2">
        <v>-3.4733999999999998</v>
      </c>
      <c r="Z60" s="2">
        <v>-137.52799999999999</v>
      </c>
      <c r="AA60" s="2">
        <v>110.2925</v>
      </c>
      <c r="AB60" s="2">
        <v>129.3518</v>
      </c>
      <c r="AC60" s="2">
        <v>25.555599999999998</v>
      </c>
      <c r="AD60" s="2">
        <v>125.102</v>
      </c>
      <c r="AE60">
        <v>5.1721476399999986</v>
      </c>
      <c r="AF60">
        <v>2.91135990883414</v>
      </c>
      <c r="AG60">
        <v>6.5118859563335576</v>
      </c>
      <c r="AH60" s="2">
        <v>1811.3992000000001</v>
      </c>
      <c r="AI60" s="2">
        <v>352.22789999999998</v>
      </c>
      <c r="AJ60" s="2">
        <v>3756.9162000000001</v>
      </c>
      <c r="AK60" s="2">
        <v>76.632400000000004</v>
      </c>
      <c r="AL60">
        <v>73.326402412571966</v>
      </c>
      <c r="AM60">
        <v>57.369659911200387</v>
      </c>
      <c r="AN60">
        <v>89.487955182072838</v>
      </c>
    </row>
    <row r="61" spans="1:40" s="2" customFormat="1" x14ac:dyDescent="0.3">
      <c r="B61" s="9" t="s">
        <v>125</v>
      </c>
      <c r="C61" s="53">
        <f t="shared" si="10"/>
        <v>1.6632126044741535</v>
      </c>
      <c r="D61" s="1">
        <f t="shared" si="11"/>
        <v>1.5050787775704797E-2</v>
      </c>
      <c r="E61" s="2">
        <v>-613.19756700000005</v>
      </c>
      <c r="F61" s="2">
        <v>-613.04120399999999</v>
      </c>
      <c r="G61" s="2">
        <v>-612.92480620000003</v>
      </c>
      <c r="H61" s="4">
        <f t="shared" si="2"/>
        <v>-612.76844319999998</v>
      </c>
      <c r="I61" s="2">
        <v>3.9763000000000002</v>
      </c>
      <c r="J61" s="2">
        <v>-0.34948000000000001</v>
      </c>
      <c r="K61" s="2">
        <v>4.4999999999999999E-4</v>
      </c>
      <c r="L61" s="2">
        <v>-0.17452000000000001</v>
      </c>
      <c r="M61" s="2">
        <v>0.34993000000000002</v>
      </c>
      <c r="N61" s="2">
        <v>4.3520000000000003E-2</v>
      </c>
      <c r="O61" s="2">
        <v>104.125</v>
      </c>
      <c r="P61" s="2">
        <v>6.3140999999999998</v>
      </c>
      <c r="Q61" s="2">
        <v>5.4300000000000001E-2</v>
      </c>
      <c r="R61" s="2">
        <v>-6.3682999999999996</v>
      </c>
      <c r="S61" s="2">
        <v>8.9680999999999997</v>
      </c>
      <c r="T61" s="2">
        <v>0.86419999999999997</v>
      </c>
      <c r="U61" s="2">
        <v>-0.61787999999999998</v>
      </c>
      <c r="V61" s="2">
        <v>-0.70974999999999999</v>
      </c>
      <c r="W61" s="2">
        <v>-0.26561000000000001</v>
      </c>
      <c r="X61" s="2">
        <v>0.50068000000000001</v>
      </c>
      <c r="Y61" s="2">
        <v>-3.7181999999999999</v>
      </c>
      <c r="Z61" s="2">
        <v>-148.5411</v>
      </c>
      <c r="AA61" s="2">
        <v>114.4158</v>
      </c>
      <c r="AB61" s="2">
        <v>129.93170000000001</v>
      </c>
      <c r="AC61" s="2">
        <v>25.514399999999998</v>
      </c>
      <c r="AD61" s="2">
        <v>125.952</v>
      </c>
      <c r="AE61">
        <v>6.3865572300000002</v>
      </c>
      <c r="AF61">
        <v>2.8738368998661281</v>
      </c>
      <c r="AG61">
        <v>5.1649223022152597</v>
      </c>
      <c r="AH61" s="2">
        <v>1817.0916</v>
      </c>
      <c r="AI61" s="2">
        <v>335.59249999999997</v>
      </c>
      <c r="AJ61" s="2">
        <v>3763.2381999999998</v>
      </c>
      <c r="AK61" s="2">
        <v>79.886399999999995</v>
      </c>
      <c r="AL61">
        <v>74.393961110314848</v>
      </c>
      <c r="AM61">
        <v>58.024044093004122</v>
      </c>
      <c r="AN61">
        <v>90.306244397968342</v>
      </c>
    </row>
    <row r="62" spans="1:40" s="2" customFormat="1" x14ac:dyDescent="0.3">
      <c r="B62" s="9" t="s">
        <v>126</v>
      </c>
      <c r="C62" s="53">
        <f t="shared" si="10"/>
        <v>1.0144310493499586</v>
      </c>
      <c r="D62" s="1">
        <f t="shared" si="11"/>
        <v>4.5524423811662912E-2</v>
      </c>
      <c r="E62" s="2">
        <v>-613.19747900000004</v>
      </c>
      <c r="F62" s="2">
        <v>-613.04177100000004</v>
      </c>
      <c r="G62" s="2">
        <v>-612.92518510000002</v>
      </c>
      <c r="H62" s="4">
        <f t="shared" si="2"/>
        <v>-612.76947710000002</v>
      </c>
      <c r="I62" s="2">
        <v>4.1830999999999996</v>
      </c>
      <c r="J62" s="2">
        <v>-0.34993000000000002</v>
      </c>
      <c r="K62" s="2">
        <v>-7.2999999999999996E-4</v>
      </c>
      <c r="L62" s="2">
        <v>-0.17533000000000001</v>
      </c>
      <c r="M62" s="2">
        <v>0.34920000000000001</v>
      </c>
      <c r="N62" s="2">
        <v>4.4019999999999997E-2</v>
      </c>
      <c r="O62" s="2">
        <v>104.70099999999999</v>
      </c>
      <c r="P62" s="2">
        <v>6.2550999999999997</v>
      </c>
      <c r="Q62" s="2">
        <v>0.65049999999999997</v>
      </c>
      <c r="R62" s="2">
        <v>-6.9055999999999997</v>
      </c>
      <c r="S62" s="2">
        <v>9.3400999999999996</v>
      </c>
      <c r="T62" s="2">
        <v>0.86389000000000005</v>
      </c>
      <c r="U62" s="2">
        <v>-0.61760999999999999</v>
      </c>
      <c r="V62" s="2">
        <v>-0.70996999999999999</v>
      </c>
      <c r="W62" s="2">
        <v>-0.26490999999999998</v>
      </c>
      <c r="X62" s="2">
        <v>0.50075999999999998</v>
      </c>
      <c r="Y62" s="2">
        <v>-3.7703000000000002</v>
      </c>
      <c r="Z62" s="2">
        <v>-148.24369999999999</v>
      </c>
      <c r="AA62" s="2">
        <v>114.7133</v>
      </c>
      <c r="AB62" s="2">
        <v>129.97020000000001</v>
      </c>
      <c r="AC62" s="2">
        <v>25.543099999999999</v>
      </c>
      <c r="AD62" s="2">
        <v>125.96</v>
      </c>
      <c r="AE62">
        <v>6.9198744999999997</v>
      </c>
      <c r="AF62">
        <v>2.817126537907741</v>
      </c>
      <c r="AG62">
        <v>5.0058388719805071</v>
      </c>
      <c r="AH62" s="2">
        <v>1817.2849000000001</v>
      </c>
      <c r="AI62" s="2">
        <v>343.57859999999999</v>
      </c>
      <c r="AJ62" s="2">
        <v>3763.1509999999998</v>
      </c>
      <c r="AK62" s="2">
        <v>79.8643</v>
      </c>
      <c r="AL62">
        <v>74.377624088198019</v>
      </c>
      <c r="AM62">
        <v>58.009572617049962</v>
      </c>
      <c r="AN62">
        <v>90.287280767277196</v>
      </c>
    </row>
    <row r="63" spans="1:40" s="2" customFormat="1" x14ac:dyDescent="0.3">
      <c r="B63" s="9" t="s">
        <v>127</v>
      </c>
      <c r="C63" s="2">
        <f t="shared" si="10"/>
        <v>0.66308876025953667</v>
      </c>
      <c r="D63" s="1">
        <f t="shared" si="11"/>
        <v>8.2900198222865984E-2</v>
      </c>
      <c r="E63" s="2">
        <v>-613.19987100000003</v>
      </c>
      <c r="F63" s="2">
        <v>-613.04355999999996</v>
      </c>
      <c r="G63" s="2">
        <v>-612.92634799999996</v>
      </c>
      <c r="H63" s="4">
        <f t="shared" si="2"/>
        <v>-612.770037</v>
      </c>
      <c r="I63" s="2">
        <v>1.1449</v>
      </c>
      <c r="J63" s="2">
        <v>-0.35077000000000003</v>
      </c>
      <c r="K63" s="2">
        <v>-7.6999999999999996E-4</v>
      </c>
      <c r="L63" s="2">
        <v>-0.17577000000000001</v>
      </c>
      <c r="M63" s="2">
        <v>0.35</v>
      </c>
      <c r="N63" s="2">
        <v>4.4139999999999999E-2</v>
      </c>
      <c r="O63" s="2">
        <v>104.723</v>
      </c>
      <c r="P63" s="2">
        <v>7.3232999999999997</v>
      </c>
      <c r="Q63" s="2">
        <v>3.9085000000000001</v>
      </c>
      <c r="R63" s="2">
        <v>-11.2318</v>
      </c>
      <c r="S63" s="2">
        <v>13.9665</v>
      </c>
      <c r="T63" s="2">
        <v>0.86026000000000002</v>
      </c>
      <c r="U63" s="2">
        <v>-0.61821000000000004</v>
      </c>
      <c r="V63" s="2">
        <v>-0.71182999999999996</v>
      </c>
      <c r="W63" s="2">
        <v>-0.26611000000000001</v>
      </c>
      <c r="X63" s="2">
        <v>0.50163000000000002</v>
      </c>
      <c r="Y63" s="2">
        <v>-3.9527999999999999</v>
      </c>
      <c r="Z63" s="2">
        <v>-145.4528</v>
      </c>
      <c r="AA63" s="2">
        <v>112.9419</v>
      </c>
      <c r="AB63" s="2">
        <v>130.9787</v>
      </c>
      <c r="AC63" s="2">
        <v>25.480799999999999</v>
      </c>
      <c r="AD63" s="2">
        <v>126.22499999999999</v>
      </c>
      <c r="AE63">
        <v>4.4698659799999998</v>
      </c>
      <c r="AF63">
        <v>2.7580053153365318</v>
      </c>
      <c r="AG63">
        <v>6.5556157629692846</v>
      </c>
      <c r="AH63" s="2">
        <v>1815.2157</v>
      </c>
      <c r="AI63" s="2">
        <v>120.673</v>
      </c>
      <c r="AJ63" s="2">
        <v>3763.4549999999999</v>
      </c>
      <c r="AK63" s="2">
        <v>77.342200000000005</v>
      </c>
      <c r="AL63">
        <v>75.414288089563826</v>
      </c>
      <c r="AM63">
        <v>59.658425972014818</v>
      </c>
      <c r="AN63">
        <v>90.664868983238222</v>
      </c>
    </row>
    <row r="64" spans="1:40" s="2" customFormat="1" x14ac:dyDescent="0.3">
      <c r="B64" s="9" t="s">
        <v>128</v>
      </c>
      <c r="C64" s="53">
        <f t="shared" si="10"/>
        <v>0.76662774535482348</v>
      </c>
      <c r="D64" s="1">
        <f t="shared" si="11"/>
        <v>6.9477320474615648E-2</v>
      </c>
      <c r="E64" s="2">
        <v>-613.19977100000006</v>
      </c>
      <c r="F64" s="2">
        <v>-613.04345599999999</v>
      </c>
      <c r="G64" s="2">
        <v>-612.92618700000003</v>
      </c>
      <c r="H64" s="4">
        <f t="shared" si="2"/>
        <v>-612.76987199999985</v>
      </c>
      <c r="I64" s="2">
        <v>1.1237999999999999</v>
      </c>
      <c r="J64" s="2">
        <v>-0.35092000000000001</v>
      </c>
      <c r="K64" s="2">
        <v>-3.8999999999999999E-4</v>
      </c>
      <c r="L64" s="2">
        <v>-0.17566000000000001</v>
      </c>
      <c r="M64" s="2">
        <v>0.35053000000000001</v>
      </c>
      <c r="N64" s="2">
        <v>4.4010000000000001E-2</v>
      </c>
      <c r="O64" s="2">
        <v>104.673</v>
      </c>
      <c r="P64" s="2">
        <v>7.1486000000000001</v>
      </c>
      <c r="Q64" s="2">
        <v>4.2336999999999998</v>
      </c>
      <c r="R64" s="2">
        <v>-11.382300000000001</v>
      </c>
      <c r="S64" s="2">
        <v>14.092000000000001</v>
      </c>
      <c r="T64" s="2">
        <v>0.86019999999999996</v>
      </c>
      <c r="U64" s="2">
        <v>-0.61809000000000003</v>
      </c>
      <c r="V64" s="2">
        <v>-0.71165</v>
      </c>
      <c r="W64" s="2">
        <v>-0.26627000000000001</v>
      </c>
      <c r="X64" s="2">
        <v>0.50151999999999997</v>
      </c>
      <c r="Y64" s="2">
        <v>-3.9510000000000001</v>
      </c>
      <c r="Z64" s="2">
        <v>-147.34649999999999</v>
      </c>
      <c r="AA64" s="2">
        <v>113.66200000000001</v>
      </c>
      <c r="AB64" s="2">
        <v>131.1062</v>
      </c>
      <c r="AC64" s="2">
        <v>25.4877</v>
      </c>
      <c r="AD64" s="2">
        <v>126.22199999999999</v>
      </c>
      <c r="AE64">
        <v>5.0869040500000002</v>
      </c>
      <c r="AF64">
        <v>2.666973053563102</v>
      </c>
      <c r="AG64">
        <v>6.1835982495310233</v>
      </c>
      <c r="AH64" s="2">
        <v>1814.6271999999999</v>
      </c>
      <c r="AI64" s="2">
        <v>114.42189999999999</v>
      </c>
      <c r="AJ64" s="2">
        <v>3763.8384999999998</v>
      </c>
      <c r="AK64" s="2">
        <v>79.701099999999997</v>
      </c>
      <c r="AL64">
        <v>75.428967820963848</v>
      </c>
      <c r="AM64">
        <v>59.642158332107421</v>
      </c>
      <c r="AN64">
        <v>90.67886180379972</v>
      </c>
    </row>
    <row r="65" spans="1:40" s="2" customFormat="1" x14ac:dyDescent="0.3">
      <c r="B65" s="9" t="s">
        <v>129</v>
      </c>
      <c r="C65" s="53">
        <f t="shared" si="10"/>
        <v>0.11420663792567451</v>
      </c>
      <c r="D65" s="1">
        <f t="shared" si="11"/>
        <v>0.21145835406208266</v>
      </c>
      <c r="E65" s="2">
        <v>-613.19982900000002</v>
      </c>
      <c r="F65" s="2">
        <v>-613.044038</v>
      </c>
      <c r="G65" s="2">
        <v>-612.92670269999996</v>
      </c>
      <c r="H65" s="4">
        <f t="shared" si="2"/>
        <v>-612.77091170000006</v>
      </c>
      <c r="I65" s="2">
        <v>1.1637</v>
      </c>
      <c r="J65" s="2">
        <v>-0.35102</v>
      </c>
      <c r="K65" s="2">
        <v>-1.57E-3</v>
      </c>
      <c r="L65" s="2">
        <v>-0.17630000000000001</v>
      </c>
      <c r="M65" s="2">
        <v>0.34944999999999998</v>
      </c>
      <c r="N65" s="2">
        <v>4.4470000000000003E-2</v>
      </c>
      <c r="O65" s="2">
        <v>105.104</v>
      </c>
      <c r="P65" s="2">
        <v>7.4573</v>
      </c>
      <c r="Q65" s="2">
        <v>4.1806999999999999</v>
      </c>
      <c r="R65" s="2">
        <v>-11.638</v>
      </c>
      <c r="S65" s="2">
        <v>14.4407</v>
      </c>
      <c r="T65" s="2">
        <v>0.85992999999999997</v>
      </c>
      <c r="U65" s="2">
        <v>-0.61792000000000002</v>
      </c>
      <c r="V65" s="2">
        <v>-0.71189000000000002</v>
      </c>
      <c r="W65" s="2">
        <v>-0.26552999999999999</v>
      </c>
      <c r="X65" s="2">
        <v>0.50156000000000001</v>
      </c>
      <c r="Y65" s="2">
        <v>-3.9950000000000001</v>
      </c>
      <c r="Z65" s="2">
        <v>-147.28729999999999</v>
      </c>
      <c r="AA65" s="2">
        <v>113.3177</v>
      </c>
      <c r="AB65" s="2">
        <v>131.07910000000001</v>
      </c>
      <c r="AC65" s="2">
        <v>25.472200000000001</v>
      </c>
      <c r="AD65" s="2">
        <v>126.232</v>
      </c>
      <c r="AE65">
        <v>4.4973232000000003</v>
      </c>
      <c r="AF65">
        <v>2.667089891340285</v>
      </c>
      <c r="AG65">
        <v>6.7825959591625624</v>
      </c>
      <c r="AH65" s="2">
        <v>1814.7497000000001</v>
      </c>
      <c r="AI65" s="2">
        <v>106.0378</v>
      </c>
      <c r="AJ65" s="2">
        <v>3763.6549</v>
      </c>
      <c r="AK65" s="2">
        <v>77.569199999999995</v>
      </c>
      <c r="AL65">
        <v>75.430161363063064</v>
      </c>
      <c r="AM65">
        <v>59.654113964305267</v>
      </c>
      <c r="AN65">
        <v>90.667553052428715</v>
      </c>
    </row>
    <row r="66" spans="1:40" s="3" customFormat="1" x14ac:dyDescent="0.3">
      <c r="A66" s="3" t="s">
        <v>7</v>
      </c>
      <c r="B66" s="28" t="s">
        <v>166</v>
      </c>
      <c r="D66" s="3">
        <f>SUM(D51:D65)</f>
        <v>1.0000000000000002</v>
      </c>
      <c r="E66" s="3">
        <f>$D$51*E51+$D$52*E52+$D$53*E53+$D$54*E54+$D$55*E55+$D$56*E56+$D$57*E57+$D$58*E58+$D$59*E59+$D$60*E60+$D$61*E61+$D$62*E62+$D$63*E63+$D$64*E64+$D$65*E65</f>
        <v>-613.19936201740313</v>
      </c>
      <c r="F66" s="3">
        <f t="shared" ref="F66:AN66" si="12">$D$51*F51+$D$52*F52+$D$53*F53+$D$54*F54+$D$55*F55+$D$56*F56+$D$57*F57+$D$58*F58+$D$59*F59+$D$60*F60+$D$61*F61+$D$62*F62+$D$63*F63+$D$64*F64+$D$65*F65</f>
        <v>-613.0434375421753</v>
      </c>
      <c r="G66" s="3">
        <f t="shared" si="12"/>
        <v>-612.92619552171004</v>
      </c>
      <c r="H66" s="3">
        <f t="shared" si="12"/>
        <v>-612.77027104648209</v>
      </c>
      <c r="I66" s="3">
        <f t="shared" si="12"/>
        <v>1.6573614712459765</v>
      </c>
      <c r="J66" s="3">
        <f t="shared" si="12"/>
        <v>-0.35096004662587543</v>
      </c>
      <c r="K66" s="3">
        <f t="shared" si="12"/>
        <v>-1.2365242997693796E-3</v>
      </c>
      <c r="L66" s="3">
        <f t="shared" si="12"/>
        <v>-0.17609907792226237</v>
      </c>
      <c r="M66" s="3">
        <f t="shared" si="12"/>
        <v>0.3497235223261061</v>
      </c>
      <c r="N66" s="3">
        <f t="shared" si="12"/>
        <v>4.4337842353692328E-2</v>
      </c>
      <c r="O66" s="3">
        <f t="shared" si="12"/>
        <v>104.86119082989234</v>
      </c>
      <c r="P66" s="3">
        <f t="shared" si="12"/>
        <v>7.3718515957809014</v>
      </c>
      <c r="Q66" s="3">
        <f t="shared" si="12"/>
        <v>3.0289977819184539</v>
      </c>
      <c r="R66" s="3">
        <f t="shared" si="12"/>
        <v>-10.400855533064352</v>
      </c>
      <c r="S66" s="3">
        <f t="shared" si="12"/>
        <v>13.269087947661733</v>
      </c>
      <c r="T66" s="3">
        <f t="shared" si="12"/>
        <v>0.86030124330305868</v>
      </c>
      <c r="U66" s="3">
        <f t="shared" si="12"/>
        <v>-0.6185643487674567</v>
      </c>
      <c r="V66" s="3">
        <f t="shared" si="12"/>
        <v>-0.71105056322838878</v>
      </c>
      <c r="W66" s="3">
        <f t="shared" si="12"/>
        <v>-0.26523020664658992</v>
      </c>
      <c r="X66" s="3">
        <f t="shared" si="12"/>
        <v>0.50149262636222414</v>
      </c>
      <c r="Y66" s="3">
        <f t="shared" si="12"/>
        <v>-3.6011095419851404</v>
      </c>
      <c r="Z66" s="3">
        <f t="shared" si="12"/>
        <v>-143.534480543271</v>
      </c>
      <c r="AA66" s="3">
        <f t="shared" si="12"/>
        <v>112.68257909733188</v>
      </c>
      <c r="AB66" s="3">
        <f t="shared" si="12"/>
        <v>130.91921860834674</v>
      </c>
      <c r="AC66" s="3">
        <f t="shared" si="12"/>
        <v>25.504276745771843</v>
      </c>
      <c r="AD66" s="3">
        <f t="shared" si="12"/>
        <v>125.95085204072038</v>
      </c>
      <c r="AE66" s="3">
        <f t="shared" si="12"/>
        <v>5.0849558814399067</v>
      </c>
      <c r="AF66" s="3">
        <f t="shared" si="12"/>
        <v>2.7665173325737591</v>
      </c>
      <c r="AG66" s="3">
        <f t="shared" si="12"/>
        <v>6.5004512281964519</v>
      </c>
      <c r="AH66" s="3">
        <f t="shared" si="12"/>
        <v>1814.3244450370785</v>
      </c>
      <c r="AI66" s="3">
        <f t="shared" si="12"/>
        <v>173.90020962213231</v>
      </c>
      <c r="AJ66" s="3">
        <f t="shared" si="12"/>
        <v>3761.8949478460536</v>
      </c>
      <c r="AK66" s="3">
        <f t="shared" si="12"/>
        <v>77.243774081467663</v>
      </c>
      <c r="AL66" s="3">
        <f t="shared" si="12"/>
        <v>74.820258174465067</v>
      </c>
      <c r="AM66" s="3">
        <f t="shared" si="12"/>
        <v>58.77799710410622</v>
      </c>
      <c r="AN66" s="3">
        <f t="shared" si="12"/>
        <v>90.404938362823117</v>
      </c>
    </row>
    <row r="67" spans="1:40" s="2" customFormat="1" x14ac:dyDescent="0.3">
      <c r="B67" s="9" t="s">
        <v>136</v>
      </c>
      <c r="C67" s="2">
        <f>(H67-MIN($H$67:$H$69))*627.509</f>
        <v>0</v>
      </c>
      <c r="D67" s="1">
        <f>EXP(-C67/(0.001986*295.15))/(EXP(-$C$67/(0.001986*295.15))+EXP(-$C$68/(0.001986*295.15))+EXP(-$C$69/(0.001986*295.15)))</f>
        <v>0.62566238227236437</v>
      </c>
      <c r="E67" s="2">
        <v>-424.61201999999997</v>
      </c>
      <c r="F67" s="2">
        <v>-424.461208</v>
      </c>
      <c r="G67" s="2">
        <v>-424.40345580000002</v>
      </c>
      <c r="H67" s="4">
        <f t="shared" si="2"/>
        <v>-424.25264380000004</v>
      </c>
      <c r="I67" s="2">
        <v>2.1839</v>
      </c>
      <c r="J67" s="2">
        <v>-0.34467999999999999</v>
      </c>
      <c r="K67" s="2">
        <v>2.0200000000000001E-3</v>
      </c>
      <c r="L67" s="2">
        <v>-0.17133000000000001</v>
      </c>
      <c r="M67" s="2">
        <v>0.34670000000000001</v>
      </c>
      <c r="N67" s="2">
        <v>4.233E-2</v>
      </c>
      <c r="O67" s="2">
        <v>86.878699999999995</v>
      </c>
      <c r="P67" s="2">
        <v>4.0975999999999999</v>
      </c>
      <c r="Q67" s="2">
        <v>1.0361</v>
      </c>
      <c r="R67" s="2">
        <v>-5.1337000000000002</v>
      </c>
      <c r="S67" s="2">
        <v>6.6497000000000002</v>
      </c>
      <c r="T67" s="2">
        <v>0.85204999999999997</v>
      </c>
      <c r="U67" s="2">
        <v>-0.63743000000000005</v>
      </c>
      <c r="V67" s="2">
        <v>-0.71699000000000002</v>
      </c>
      <c r="W67" s="2">
        <v>-0.32547999999999999</v>
      </c>
      <c r="X67" s="2">
        <v>0.49537999999999999</v>
      </c>
      <c r="Y67" s="2">
        <v>-10.0601</v>
      </c>
      <c r="Z67" s="2">
        <v>-135.0891</v>
      </c>
      <c r="AA67" s="2">
        <v>105.0718</v>
      </c>
      <c r="AB67" s="2">
        <v>141.09219999999999</v>
      </c>
      <c r="AC67" s="2">
        <v>25.6722</v>
      </c>
      <c r="AD67" s="2">
        <v>126.306</v>
      </c>
      <c r="AE67">
        <v>6.3075467099999996</v>
      </c>
      <c r="AF67">
        <v>1.993495704626048</v>
      </c>
      <c r="AG67">
        <v>3.6351748864798221</v>
      </c>
      <c r="AH67" s="2">
        <v>1806.4465</v>
      </c>
      <c r="AI67" s="2">
        <v>312.38720000000001</v>
      </c>
      <c r="AJ67" s="2">
        <v>3756.1493</v>
      </c>
      <c r="AK67" s="2">
        <v>64.542100000000005</v>
      </c>
      <c r="AL67">
        <v>71.715637093306583</v>
      </c>
      <c r="AM67">
        <v>54.324345549448672</v>
      </c>
      <c r="AN67">
        <v>89.296438495324026</v>
      </c>
    </row>
    <row r="68" spans="1:40" s="2" customFormat="1" x14ac:dyDescent="0.3">
      <c r="B68" s="9" t="s">
        <v>137</v>
      </c>
      <c r="C68" s="2">
        <f t="shared" ref="C68:C69" si="13">(H68-MIN($H$67:$H$69))*627.509</f>
        <v>0.56337758021153261</v>
      </c>
      <c r="D68" s="1">
        <f t="shared" ref="D68:D69" si="14">EXP(-C68/(0.001986*295.15))/(EXP(-$C$67/(0.001986*295.15))+EXP(-$C$68/(0.001986*295.15))+EXP(-$C$69/(0.001986*295.15)))</f>
        <v>0.23929356197053975</v>
      </c>
      <c r="E68" s="2">
        <v>-424.61122999999998</v>
      </c>
      <c r="F68" s="2">
        <v>-424.46030100000002</v>
      </c>
      <c r="G68" s="2">
        <v>-424.40267499999999</v>
      </c>
      <c r="H68" s="4">
        <f t="shared" ref="H68:H116" si="15">G68+F68-E68</f>
        <v>-424.25174600000003</v>
      </c>
      <c r="I68" s="2">
        <v>2.4704000000000002</v>
      </c>
      <c r="J68" s="2">
        <v>-0.33922000000000002</v>
      </c>
      <c r="K68" s="2">
        <v>1.24E-3</v>
      </c>
      <c r="L68" s="2">
        <v>-0.16899</v>
      </c>
      <c r="M68" s="2">
        <v>0.34045999999999998</v>
      </c>
      <c r="N68" s="2">
        <v>4.1939999999999998E-2</v>
      </c>
      <c r="O68" s="2">
        <v>87.075900000000004</v>
      </c>
      <c r="P68" s="2">
        <v>4.8040000000000003</v>
      </c>
      <c r="Q68" s="2">
        <v>1.7413000000000001</v>
      </c>
      <c r="R68" s="2">
        <v>-6.5453999999999999</v>
      </c>
      <c r="S68" s="2">
        <v>8.3038000000000007</v>
      </c>
      <c r="T68" s="2">
        <v>0.85229999999999995</v>
      </c>
      <c r="U68" s="2">
        <v>-0.63549</v>
      </c>
      <c r="V68" s="2">
        <v>-0.72141999999999995</v>
      </c>
      <c r="W68" s="2">
        <v>-0.32199</v>
      </c>
      <c r="X68" s="2">
        <v>0.49695</v>
      </c>
      <c r="Y68" s="2">
        <v>-9.2683999999999997</v>
      </c>
      <c r="Z68" s="2">
        <v>-144.22989999999999</v>
      </c>
      <c r="AA68" s="2">
        <v>108.58929999999999</v>
      </c>
      <c r="AB68" s="2">
        <v>136.90270000000001</v>
      </c>
      <c r="AC68" s="2">
        <v>25.6737</v>
      </c>
      <c r="AD68" s="2">
        <v>125.79</v>
      </c>
      <c r="AE68">
        <v>6.3662627299999999</v>
      </c>
      <c r="AF68">
        <v>2.2913942781696108</v>
      </c>
      <c r="AG68">
        <v>3.52765737848702</v>
      </c>
      <c r="AH68" s="2">
        <v>1804.4462000000001</v>
      </c>
      <c r="AI68" s="2">
        <v>392.97899999999998</v>
      </c>
      <c r="AJ68" s="2">
        <v>3761.5549000000001</v>
      </c>
      <c r="AK68" s="2">
        <v>70.951400000000007</v>
      </c>
      <c r="AL68">
        <v>71.468021228087281</v>
      </c>
      <c r="AM68">
        <v>54.055297653217771</v>
      </c>
      <c r="AN68">
        <v>89.173442291100997</v>
      </c>
    </row>
    <row r="69" spans="1:40" s="2" customFormat="1" x14ac:dyDescent="0.3">
      <c r="B69" s="9" t="s">
        <v>138</v>
      </c>
      <c r="C69" s="2">
        <f t="shared" si="13"/>
        <v>0.89871838984235441</v>
      </c>
      <c r="D69" s="1">
        <f t="shared" si="14"/>
        <v>0.13504405575709574</v>
      </c>
      <c r="E69" s="2">
        <v>-424.61110500000001</v>
      </c>
      <c r="F69" s="2">
        <v>-424.45971600000001</v>
      </c>
      <c r="G69" s="2">
        <v>-424.40260060000003</v>
      </c>
      <c r="H69" s="4">
        <f t="shared" si="15"/>
        <v>-424.25121159999998</v>
      </c>
      <c r="I69" s="2">
        <v>2.0299</v>
      </c>
      <c r="J69" s="2">
        <v>-0.34711999999999998</v>
      </c>
      <c r="K69" s="2">
        <v>4.0000000000000002E-4</v>
      </c>
      <c r="L69" s="2">
        <v>-0.17335999999999999</v>
      </c>
      <c r="M69" s="2">
        <v>0.34752</v>
      </c>
      <c r="N69" s="2">
        <v>4.3240000000000001E-2</v>
      </c>
      <c r="O69" s="2">
        <v>85.529300000000006</v>
      </c>
      <c r="P69" s="2">
        <v>3.7555999999999998</v>
      </c>
      <c r="Q69" s="2">
        <v>0.79410000000000003</v>
      </c>
      <c r="R69" s="2">
        <v>-4.5496999999999996</v>
      </c>
      <c r="S69" s="2">
        <v>5.9527000000000001</v>
      </c>
      <c r="T69" s="2">
        <v>0.84928999999999999</v>
      </c>
      <c r="U69" s="2">
        <v>-0.63758000000000004</v>
      </c>
      <c r="V69" s="2">
        <v>-0.71970000000000001</v>
      </c>
      <c r="W69" s="2">
        <v>-0.32916000000000001</v>
      </c>
      <c r="X69" s="2">
        <v>0.49614999999999998</v>
      </c>
      <c r="Y69" s="2">
        <v>-8.6620000000000008</v>
      </c>
      <c r="Z69" s="2">
        <v>-156.1832</v>
      </c>
      <c r="AA69" s="2">
        <v>104.7945</v>
      </c>
      <c r="AB69" s="2">
        <v>144.381</v>
      </c>
      <c r="AC69" s="2">
        <v>25.466200000000001</v>
      </c>
      <c r="AD69" s="2">
        <v>126.529</v>
      </c>
      <c r="AE69">
        <v>4.6689872899999996</v>
      </c>
      <c r="AF69">
        <v>2.0019494935078361</v>
      </c>
      <c r="AG69">
        <v>4.9838824414649352</v>
      </c>
      <c r="AH69" s="2">
        <v>1802.2312999999999</v>
      </c>
      <c r="AI69" s="2">
        <v>282.69720000000001</v>
      </c>
      <c r="AJ69" s="2">
        <v>3760.8479000000002</v>
      </c>
      <c r="AK69" s="2">
        <v>67.424400000000006</v>
      </c>
      <c r="AL69">
        <v>74.107765663669468</v>
      </c>
      <c r="AM69">
        <v>58.009775586253127</v>
      </c>
      <c r="AN69">
        <v>89.783494489324127</v>
      </c>
    </row>
    <row r="70" spans="1:40" s="3" customFormat="1" x14ac:dyDescent="0.3">
      <c r="A70" s="3" t="s">
        <v>9</v>
      </c>
      <c r="B70" s="28" t="s">
        <v>165</v>
      </c>
      <c r="D70" s="3">
        <f>SUM(D67:D69)</f>
        <v>0.99999999999999989</v>
      </c>
      <c r="E70" s="3">
        <f>$D$67*E67+$D$68*E68+$D$69*E69</f>
        <v>-424.61170739277497</v>
      </c>
      <c r="F70" s="3">
        <f>$D$67*F67+$D$68*F68+$D$69*F69</f>
        <v>-424.46078947500803</v>
      </c>
      <c r="G70" s="3">
        <f>$D$67*G67+$D$68*G68+$D$69*G69</f>
        <v>-424.40315346991031</v>
      </c>
      <c r="H70" s="3">
        <f t="shared" ref="H70" si="16">$D$67*H67+$D$68*H68+$D$69*H69</f>
        <v>-424.25223555214342</v>
      </c>
      <c r="I70" s="3">
        <f t="shared" ref="I70" si="17">$D$67*I67+$D$68*I68+$D$69*I69</f>
        <v>2.2316608209179662</v>
      </c>
      <c r="J70" s="3">
        <f t="shared" ref="J70" si="18">$D$67*J67+$D$68*J68+$D$69*J69</f>
        <v>-0.34370296464768813</v>
      </c>
      <c r="K70" s="3">
        <f t="shared" ref="K70" si="19">$D$67*K67+$D$68*K68+$D$69*K69</f>
        <v>1.6145796513364838E-3</v>
      </c>
      <c r="L70" s="3">
        <f t="shared" ref="L70" si="20">$D$67*L67+$D$68*L68+$D$69*L69</f>
        <v>-0.17104419249817582</v>
      </c>
      <c r="M70" s="3">
        <f t="shared" ref="M70" si="21">$D$67*M67+$D$68*M68+$D$69*M69</f>
        <v>0.34531754429902461</v>
      </c>
      <c r="N70" s="3">
        <f t="shared" ref="N70" si="22">$D$67*N67+$D$68*N68+$D$69*N69</f>
        <v>4.2359565601570441E-2</v>
      </c>
      <c r="O70" s="3">
        <f t="shared" ref="O70" si="23">$D$67*O67+$D$68*O68+$D$69*O69</f>
        <v>86.743660241581949</v>
      </c>
      <c r="P70" s="3">
        <f t="shared" ref="P70" si="24">$D$67*P67+$D$68*P68+$D$69*P69</f>
        <v>4.2204519051070619</v>
      </c>
      <c r="Q70" s="3">
        <f t="shared" ref="Q70" si="25">$D$67*Q67+$D$68*Q68+$D$69*Q69</f>
        <v>1.1721691584084075</v>
      </c>
      <c r="R70" s="3">
        <f t="shared" ref="R70" si="26">$D$67*R67+$D$68*R68+$D$69*R69</f>
        <v>-5.3926449928716664</v>
      </c>
      <c r="S70" s="3">
        <f t="shared" ref="S70" si="27">$D$67*S67+$D$68*S68+$D$69*S69</f>
        <v>6.9513897739927737</v>
      </c>
      <c r="T70" s="3">
        <f t="shared" ref="T70" si="28">$D$67*T67+$D$68*T68+$D$69*T69</f>
        <v>0.85173710179660289</v>
      </c>
      <c r="U70" s="3">
        <f t="shared" ref="U70" si="29">$D$67*U67+$D$68*U68+$D$69*U69</f>
        <v>-0.63698602709814067</v>
      </c>
      <c r="V70" s="3">
        <f t="shared" ref="V70" si="30">$D$67*V67+$D$68*V68+$D$69*V69</f>
        <v>-0.71841603987063107</v>
      </c>
      <c r="W70" s="3">
        <f t="shared" ref="W70" si="31">$D$67*W67+$D$68*W68+$D$69*W69</f>
        <v>-0.32514182759390886</v>
      </c>
      <c r="X70" s="3">
        <f t="shared" ref="X70" si="32">$D$67*X67+$D$68*X68+$D$69*X69</f>
        <v>0.49585967481522658</v>
      </c>
      <c r="Y70" s="3">
        <f t="shared" ref="Y70" si="33">$D$67*Y67+$D$68*Y68+$D$69*Y69</f>
        <v>-9.6818461926339268</v>
      </c>
      <c r="Z70" s="3">
        <f t="shared" ref="Z70" si="34">$D$67*Z67+$D$68*Z68+$D$69*Z69</f>
        <v>-140.12506740780603</v>
      </c>
      <c r="AA70" s="3">
        <f t="shared" ref="AA70" si="35">$D$67*AA67+$D$68*AA68+$D$69*AA69</f>
        <v>105.87606738756992</v>
      </c>
      <c r="AB70" s="3">
        <f t="shared" ref="AB70" si="36">$D$67*AB67+$D$68*AB68+$D$69*AB69</f>
        <v>140.53381251269835</v>
      </c>
      <c r="AC70" s="3">
        <f t="shared" ref="AC70" si="37">$D$67*AC67+$D$68*AC68+$D$69*AC69</f>
        <v>25.644739864856991</v>
      </c>
      <c r="AD70" s="3">
        <f t="shared" ref="AD70" si="38">$D$67*AD67+$D$68*AD68+$D$69*AD69</f>
        <v>126.21263934645701</v>
      </c>
      <c r="AE70" s="3">
        <f t="shared" ref="AE70" si="39">$D$67*AE67+$D$68*AE68+$D$69*AE69</f>
        <v>6.1003193658947374</v>
      </c>
      <c r="AF70" s="3">
        <f t="shared" ref="AF70" si="40">$D$67*AF67+$D$68*AF68+$D$69*AF69</f>
        <v>2.0659225493323405</v>
      </c>
      <c r="AG70" s="3">
        <f t="shared" ref="AG70" si="41">$D$67*AG67+$D$68*AG68+$D$69*AG69</f>
        <v>3.7915815772734538</v>
      </c>
      <c r="AH70" s="3">
        <f t="shared" ref="AH70" si="42">$D$67*AH67+$D$68*AH68+$D$69*AH69</f>
        <v>1805.3986033841627</v>
      </c>
      <c r="AI70" s="3">
        <f t="shared" ref="AI70" si="43">$D$67*AI67+$D$68*AI68+$D$69*AI69</f>
        <v>327.66284087218912</v>
      </c>
      <c r="AJ70" s="3">
        <f t="shared" ref="AJ70" si="44">$D$67*AJ67+$D$68*AJ68+$D$69*AJ69</f>
        <v>3758.0773432789679</v>
      </c>
      <c r="AK70" s="3">
        <f t="shared" ref="AK70" si="45">$D$67*AK67+$D$68*AK68+$D$69*AK69</f>
        <v>66.465041708646453</v>
      </c>
      <c r="AL70" s="3">
        <f t="shared" ref="AL70:AN70" si="46">$D$67*AL67+$D$68*AL68+$D$69*AL69</f>
        <v>71.979426954952061</v>
      </c>
      <c r="AM70" s="3">
        <f t="shared" si="46"/>
        <v>54.757659539397991</v>
      </c>
      <c r="AN70" s="3">
        <f t="shared" si="46"/>
        <v>89.332780312317212</v>
      </c>
    </row>
    <row r="71" spans="1:40" s="2" customFormat="1" x14ac:dyDescent="0.3">
      <c r="B71" s="9" t="s">
        <v>139</v>
      </c>
      <c r="C71" s="2">
        <f>(H71-MIN($H$71:$H$72))*627.509</f>
        <v>0</v>
      </c>
      <c r="D71" s="1">
        <f>EXP(-C71/(0.001986*295.15))/(EXP(-$C$71/(0.001986*295.15))+EXP(-$C$72/(0.001986*295.15)))</f>
        <v>0.54465552039279008</v>
      </c>
      <c r="E71" s="2">
        <v>-757.77462000000003</v>
      </c>
      <c r="F71" s="2">
        <v>-757.73681399999998</v>
      </c>
      <c r="G71" s="2">
        <v>-757.59949919999997</v>
      </c>
      <c r="H71" s="4">
        <f t="shared" si="15"/>
        <v>-757.56169319999992</v>
      </c>
      <c r="I71" s="2">
        <v>4.5369000000000002</v>
      </c>
      <c r="J71" s="2">
        <v>-0.32430999999999999</v>
      </c>
      <c r="K71" s="2">
        <v>-2.7300000000000001E-2</v>
      </c>
      <c r="L71" s="2">
        <v>-0.17580000000000001</v>
      </c>
      <c r="M71" s="2">
        <v>0.29701</v>
      </c>
      <c r="N71" s="2">
        <v>5.203E-2</v>
      </c>
      <c r="O71" s="2">
        <v>76.137100000000004</v>
      </c>
      <c r="P71" s="2">
        <v>9.4314</v>
      </c>
      <c r="Q71" s="2">
        <v>-2.2105000000000001</v>
      </c>
      <c r="R71" s="2">
        <v>-7.2209000000000003</v>
      </c>
      <c r="S71" s="2">
        <v>12.0822</v>
      </c>
      <c r="T71" s="2">
        <v>0.80974999999999997</v>
      </c>
      <c r="U71" s="2">
        <v>-0.60158</v>
      </c>
      <c r="V71" s="2">
        <v>-0.71350999999999998</v>
      </c>
      <c r="W71" s="2">
        <v>-2.027E-2</v>
      </c>
      <c r="X71" s="2">
        <v>0.50283</v>
      </c>
      <c r="Y71" s="2">
        <v>11.7125</v>
      </c>
      <c r="Z71" s="2">
        <v>-122.2897</v>
      </c>
      <c r="AA71" s="2">
        <v>115.76949999999999</v>
      </c>
      <c r="AB71" s="2">
        <v>24.604700000000001</v>
      </c>
      <c r="AC71" s="2">
        <v>25.2759</v>
      </c>
      <c r="AD71" s="2">
        <v>125.896</v>
      </c>
      <c r="AE71">
        <v>5.7285706899999997</v>
      </c>
      <c r="AF71">
        <v>1.7640947026421081</v>
      </c>
      <c r="AG71">
        <v>3.2434806799999998</v>
      </c>
      <c r="AH71" s="2">
        <v>1816.4695999999999</v>
      </c>
      <c r="AI71" s="2">
        <v>429.25569999999999</v>
      </c>
      <c r="AJ71" s="2">
        <v>3775.4670999999998</v>
      </c>
      <c r="AK71" s="2">
        <v>103.6348</v>
      </c>
      <c r="AL71">
        <v>68.066674438471196</v>
      </c>
      <c r="AM71">
        <v>49.19188388612487</v>
      </c>
      <c r="AN71">
        <v>87.820682803670607</v>
      </c>
    </row>
    <row r="72" spans="1:40" s="2" customFormat="1" x14ac:dyDescent="0.3">
      <c r="B72" s="9" t="s">
        <v>140</v>
      </c>
      <c r="C72" s="53">
        <f>(H72-MIN($H$71:$H$72))*627.509</f>
        <v>0.10498225565609778</v>
      </c>
      <c r="D72" s="1">
        <f>EXP(-C72/(0.001986*295.15))/(EXP(-$C$71/(0.001986*295.15))+EXP(-$C$72/(0.001986*295.15)))</f>
        <v>0.45534447960720986</v>
      </c>
      <c r="E72" s="2">
        <v>-757.77542200000005</v>
      </c>
      <c r="F72" s="2">
        <v>-757.73747900000001</v>
      </c>
      <c r="G72" s="2">
        <v>-757.59946890000003</v>
      </c>
      <c r="H72" s="4">
        <f t="shared" si="15"/>
        <v>-757.56152589999999</v>
      </c>
      <c r="I72" s="2">
        <v>2.6682000000000001</v>
      </c>
      <c r="J72" s="2">
        <v>-0.32267000000000001</v>
      </c>
      <c r="K72" s="2">
        <v>-2.7400000000000001E-2</v>
      </c>
      <c r="L72" s="2">
        <v>-0.17502999999999999</v>
      </c>
      <c r="M72" s="2">
        <v>0.29526999999999998</v>
      </c>
      <c r="N72" s="2">
        <v>5.1880000000000003E-2</v>
      </c>
      <c r="O72" s="2">
        <v>75.752399999999994</v>
      </c>
      <c r="P72" s="2">
        <v>6.0186999999999999</v>
      </c>
      <c r="Q72" s="2">
        <v>-2.4060999999999999</v>
      </c>
      <c r="R72" s="2">
        <v>-3.6126</v>
      </c>
      <c r="S72" s="2">
        <v>7.4206000000000003</v>
      </c>
      <c r="T72" s="2">
        <v>0.80957000000000001</v>
      </c>
      <c r="U72" s="2">
        <v>-0.62777000000000005</v>
      </c>
      <c r="V72" s="2">
        <v>-0.68830000000000002</v>
      </c>
      <c r="W72" s="2">
        <v>-2.0230000000000001E-2</v>
      </c>
      <c r="X72" s="2">
        <v>0.50090000000000001</v>
      </c>
      <c r="Y72" s="2">
        <v>8.8013999999999992</v>
      </c>
      <c r="Z72" s="2">
        <v>-111.06189999999999</v>
      </c>
      <c r="AA72" s="2">
        <v>113.477</v>
      </c>
      <c r="AB72" s="2">
        <v>23.6617</v>
      </c>
      <c r="AC72" s="2">
        <v>25.0535</v>
      </c>
      <c r="AD72" s="2">
        <v>123.61199999999999</v>
      </c>
      <c r="AE72">
        <v>5.6841997900000001</v>
      </c>
      <c r="AF72">
        <v>1.7572207551773811</v>
      </c>
      <c r="AG72">
        <v>3.2621559900107688</v>
      </c>
      <c r="AH72" s="2">
        <v>1780.8134</v>
      </c>
      <c r="AI72" s="2">
        <v>378.62169999999998</v>
      </c>
      <c r="AJ72" s="2">
        <v>3763.3353000000002</v>
      </c>
      <c r="AK72" s="2">
        <v>98.336200000000005</v>
      </c>
      <c r="AL72">
        <v>68.289974831493311</v>
      </c>
      <c r="AM72">
        <v>49.31030020274553</v>
      </c>
      <c r="AN72">
        <v>88.040470134788407</v>
      </c>
    </row>
    <row r="73" spans="1:40" s="3" customFormat="1" x14ac:dyDescent="0.3">
      <c r="A73" s="3" t="s">
        <v>8</v>
      </c>
      <c r="B73" s="28" t="s">
        <v>164</v>
      </c>
      <c r="D73" s="3">
        <f>SUM(D71:D72)</f>
        <v>1</v>
      </c>
      <c r="E73" s="3">
        <f>$D$71*E71+$D$72*E72</f>
        <v>-757.77498518627272</v>
      </c>
      <c r="F73" s="3">
        <f t="shared" ref="F73:AN73" si="47">$D$71*F71+$D$72*F72</f>
        <v>-757.73711680407882</v>
      </c>
      <c r="G73" s="3">
        <f t="shared" si="47"/>
        <v>-757.5994854030622</v>
      </c>
      <c r="H73" s="3">
        <f t="shared" si="47"/>
        <v>-757.56161702086843</v>
      </c>
      <c r="I73" s="3">
        <f t="shared" si="47"/>
        <v>3.6859977709580072</v>
      </c>
      <c r="J73" s="3">
        <f t="shared" si="47"/>
        <v>-0.32356323505344414</v>
      </c>
      <c r="K73" s="3">
        <f t="shared" si="47"/>
        <v>-2.7345534447960722E-2</v>
      </c>
      <c r="L73" s="3">
        <f t="shared" si="47"/>
        <v>-0.17544938475070243</v>
      </c>
      <c r="M73" s="3">
        <f t="shared" si="47"/>
        <v>0.29621770060548341</v>
      </c>
      <c r="N73" s="3">
        <f t="shared" si="47"/>
        <v>5.1961698328058914E-2</v>
      </c>
      <c r="O73" s="3">
        <f t="shared" si="47"/>
        <v>75.961928978695113</v>
      </c>
      <c r="P73" s="3">
        <f t="shared" si="47"/>
        <v>7.8774458944444747</v>
      </c>
      <c r="Q73" s="3">
        <f t="shared" si="47"/>
        <v>-2.2995653802111704</v>
      </c>
      <c r="R73" s="3">
        <f t="shared" si="47"/>
        <v>-5.5778805142333043</v>
      </c>
      <c r="S73" s="3">
        <f t="shared" si="47"/>
        <v>9.9595661738630312</v>
      </c>
      <c r="T73" s="3">
        <f t="shared" si="47"/>
        <v>0.80966803799367071</v>
      </c>
      <c r="U73" s="3">
        <f t="shared" si="47"/>
        <v>-0.61350547192091276</v>
      </c>
      <c r="V73" s="3">
        <f t="shared" si="47"/>
        <v>-0.70203076566910216</v>
      </c>
      <c r="W73" s="3">
        <f t="shared" si="47"/>
        <v>-2.0251786220815714E-2</v>
      </c>
      <c r="X73" s="3">
        <f t="shared" si="47"/>
        <v>0.5019511851543581</v>
      </c>
      <c r="Y73" s="3">
        <f t="shared" si="47"/>
        <v>10.386946685415451</v>
      </c>
      <c r="Z73" s="3">
        <f t="shared" si="47"/>
        <v>-117.17718325186615</v>
      </c>
      <c r="AA73" s="3">
        <f t="shared" si="47"/>
        <v>114.72562278050046</v>
      </c>
      <c r="AB73" s="3">
        <f t="shared" si="47"/>
        <v>24.175310155730401</v>
      </c>
      <c r="AC73" s="3">
        <f t="shared" si="47"/>
        <v>25.174631387735353</v>
      </c>
      <c r="AD73" s="3">
        <f t="shared" si="47"/>
        <v>124.85599320857712</v>
      </c>
      <c r="AE73" s="3">
        <f t="shared" si="47"/>
        <v>5.7083666456297957</v>
      </c>
      <c r="AF73" s="3">
        <f t="shared" si="47"/>
        <v>1.7609646886109345</v>
      </c>
      <c r="AG73" s="3">
        <f t="shared" si="47"/>
        <v>3.2519843793183565</v>
      </c>
      <c r="AH73" s="3">
        <f t="shared" si="47"/>
        <v>1800.2337461662291</v>
      </c>
      <c r="AI73" s="3">
        <f t="shared" si="47"/>
        <v>406.1997876195685</v>
      </c>
      <c r="AJ73" s="3">
        <f t="shared" si="47"/>
        <v>3769.9429518423012</v>
      </c>
      <c r="AK73" s="3">
        <f t="shared" si="47"/>
        <v>101.22211174035323</v>
      </c>
      <c r="AL73" s="3">
        <f t="shared" si="47"/>
        <v>68.168353039727933</v>
      </c>
      <c r="AM73" s="3">
        <f t="shared" si="47"/>
        <v>49.245804102193503</v>
      </c>
      <c r="AN73" s="3">
        <f t="shared" si="47"/>
        <v>87.920761751582688</v>
      </c>
    </row>
    <row r="74" spans="1:40" s="2" customFormat="1" x14ac:dyDescent="0.3">
      <c r="B74" s="9" t="s">
        <v>141</v>
      </c>
      <c r="C74" s="2">
        <f>(H74-MIN($H$74:$H$75))*627.509</f>
        <v>0</v>
      </c>
      <c r="D74" s="1">
        <f>EXP(-C74/(0.001986*295.15))/(EXP(-$C$74/(0.001986*295.15))+EXP(-$C$75/(0.001986*295.15)))</f>
        <v>0.53870229391703917</v>
      </c>
      <c r="E74" s="2">
        <v>-536.28163400000005</v>
      </c>
      <c r="F74" s="2">
        <v>-536.22011499999996</v>
      </c>
      <c r="G74" s="2">
        <v>-536.06936710000002</v>
      </c>
      <c r="H74" s="4">
        <f t="shared" si="15"/>
        <v>-536.00784809999993</v>
      </c>
      <c r="I74" s="2">
        <v>3.1215999999999999</v>
      </c>
      <c r="J74" s="2">
        <v>-0.33252999999999999</v>
      </c>
      <c r="K74" s="2">
        <v>-4.292E-2</v>
      </c>
      <c r="L74" s="2">
        <v>-0.18773000000000001</v>
      </c>
      <c r="M74" s="2">
        <v>0.28960999999999998</v>
      </c>
      <c r="N74" s="2">
        <v>6.0839999999999998E-2</v>
      </c>
      <c r="O74" s="2">
        <v>81.473699999999994</v>
      </c>
      <c r="P74" s="2">
        <v>11.142200000000001</v>
      </c>
      <c r="Q74" s="2">
        <v>-1.4209000000000001</v>
      </c>
      <c r="R74" s="2">
        <v>-9.7211999999999996</v>
      </c>
      <c r="S74" s="2">
        <v>14.855</v>
      </c>
      <c r="T74" s="2">
        <v>0.82555999999999996</v>
      </c>
      <c r="U74" s="2">
        <v>-0.62380000000000002</v>
      </c>
      <c r="V74" s="2">
        <v>-0.68923999999999996</v>
      </c>
      <c r="W74" s="2">
        <v>-0.26865</v>
      </c>
      <c r="X74" s="2">
        <v>0.50380999999999998</v>
      </c>
      <c r="Y74" s="2">
        <v>6.4245999999999999</v>
      </c>
      <c r="Z74" s="2">
        <v>-125.25</v>
      </c>
      <c r="AA74" s="2">
        <v>106.42740000000001</v>
      </c>
      <c r="AB74" s="2">
        <v>58.290100000000002</v>
      </c>
      <c r="AC74" s="2">
        <v>24.711600000000001</v>
      </c>
      <c r="AD74" s="2">
        <v>122.965</v>
      </c>
      <c r="AE74">
        <v>6.4035059800000003</v>
      </c>
      <c r="AF74">
        <v>1.70000851</v>
      </c>
      <c r="AG74">
        <v>3.8222807300698678</v>
      </c>
      <c r="AH74" s="2">
        <v>1778.9919</v>
      </c>
      <c r="AI74" s="2">
        <v>403.45920000000001</v>
      </c>
      <c r="AJ74" s="2">
        <v>3759.1500999999998</v>
      </c>
      <c r="AK74" s="2">
        <v>103.04349999999999</v>
      </c>
      <c r="AL74">
        <v>69.667486531474964</v>
      </c>
      <c r="AM74">
        <v>51.698422916708139</v>
      </c>
      <c r="AN74">
        <v>88.239116794645795</v>
      </c>
    </row>
    <row r="75" spans="1:40" s="2" customFormat="1" x14ac:dyDescent="0.3">
      <c r="B75" s="9" t="s">
        <v>142</v>
      </c>
      <c r="C75" s="53">
        <f>(H75-MIN($H$74:$H$75))*627.509</f>
        <v>9.0926054034514661E-2</v>
      </c>
      <c r="D75" s="1">
        <f>EXP(-C75/(0.001986*295.15))/(EXP(-$C$74/(0.001986*295.15))+EXP(-$C$75/(0.001986*295.15)))</f>
        <v>0.46129770608296083</v>
      </c>
      <c r="E75" s="2">
        <v>-536.28038800000002</v>
      </c>
      <c r="F75" s="2">
        <v>-536.21911</v>
      </c>
      <c r="G75" s="2">
        <v>-536.06898120000005</v>
      </c>
      <c r="H75" s="4">
        <f t="shared" si="15"/>
        <v>-536.00770320000004</v>
      </c>
      <c r="I75" s="2">
        <v>6.1744000000000003</v>
      </c>
      <c r="J75" s="2">
        <v>-0.33228000000000002</v>
      </c>
      <c r="K75" s="2">
        <v>-4.3020000000000003E-2</v>
      </c>
      <c r="L75" s="2">
        <v>-0.18765000000000001</v>
      </c>
      <c r="M75" s="2">
        <v>0.28926000000000002</v>
      </c>
      <c r="N75" s="2">
        <v>6.087E-2</v>
      </c>
      <c r="O75" s="2">
        <v>81.583699999999993</v>
      </c>
      <c r="P75" s="2">
        <v>5.1458000000000004</v>
      </c>
      <c r="Q75" s="2">
        <v>-1.6254999999999999</v>
      </c>
      <c r="R75" s="2">
        <v>-3.5203000000000002</v>
      </c>
      <c r="S75" s="2">
        <v>6.4432</v>
      </c>
      <c r="T75" s="2">
        <v>0.82138999999999995</v>
      </c>
      <c r="U75" s="2">
        <v>-0.59923999999999999</v>
      </c>
      <c r="V75" s="2">
        <v>-0.71453</v>
      </c>
      <c r="W75" s="2">
        <v>-0.26761000000000001</v>
      </c>
      <c r="X75" s="2">
        <v>0.50548000000000004</v>
      </c>
      <c r="Y75" s="2">
        <v>9.2376000000000005</v>
      </c>
      <c r="Z75" s="2">
        <v>-147.8802</v>
      </c>
      <c r="AA75" s="2">
        <v>109.3832</v>
      </c>
      <c r="AB75" s="2">
        <v>58.4559</v>
      </c>
      <c r="AC75" s="2">
        <v>25.142800000000001</v>
      </c>
      <c r="AD75" s="2">
        <v>126.456</v>
      </c>
      <c r="AE75">
        <v>6.3980606</v>
      </c>
      <c r="AF75">
        <v>1.7000299699999999</v>
      </c>
      <c r="AG75">
        <v>3.834324670854877</v>
      </c>
      <c r="AH75" s="2">
        <v>1809.2796000000001</v>
      </c>
      <c r="AI75" s="2">
        <v>437.91090000000003</v>
      </c>
      <c r="AJ75" s="2">
        <v>3773.6167999999998</v>
      </c>
      <c r="AK75" s="2">
        <v>108.06480000000001</v>
      </c>
      <c r="AL75">
        <v>69.820955249323021</v>
      </c>
      <c r="AM75">
        <v>51.937645800449303</v>
      </c>
      <c r="AN75">
        <v>88.204624480390208</v>
      </c>
    </row>
    <row r="76" spans="1:40" s="3" customFormat="1" x14ac:dyDescent="0.3">
      <c r="A76" s="3" t="s">
        <v>6</v>
      </c>
      <c r="B76" s="28" t="s">
        <v>163</v>
      </c>
      <c r="D76" s="3">
        <f>SUM(D74:D75)</f>
        <v>1</v>
      </c>
      <c r="E76" s="3">
        <f>$D$74*E74+$D$75*E75</f>
        <v>-536.28105922305826</v>
      </c>
      <c r="F76" s="3">
        <f t="shared" ref="F76:AN76" si="48">$D$74*F74+$D$75*F75</f>
        <v>-536.21965139580539</v>
      </c>
      <c r="G76" s="3">
        <f t="shared" si="48"/>
        <v>-536.06918908521527</v>
      </c>
      <c r="H76" s="3">
        <f t="shared" si="48"/>
        <v>-536.00778125796228</v>
      </c>
      <c r="I76" s="3">
        <f t="shared" si="48"/>
        <v>4.5298496371300629</v>
      </c>
      <c r="J76" s="3">
        <f t="shared" si="48"/>
        <v>-0.33241467557347926</v>
      </c>
      <c r="K76" s="3">
        <f t="shared" si="48"/>
        <v>-4.2966129770608298E-2</v>
      </c>
      <c r="L76" s="3">
        <f t="shared" si="48"/>
        <v>-0.18769309618351337</v>
      </c>
      <c r="M76" s="3">
        <f t="shared" si="48"/>
        <v>0.28944854580287094</v>
      </c>
      <c r="N76" s="3">
        <f t="shared" si="48"/>
        <v>6.0853838931182486E-2</v>
      </c>
      <c r="O76" s="3">
        <f t="shared" si="48"/>
        <v>81.524442747669127</v>
      </c>
      <c r="P76" s="3">
        <f t="shared" si="48"/>
        <v>8.376074435244135</v>
      </c>
      <c r="Q76" s="3">
        <f t="shared" si="48"/>
        <v>-1.5152815106645738</v>
      </c>
      <c r="R76" s="3">
        <f t="shared" si="48"/>
        <v>-6.8607390543501676</v>
      </c>
      <c r="S76" s="3">
        <f t="shared" si="48"/>
        <v>10.97465595597135</v>
      </c>
      <c r="T76" s="3">
        <f t="shared" si="48"/>
        <v>0.82363638856563404</v>
      </c>
      <c r="U76" s="3">
        <f t="shared" si="48"/>
        <v>-0.61247052833860249</v>
      </c>
      <c r="V76" s="3">
        <f t="shared" si="48"/>
        <v>-0.70090621898683803</v>
      </c>
      <c r="W76" s="3">
        <f t="shared" si="48"/>
        <v>-0.26817025038567377</v>
      </c>
      <c r="X76" s="3">
        <f t="shared" si="48"/>
        <v>0.50458036716915855</v>
      </c>
      <c r="Y76" s="3">
        <f t="shared" si="48"/>
        <v>7.722230447211369</v>
      </c>
      <c r="Z76" s="3">
        <f t="shared" si="48"/>
        <v>-135.68925934819862</v>
      </c>
      <c r="AA76" s="3">
        <f t="shared" si="48"/>
        <v>107.79090375964002</v>
      </c>
      <c r="AB76" s="3">
        <f t="shared" si="48"/>
        <v>58.366583159668551</v>
      </c>
      <c r="AC76" s="3">
        <f t="shared" si="48"/>
        <v>24.910511570862973</v>
      </c>
      <c r="AD76" s="3">
        <f t="shared" si="48"/>
        <v>124.57539029193563</v>
      </c>
      <c r="AE76" s="3">
        <f t="shared" si="48"/>
        <v>6.4009940386972506</v>
      </c>
      <c r="AF76" s="3">
        <f t="shared" si="48"/>
        <v>1.7000184094487725</v>
      </c>
      <c r="AG76" s="3">
        <f t="shared" si="48"/>
        <v>3.8278365723261913</v>
      </c>
      <c r="AH76" s="3">
        <f t="shared" si="48"/>
        <v>1792.9635465325291</v>
      </c>
      <c r="AI76" s="3">
        <f t="shared" si="48"/>
        <v>419.35169018065835</v>
      </c>
      <c r="AJ76" s="3">
        <f t="shared" si="48"/>
        <v>3765.8235555245901</v>
      </c>
      <c r="AK76" s="3">
        <f t="shared" si="48"/>
        <v>105.35981417155438</v>
      </c>
      <c r="AL76" s="3">
        <f t="shared" si="48"/>
        <v>69.73828129897376</v>
      </c>
      <c r="AM76" s="3">
        <f t="shared" si="48"/>
        <v>51.808775884220488</v>
      </c>
      <c r="AN76" s="3">
        <f t="shared" si="48"/>
        <v>88.223205569202207</v>
      </c>
    </row>
    <row r="77" spans="1:40" s="2" customFormat="1" x14ac:dyDescent="0.3">
      <c r="B77" s="9" t="s">
        <v>143</v>
      </c>
      <c r="C77" s="2">
        <f>(H77-MIN($H$77:$H$80))*627.509</f>
        <v>0</v>
      </c>
      <c r="D77" s="1">
        <f>EXP(-C77/(0.001986*295.15))/(EXP(-$C$77/(0.001986*295.15))+EXP(-$C$78/(0.001986*295.15))+EXP(-$C$79/(0.001986*295.15))+EXP(-$C$80/(0.001986*295.15)))</f>
        <v>0.47522291828599805</v>
      </c>
      <c r="E77" s="2">
        <v>-535.52853000000005</v>
      </c>
      <c r="F77" s="2">
        <v>-535.41728899999998</v>
      </c>
      <c r="G77" s="2">
        <v>-535.2973068</v>
      </c>
      <c r="H77" s="4">
        <f t="shared" si="15"/>
        <v>-535.18606580000005</v>
      </c>
      <c r="I77" s="2">
        <v>2.7646999999999999</v>
      </c>
      <c r="J77" s="2">
        <v>-0.28502</v>
      </c>
      <c r="K77" s="2">
        <v>-1.5900000000000001E-3</v>
      </c>
      <c r="L77" s="2">
        <v>-0.14330000000000001</v>
      </c>
      <c r="M77" s="2">
        <v>0.28343000000000002</v>
      </c>
      <c r="N77" s="2">
        <v>3.6229999999999998E-2</v>
      </c>
      <c r="O77" s="2">
        <v>102.194</v>
      </c>
      <c r="P77" s="2">
        <v>7.6020000000000003</v>
      </c>
      <c r="Q77" s="2">
        <v>0.58340000000000003</v>
      </c>
      <c r="R77" s="2">
        <v>-8.1853999999999996</v>
      </c>
      <c r="S77" s="2">
        <v>11.186199999999999</v>
      </c>
      <c r="T77" s="2">
        <v>0.80701999999999996</v>
      </c>
      <c r="U77" s="2">
        <v>-0.60704000000000002</v>
      </c>
      <c r="V77" s="2">
        <v>-0.71504000000000001</v>
      </c>
      <c r="W77" s="2">
        <v>-0.14116999999999999</v>
      </c>
      <c r="X77" s="2">
        <v>0.50294000000000005</v>
      </c>
      <c r="Y77" s="2">
        <v>-0.66900000000000004</v>
      </c>
      <c r="Z77" s="2">
        <v>-150.05869999999999</v>
      </c>
      <c r="AA77" s="2">
        <v>115.89060000000001</v>
      </c>
      <c r="AB77" s="2">
        <v>121.1297</v>
      </c>
      <c r="AC77" s="2">
        <v>25.277999999999999</v>
      </c>
      <c r="AD77" s="2">
        <v>126.39700000000001</v>
      </c>
      <c r="AE77">
        <v>4.4270929199999998</v>
      </c>
      <c r="AF77">
        <v>1.868895523974891</v>
      </c>
      <c r="AG77">
        <v>7.1587367478326724</v>
      </c>
      <c r="AH77" s="2">
        <v>1844.1017999999999</v>
      </c>
      <c r="AI77" s="2">
        <v>283.94869999999997</v>
      </c>
      <c r="AJ77" s="2">
        <v>3757.3786</v>
      </c>
      <c r="AK77" s="2">
        <v>78.978499999999997</v>
      </c>
      <c r="AL77">
        <v>71.136625096027799</v>
      </c>
      <c r="AM77">
        <v>53.17289483930341</v>
      </c>
      <c r="AN77">
        <v>88.993669586002127</v>
      </c>
    </row>
    <row r="78" spans="1:40" s="2" customFormat="1" x14ac:dyDescent="0.3">
      <c r="B78" s="9" t="s">
        <v>144</v>
      </c>
      <c r="C78" s="53">
        <f t="shared" ref="C78:C80" si="49">(H78-MIN($H$77:$H$80))*627.509</f>
        <v>0.73336976836745227</v>
      </c>
      <c r="D78" s="1">
        <f t="shared" ref="D78:D80" si="50">EXP(-C78/(0.001986*295.15))/(EXP(-$C$77/(0.001986*295.15))+EXP(-$C$78/(0.001986*295.15))+EXP(-$C$79/(0.001986*295.15))+EXP(-$C$80/(0.001986*295.15)))</f>
        <v>0.13600045349613338</v>
      </c>
      <c r="E78" s="2">
        <v>-535.52862600000003</v>
      </c>
      <c r="F78" s="2">
        <v>-535.416965</v>
      </c>
      <c r="G78" s="2">
        <v>-535.29655809999997</v>
      </c>
      <c r="H78" s="4">
        <f t="shared" si="15"/>
        <v>-535.18489709999994</v>
      </c>
      <c r="I78" s="2">
        <v>0.66710000000000003</v>
      </c>
      <c r="J78" s="2">
        <v>-0.28628999999999999</v>
      </c>
      <c r="K78" s="2">
        <v>-1.06E-3</v>
      </c>
      <c r="L78" s="2">
        <v>-0.14366999999999999</v>
      </c>
      <c r="M78" s="2">
        <v>0.28522999999999998</v>
      </c>
      <c r="N78" s="2">
        <v>3.619E-2</v>
      </c>
      <c r="O78" s="2">
        <v>102.024</v>
      </c>
      <c r="P78" s="2">
        <v>3.8450000000000002</v>
      </c>
      <c r="Q78" s="2">
        <v>0.45250000000000001</v>
      </c>
      <c r="R78" s="2">
        <v>-4.2975000000000003</v>
      </c>
      <c r="S78" s="2">
        <v>5.7842000000000002</v>
      </c>
      <c r="T78" s="2">
        <v>0.80545</v>
      </c>
      <c r="U78" s="2">
        <v>-0.62494000000000005</v>
      </c>
      <c r="V78" s="2">
        <v>-0.69686999999999999</v>
      </c>
      <c r="W78" s="2">
        <v>-0.13758999999999999</v>
      </c>
      <c r="X78" s="2">
        <v>0.50287000000000004</v>
      </c>
      <c r="Y78" s="2">
        <v>-3.7732000000000001</v>
      </c>
      <c r="Z78" s="2">
        <v>-139.3125</v>
      </c>
      <c r="AA78" s="2">
        <v>105.9692</v>
      </c>
      <c r="AB78" s="2">
        <v>118.8496</v>
      </c>
      <c r="AC78" s="2">
        <v>25.2835</v>
      </c>
      <c r="AD78" s="2">
        <v>122.92100000000001</v>
      </c>
      <c r="AE78">
        <v>4.3800520000000001</v>
      </c>
      <c r="AF78">
        <v>2.0090222723612121</v>
      </c>
      <c r="AG78">
        <v>7.171585023195016</v>
      </c>
      <c r="AH78" s="2">
        <v>1811.0098</v>
      </c>
      <c r="AI78" s="2">
        <v>327.5154</v>
      </c>
      <c r="AJ78" s="2">
        <v>3755.3960000000002</v>
      </c>
      <c r="AK78" s="2">
        <v>80.076599999999999</v>
      </c>
      <c r="AL78">
        <v>71.419097636302482</v>
      </c>
      <c r="AM78">
        <v>53.331947003869182</v>
      </c>
      <c r="AN78">
        <v>89.174229691876761</v>
      </c>
    </row>
    <row r="79" spans="1:40" s="2" customFormat="1" x14ac:dyDescent="0.3">
      <c r="B79" s="9" t="s">
        <v>145</v>
      </c>
      <c r="C79" s="53">
        <f t="shared" si="49"/>
        <v>0.35623685946354716</v>
      </c>
      <c r="D79" s="1">
        <f t="shared" si="50"/>
        <v>0.25879736854333829</v>
      </c>
      <c r="E79" s="2">
        <v>-535.52710100000002</v>
      </c>
      <c r="F79" s="2">
        <v>-535.41661799999997</v>
      </c>
      <c r="G79" s="2">
        <v>-535.29598109999995</v>
      </c>
      <c r="H79" s="4">
        <f t="shared" si="15"/>
        <v>-535.18549809999979</v>
      </c>
      <c r="I79" s="2">
        <v>3.3089</v>
      </c>
      <c r="J79" s="2">
        <v>-0.28532000000000002</v>
      </c>
      <c r="K79" s="2">
        <v>-1.6000000000000001E-3</v>
      </c>
      <c r="L79" s="2">
        <v>-0.14346</v>
      </c>
      <c r="M79" s="2">
        <v>0.28372000000000003</v>
      </c>
      <c r="N79" s="2">
        <v>3.6269999999999997E-2</v>
      </c>
      <c r="O79" s="2">
        <v>103.247</v>
      </c>
      <c r="P79" s="2">
        <v>9.1018000000000008</v>
      </c>
      <c r="Q79" s="2">
        <v>-4.4001000000000001</v>
      </c>
      <c r="R79" s="2">
        <v>-4.7016999999999998</v>
      </c>
      <c r="S79" s="2">
        <v>11.1494</v>
      </c>
      <c r="T79" s="2">
        <v>0.82242999999999999</v>
      </c>
      <c r="U79" s="2">
        <v>-0.60224</v>
      </c>
      <c r="V79" s="2">
        <v>-0.71679000000000004</v>
      </c>
      <c r="W79" s="2">
        <v>-0.14188999999999999</v>
      </c>
      <c r="X79" s="2">
        <v>0.50292999999999999</v>
      </c>
      <c r="Y79" s="2">
        <v>0.97860000000000003</v>
      </c>
      <c r="Z79" s="2">
        <v>-143.6156</v>
      </c>
      <c r="AA79" s="2">
        <v>116.2285</v>
      </c>
      <c r="AB79" s="2">
        <v>120.9961</v>
      </c>
      <c r="AC79" s="2">
        <v>25.3294</v>
      </c>
      <c r="AD79" s="2">
        <v>127.155</v>
      </c>
      <c r="AE79">
        <v>8.1685336300000007</v>
      </c>
      <c r="AF79">
        <v>1.9351558654207131</v>
      </c>
      <c r="AG79">
        <v>5.3581573800042586</v>
      </c>
      <c r="AH79" s="2">
        <v>1852.2148999999999</v>
      </c>
      <c r="AI79" s="2">
        <v>310.53989999999999</v>
      </c>
      <c r="AJ79" s="2">
        <v>3765.4756000000002</v>
      </c>
      <c r="AK79" s="2">
        <v>91.310299999999998</v>
      </c>
      <c r="AL79">
        <v>67.817396838502148</v>
      </c>
      <c r="AM79">
        <v>48.094095628714499</v>
      </c>
      <c r="AN79">
        <v>87.875449119688071</v>
      </c>
    </row>
    <row r="80" spans="1:40" s="2" customFormat="1" x14ac:dyDescent="0.3">
      <c r="B80" s="9" t="s">
        <v>146</v>
      </c>
      <c r="C80" s="53">
        <f t="shared" si="49"/>
        <v>0.75991339900757005</v>
      </c>
      <c r="D80" s="1">
        <f t="shared" si="50"/>
        <v>0.12997925967453022</v>
      </c>
      <c r="E80" s="2">
        <v>-535.52660100000003</v>
      </c>
      <c r="F80" s="2">
        <v>-535.41672500000004</v>
      </c>
      <c r="G80" s="2">
        <v>-535.29473080000002</v>
      </c>
      <c r="H80" s="4">
        <f t="shared" si="15"/>
        <v>-535.18485480000004</v>
      </c>
      <c r="I80" s="2">
        <v>1.1507000000000001</v>
      </c>
      <c r="J80" s="2">
        <v>-0.28544000000000003</v>
      </c>
      <c r="K80" s="2">
        <v>-1.1000000000000001E-3</v>
      </c>
      <c r="L80" s="2">
        <v>-0.14327000000000001</v>
      </c>
      <c r="M80" s="2">
        <v>0.28433999999999998</v>
      </c>
      <c r="N80" s="2">
        <v>3.6089999999999997E-2</v>
      </c>
      <c r="O80" s="2">
        <v>103.474</v>
      </c>
      <c r="P80" s="2">
        <v>7.4200999999999997</v>
      </c>
      <c r="Q80" s="2">
        <v>-3.1206999999999998</v>
      </c>
      <c r="R80" s="2">
        <v>-4.2994000000000003</v>
      </c>
      <c r="S80" s="2">
        <v>9.1257999999999999</v>
      </c>
      <c r="T80" s="2">
        <v>0.82318000000000002</v>
      </c>
      <c r="U80" s="2">
        <v>-0.63173000000000001</v>
      </c>
      <c r="V80" s="2">
        <v>-0.68908999999999998</v>
      </c>
      <c r="W80" s="2">
        <v>-0.13854</v>
      </c>
      <c r="X80" s="2">
        <v>0.50155000000000005</v>
      </c>
      <c r="Y80" s="2">
        <v>-1.5528</v>
      </c>
      <c r="Z80" s="2">
        <v>-123.88039999999999</v>
      </c>
      <c r="AA80" s="2">
        <v>102.8043</v>
      </c>
      <c r="AB80" s="2">
        <v>119.56570000000001</v>
      </c>
      <c r="AC80" s="2">
        <v>24.914100000000001</v>
      </c>
      <c r="AD80" s="2">
        <v>121.59399999999999</v>
      </c>
      <c r="AE80">
        <v>8.2935132800000009</v>
      </c>
      <c r="AF80">
        <v>1.9339784311126991</v>
      </c>
      <c r="AG80">
        <v>5.1514160600411829</v>
      </c>
      <c r="AH80" s="2">
        <v>1811.0197000000001</v>
      </c>
      <c r="AI80" s="2">
        <v>394.5136</v>
      </c>
      <c r="AJ80" s="2">
        <v>3751.0527999999999</v>
      </c>
      <c r="AK80" s="2">
        <v>83.415599999999998</v>
      </c>
      <c r="AL80">
        <v>67.621815930238554</v>
      </c>
      <c r="AM80">
        <v>47.820181420192043</v>
      </c>
      <c r="AN80">
        <v>87.679413774944251</v>
      </c>
    </row>
    <row r="81" spans="1:40" s="3" customFormat="1" x14ac:dyDescent="0.3">
      <c r="A81" s="3" t="s">
        <v>14</v>
      </c>
      <c r="B81" s="28" t="s">
        <v>162</v>
      </c>
      <c r="D81" s="3">
        <f>SUM(D77:D80)</f>
        <v>0.99999999999999978</v>
      </c>
      <c r="E81" s="3">
        <f>$D$77*E77+$D$78*E78+$D$79*E79+$D$80*E80</f>
        <v>-535.52792250461198</v>
      </c>
      <c r="F81" s="3">
        <f t="shared" ref="F81:AN81" si="51">$D$77*F77+$D$78*F78+$D$79*F79+$D$80*F80</f>
        <v>-535.41699797451633</v>
      </c>
      <c r="G81" s="3">
        <f t="shared" si="51"/>
        <v>-535.296527062216</v>
      </c>
      <c r="H81" s="3">
        <f t="shared" si="51"/>
        <v>-535.18560253212036</v>
      </c>
      <c r="I81" s="3">
        <f t="shared" si="51"/>
        <v>2.4104764515931034</v>
      </c>
      <c r="J81" s="3">
        <f t="shared" si="51"/>
        <v>-0.28532495107556638</v>
      </c>
      <c r="K81" s="3">
        <f t="shared" si="51"/>
        <v>-1.4568178960919628E-3</v>
      </c>
      <c r="L81" s="3">
        <f t="shared" si="51"/>
        <v>-0.14338782836897027</v>
      </c>
      <c r="M81" s="3">
        <f t="shared" si="51"/>
        <v>0.28386813317947446</v>
      </c>
      <c r="N81" s="3">
        <f t="shared" si="51"/>
        <v>3.6216714780247447E-2</v>
      </c>
      <c r="O81" s="3">
        <f t="shared" si="51"/>
        <v>102.60976700436518</v>
      </c>
      <c r="P81" s="3">
        <f t="shared" si="51"/>
        <v>7.4555473622215285</v>
      </c>
      <c r="Q81" s="3">
        <f t="shared" si="51"/>
        <v>-1.2055753212587976</v>
      </c>
      <c r="R81" s="3">
        <f t="shared" si="51"/>
        <v>-6.2499720409627306</v>
      </c>
      <c r="S81" s="3">
        <f t="shared" si="51"/>
        <v>10.174192540418089</v>
      </c>
      <c r="T81" s="3">
        <f t="shared" si="51"/>
        <v>0.81289501157360422</v>
      </c>
      <c r="U81" s="3">
        <f t="shared" si="51"/>
        <v>-0.61144136866993692</v>
      </c>
      <c r="V81" s="3">
        <f t="shared" si="51"/>
        <v>-0.70964880536637198</v>
      </c>
      <c r="W81" s="3">
        <f t="shared" si="51"/>
        <v>-0.140527607028891</v>
      </c>
      <c r="X81" s="3">
        <f t="shared" si="51"/>
        <v>0.50274722082362222</v>
      </c>
      <c r="Y81" s="3">
        <f t="shared" si="51"/>
        <v>-0.77965373303104279</v>
      </c>
      <c r="Z81" s="3">
        <f t="shared" si="51"/>
        <v>-143.5271185478405</v>
      </c>
      <c r="AA81" s="3">
        <f t="shared" si="51"/>
        <v>112.92778514563545</v>
      </c>
      <c r="AB81" s="3">
        <f t="shared" si="51"/>
        <v>120.58174247541511</v>
      </c>
      <c r="AC81" s="3">
        <f t="shared" si="51"/>
        <v>25.244750734641791</v>
      </c>
      <c r="AD81" s="3">
        <f t="shared" si="51"/>
        <v>125.49614044478652</v>
      </c>
      <c r="AE81" s="3">
        <f t="shared" si="51"/>
        <v>5.8915247998393738</v>
      </c>
      <c r="AF81" s="3">
        <f t="shared" si="51"/>
        <v>1.9135602553945694</v>
      </c>
      <c r="AG81" s="3">
        <f t="shared" si="51"/>
        <v>6.4335888599326658</v>
      </c>
      <c r="AH81" s="3">
        <f t="shared" si="51"/>
        <v>1837.4009350571559</v>
      </c>
      <c r="AI81" s="3">
        <f t="shared" si="51"/>
        <v>311.12666739172806</v>
      </c>
      <c r="AJ81" s="3">
        <f t="shared" si="51"/>
        <v>3758.3822249931445</v>
      </c>
      <c r="AK81" s="3">
        <f t="shared" si="51"/>
        <v>82.896010460488682</v>
      </c>
      <c r="AL81" s="3">
        <f t="shared" si="51"/>
        <v>69.859181657696496</v>
      </c>
      <c r="AM81" s="3">
        <f t="shared" si="51"/>
        <v>51.184404407287481</v>
      </c>
      <c r="AN81" s="3">
        <f t="shared" si="51"/>
        <v>88.558007330806745</v>
      </c>
    </row>
    <row r="82" spans="1:40" s="3" customFormat="1" x14ac:dyDescent="0.3">
      <c r="A82" s="3" t="s">
        <v>15</v>
      </c>
      <c r="B82" s="28" t="s">
        <v>147</v>
      </c>
      <c r="E82" s="3">
        <v>-534.32497599999999</v>
      </c>
      <c r="F82" s="3">
        <v>-534.23661200000004</v>
      </c>
      <c r="G82" s="3">
        <v>-534.09543499999995</v>
      </c>
      <c r="H82" s="39">
        <f t="shared" si="15"/>
        <v>-534.00707099999988</v>
      </c>
      <c r="I82" s="3">
        <v>3.8487</v>
      </c>
      <c r="J82" s="3">
        <v>-0.32300000000000001</v>
      </c>
      <c r="K82" s="3">
        <v>-5.3539999999999997E-2</v>
      </c>
      <c r="L82" s="3">
        <v>-0.18826999999999999</v>
      </c>
      <c r="M82" s="3">
        <v>0.26945999999999998</v>
      </c>
      <c r="N82" s="3">
        <v>6.5769999999999995E-2</v>
      </c>
      <c r="O82" s="3">
        <v>102.131</v>
      </c>
      <c r="P82" s="3">
        <v>10.892099999999999</v>
      </c>
      <c r="Q82" s="3">
        <v>-2.8546999999999998</v>
      </c>
      <c r="R82" s="3">
        <v>-8.0374999999999996</v>
      </c>
      <c r="S82" s="3">
        <v>13.834300000000001</v>
      </c>
      <c r="T82" s="3">
        <v>0.76587000000000005</v>
      </c>
      <c r="U82" s="3">
        <v>-0.59926999999999997</v>
      </c>
      <c r="V82" s="3">
        <v>-0.68498999999999999</v>
      </c>
      <c r="W82" s="3">
        <v>0.49895</v>
      </c>
      <c r="X82" s="3">
        <v>0.50568000000000002</v>
      </c>
      <c r="Y82" s="3">
        <v>4.4623999999999997</v>
      </c>
      <c r="Z82" s="3">
        <v>-153.24639999999999</v>
      </c>
      <c r="AA82" s="3">
        <v>107.241</v>
      </c>
      <c r="AB82" s="3">
        <v>-24.1068</v>
      </c>
      <c r="AC82" s="3">
        <v>24.797499999999999</v>
      </c>
      <c r="AD82" s="3">
        <v>123.61799999999999</v>
      </c>
      <c r="AE82" s="3">
        <v>6.5128842999999996</v>
      </c>
      <c r="AF82" s="3">
        <v>2.0517447989763329</v>
      </c>
      <c r="AG82" s="3">
        <v>5.7539658484263638</v>
      </c>
      <c r="AH82" s="3">
        <v>1802.8723</v>
      </c>
      <c r="AI82" s="3">
        <v>275.76580000000001</v>
      </c>
      <c r="AJ82" s="3">
        <v>3736.0522999999998</v>
      </c>
      <c r="AK82" s="3">
        <v>80.525599999999997</v>
      </c>
      <c r="AL82" s="3">
        <v>71.05995891261766</v>
      </c>
      <c r="AM82" s="3">
        <v>52.673796495698987</v>
      </c>
      <c r="AN82" s="3">
        <v>89.31660641190355</v>
      </c>
    </row>
    <row r="83" spans="1:40" s="2" customFormat="1" x14ac:dyDescent="0.3">
      <c r="B83" s="9" t="s">
        <v>170</v>
      </c>
      <c r="C83" s="2">
        <f>(H83-MIN($H$83:$H$84))*627.509</f>
        <v>0</v>
      </c>
      <c r="D83" s="1">
        <f>EXP(-C83/(0.001986*295.15))/(EXP(-$C$83/(0.001986*295.15))+EXP(-$C$84/(0.001986*295.15)))</f>
        <v>0.64416793797991845</v>
      </c>
      <c r="E83" s="2">
        <v>-434.79077999999998</v>
      </c>
      <c r="F83" s="2">
        <v>-434.74850900000001</v>
      </c>
      <c r="G83" s="2">
        <v>-434.6254151</v>
      </c>
      <c r="H83" s="4">
        <f t="shared" si="15"/>
        <v>-434.58314410000008</v>
      </c>
      <c r="I83" s="2">
        <v>1.1075999999999999</v>
      </c>
      <c r="J83" s="2">
        <v>-0.32994000000000001</v>
      </c>
      <c r="K83" s="2">
        <v>-3.065E-2</v>
      </c>
      <c r="L83" s="2">
        <v>-0.18029999999999999</v>
      </c>
      <c r="M83" s="2">
        <v>0.29929</v>
      </c>
      <c r="N83" s="2">
        <v>5.4309999999999997E-2</v>
      </c>
      <c r="O83" s="2">
        <v>61.921900000000001</v>
      </c>
      <c r="P83" s="2">
        <v>9.3257999999999992</v>
      </c>
      <c r="Q83" s="2">
        <v>-0.59430000000000005</v>
      </c>
      <c r="R83" s="2">
        <v>-8.7315000000000005</v>
      </c>
      <c r="S83" s="2">
        <v>12.789099999999999</v>
      </c>
      <c r="T83" s="2">
        <v>0.78154000000000001</v>
      </c>
      <c r="U83" s="2">
        <v>-0.59996000000000005</v>
      </c>
      <c r="V83" s="2">
        <v>-0.70203000000000004</v>
      </c>
      <c r="W83" s="2">
        <v>0.12623999999999999</v>
      </c>
      <c r="X83" s="2">
        <v>0.50539000000000001</v>
      </c>
      <c r="Y83" s="2">
        <v>14.8741</v>
      </c>
      <c r="Z83" s="2">
        <v>-123.6896</v>
      </c>
      <c r="AA83" s="2">
        <v>118.5714</v>
      </c>
      <c r="AB83" s="2">
        <v>27.052800000000001</v>
      </c>
      <c r="AC83" s="2">
        <v>25.2622</v>
      </c>
      <c r="AD83" s="2">
        <v>125.708</v>
      </c>
      <c r="AE83">
        <v>5.2156425500000001</v>
      </c>
      <c r="AF83">
        <v>1.7</v>
      </c>
      <c r="AG83">
        <v>3.1314383000000001</v>
      </c>
      <c r="AH83" s="2">
        <v>1809.7445</v>
      </c>
      <c r="AI83" s="2">
        <v>483.6062</v>
      </c>
      <c r="AJ83" s="2">
        <v>3772.7728999999999</v>
      </c>
      <c r="AK83" s="2">
        <v>117.4344</v>
      </c>
      <c r="AL83">
        <v>67.565496404362534</v>
      </c>
      <c r="AM83">
        <v>48.45927779234124</v>
      </c>
      <c r="AN83">
        <v>87.770727280196894</v>
      </c>
    </row>
    <row r="84" spans="1:40" s="2" customFormat="1" x14ac:dyDescent="0.3">
      <c r="B84" s="9" t="s">
        <v>171</v>
      </c>
      <c r="C84" s="2">
        <f>(H84-MIN($H$83:$H$84))*627.509</f>
        <v>0.34789098963480547</v>
      </c>
      <c r="D84" s="1">
        <f>EXP(-C84/(0.001986*295.15))/(EXP(-$C$83/(0.001986*295.15))+EXP(-$C$84/(0.001986*295.15)))</f>
        <v>0.35583206202008166</v>
      </c>
      <c r="E84" s="2">
        <v>-434.79073799999998</v>
      </c>
      <c r="F84" s="2">
        <v>-434.74844000000002</v>
      </c>
      <c r="G84" s="2">
        <v>-434.62488769999999</v>
      </c>
      <c r="H84" s="4">
        <f t="shared" si="15"/>
        <v>-434.58258970000003</v>
      </c>
      <c r="I84" s="2">
        <v>2.2046999999999999</v>
      </c>
      <c r="J84" s="2">
        <v>-0.32863999999999999</v>
      </c>
      <c r="K84" s="2">
        <v>-3.0720000000000001E-2</v>
      </c>
      <c r="L84" s="2">
        <v>-0.17968000000000001</v>
      </c>
      <c r="M84" s="2">
        <v>0.29792000000000002</v>
      </c>
      <c r="N84" s="2">
        <v>5.4179999999999999E-2</v>
      </c>
      <c r="O84" s="2">
        <v>61.9925</v>
      </c>
      <c r="P84" s="2">
        <v>1.2966</v>
      </c>
      <c r="Q84" s="2">
        <v>-0.46010000000000001</v>
      </c>
      <c r="R84" s="2">
        <v>-0.83650000000000002</v>
      </c>
      <c r="S84" s="2">
        <v>1.6102000000000001</v>
      </c>
      <c r="T84" s="2">
        <v>0.78163000000000005</v>
      </c>
      <c r="U84" s="2">
        <v>-0.61053000000000002</v>
      </c>
      <c r="V84" s="2">
        <v>-0.69213000000000002</v>
      </c>
      <c r="W84" s="2">
        <v>0.12595000000000001</v>
      </c>
      <c r="X84" s="2">
        <v>0.50524000000000002</v>
      </c>
      <c r="Y84" s="2">
        <v>13.5113</v>
      </c>
      <c r="Z84" s="2">
        <v>-112.12730000000001</v>
      </c>
      <c r="AA84" s="2">
        <v>115.262</v>
      </c>
      <c r="AB84" s="2">
        <v>26.2346</v>
      </c>
      <c r="AC84" s="2">
        <v>25.1568</v>
      </c>
      <c r="AD84" s="2">
        <v>123.193</v>
      </c>
      <c r="AE84">
        <v>5.29925801</v>
      </c>
      <c r="AF84">
        <v>1.7034750299999999</v>
      </c>
      <c r="AG84">
        <v>3.1714957385829901</v>
      </c>
      <c r="AH84" s="2">
        <v>1788.3924</v>
      </c>
      <c r="AI84" s="2">
        <v>413.6696</v>
      </c>
      <c r="AJ84" s="2">
        <v>3764.1768999999999</v>
      </c>
      <c r="AK84" s="2">
        <v>108.29340000000001</v>
      </c>
      <c r="AL84">
        <v>67.584585837545504</v>
      </c>
      <c r="AM84">
        <v>48.476599529015132</v>
      </c>
      <c r="AN84">
        <v>87.759568555977168</v>
      </c>
    </row>
    <row r="85" spans="1:40" s="3" customFormat="1" x14ac:dyDescent="0.3">
      <c r="A85" s="3" t="s">
        <v>18</v>
      </c>
      <c r="B85" s="28" t="s">
        <v>178</v>
      </c>
      <c r="D85" s="3">
        <f>SUM(D83:D84)</f>
        <v>1</v>
      </c>
      <c r="E85" s="3">
        <f>$D$83*E83+$D$84*E84</f>
        <v>-434.79076505505338</v>
      </c>
      <c r="F85" s="3">
        <f t="shared" ref="F85:AN85" si="52">$D$83*F83+$D$84*F84</f>
        <v>-434.74848444758777</v>
      </c>
      <c r="G85" s="3">
        <f t="shared" si="52"/>
        <v>-434.62522743417054</v>
      </c>
      <c r="H85" s="3">
        <f t="shared" si="52"/>
        <v>-434.58294682670493</v>
      </c>
      <c r="I85" s="3">
        <f t="shared" si="52"/>
        <v>1.4979833552422317</v>
      </c>
      <c r="J85" s="3">
        <f t="shared" si="52"/>
        <v>-0.32947741831937394</v>
      </c>
      <c r="K85" s="3">
        <f t="shared" si="52"/>
        <v>-3.0674908244341409E-2</v>
      </c>
      <c r="L85" s="3">
        <f t="shared" si="52"/>
        <v>-0.18007938412154756</v>
      </c>
      <c r="M85" s="3">
        <f t="shared" si="52"/>
        <v>0.2988025100750325</v>
      </c>
      <c r="N85" s="3">
        <f t="shared" si="52"/>
        <v>5.4263741831937398E-2</v>
      </c>
      <c r="O85" s="3">
        <f t="shared" si="52"/>
        <v>61.947021743578631</v>
      </c>
      <c r="P85" s="3">
        <f t="shared" si="52"/>
        <v>6.4687532076283603</v>
      </c>
      <c r="Q85" s="3">
        <f t="shared" si="52"/>
        <v>-0.54654733727690508</v>
      </c>
      <c r="R85" s="3">
        <f t="shared" si="52"/>
        <v>-5.9222058703514566</v>
      </c>
      <c r="S85" s="3">
        <f t="shared" si="52"/>
        <v>8.8112889618837098</v>
      </c>
      <c r="T85" s="3">
        <f t="shared" si="52"/>
        <v>0.78157202488558186</v>
      </c>
      <c r="U85" s="3">
        <f t="shared" si="52"/>
        <v>-0.6037211448955524</v>
      </c>
      <c r="V85" s="3">
        <f t="shared" si="52"/>
        <v>-0.69850726258600138</v>
      </c>
      <c r="W85" s="3">
        <f t="shared" si="52"/>
        <v>0.12613680870201419</v>
      </c>
      <c r="X85" s="3">
        <f t="shared" si="52"/>
        <v>0.505336625190697</v>
      </c>
      <c r="Y85" s="3">
        <f t="shared" si="52"/>
        <v>14.389172065879034</v>
      </c>
      <c r="Z85" s="3">
        <f t="shared" si="52"/>
        <v>-119.57536294930523</v>
      </c>
      <c r="AA85" s="3">
        <f t="shared" si="52"/>
        <v>117.39380937395075</v>
      </c>
      <c r="AB85" s="3">
        <f t="shared" si="52"/>
        <v>26.761658206855174</v>
      </c>
      <c r="AC85" s="3">
        <f t="shared" si="52"/>
        <v>25.224695300663086</v>
      </c>
      <c r="AD85" s="3">
        <f t="shared" si="52"/>
        <v>124.81308236401951</v>
      </c>
      <c r="AE85" s="3">
        <f t="shared" si="52"/>
        <v>5.2453956115485578</v>
      </c>
      <c r="AF85" s="3">
        <f t="shared" si="52"/>
        <v>1.7012365270904817</v>
      </c>
      <c r="AG85" s="3">
        <f t="shared" si="52"/>
        <v>3.1456920209702286</v>
      </c>
      <c r="AH85" s="3">
        <f t="shared" si="52"/>
        <v>1802.1467382285414</v>
      </c>
      <c r="AI85" s="3">
        <f t="shared" si="52"/>
        <v>458.72051541132646</v>
      </c>
      <c r="AJ85" s="3">
        <f t="shared" si="52"/>
        <v>3769.7141675948756</v>
      </c>
      <c r="AK85" s="3">
        <f t="shared" si="52"/>
        <v>114.18173912107444</v>
      </c>
      <c r="AL85" s="3">
        <f t="shared" si="52"/>
        <v>67.57228903673483</v>
      </c>
      <c r="AM85" s="3">
        <f t="shared" si="52"/>
        <v>48.465441421619687</v>
      </c>
      <c r="AN85" s="3">
        <f t="shared" si="52"/>
        <v>87.766756648348291</v>
      </c>
    </row>
    <row r="86" spans="1:40" s="2" customFormat="1" x14ac:dyDescent="0.3">
      <c r="B86" s="9" t="s">
        <v>172</v>
      </c>
      <c r="C86" s="2">
        <f>(H86-MIN($H$86:$H$87))*627.509</f>
        <v>0</v>
      </c>
      <c r="D86" s="1">
        <f>EXP(-C86/(0.001986*295.15))/(EXP(-$C$86/(0.001986*295.15))+EXP(-$C$87/(0.001986*295.15)))</f>
        <v>0.60483249929142691</v>
      </c>
      <c r="E86" s="2">
        <v>-591.91917799999999</v>
      </c>
      <c r="F86" s="2">
        <v>-591.78397900000004</v>
      </c>
      <c r="G86" s="2">
        <v>-591.65677410000001</v>
      </c>
      <c r="H86" s="4">
        <f t="shared" si="15"/>
        <v>-591.52157510000018</v>
      </c>
      <c r="I86" s="2">
        <v>6.3459000000000003</v>
      </c>
      <c r="J86" s="2">
        <v>-0.26862000000000003</v>
      </c>
      <c r="K86" s="2">
        <v>-1.09E-2</v>
      </c>
      <c r="L86" s="2">
        <v>-0.13976</v>
      </c>
      <c r="M86" s="2">
        <v>0.25772</v>
      </c>
      <c r="N86" s="2">
        <v>3.7900000000000003E-2</v>
      </c>
      <c r="O86" s="2">
        <v>133.66499999999999</v>
      </c>
      <c r="P86" s="2">
        <v>4.8303000000000003</v>
      </c>
      <c r="Q86" s="2">
        <v>2.6065999999999998</v>
      </c>
      <c r="R86" s="2">
        <v>-7.4368999999999996</v>
      </c>
      <c r="S86" s="2">
        <v>9.2430000000000003</v>
      </c>
      <c r="T86" s="2">
        <v>0.81708999999999998</v>
      </c>
      <c r="U86" s="2">
        <v>-0.64998</v>
      </c>
      <c r="V86" s="2">
        <v>-0.72160000000000002</v>
      </c>
      <c r="W86" s="2">
        <v>-0.27833999999999998</v>
      </c>
      <c r="X86" s="2">
        <v>0.49659999999999999</v>
      </c>
      <c r="Y86" s="2">
        <v>6.4748999999999999</v>
      </c>
      <c r="Z86" s="2">
        <v>-107.20780000000001</v>
      </c>
      <c r="AA86" s="2">
        <v>117.28740000000001</v>
      </c>
      <c r="AB86" s="2">
        <v>68.025899999999993</v>
      </c>
      <c r="AC86" s="2">
        <v>25.737300000000001</v>
      </c>
      <c r="AD86" s="2">
        <v>125.724</v>
      </c>
      <c r="AE86">
        <v>6.8491783799999997</v>
      </c>
      <c r="AF86">
        <v>1.904057654063317</v>
      </c>
      <c r="AG86">
        <v>5.5541374399999999</v>
      </c>
      <c r="AH86" s="2">
        <v>1771.9431999999999</v>
      </c>
      <c r="AI86" s="2">
        <v>465.1696</v>
      </c>
      <c r="AJ86" s="2">
        <v>3778.0185000000001</v>
      </c>
      <c r="AK86" s="2">
        <v>102.1956</v>
      </c>
      <c r="AL86">
        <v>69.074852319223623</v>
      </c>
      <c r="AM86">
        <v>51.307483422099082</v>
      </c>
      <c r="AN86">
        <v>88.027264239028952</v>
      </c>
    </row>
    <row r="87" spans="1:40" s="2" customFormat="1" x14ac:dyDescent="0.3">
      <c r="B87" s="9" t="s">
        <v>173</v>
      </c>
      <c r="C87" s="53">
        <f>(H87-MIN($H$86:$H$87))*627.509</f>
        <v>0.24949757856908172</v>
      </c>
      <c r="D87" s="1">
        <f>EXP(-C87/(0.001986*295.15))/(EXP(-$C$86/(0.001986*295.15))+EXP(-$C$87/(0.001986*295.15)))</f>
        <v>0.39516750070857315</v>
      </c>
      <c r="E87" s="2">
        <v>-591.91879600000004</v>
      </c>
      <c r="F87" s="2">
        <v>-591.78346599999998</v>
      </c>
      <c r="G87" s="2">
        <v>-591.65650749999998</v>
      </c>
      <c r="H87" s="4">
        <f t="shared" si="15"/>
        <v>-591.52117749999991</v>
      </c>
      <c r="I87" s="2">
        <v>4.7248000000000001</v>
      </c>
      <c r="J87" s="2">
        <v>-0.26789000000000002</v>
      </c>
      <c r="K87" s="2">
        <v>-1.048E-2</v>
      </c>
      <c r="L87" s="2">
        <v>-0.13919000000000001</v>
      </c>
      <c r="M87" s="2">
        <v>0.25741000000000003</v>
      </c>
      <c r="N87" s="2">
        <v>3.7629999999999997E-2</v>
      </c>
      <c r="O87" s="2">
        <v>133.82400000000001</v>
      </c>
      <c r="P87" s="2">
        <v>13.623699999999999</v>
      </c>
      <c r="Q87" s="2">
        <v>-6.5841000000000003</v>
      </c>
      <c r="R87" s="2">
        <v>-7.0396000000000001</v>
      </c>
      <c r="S87" s="2">
        <v>16.688700000000001</v>
      </c>
      <c r="T87" s="2">
        <v>0.81918999999999997</v>
      </c>
      <c r="U87" s="2">
        <v>-0.65544999999999998</v>
      </c>
      <c r="V87" s="2">
        <v>-0.71760999999999997</v>
      </c>
      <c r="W87" s="2">
        <v>-0.31320999999999999</v>
      </c>
      <c r="X87" s="2">
        <v>0.49725999999999998</v>
      </c>
      <c r="Y87" s="2">
        <v>5.6471</v>
      </c>
      <c r="Z87" s="2">
        <v>-86.939800000000005</v>
      </c>
      <c r="AA87" s="2">
        <v>110.1061</v>
      </c>
      <c r="AB87" s="2">
        <v>66.3489</v>
      </c>
      <c r="AC87" s="2">
        <v>25.3948</v>
      </c>
      <c r="AD87" s="2">
        <v>125.754</v>
      </c>
      <c r="AE87">
        <v>6.92649808</v>
      </c>
      <c r="AF87">
        <v>1.8890870605107259</v>
      </c>
      <c r="AG87">
        <v>5.4240581600000004</v>
      </c>
      <c r="AH87" s="2">
        <v>1766.5440000000001</v>
      </c>
      <c r="AI87" s="2">
        <v>590.93020000000001</v>
      </c>
      <c r="AJ87" s="2">
        <v>3771.7626</v>
      </c>
      <c r="AK87" s="2">
        <v>98.210899999999995</v>
      </c>
      <c r="AL87">
        <v>68.799964834694393</v>
      </c>
      <c r="AM87">
        <v>50.953582932181803</v>
      </c>
      <c r="AN87">
        <v>88.071619582592604</v>
      </c>
    </row>
    <row r="88" spans="1:40" s="3" customFormat="1" x14ac:dyDescent="0.3">
      <c r="A88" s="3" t="s">
        <v>17</v>
      </c>
      <c r="B88" s="28" t="s">
        <v>174</v>
      </c>
      <c r="D88" s="3">
        <f>SUM(D86:D87)</f>
        <v>1</v>
      </c>
      <c r="E88" s="3">
        <f>$D$86*E86+$D$87*E87</f>
        <v>-591.91902704601478</v>
      </c>
      <c r="F88" s="3">
        <f t="shared" ref="F88:AN88" si="53">$D$86*F86+$D$87*F87</f>
        <v>-591.78377627907219</v>
      </c>
      <c r="G88" s="3">
        <f t="shared" si="53"/>
        <v>-591.65666874834437</v>
      </c>
      <c r="H88" s="3">
        <f t="shared" si="53"/>
        <v>-591.52141798140178</v>
      </c>
      <c r="I88" s="3">
        <f t="shared" si="53"/>
        <v>5.7052939646013323</v>
      </c>
      <c r="J88" s="3">
        <f t="shared" si="53"/>
        <v>-0.26833152772448277</v>
      </c>
      <c r="K88" s="3">
        <f t="shared" si="53"/>
        <v>-1.07340296497024E-2</v>
      </c>
      <c r="L88" s="3">
        <f t="shared" si="53"/>
        <v>-0.13953475452459613</v>
      </c>
      <c r="M88" s="3">
        <f t="shared" si="53"/>
        <v>0.25759749807478038</v>
      </c>
      <c r="N88" s="3">
        <f t="shared" si="53"/>
        <v>3.7793304774808689E-2</v>
      </c>
      <c r="O88" s="3">
        <f t="shared" si="53"/>
        <v>133.72783163261266</v>
      </c>
      <c r="P88" s="3">
        <f t="shared" si="53"/>
        <v>8.305165900730767</v>
      </c>
      <c r="Q88" s="3">
        <f t="shared" si="53"/>
        <v>-1.0252659487622835</v>
      </c>
      <c r="R88" s="3">
        <f t="shared" si="53"/>
        <v>-7.2798999519684839</v>
      </c>
      <c r="S88" s="3">
        <f t="shared" si="53"/>
        <v>12.185298660025824</v>
      </c>
      <c r="T88" s="3">
        <f t="shared" si="53"/>
        <v>0.81791985175148807</v>
      </c>
      <c r="U88" s="3">
        <f t="shared" si="53"/>
        <v>-0.65214156622887587</v>
      </c>
      <c r="V88" s="3">
        <f t="shared" si="53"/>
        <v>-0.72002328167217278</v>
      </c>
      <c r="W88" s="3">
        <f t="shared" si="53"/>
        <v>-0.29211949074970794</v>
      </c>
      <c r="X88" s="3">
        <f t="shared" si="53"/>
        <v>0.49686081055046771</v>
      </c>
      <c r="Y88" s="3">
        <f t="shared" si="53"/>
        <v>6.1477803429134434</v>
      </c>
      <c r="Z88" s="3">
        <f t="shared" si="53"/>
        <v>-99.19854509563865</v>
      </c>
      <c r="AA88" s="3">
        <f t="shared" si="53"/>
        <v>114.44958362716153</v>
      </c>
      <c r="AB88" s="3">
        <f t="shared" si="53"/>
        <v>67.363204101311723</v>
      </c>
      <c r="AC88" s="3">
        <f t="shared" si="53"/>
        <v>25.601955131007315</v>
      </c>
      <c r="AD88" s="3">
        <f t="shared" si="53"/>
        <v>125.73585502502127</v>
      </c>
      <c r="AE88" s="3">
        <f t="shared" si="53"/>
        <v>6.8797326126045366</v>
      </c>
      <c r="AF88" s="3">
        <f t="shared" si="53"/>
        <v>1.8981417620250158</v>
      </c>
      <c r="AG88" s="3">
        <f t="shared" si="53"/>
        <v>5.5027343360284302</v>
      </c>
      <c r="AH88" s="3">
        <f t="shared" si="53"/>
        <v>1769.8096116301745</v>
      </c>
      <c r="AI88" s="3">
        <f t="shared" si="53"/>
        <v>514.86610198961057</v>
      </c>
      <c r="AJ88" s="3">
        <f t="shared" si="53"/>
        <v>3775.5463716323175</v>
      </c>
      <c r="AK88" s="3">
        <f t="shared" si="53"/>
        <v>100.62097605992656</v>
      </c>
      <c r="AL88" s="3">
        <f t="shared" si="53"/>
        <v>68.966225718986152</v>
      </c>
      <c r="AM88" s="3">
        <f t="shared" si="53"/>
        <v>51.167633449998931</v>
      </c>
      <c r="AN88" s="3">
        <f t="shared" si="53"/>
        <v>88.044792029288075</v>
      </c>
    </row>
    <row r="89" spans="1:40" s="2" customFormat="1" x14ac:dyDescent="0.3">
      <c r="B89" s="63" t="s">
        <v>175</v>
      </c>
      <c r="C89" s="2">
        <f>(H89-MIN($H$89:$H$90))*627.509</f>
        <v>0</v>
      </c>
      <c r="D89" s="1">
        <f>EXP(-C89/(0.001986*295.15))/(EXP(-$C$89/(0.001986*295.15))+EXP(-$C$90/(0.001986*295.15)))</f>
        <v>0.73715610424294531</v>
      </c>
      <c r="E89" s="2">
        <v>-3493.4731969999998</v>
      </c>
      <c r="F89" s="2">
        <v>-3493.389807</v>
      </c>
      <c r="G89" s="2">
        <v>-3493.2665962999999</v>
      </c>
      <c r="H89" s="4">
        <f t="shared" si="15"/>
        <v>-3493.1832062999997</v>
      </c>
      <c r="I89" s="2">
        <v>1.8735999999999999</v>
      </c>
      <c r="J89" s="2">
        <v>-0.29985000000000001</v>
      </c>
      <c r="K89" s="2">
        <v>-5.8100000000000001E-3</v>
      </c>
      <c r="L89" s="2">
        <v>-0.15282999999999999</v>
      </c>
      <c r="M89" s="2">
        <v>0.29404000000000002</v>
      </c>
      <c r="N89" s="2">
        <v>3.9719999999999998E-2</v>
      </c>
      <c r="O89" s="2">
        <v>131.97200000000001</v>
      </c>
      <c r="P89" s="2">
        <v>9.7451000000000008</v>
      </c>
      <c r="Q89" s="2">
        <v>-3.0167999999999999</v>
      </c>
      <c r="R89" s="2">
        <v>-6.7282999999999999</v>
      </c>
      <c r="S89" s="2">
        <v>12.2204</v>
      </c>
      <c r="T89" s="2">
        <v>0.84682999999999997</v>
      </c>
      <c r="U89" s="2">
        <v>-0.61792999999999998</v>
      </c>
      <c r="V89" s="2">
        <v>-0.71164000000000005</v>
      </c>
      <c r="W89" s="2">
        <v>-0.52281</v>
      </c>
      <c r="X89" s="2">
        <v>0.50072000000000005</v>
      </c>
      <c r="Y89" s="2">
        <v>-2.5537000000000001</v>
      </c>
      <c r="Z89" s="2">
        <v>-152.1788</v>
      </c>
      <c r="AA89" s="2">
        <v>106.3417</v>
      </c>
      <c r="AB89" s="2">
        <v>142.92420000000001</v>
      </c>
      <c r="AC89" s="2">
        <v>25.2789</v>
      </c>
      <c r="AD89" s="2">
        <v>126.262</v>
      </c>
      <c r="AE89">
        <v>5.5798672399999996</v>
      </c>
      <c r="AF89">
        <v>2.1250064418864478</v>
      </c>
      <c r="AG89">
        <v>6.431770483779669</v>
      </c>
      <c r="AH89" s="2">
        <v>1823.3234</v>
      </c>
      <c r="AI89" s="2">
        <v>253.7749</v>
      </c>
      <c r="AJ89" s="2">
        <v>3758.4933000000001</v>
      </c>
      <c r="AK89" s="2">
        <v>81.11</v>
      </c>
      <c r="AL89">
        <v>71.164434218095167</v>
      </c>
      <c r="AM89">
        <v>53.982184396912082</v>
      </c>
      <c r="AN89">
        <v>88.812199576465844</v>
      </c>
    </row>
    <row r="90" spans="1:40" s="2" customFormat="1" x14ac:dyDescent="0.3">
      <c r="A90" s="11"/>
      <c r="B90" s="9" t="s">
        <v>176</v>
      </c>
      <c r="C90" s="2">
        <f>(H90-MIN($H$89:$H$90))*627.509</f>
        <v>0.60447941967909991</v>
      </c>
      <c r="D90" s="1">
        <f>EXP(-C90/(0.001986*295.15))/(EXP(-$C$89/(0.001986*295.15))+EXP(-$C$90/(0.001986*295.15)))</f>
        <v>0.26284389575705464</v>
      </c>
      <c r="E90" s="2">
        <v>-3493.472534</v>
      </c>
      <c r="F90" s="2">
        <v>-3493.3888659999998</v>
      </c>
      <c r="G90" s="2">
        <v>-3493.265911</v>
      </c>
      <c r="H90" s="4">
        <f t="shared" si="15"/>
        <v>-3493.1822429999997</v>
      </c>
      <c r="I90" s="2">
        <v>1.7274</v>
      </c>
      <c r="J90" s="2">
        <v>-0.30008000000000001</v>
      </c>
      <c r="K90" s="2">
        <v>-6.7400000000000003E-3</v>
      </c>
      <c r="L90" s="2">
        <v>-0.15340999999999999</v>
      </c>
      <c r="M90" s="2">
        <v>0.29333999999999999</v>
      </c>
      <c r="N90" s="2">
        <v>4.011E-2</v>
      </c>
      <c r="O90" s="2">
        <v>132.48699999999999</v>
      </c>
      <c r="P90" s="2">
        <v>5.9089999999999998</v>
      </c>
      <c r="Q90" s="2">
        <v>3.4965999999999999</v>
      </c>
      <c r="R90" s="2">
        <v>-9.4055999999999997</v>
      </c>
      <c r="S90" s="2">
        <v>11.645099999999999</v>
      </c>
      <c r="T90" s="2">
        <v>0.84867999999999999</v>
      </c>
      <c r="U90" s="2">
        <v>-0.62473999999999996</v>
      </c>
      <c r="V90" s="2">
        <v>-0.70716999999999997</v>
      </c>
      <c r="W90" s="2">
        <v>-0.51929000000000003</v>
      </c>
      <c r="X90" s="2">
        <v>0.50202000000000002</v>
      </c>
      <c r="Y90" s="2">
        <v>-1.6726000000000001</v>
      </c>
      <c r="Z90" s="2">
        <v>-145.42330000000001</v>
      </c>
      <c r="AA90" s="2">
        <v>97.584500000000006</v>
      </c>
      <c r="AB90" s="2">
        <v>140.91229999999999</v>
      </c>
      <c r="AC90" s="2">
        <v>25.4756</v>
      </c>
      <c r="AD90" s="2">
        <v>124.151</v>
      </c>
      <c r="AE90">
        <v>6.0113763699999998</v>
      </c>
      <c r="AF90">
        <v>2.05972056532263</v>
      </c>
      <c r="AG90">
        <v>6.197716666999435</v>
      </c>
      <c r="AH90" s="2">
        <v>1815.8684000000001</v>
      </c>
      <c r="AI90" s="2">
        <v>423.01319999999998</v>
      </c>
      <c r="AJ90" s="2">
        <v>3758.3755000000001</v>
      </c>
      <c r="AK90" s="2">
        <v>82.888400000000004</v>
      </c>
      <c r="AL90">
        <v>71.18026358035074</v>
      </c>
      <c r="AM90">
        <v>53.846409107450803</v>
      </c>
      <c r="AN90">
        <v>88.751778718127795</v>
      </c>
    </row>
    <row r="91" spans="1:40" s="3" customFormat="1" x14ac:dyDescent="0.3">
      <c r="A91" s="3" t="s">
        <v>13</v>
      </c>
      <c r="B91" s="28" t="s">
        <v>177</v>
      </c>
      <c r="D91" s="3">
        <f>SUM(D89:D90)</f>
        <v>1</v>
      </c>
      <c r="E91" s="3">
        <f>$D$89*E89+$D$90*E90</f>
        <v>-3493.4730227344971</v>
      </c>
      <c r="F91" s="3">
        <f t="shared" ref="F91:AN91" si="54">$D$89*F89+$D$90*F90</f>
        <v>-3493.389559663894</v>
      </c>
      <c r="G91" s="3">
        <f t="shared" si="54"/>
        <v>-3493.2664161730781</v>
      </c>
      <c r="H91" s="3">
        <f t="shared" si="54"/>
        <v>-3493.182953102475</v>
      </c>
      <c r="I91" s="3">
        <f t="shared" si="54"/>
        <v>1.8351722224403186</v>
      </c>
      <c r="J91" s="3">
        <f t="shared" si="54"/>
        <v>-0.29991045409602413</v>
      </c>
      <c r="K91" s="3">
        <f t="shared" si="54"/>
        <v>-6.0544448230540606E-3</v>
      </c>
      <c r="L91" s="3">
        <f t="shared" si="54"/>
        <v>-0.15298244945953907</v>
      </c>
      <c r="M91" s="3">
        <f t="shared" si="54"/>
        <v>0.29385600927297006</v>
      </c>
      <c r="N91" s="3">
        <f t="shared" si="54"/>
        <v>3.9822509119345248E-2</v>
      </c>
      <c r="O91" s="3">
        <f t="shared" si="54"/>
        <v>132.10736460631489</v>
      </c>
      <c r="P91" s="3">
        <f t="shared" si="54"/>
        <v>8.7368045314863636</v>
      </c>
      <c r="Q91" s="3">
        <f t="shared" si="54"/>
        <v>-1.3047925693760003</v>
      </c>
      <c r="R91" s="3">
        <f t="shared" si="54"/>
        <v>-7.4320119621103622</v>
      </c>
      <c r="S91" s="3">
        <f t="shared" si="54"/>
        <v>12.069185906770965</v>
      </c>
      <c r="T91" s="3">
        <f t="shared" si="54"/>
        <v>0.84731626120715053</v>
      </c>
      <c r="U91" s="3">
        <f t="shared" si="54"/>
        <v>-0.61971996693010545</v>
      </c>
      <c r="V91" s="3">
        <f t="shared" si="54"/>
        <v>-0.71046508778596595</v>
      </c>
      <c r="W91" s="3">
        <f t="shared" si="54"/>
        <v>-0.52188478948693517</v>
      </c>
      <c r="X91" s="3">
        <f t="shared" si="54"/>
        <v>0.50106169706448422</v>
      </c>
      <c r="Y91" s="3">
        <f t="shared" si="54"/>
        <v>-2.3221082434484588</v>
      </c>
      <c r="Z91" s="3">
        <f t="shared" si="54"/>
        <v>-150.40315806221321</v>
      </c>
      <c r="AA91" s="3">
        <f t="shared" si="54"/>
        <v>104.03992343607632</v>
      </c>
      <c r="AB91" s="3">
        <f t="shared" si="54"/>
        <v>142.39538436612639</v>
      </c>
      <c r="AC91" s="3">
        <f t="shared" si="54"/>
        <v>25.33060139429541</v>
      </c>
      <c r="AD91" s="3">
        <f t="shared" si="54"/>
        <v>125.70713653605685</v>
      </c>
      <c r="AE91" s="3">
        <f t="shared" si="54"/>
        <v>5.6932867807839367</v>
      </c>
      <c r="AF91" s="3">
        <f t="shared" si="54"/>
        <v>2.1078464477524994</v>
      </c>
      <c r="AG91" s="3">
        <f t="shared" si="54"/>
        <v>6.3702508667603439</v>
      </c>
      <c r="AH91" s="3">
        <f t="shared" si="54"/>
        <v>1821.3638987571312</v>
      </c>
      <c r="AI91" s="3">
        <f t="shared" si="54"/>
        <v>298.25815408330112</v>
      </c>
      <c r="AJ91" s="3">
        <f t="shared" si="54"/>
        <v>3758.4623369890796</v>
      </c>
      <c r="AK91" s="3">
        <f t="shared" si="54"/>
        <v>81.577441584214341</v>
      </c>
      <c r="AL91" s="3">
        <f t="shared" si="54"/>
        <v>71.168594869337767</v>
      </c>
      <c r="AM91" s="3">
        <f t="shared" si="54"/>
        <v>53.946496690882533</v>
      </c>
      <c r="AN91" s="3">
        <f t="shared" si="54"/>
        <v>88.796318322675276</v>
      </c>
    </row>
    <row r="92" spans="1:40" s="2" customFormat="1" x14ac:dyDescent="0.3">
      <c r="B92" s="9" t="s">
        <v>179</v>
      </c>
      <c r="C92" s="2">
        <f>(H92-MIN($H$92:$H$93))*627.509</f>
        <v>0</v>
      </c>
      <c r="D92" s="1">
        <f>EXP(-C92/(0.001986*295.15))/(EXP(-$C$92/(0.001986*295.15))+EXP(-$C$93/(0.001986*295.15)))</f>
        <v>0.5660907748739592</v>
      </c>
      <c r="E92" s="2">
        <v>-1417.6488220000001</v>
      </c>
      <c r="F92" s="2">
        <v>-1417.5594229999999</v>
      </c>
      <c r="G92" s="2">
        <v>-1417.3692441000001</v>
      </c>
      <c r="H92" s="4">
        <f t="shared" si="15"/>
        <v>-1417.2798450999999</v>
      </c>
      <c r="I92" s="2">
        <v>4.0658000000000003</v>
      </c>
      <c r="J92" s="2">
        <v>-0.30792000000000003</v>
      </c>
      <c r="K92" s="2">
        <v>-4.99E-2</v>
      </c>
      <c r="L92" s="2">
        <v>-0.17891000000000001</v>
      </c>
      <c r="M92" s="2">
        <v>0.25802000000000003</v>
      </c>
      <c r="N92" s="2">
        <v>6.2030000000000002E-2</v>
      </c>
      <c r="O92" s="2">
        <v>144.10599999999999</v>
      </c>
      <c r="P92" s="2">
        <v>12.012499999999999</v>
      </c>
      <c r="Q92" s="2">
        <v>-4.9436999999999998</v>
      </c>
      <c r="R92" s="2">
        <v>-7.0688000000000004</v>
      </c>
      <c r="S92" s="2">
        <v>14.7888</v>
      </c>
      <c r="T92" s="2">
        <v>0.79786999999999997</v>
      </c>
      <c r="U92" s="2">
        <v>-0.62966</v>
      </c>
      <c r="V92" s="2">
        <v>-0.70494999999999997</v>
      </c>
      <c r="W92" s="2">
        <v>-0.29487999999999998</v>
      </c>
      <c r="X92" s="2">
        <v>0.50005999999999995</v>
      </c>
      <c r="Y92" s="2">
        <v>3.8637999999999999</v>
      </c>
      <c r="Z92" s="2">
        <v>-109.56019999999999</v>
      </c>
      <c r="AA92" s="2">
        <v>102.6917</v>
      </c>
      <c r="AB92" s="2">
        <v>41.295499999999997</v>
      </c>
      <c r="AC92" s="2">
        <v>25.2561</v>
      </c>
      <c r="AD92" s="2">
        <v>126.45399999999999</v>
      </c>
      <c r="AE92">
        <v>8.5282659200000008</v>
      </c>
      <c r="AF92">
        <v>2.089551613027206</v>
      </c>
      <c r="AG92">
        <v>5.5718740868271368</v>
      </c>
      <c r="AH92" s="2">
        <v>1788.9588000000001</v>
      </c>
      <c r="AI92" s="2">
        <v>318.68889999999999</v>
      </c>
      <c r="AJ92" s="2">
        <v>3766.1424999999999</v>
      </c>
      <c r="AK92" s="2">
        <v>108.3922</v>
      </c>
      <c r="AL92">
        <v>67.773401293069668</v>
      </c>
      <c r="AM92">
        <v>48.129589747503744</v>
      </c>
      <c r="AN92">
        <v>88.028937009344389</v>
      </c>
    </row>
    <row r="93" spans="1:40" s="2" customFormat="1" x14ac:dyDescent="0.3">
      <c r="B93" s="9" t="s">
        <v>180</v>
      </c>
      <c r="C93" s="53">
        <f>(H93-MIN($H$92:$H$93))*627.509</f>
        <v>0.15587323540620857</v>
      </c>
      <c r="D93" s="1">
        <f>EXP(-C93/(0.001986*295.15))/(EXP(-$C$92/(0.001986*295.15))+EXP(-$C$93/(0.001986*295.15)))</f>
        <v>0.43390922512604085</v>
      </c>
      <c r="E93" s="2">
        <v>-1417.6482120000001</v>
      </c>
      <c r="F93" s="2">
        <v>-1417.5588729999999</v>
      </c>
      <c r="G93" s="2">
        <v>-1417.3689357000001</v>
      </c>
      <c r="H93" s="4">
        <f t="shared" si="15"/>
        <v>-1417.2795967000002</v>
      </c>
      <c r="I93" s="2">
        <v>4.6508000000000003</v>
      </c>
      <c r="J93" s="2">
        <v>-0.30864999999999998</v>
      </c>
      <c r="K93" s="2">
        <v>-4.9250000000000002E-2</v>
      </c>
      <c r="L93" s="2">
        <v>-0.17895</v>
      </c>
      <c r="M93" s="2">
        <v>0.25940000000000002</v>
      </c>
      <c r="N93" s="2">
        <v>6.173E-2</v>
      </c>
      <c r="O93" s="2">
        <v>144.38499999999999</v>
      </c>
      <c r="P93" s="2">
        <v>11.629799999999999</v>
      </c>
      <c r="Q93" s="2">
        <v>-3.3957999999999999</v>
      </c>
      <c r="R93" s="2">
        <v>-8.2339000000000002</v>
      </c>
      <c r="S93" s="2">
        <v>14.6486</v>
      </c>
      <c r="T93" s="2">
        <v>0.79505000000000003</v>
      </c>
      <c r="U93" s="2">
        <v>-0.61807999999999996</v>
      </c>
      <c r="V93" s="2">
        <v>-0.71518000000000004</v>
      </c>
      <c r="W93" s="2">
        <v>-0.28603000000000001</v>
      </c>
      <c r="X93" s="2">
        <v>0.50270999999999999</v>
      </c>
      <c r="Y93" s="2">
        <v>4.3099999999999996</v>
      </c>
      <c r="Z93" s="2">
        <v>-150.67519999999999</v>
      </c>
      <c r="AA93" s="2">
        <v>119.2256</v>
      </c>
      <c r="AB93" s="2">
        <v>39.994999999999997</v>
      </c>
      <c r="AC93" s="2">
        <v>25.358799999999999</v>
      </c>
      <c r="AD93" s="2">
        <v>123.851</v>
      </c>
      <c r="AE93">
        <v>8.6513840200000001</v>
      </c>
      <c r="AF93">
        <v>2.010285128714393</v>
      </c>
      <c r="AG93">
        <v>5.4576416751487891</v>
      </c>
      <c r="AH93" s="2">
        <v>1784.0728999999999</v>
      </c>
      <c r="AI93" s="2">
        <v>561.81050000000005</v>
      </c>
      <c r="AJ93" s="2">
        <v>3776.4717000000001</v>
      </c>
      <c r="AK93" s="2">
        <v>107.273</v>
      </c>
      <c r="AL93">
        <v>67.328310800738478</v>
      </c>
      <c r="AM93">
        <v>47.76056830349637</v>
      </c>
      <c r="AN93">
        <v>87.673811471276991</v>
      </c>
    </row>
    <row r="94" spans="1:40" s="3" customFormat="1" x14ac:dyDescent="0.3">
      <c r="A94" s="3" t="s">
        <v>33</v>
      </c>
      <c r="B94" s="28" t="s">
        <v>181</v>
      </c>
      <c r="D94" s="3">
        <f>SUM(D92:D93)</f>
        <v>1</v>
      </c>
      <c r="E94" s="3">
        <f>$D$92*E92+$D$93*E93</f>
        <v>-1417.6485573153727</v>
      </c>
      <c r="F94" s="3">
        <f t="shared" ref="F94:AN94" si="55">$D$92*F92+$D$93*F93</f>
        <v>-1417.5591843499262</v>
      </c>
      <c r="G94" s="3">
        <f t="shared" si="55"/>
        <v>-1417.369110282395</v>
      </c>
      <c r="H94" s="3">
        <f t="shared" si="55"/>
        <v>-1417.2797373169487</v>
      </c>
      <c r="I94" s="3">
        <f t="shared" si="55"/>
        <v>4.319636896698734</v>
      </c>
      <c r="J94" s="3">
        <f t="shared" si="55"/>
        <v>-0.30823675373434201</v>
      </c>
      <c r="K94" s="3">
        <f t="shared" si="55"/>
        <v>-4.9617959003668076E-2</v>
      </c>
      <c r="L94" s="3">
        <f t="shared" si="55"/>
        <v>-0.17892735636900506</v>
      </c>
      <c r="M94" s="3">
        <f t="shared" si="55"/>
        <v>0.25861879473067395</v>
      </c>
      <c r="N94" s="3">
        <f t="shared" si="55"/>
        <v>6.1899827232462193E-2</v>
      </c>
      <c r="O94" s="3">
        <f t="shared" si="55"/>
        <v>144.22706067381017</v>
      </c>
      <c r="P94" s="3">
        <f t="shared" si="55"/>
        <v>11.846442939544264</v>
      </c>
      <c r="Q94" s="3">
        <f t="shared" si="55"/>
        <v>-4.2720519104274013</v>
      </c>
      <c r="R94" s="3">
        <f t="shared" si="55"/>
        <v>-7.5743476381943511</v>
      </c>
      <c r="S94" s="3">
        <f t="shared" si="55"/>
        <v>14.72796592663733</v>
      </c>
      <c r="T94" s="3">
        <f t="shared" si="55"/>
        <v>0.79664637598514465</v>
      </c>
      <c r="U94" s="3">
        <f t="shared" si="55"/>
        <v>-0.62463533117304049</v>
      </c>
      <c r="V94" s="3">
        <f t="shared" si="55"/>
        <v>-0.70938889137303951</v>
      </c>
      <c r="W94" s="3">
        <f t="shared" si="55"/>
        <v>-0.29103990335763452</v>
      </c>
      <c r="X94" s="3">
        <f t="shared" si="55"/>
        <v>0.50120985944658403</v>
      </c>
      <c r="Y94" s="3">
        <f t="shared" si="55"/>
        <v>4.0574102962512395</v>
      </c>
      <c r="Z94" s="3">
        <f t="shared" si="55"/>
        <v>-127.40037779105717</v>
      </c>
      <c r="AA94" s="3">
        <f t="shared" si="55"/>
        <v>109.86591173731145</v>
      </c>
      <c r="AB94" s="3">
        <f t="shared" si="55"/>
        <v>40.731201052723584</v>
      </c>
      <c r="AC94" s="3">
        <f t="shared" si="55"/>
        <v>25.300662477420445</v>
      </c>
      <c r="AD94" s="3">
        <f t="shared" si="55"/>
        <v>125.32453428699692</v>
      </c>
      <c r="AE94" s="3">
        <f t="shared" si="55"/>
        <v>8.5816879993699917</v>
      </c>
      <c r="AF94" s="3">
        <f t="shared" si="55"/>
        <v>2.0551571542405682</v>
      </c>
      <c r="AG94" s="3">
        <f t="shared" si="55"/>
        <v>5.5223075895915059</v>
      </c>
      <c r="AH94" s="3">
        <f t="shared" si="55"/>
        <v>1786.8387629169567</v>
      </c>
      <c r="AI94" s="3">
        <f t="shared" si="55"/>
        <v>424.18160506740332</v>
      </c>
      <c r="AJ94" s="3">
        <f t="shared" si="55"/>
        <v>3770.6244351681721</v>
      </c>
      <c r="AK94" s="3">
        <f t="shared" si="55"/>
        <v>107.90656879523894</v>
      </c>
      <c r="AL94" s="3">
        <f t="shared" si="55"/>
        <v>67.580272422431278</v>
      </c>
      <c r="AM94" s="3">
        <f t="shared" si="55"/>
        <v>47.969467938679614</v>
      </c>
      <c r="AN94" s="3">
        <f t="shared" si="55"/>
        <v>87.874844762299105</v>
      </c>
    </row>
    <row r="95" spans="1:40" s="2" customFormat="1" x14ac:dyDescent="0.3">
      <c r="B95" s="9" t="s">
        <v>182</v>
      </c>
      <c r="C95" s="2">
        <f>(H95-MIN($H$95:$H$96))*627.509</f>
        <v>0</v>
      </c>
      <c r="D95" s="1">
        <f>EXP(-C95/(0.001986*295.15))/(EXP(-$C$95/(0.001986*295.15))+EXP(-$C$96/(0.001986*295.15)))</f>
        <v>0.56314336879404114</v>
      </c>
      <c r="E95" s="2">
        <v>-497.421536</v>
      </c>
      <c r="F95" s="2">
        <v>-497.31723399999998</v>
      </c>
      <c r="G95" s="2">
        <v>-497.2018233</v>
      </c>
      <c r="H95" s="4">
        <f t="shared" si="15"/>
        <v>-497.09752129999998</v>
      </c>
      <c r="I95" s="2">
        <v>2.5081000000000002</v>
      </c>
      <c r="J95" s="2">
        <v>-0.27864</v>
      </c>
      <c r="K95" s="2">
        <v>-8.5999999999999998E-4</v>
      </c>
      <c r="L95" s="2">
        <v>-0.13975000000000001</v>
      </c>
      <c r="M95" s="2">
        <v>0.27778000000000003</v>
      </c>
      <c r="N95" s="2">
        <v>3.5150000000000001E-2</v>
      </c>
      <c r="O95" s="2">
        <v>92.846400000000003</v>
      </c>
      <c r="P95" s="2">
        <v>3.3908999999999998</v>
      </c>
      <c r="Q95" s="2">
        <v>-0.497</v>
      </c>
      <c r="R95" s="2">
        <v>-2.8938999999999999</v>
      </c>
      <c r="S95" s="2">
        <v>4.4855999999999998</v>
      </c>
      <c r="T95" s="2">
        <v>0.82362999999999997</v>
      </c>
      <c r="U95" s="2">
        <v>-0.64276</v>
      </c>
      <c r="V95" s="2">
        <v>-0.71094999999999997</v>
      </c>
      <c r="W95" s="2">
        <v>-0.28603000000000001</v>
      </c>
      <c r="X95" s="2">
        <v>0.49854999999999999</v>
      </c>
      <c r="Y95" s="2">
        <v>6.0247000000000002</v>
      </c>
      <c r="Z95" s="2">
        <v>-105.0865</v>
      </c>
      <c r="AA95" s="2">
        <v>106.5749</v>
      </c>
      <c r="AB95" s="2">
        <v>58.983800000000002</v>
      </c>
      <c r="AC95" s="2">
        <v>25.6328</v>
      </c>
      <c r="AD95" s="2">
        <v>126.587</v>
      </c>
      <c r="AE95">
        <v>6.6551113300000004</v>
      </c>
      <c r="AF95">
        <v>1.9736590000000001</v>
      </c>
      <c r="AG95">
        <v>4.2725372500000001</v>
      </c>
      <c r="AH95" s="2">
        <v>1775.4920999999999</v>
      </c>
      <c r="AI95" s="2">
        <v>400.04160000000002</v>
      </c>
      <c r="AJ95" s="2">
        <v>3771.4883</v>
      </c>
      <c r="AK95" s="2">
        <v>94.839699999999993</v>
      </c>
      <c r="AL95">
        <v>69.346180527022867</v>
      </c>
      <c r="AM95">
        <v>51.614608738741431</v>
      </c>
      <c r="AN95">
        <v>88.058681386810861</v>
      </c>
    </row>
    <row r="96" spans="1:40" s="2" customFormat="1" x14ac:dyDescent="0.3">
      <c r="B96" s="9" t="s">
        <v>183</v>
      </c>
      <c r="C96" s="53">
        <f>(H96-MIN($H$95:$H$96))*627.509</f>
        <v>0.14884513477376579</v>
      </c>
      <c r="D96" s="1">
        <f>EXP(-C96/(0.001986*295.15))/(EXP(-$C$95/(0.001986*295.15))+EXP(-$C$96/(0.001986*295.15)))</f>
        <v>0.43685663120595886</v>
      </c>
      <c r="E96" s="2">
        <v>-497.42039499999998</v>
      </c>
      <c r="F96" s="2">
        <v>-497.31653699999998</v>
      </c>
      <c r="G96" s="2">
        <v>-497.20114210000003</v>
      </c>
      <c r="H96" s="4">
        <f t="shared" si="15"/>
        <v>-497.09728410000002</v>
      </c>
      <c r="I96" s="2">
        <v>2.6917</v>
      </c>
      <c r="J96" s="2">
        <v>-0.27923999999999999</v>
      </c>
      <c r="K96" s="2">
        <v>-1.06E-3</v>
      </c>
      <c r="L96" s="2">
        <v>-0.14015</v>
      </c>
      <c r="M96" s="2">
        <v>0.27817999999999998</v>
      </c>
      <c r="N96" s="2">
        <v>3.5299999999999998E-2</v>
      </c>
      <c r="O96" s="2">
        <v>93.119500000000002</v>
      </c>
      <c r="P96" s="2">
        <v>8.9636999999999993</v>
      </c>
      <c r="Q96" s="2">
        <v>-2.7957999999999998</v>
      </c>
      <c r="R96" s="2">
        <v>-6.1679000000000004</v>
      </c>
      <c r="S96" s="2">
        <v>11.2342</v>
      </c>
      <c r="T96" s="2">
        <v>0.82330000000000003</v>
      </c>
      <c r="U96" s="2">
        <v>-0.63502999999999998</v>
      </c>
      <c r="V96" s="2">
        <v>-0.71716000000000002</v>
      </c>
      <c r="W96" s="2">
        <v>-0.28434999999999999</v>
      </c>
      <c r="X96" s="2">
        <v>0.50016000000000005</v>
      </c>
      <c r="Y96" s="2">
        <v>6.9035000000000002</v>
      </c>
      <c r="Z96" s="2">
        <v>-122.6692</v>
      </c>
      <c r="AA96" s="2">
        <v>111.5292</v>
      </c>
      <c r="AB96" s="2">
        <v>57.778300000000002</v>
      </c>
      <c r="AC96" s="2">
        <v>25.445699999999999</v>
      </c>
      <c r="AD96" s="2">
        <v>124.517</v>
      </c>
      <c r="AE96">
        <v>6.5447241399999996</v>
      </c>
      <c r="AF96">
        <v>1.973703</v>
      </c>
      <c r="AG96">
        <v>4.2297215600001978</v>
      </c>
      <c r="AH96" s="2">
        <v>1780.3414</v>
      </c>
      <c r="AI96" s="2">
        <v>542.76679999999999</v>
      </c>
      <c r="AJ96" s="2">
        <v>3769.6622000000002</v>
      </c>
      <c r="AK96" s="2">
        <v>93.114900000000006</v>
      </c>
      <c r="AL96">
        <v>68.853270445780495</v>
      </c>
      <c r="AM96">
        <v>51.146628912104497</v>
      </c>
      <c r="AN96">
        <v>88.028713459247271</v>
      </c>
    </row>
    <row r="97" spans="1:40" s="3" customFormat="1" x14ac:dyDescent="0.3">
      <c r="A97" s="3" t="s">
        <v>16</v>
      </c>
      <c r="B97" s="28" t="s">
        <v>184</v>
      </c>
      <c r="D97" s="3">
        <f>SUM(D95:D96)</f>
        <v>1</v>
      </c>
      <c r="E97" s="3">
        <f>$D$95*E95+$D$96*E96</f>
        <v>-497.42103754658382</v>
      </c>
      <c r="F97" s="3">
        <f t="shared" ref="F97:AN97" si="56">$D$95*F95+$D$96*F96</f>
        <v>-497.31692951092805</v>
      </c>
      <c r="G97" s="3">
        <f t="shared" si="56"/>
        <v>-497.20152571326287</v>
      </c>
      <c r="H97" s="3">
        <f t="shared" si="56"/>
        <v>-497.09741767760704</v>
      </c>
      <c r="I97" s="3">
        <f t="shared" si="56"/>
        <v>2.5883068774894142</v>
      </c>
      <c r="J97" s="3">
        <f t="shared" si="56"/>
        <v>-0.27890211397872355</v>
      </c>
      <c r="K97" s="3">
        <f t="shared" si="56"/>
        <v>-9.4737132624119174E-4</v>
      </c>
      <c r="L97" s="3">
        <f t="shared" si="56"/>
        <v>-0.13992474265248239</v>
      </c>
      <c r="M97" s="3">
        <f t="shared" si="56"/>
        <v>0.27795474265248238</v>
      </c>
      <c r="N97" s="3">
        <f t="shared" si="56"/>
        <v>3.5215528494680896E-2</v>
      </c>
      <c r="O97" s="3">
        <f t="shared" si="56"/>
        <v>92.965705545982345</v>
      </c>
      <c r="P97" s="3">
        <f t="shared" si="56"/>
        <v>5.8254146343845674</v>
      </c>
      <c r="Q97" s="3">
        <f t="shared" si="56"/>
        <v>-1.5012460238162582</v>
      </c>
      <c r="R97" s="3">
        <f t="shared" si="56"/>
        <v>-4.324168610568309</v>
      </c>
      <c r="S97" s="3">
        <f t="shared" si="56"/>
        <v>7.4337706613565331</v>
      </c>
      <c r="T97" s="3">
        <f t="shared" si="56"/>
        <v>0.823485837311702</v>
      </c>
      <c r="U97" s="3">
        <f t="shared" si="56"/>
        <v>-0.63938309824077799</v>
      </c>
      <c r="V97" s="3">
        <f t="shared" si="56"/>
        <v>-0.71366287967978903</v>
      </c>
      <c r="W97" s="3">
        <f t="shared" si="56"/>
        <v>-0.28529608085957403</v>
      </c>
      <c r="X97" s="3">
        <f t="shared" si="56"/>
        <v>0.4992533391762416</v>
      </c>
      <c r="Y97" s="3">
        <f t="shared" si="56"/>
        <v>6.4086096075037968</v>
      </c>
      <c r="Z97" s="3">
        <f t="shared" si="56"/>
        <v>-112.76761908950502</v>
      </c>
      <c r="AA97" s="3">
        <f t="shared" si="56"/>
        <v>108.73921880798369</v>
      </c>
      <c r="AB97" s="3">
        <f t="shared" si="56"/>
        <v>58.457169331081218</v>
      </c>
      <c r="AC97" s="3">
        <f t="shared" si="56"/>
        <v>25.551064124301362</v>
      </c>
      <c r="AD97" s="3">
        <f t="shared" si="56"/>
        <v>125.68270677340367</v>
      </c>
      <c r="AE97" s="3">
        <f t="shared" si="56"/>
        <v>6.6068879540483083</v>
      </c>
      <c r="AF97" s="3">
        <f t="shared" si="56"/>
        <v>1.9736782216917732</v>
      </c>
      <c r="AG97" s="3">
        <f t="shared" si="56"/>
        <v>4.2538329319039274</v>
      </c>
      <c r="AH97" s="3">
        <f t="shared" si="56"/>
        <v>1777.610548861707</v>
      </c>
      <c r="AI97" s="3">
        <f t="shared" si="56"/>
        <v>462.39205006019677</v>
      </c>
      <c r="AJ97" s="3">
        <f t="shared" si="56"/>
        <v>3770.6905561057547</v>
      </c>
      <c r="AK97" s="3">
        <f t="shared" si="56"/>
        <v>94.086209682495962</v>
      </c>
      <c r="AL97" s="3">
        <f t="shared" si="56"/>
        <v>69.130849489443861</v>
      </c>
      <c r="AM97" s="3">
        <f t="shared" si="56"/>
        <v>51.410168648204476</v>
      </c>
      <c r="AN97" s="3">
        <f t="shared" si="56"/>
        <v>88.045589698931209</v>
      </c>
    </row>
    <row r="98" spans="1:40" s="2" customFormat="1" x14ac:dyDescent="0.3">
      <c r="B98" s="9" t="s">
        <v>185</v>
      </c>
      <c r="C98" s="53">
        <f>(H98-MIN($H$98:$H$99))*627.509</f>
        <v>6.9025987685540711E-4</v>
      </c>
      <c r="D98" s="1">
        <f>EXP(-C98/(0.001986*295.15))/(EXP(-$C$98/(0.001986*295.15))+EXP(-$C$99/(0.001986*295.15)))</f>
        <v>0.49970560491409954</v>
      </c>
      <c r="E98" s="2">
        <v>-537.71621500000003</v>
      </c>
      <c r="F98" s="2">
        <v>-537.57601399999999</v>
      </c>
      <c r="G98" s="2">
        <v>-537.4726842</v>
      </c>
      <c r="H98" s="4">
        <f t="shared" si="15"/>
        <v>-537.33248319999996</v>
      </c>
      <c r="I98" s="2">
        <v>1.9899</v>
      </c>
      <c r="J98" s="2">
        <v>-0.30174000000000001</v>
      </c>
      <c r="K98" s="2">
        <v>2.3000000000000001E-4</v>
      </c>
      <c r="L98" s="2">
        <v>-0.15076000000000001</v>
      </c>
      <c r="M98" s="2">
        <v>0.30197000000000002</v>
      </c>
      <c r="N98" s="2">
        <v>3.7629999999999997E-2</v>
      </c>
      <c r="O98" s="2">
        <v>118.38</v>
      </c>
      <c r="P98" s="2">
        <v>3.7334999999999998</v>
      </c>
      <c r="Q98" s="2">
        <v>0.97889999999999999</v>
      </c>
      <c r="R98" s="2">
        <v>-4.7123999999999997</v>
      </c>
      <c r="S98" s="2">
        <v>6.0913000000000004</v>
      </c>
      <c r="T98" s="2">
        <v>0.85350999999999999</v>
      </c>
      <c r="U98" s="2">
        <v>-0.65286</v>
      </c>
      <c r="V98" s="2">
        <v>-0.69910000000000005</v>
      </c>
      <c r="W98" s="2">
        <v>-0.21132000000000001</v>
      </c>
      <c r="X98" s="2">
        <v>0.49875000000000003</v>
      </c>
      <c r="Y98" s="2">
        <v>-8.23</v>
      </c>
      <c r="Z98" s="2">
        <v>-93.516000000000005</v>
      </c>
      <c r="AA98" s="2">
        <v>95.021000000000001</v>
      </c>
      <c r="AB98" s="2">
        <v>153.6078</v>
      </c>
      <c r="AC98" s="2">
        <v>25.5562</v>
      </c>
      <c r="AD98" s="2">
        <v>124.9</v>
      </c>
      <c r="AE98">
        <v>5.1900983700000003</v>
      </c>
      <c r="AF98">
        <v>2.7774313362796059</v>
      </c>
      <c r="AG98">
        <v>5.8619692100000869</v>
      </c>
      <c r="AH98" s="2">
        <v>1783.5731000000001</v>
      </c>
      <c r="AI98" s="2">
        <v>358.08240000000001</v>
      </c>
      <c r="AJ98" s="2">
        <v>3761.2361000000001</v>
      </c>
      <c r="AK98" s="2">
        <v>81.42</v>
      </c>
      <c r="AL98">
        <v>72.410280714964145</v>
      </c>
      <c r="AM98">
        <v>56.480135739299143</v>
      </c>
      <c r="AN98">
        <v>89.162935049317099</v>
      </c>
    </row>
    <row r="99" spans="1:40" s="2" customFormat="1" x14ac:dyDescent="0.3">
      <c r="B99" s="9" t="s">
        <v>186</v>
      </c>
      <c r="C99" s="42">
        <f>(H99-MIN($H$98:$H$99))*627.509</f>
        <v>0</v>
      </c>
      <c r="D99" s="1">
        <f>EXP(-C99/(0.001986*295.15))/(EXP(-$C$98/(0.001986*295.15))+EXP(-$C$99/(0.001986*295.15)))</f>
        <v>0.50029439508590046</v>
      </c>
      <c r="E99" s="2">
        <v>-537.71621500000003</v>
      </c>
      <c r="F99" s="2">
        <v>-537.57601499999998</v>
      </c>
      <c r="G99" s="2">
        <v>-537.47268429999997</v>
      </c>
      <c r="H99" s="4">
        <f t="shared" si="15"/>
        <v>-537.33248429999992</v>
      </c>
      <c r="I99" s="2">
        <v>1.9899</v>
      </c>
      <c r="J99" s="2">
        <v>-0.30174000000000001</v>
      </c>
      <c r="K99" s="2">
        <v>2.3000000000000001E-4</v>
      </c>
      <c r="L99" s="2">
        <v>-0.15076000000000001</v>
      </c>
      <c r="M99" s="2">
        <v>0.30197000000000002</v>
      </c>
      <c r="N99" s="2">
        <v>3.7629999999999997E-2</v>
      </c>
      <c r="O99" s="2">
        <v>118.38</v>
      </c>
      <c r="P99" s="2">
        <v>3.7334999999999998</v>
      </c>
      <c r="Q99" s="2">
        <v>0.97889999999999999</v>
      </c>
      <c r="R99" s="2">
        <v>-4.7123999999999997</v>
      </c>
      <c r="S99" s="2">
        <v>6.0913000000000004</v>
      </c>
      <c r="T99" s="2">
        <v>0.85350999999999999</v>
      </c>
      <c r="U99" s="2">
        <v>-0.65286</v>
      </c>
      <c r="V99" s="2">
        <v>-0.69910000000000005</v>
      </c>
      <c r="W99" s="2">
        <v>-0.21132000000000001</v>
      </c>
      <c r="X99" s="2">
        <v>0.49875000000000003</v>
      </c>
      <c r="Y99" s="2">
        <v>-8.2294999999999998</v>
      </c>
      <c r="Z99" s="2">
        <v>-93.514300000000006</v>
      </c>
      <c r="AA99" s="2">
        <v>95.020399999999995</v>
      </c>
      <c r="AB99" s="2">
        <v>153.60810000000001</v>
      </c>
      <c r="AC99" s="2">
        <v>25.5562</v>
      </c>
      <c r="AD99" s="2">
        <v>124.9</v>
      </c>
      <c r="AE99">
        <v>5.1900879800000004</v>
      </c>
      <c r="AF99">
        <v>2.7774290201576668</v>
      </c>
      <c r="AG99">
        <v>5.8619728700122211</v>
      </c>
      <c r="AH99" s="2">
        <v>1783.5820000000001</v>
      </c>
      <c r="AI99" s="2">
        <v>358.08629999999999</v>
      </c>
      <c r="AJ99" s="2">
        <v>3761.2249000000002</v>
      </c>
      <c r="AK99" s="2">
        <v>81.419600000000003</v>
      </c>
      <c r="AL99">
        <v>72.410544339889455</v>
      </c>
      <c r="AM99">
        <v>56.479837715092209</v>
      </c>
      <c r="AN99">
        <v>89.160028234345063</v>
      </c>
    </row>
    <row r="100" spans="1:40" s="3" customFormat="1" x14ac:dyDescent="0.3">
      <c r="A100" s="3" t="s">
        <v>22</v>
      </c>
      <c r="B100" s="28" t="s">
        <v>187</v>
      </c>
      <c r="D100" s="3">
        <f>SUM(D98:D99)</f>
        <v>1</v>
      </c>
      <c r="E100" s="3">
        <f>$D$98*E98+$D$99*E99</f>
        <v>-537.71621500000003</v>
      </c>
      <c r="F100" s="3">
        <f t="shared" ref="F100:AN100" si="57">$D$98*F98+$D$99*F99</f>
        <v>-537.57601450029438</v>
      </c>
      <c r="G100" s="3">
        <f t="shared" si="57"/>
        <v>-537.47268425002949</v>
      </c>
      <c r="H100" s="3">
        <f t="shared" si="57"/>
        <v>-537.33248375032372</v>
      </c>
      <c r="I100" s="3">
        <f t="shared" si="57"/>
        <v>1.9899</v>
      </c>
      <c r="J100" s="3">
        <f t="shared" si="57"/>
        <v>-0.30174000000000001</v>
      </c>
      <c r="K100" s="3">
        <f t="shared" si="57"/>
        <v>2.3000000000000001E-4</v>
      </c>
      <c r="L100" s="3">
        <f t="shared" si="57"/>
        <v>-0.15076000000000001</v>
      </c>
      <c r="M100" s="3">
        <f t="shared" si="57"/>
        <v>0.30197000000000002</v>
      </c>
      <c r="N100" s="3">
        <f t="shared" si="57"/>
        <v>3.7629999999999997E-2</v>
      </c>
      <c r="O100" s="3">
        <f t="shared" si="57"/>
        <v>118.38</v>
      </c>
      <c r="P100" s="3">
        <f t="shared" si="57"/>
        <v>3.7334999999999998</v>
      </c>
      <c r="Q100" s="3">
        <f t="shared" si="57"/>
        <v>0.97889999999999999</v>
      </c>
      <c r="R100" s="3">
        <f t="shared" si="57"/>
        <v>-4.7123999999999997</v>
      </c>
      <c r="S100" s="3">
        <f t="shared" si="57"/>
        <v>6.0913000000000004</v>
      </c>
      <c r="T100" s="3">
        <f t="shared" si="57"/>
        <v>0.85350999999999999</v>
      </c>
      <c r="U100" s="3">
        <f t="shared" si="57"/>
        <v>-0.65286</v>
      </c>
      <c r="V100" s="3">
        <f t="shared" si="57"/>
        <v>-0.69910000000000005</v>
      </c>
      <c r="W100" s="3">
        <f t="shared" si="57"/>
        <v>-0.21132000000000001</v>
      </c>
      <c r="X100" s="3">
        <f t="shared" si="57"/>
        <v>0.49875000000000003</v>
      </c>
      <c r="Y100" s="3">
        <f t="shared" si="57"/>
        <v>-8.2297498528024562</v>
      </c>
      <c r="Z100" s="3">
        <f t="shared" si="57"/>
        <v>-93.515149499528363</v>
      </c>
      <c r="AA100" s="3">
        <f t="shared" si="57"/>
        <v>95.020699823362946</v>
      </c>
      <c r="AB100" s="3">
        <f t="shared" si="57"/>
        <v>153.60795008831855</v>
      </c>
      <c r="AC100" s="3">
        <f t="shared" si="57"/>
        <v>25.5562</v>
      </c>
      <c r="AD100" s="3">
        <f t="shared" si="57"/>
        <v>124.9</v>
      </c>
      <c r="AE100" s="3">
        <f t="shared" si="57"/>
        <v>5.1900931719412355</v>
      </c>
      <c r="AF100" s="3">
        <f t="shared" si="57"/>
        <v>2.7774301775367816</v>
      </c>
      <c r="AG100" s="3">
        <f t="shared" si="57"/>
        <v>5.8619710410836436</v>
      </c>
      <c r="AH100" s="3">
        <f t="shared" si="57"/>
        <v>1783.5775526201164</v>
      </c>
      <c r="AI100" s="3">
        <f t="shared" si="57"/>
        <v>358.08435114814085</v>
      </c>
      <c r="AJ100" s="3">
        <f t="shared" si="57"/>
        <v>3761.2304967027749</v>
      </c>
      <c r="AK100" s="3">
        <f t="shared" si="57"/>
        <v>81.419799882241961</v>
      </c>
      <c r="AL100" s="3">
        <f t="shared" si="57"/>
        <v>72.410412605036683</v>
      </c>
      <c r="AM100" s="3">
        <f t="shared" si="57"/>
        <v>56.479986639458815</v>
      </c>
      <c r="AN100" s="3">
        <f t="shared" si="57"/>
        <v>89.161480786079039</v>
      </c>
    </row>
    <row r="101" spans="1:40" s="2" customFormat="1" x14ac:dyDescent="0.3">
      <c r="B101" s="9" t="s">
        <v>188</v>
      </c>
      <c r="C101" s="42">
        <f>(H101-MIN($H$101:$H$102))*627.509</f>
        <v>0</v>
      </c>
      <c r="D101" s="1">
        <f>EXP(-C101/(0.001986*295.15))/(EXP(-$C$101/(0.001986*295.15))+EXP(-$C$102/(0.001986*295.15)))</f>
        <v>0.61395477065532145</v>
      </c>
      <c r="E101" s="2">
        <v>-572.44283399999995</v>
      </c>
      <c r="F101" s="2">
        <v>-572.346</v>
      </c>
      <c r="G101" s="2">
        <v>-572.20148740000002</v>
      </c>
      <c r="H101" s="4">
        <f t="shared" si="15"/>
        <v>-572.10465340000019</v>
      </c>
      <c r="I101" s="2">
        <v>3.7241</v>
      </c>
      <c r="J101" s="2">
        <v>-0.29125000000000001</v>
      </c>
      <c r="K101" s="2">
        <v>-4.0160000000000001E-2</v>
      </c>
      <c r="L101" s="2">
        <v>-0.16569999999999999</v>
      </c>
      <c r="M101" s="2">
        <v>0.25108999999999998</v>
      </c>
      <c r="N101" s="2">
        <v>5.4679999999999999E-2</v>
      </c>
      <c r="O101" s="2">
        <v>118.986</v>
      </c>
      <c r="P101" s="2">
        <v>10.487500000000001</v>
      </c>
      <c r="Q101" s="2">
        <v>-4.8440000000000003</v>
      </c>
      <c r="R101" s="2">
        <v>-5.6435000000000004</v>
      </c>
      <c r="S101" s="2">
        <v>12.8569</v>
      </c>
      <c r="T101" s="2">
        <v>0.78151999999999999</v>
      </c>
      <c r="U101" s="2">
        <v>-0.60199999999999998</v>
      </c>
      <c r="V101" s="2">
        <v>-0.70487999999999995</v>
      </c>
      <c r="W101" s="2">
        <v>0.18592</v>
      </c>
      <c r="X101" s="2">
        <v>0.50348000000000004</v>
      </c>
      <c r="Y101" s="2">
        <v>12.918799999999999</v>
      </c>
      <c r="Z101" s="2">
        <v>-123.16970000000001</v>
      </c>
      <c r="AA101" s="2">
        <v>117.8086</v>
      </c>
      <c r="AB101" s="2">
        <v>23.970099999999999</v>
      </c>
      <c r="AC101" s="2">
        <v>25.2377</v>
      </c>
      <c r="AD101" s="2">
        <v>125.74</v>
      </c>
      <c r="AE101">
        <v>8.1336741700000008</v>
      </c>
      <c r="AF101">
        <v>1.7</v>
      </c>
      <c r="AG101">
        <v>4.0953748900000004</v>
      </c>
      <c r="AH101" s="2">
        <v>1801.9771000000001</v>
      </c>
      <c r="AI101" s="2">
        <v>577.17039999999997</v>
      </c>
      <c r="AJ101" s="2">
        <v>3775.6224999999999</v>
      </c>
      <c r="AK101" s="2">
        <v>133.63910000000001</v>
      </c>
      <c r="AL101">
        <v>67.884076584066264</v>
      </c>
      <c r="AM101">
        <v>48.841448576421918</v>
      </c>
      <c r="AN101">
        <v>87.867277691253307</v>
      </c>
    </row>
    <row r="102" spans="1:40" s="2" customFormat="1" x14ac:dyDescent="0.3">
      <c r="B102" s="9" t="s">
        <v>189</v>
      </c>
      <c r="C102" s="53">
        <f>(H102-MIN($H$101:$H$102))*627.509</f>
        <v>0.27196240082650674</v>
      </c>
      <c r="D102" s="1">
        <f>EXP(-C102/(0.001986*295.15))/(EXP(-$C$101/(0.001986*295.15))+EXP(-$C$102/(0.001986*295.15)))</f>
        <v>0.38604522934467861</v>
      </c>
      <c r="E102" s="2">
        <v>-572.44307100000003</v>
      </c>
      <c r="F102" s="2">
        <v>-572.34617200000002</v>
      </c>
      <c r="G102" s="2">
        <v>-572.20111899999995</v>
      </c>
      <c r="H102" s="4">
        <f t="shared" si="15"/>
        <v>-572.10421999999983</v>
      </c>
      <c r="I102" s="2">
        <v>2.4742000000000002</v>
      </c>
      <c r="J102" s="2">
        <v>-0.29047000000000001</v>
      </c>
      <c r="K102" s="2">
        <v>-4.0079999999999998E-2</v>
      </c>
      <c r="L102" s="2">
        <v>-0.16528000000000001</v>
      </c>
      <c r="M102" s="2">
        <v>0.25039</v>
      </c>
      <c r="N102" s="2">
        <v>5.4550000000000001E-2</v>
      </c>
      <c r="O102" s="2">
        <v>119.089</v>
      </c>
      <c r="P102" s="2">
        <v>7.9143999999999997</v>
      </c>
      <c r="Q102" s="2">
        <v>-2.5848</v>
      </c>
      <c r="R102" s="2">
        <v>-5.3296000000000001</v>
      </c>
      <c r="S102" s="2">
        <v>9.8855000000000004</v>
      </c>
      <c r="T102" s="2">
        <v>0.78203999999999996</v>
      </c>
      <c r="U102" s="2">
        <v>-0.61673999999999995</v>
      </c>
      <c r="V102" s="2">
        <v>-0.69113999999999998</v>
      </c>
      <c r="W102" s="2">
        <v>0.18537000000000001</v>
      </c>
      <c r="X102" s="2">
        <v>0.503</v>
      </c>
      <c r="Y102" s="2">
        <v>11.4156</v>
      </c>
      <c r="Z102" s="2">
        <v>-113.8664</v>
      </c>
      <c r="AA102" s="2">
        <v>115.2495</v>
      </c>
      <c r="AB102" s="2">
        <v>22.7075</v>
      </c>
      <c r="AC102" s="2">
        <v>25.1218</v>
      </c>
      <c r="AD102" s="2">
        <v>123.42100000000001</v>
      </c>
      <c r="AE102">
        <v>8.1129259000000005</v>
      </c>
      <c r="AF102">
        <v>1.7</v>
      </c>
      <c r="AG102">
        <v>3.9470108599999998</v>
      </c>
      <c r="AH102" s="2">
        <v>1779.5823</v>
      </c>
      <c r="AI102" s="2">
        <v>525.13890000000004</v>
      </c>
      <c r="AJ102" s="2">
        <v>3767.6199000000001</v>
      </c>
      <c r="AK102" s="2">
        <v>125.238</v>
      </c>
      <c r="AL102">
        <v>67.896499134243811</v>
      </c>
      <c r="AM102">
        <v>48.868422915597399</v>
      </c>
      <c r="AN102">
        <v>87.86321466453532</v>
      </c>
    </row>
    <row r="103" spans="1:40" s="3" customFormat="1" x14ac:dyDescent="0.3">
      <c r="A103" s="3" t="s">
        <v>20</v>
      </c>
      <c r="B103" s="28" t="s">
        <v>190</v>
      </c>
      <c r="D103" s="3">
        <f>SUM(D101:D102)</f>
        <v>1</v>
      </c>
      <c r="E103" s="3">
        <f>$D$101*E101+$D$102*E102</f>
        <v>-572.44292549271927</v>
      </c>
      <c r="F103" s="3">
        <f t="shared" ref="F103:AN103" si="58">$D$101*F101+$D$102*F102</f>
        <v>-572.34606639977949</v>
      </c>
      <c r="G103" s="3">
        <f t="shared" si="58"/>
        <v>-572.20134518093755</v>
      </c>
      <c r="H103" s="3">
        <f t="shared" si="58"/>
        <v>-572.10448608799766</v>
      </c>
      <c r="I103" s="3">
        <f t="shared" si="58"/>
        <v>3.2415820678420864</v>
      </c>
      <c r="J103" s="3">
        <f t="shared" si="58"/>
        <v>-0.29094888472111119</v>
      </c>
      <c r="K103" s="3">
        <f t="shared" si="58"/>
        <v>-4.0129116381652424E-2</v>
      </c>
      <c r="L103" s="3">
        <f t="shared" si="58"/>
        <v>-0.16553786100367524</v>
      </c>
      <c r="M103" s="3">
        <f t="shared" si="58"/>
        <v>0.25081976833945874</v>
      </c>
      <c r="N103" s="3">
        <f t="shared" si="58"/>
        <v>5.4629814120185194E-2</v>
      </c>
      <c r="O103" s="3">
        <f t="shared" si="58"/>
        <v>119.02576265862251</v>
      </c>
      <c r="P103" s="3">
        <f t="shared" si="58"/>
        <v>9.494167020373208</v>
      </c>
      <c r="Q103" s="3">
        <f t="shared" si="58"/>
        <v>-3.9718466178645024</v>
      </c>
      <c r="R103" s="3">
        <f t="shared" si="58"/>
        <v>-5.522320402508706</v>
      </c>
      <c r="S103" s="3">
        <f t="shared" si="58"/>
        <v>11.709805205525223</v>
      </c>
      <c r="T103" s="3">
        <f t="shared" si="58"/>
        <v>0.78172074351925924</v>
      </c>
      <c r="U103" s="3">
        <f t="shared" si="58"/>
        <v>-0.60769030668054058</v>
      </c>
      <c r="V103" s="3">
        <f t="shared" si="58"/>
        <v>-0.69957573854880417</v>
      </c>
      <c r="W103" s="3">
        <f t="shared" si="58"/>
        <v>0.18570767512386044</v>
      </c>
      <c r="X103" s="3">
        <f t="shared" si="58"/>
        <v>0.50329469828991458</v>
      </c>
      <c r="Y103" s="3">
        <f t="shared" si="58"/>
        <v>12.33849681124908</v>
      </c>
      <c r="Z103" s="3">
        <f t="shared" si="58"/>
        <v>-119.57820541783767</v>
      </c>
      <c r="AA103" s="3">
        <f t="shared" si="58"/>
        <v>116.82067165358404</v>
      </c>
      <c r="AB103" s="3">
        <f t="shared" si="58"/>
        <v>23.48267929342941</v>
      </c>
      <c r="AC103" s="3">
        <f t="shared" si="58"/>
        <v>25.192957357918957</v>
      </c>
      <c r="AD103" s="3">
        <f t="shared" si="58"/>
        <v>124.8447611131497</v>
      </c>
      <c r="AE103" s="3">
        <f t="shared" si="58"/>
        <v>8.1256643993493469</v>
      </c>
      <c r="AF103" s="3">
        <f t="shared" si="58"/>
        <v>1.7000000000000002</v>
      </c>
      <c r="AG103" s="3">
        <f t="shared" si="58"/>
        <v>4.0380996640121491</v>
      </c>
      <c r="AH103" s="3">
        <f t="shared" si="58"/>
        <v>1793.3316942978722</v>
      </c>
      <c r="AI103" s="3">
        <f t="shared" si="58"/>
        <v>557.08388764935239</v>
      </c>
      <c r="AJ103" s="3">
        <f t="shared" si="58"/>
        <v>3772.5331344476467</v>
      </c>
      <c r="AK103" s="3">
        <f t="shared" si="58"/>
        <v>130.39589542375245</v>
      </c>
      <c r="AL103" s="3">
        <f t="shared" si="58"/>
        <v>67.888872250298604</v>
      </c>
      <c r="AM103" s="3">
        <f t="shared" si="58"/>
        <v>48.851861891375343</v>
      </c>
      <c r="AN103" s="3">
        <f t="shared" si="58"/>
        <v>87.865709179172129</v>
      </c>
    </row>
    <row r="104" spans="1:40" s="2" customFormat="1" x14ac:dyDescent="0.3">
      <c r="B104" s="9" t="s">
        <v>191</v>
      </c>
      <c r="C104" s="42">
        <f>(H104-MIN($H$104:$H$107))*627.509</f>
        <v>0</v>
      </c>
      <c r="D104" s="1">
        <f>EXP(-C104/(0.001986*295.15))/(EXP(-$C$104/(0.001986*295.15))+EXP(-$C$105/(0.001986*295.15))+EXP(-$C$106/(0.001986*295.15))+EXP(-$C$107/(0.001986*295.15)))</f>
        <v>0.50461016717033624</v>
      </c>
      <c r="E104" s="2">
        <v>-347.16124500000001</v>
      </c>
      <c r="F104" s="2">
        <v>-347.047775</v>
      </c>
      <c r="G104" s="2">
        <v>-346.98900029999999</v>
      </c>
      <c r="H104" s="4">
        <f t="shared" si="15"/>
        <v>-346.87553030000004</v>
      </c>
      <c r="I104" s="2">
        <v>1.833</v>
      </c>
      <c r="J104" s="2">
        <v>-0.35775000000000001</v>
      </c>
      <c r="K104" s="2">
        <v>1.16E-3</v>
      </c>
      <c r="L104" s="2">
        <v>-0.17829999999999999</v>
      </c>
      <c r="M104" s="2">
        <v>0.35891000000000001</v>
      </c>
      <c r="N104" s="2">
        <v>4.4290000000000003E-2</v>
      </c>
      <c r="O104" s="2">
        <v>68.084000000000003</v>
      </c>
      <c r="P104" s="2">
        <v>3.7469000000000001</v>
      </c>
      <c r="Q104" s="2">
        <v>0.4234</v>
      </c>
      <c r="R104" s="2">
        <v>-4.1703999999999999</v>
      </c>
      <c r="S104" s="2">
        <v>5.6223999999999998</v>
      </c>
      <c r="T104" s="2">
        <v>0.84604000000000001</v>
      </c>
      <c r="U104" s="2">
        <v>-0.63748000000000005</v>
      </c>
      <c r="V104" s="2">
        <v>-0.71589999999999998</v>
      </c>
      <c r="W104" s="2">
        <v>-0.50297999999999998</v>
      </c>
      <c r="X104" s="2">
        <v>0.49601000000000001</v>
      </c>
      <c r="Y104" s="2">
        <v>-6.0369000000000002</v>
      </c>
      <c r="Z104" s="2">
        <v>-142.28909999999999</v>
      </c>
      <c r="AA104" s="2">
        <v>101.12739999999999</v>
      </c>
      <c r="AB104" s="2">
        <v>142.93530000000001</v>
      </c>
      <c r="AC104" s="2">
        <v>25.5303</v>
      </c>
      <c r="AD104" s="2">
        <v>126.309</v>
      </c>
      <c r="AE104">
        <v>5.3380063399999997</v>
      </c>
      <c r="AF104">
        <v>2.0963729570169658</v>
      </c>
      <c r="AG104">
        <v>4.4831872530220727</v>
      </c>
      <c r="AH104" s="2">
        <v>1810.3580999999999</v>
      </c>
      <c r="AI104" s="2">
        <v>292.57990000000001</v>
      </c>
      <c r="AJ104" s="2">
        <v>3754.7035999999998</v>
      </c>
      <c r="AK104" s="2">
        <v>62.029299999999999</v>
      </c>
      <c r="AL104">
        <v>70.481257668359916</v>
      </c>
      <c r="AM104">
        <v>52.298632534031803</v>
      </c>
      <c r="AN104">
        <v>88.702189721046793</v>
      </c>
    </row>
    <row r="105" spans="1:40" s="2" customFormat="1" x14ac:dyDescent="0.3">
      <c r="B105" s="9" t="s">
        <v>192</v>
      </c>
      <c r="C105" s="53">
        <f t="shared" ref="C105:C107" si="59">(H105-MIN($H$104:$H$107))*627.509</f>
        <v>1.5242821118824896</v>
      </c>
      <c r="D105" s="1">
        <f t="shared" ref="D105:D107" si="60">EXP(-C105/(0.001986*295.15))/(EXP(-$C$104/(0.001986*295.15))+EXP(-$C$105/(0.001986*295.15))+EXP(-$C$106/(0.001986*295.15))+EXP(-$C$107/(0.001986*295.15)))</f>
        <v>3.7463504297707236E-2</v>
      </c>
      <c r="E105" s="2">
        <v>-347.15966400000002</v>
      </c>
      <c r="F105" s="2">
        <v>-347.04592100000002</v>
      </c>
      <c r="G105" s="2">
        <v>-346.98684420000001</v>
      </c>
      <c r="H105" s="4">
        <f t="shared" si="15"/>
        <v>-346.87310120000006</v>
      </c>
      <c r="I105" s="2">
        <v>1.9745999999999999</v>
      </c>
      <c r="J105" s="2">
        <v>-0.34816999999999998</v>
      </c>
      <c r="K105" s="2">
        <v>4.2999999999999999E-4</v>
      </c>
      <c r="L105" s="2">
        <v>-0.17387</v>
      </c>
      <c r="M105" s="2">
        <v>0.34860000000000002</v>
      </c>
      <c r="N105" s="2">
        <v>4.3360000000000003E-2</v>
      </c>
      <c r="O105" s="2">
        <v>67.500500000000002</v>
      </c>
      <c r="P105" s="2">
        <v>3.5110000000000001</v>
      </c>
      <c r="Q105" s="2">
        <v>-0.19550000000000001</v>
      </c>
      <c r="R105" s="2">
        <v>-3.3155000000000001</v>
      </c>
      <c r="S105" s="2">
        <v>4.8330000000000002</v>
      </c>
      <c r="T105" s="2">
        <v>0.84514</v>
      </c>
      <c r="U105" s="2">
        <v>-0.6361</v>
      </c>
      <c r="V105" s="2">
        <v>-0.71894000000000002</v>
      </c>
      <c r="W105" s="2">
        <v>-0.50361</v>
      </c>
      <c r="X105" s="2">
        <v>0.49560999999999999</v>
      </c>
      <c r="Y105" s="2">
        <v>-5.0061999999999998</v>
      </c>
      <c r="Z105" s="2">
        <v>-153.3698</v>
      </c>
      <c r="AA105" s="2">
        <v>101.1579</v>
      </c>
      <c r="AB105" s="2">
        <v>146.4271</v>
      </c>
      <c r="AC105" s="2">
        <v>25.6525</v>
      </c>
      <c r="AD105" s="2">
        <v>127.556</v>
      </c>
      <c r="AE105">
        <v>4.3609210799999998</v>
      </c>
      <c r="AF105">
        <v>2.1661669637562131</v>
      </c>
      <c r="AG105">
        <v>4.4464679682619526</v>
      </c>
      <c r="AH105" s="2">
        <v>1810.6838</v>
      </c>
      <c r="AI105" s="2">
        <v>271.41680000000002</v>
      </c>
      <c r="AJ105" s="2">
        <v>3757.7174</v>
      </c>
      <c r="AK105" s="2">
        <v>63.420699999999997</v>
      </c>
      <c r="AL105">
        <v>71.566763299056547</v>
      </c>
      <c r="AM105">
        <v>54.277620897942569</v>
      </c>
      <c r="AN105">
        <v>88.871667699938016</v>
      </c>
    </row>
    <row r="106" spans="1:40" s="2" customFormat="1" x14ac:dyDescent="0.3">
      <c r="B106" s="9" t="s">
        <v>193</v>
      </c>
      <c r="C106" s="53">
        <f t="shared" si="59"/>
        <v>0.1231172657673829</v>
      </c>
      <c r="D106" s="1">
        <f t="shared" si="60"/>
        <v>0.40901369578967001</v>
      </c>
      <c r="E106" s="2">
        <v>-347.16069199999998</v>
      </c>
      <c r="F106" s="2">
        <v>-347.04714799999999</v>
      </c>
      <c r="G106" s="2">
        <v>-346.98887810000002</v>
      </c>
      <c r="H106" s="4">
        <f t="shared" si="15"/>
        <v>-346.87533410000009</v>
      </c>
      <c r="I106" s="2">
        <v>2.3212999999999999</v>
      </c>
      <c r="J106" s="2">
        <v>-0.35278999999999999</v>
      </c>
      <c r="K106" s="2">
        <v>5.4000000000000001E-4</v>
      </c>
      <c r="L106" s="2">
        <v>-0.17613000000000001</v>
      </c>
      <c r="M106" s="2">
        <v>0.35332999999999998</v>
      </c>
      <c r="N106" s="2">
        <v>4.3900000000000002E-2</v>
      </c>
      <c r="O106" s="2">
        <v>68.210999999999999</v>
      </c>
      <c r="P106" s="2">
        <v>4.2877000000000001</v>
      </c>
      <c r="Q106" s="2">
        <v>1.1678999999999999</v>
      </c>
      <c r="R106" s="2">
        <v>-5.4555999999999996</v>
      </c>
      <c r="S106" s="2">
        <v>7.0364000000000004</v>
      </c>
      <c r="T106" s="2">
        <v>0.84304000000000001</v>
      </c>
      <c r="U106" s="2">
        <v>-0.63224000000000002</v>
      </c>
      <c r="V106" s="2">
        <v>-0.72179000000000004</v>
      </c>
      <c r="W106" s="2">
        <v>-0.49647000000000002</v>
      </c>
      <c r="X106" s="2">
        <v>0.49690000000000001</v>
      </c>
      <c r="Y106" s="2">
        <v>-6.1837</v>
      </c>
      <c r="Z106" s="2">
        <v>-157.93039999999999</v>
      </c>
      <c r="AA106" s="2">
        <v>104.1703</v>
      </c>
      <c r="AB106" s="2">
        <v>139.34299999999999</v>
      </c>
      <c r="AC106" s="2">
        <v>25.580300000000001</v>
      </c>
      <c r="AD106" s="2">
        <v>126.22799999999999</v>
      </c>
      <c r="AE106">
        <v>5.3471660200000004</v>
      </c>
      <c r="AF106">
        <v>1.799025924826779</v>
      </c>
      <c r="AG106">
        <v>4.5314905857215404</v>
      </c>
      <c r="AH106" s="2">
        <v>1810.6850999999999</v>
      </c>
      <c r="AI106" s="2">
        <v>353.83679999999998</v>
      </c>
      <c r="AJ106" s="2">
        <v>3760.1226999999999</v>
      </c>
      <c r="AK106" s="2">
        <v>67.710499999999996</v>
      </c>
      <c r="AL106">
        <v>70.992481662825313</v>
      </c>
      <c r="AM106">
        <v>52.785203980616778</v>
      </c>
      <c r="AN106">
        <v>89.109861216928849</v>
      </c>
    </row>
    <row r="107" spans="1:40" s="2" customFormat="1" x14ac:dyDescent="0.3">
      <c r="B107" s="9" t="s">
        <v>194</v>
      </c>
      <c r="C107" s="53">
        <f t="shared" si="59"/>
        <v>1.3679696200775147</v>
      </c>
      <c r="D107" s="1">
        <f t="shared" si="60"/>
        <v>4.8912632742286549E-2</v>
      </c>
      <c r="E107" s="2">
        <v>-347.15951100000001</v>
      </c>
      <c r="F107" s="2">
        <v>-347.04557</v>
      </c>
      <c r="G107" s="2">
        <v>-346.98729129999998</v>
      </c>
      <c r="H107" s="4">
        <f t="shared" si="15"/>
        <v>-346.87335029999991</v>
      </c>
      <c r="I107" s="2">
        <v>2.1196999999999999</v>
      </c>
      <c r="J107" s="2">
        <v>-0.35043000000000002</v>
      </c>
      <c r="K107" s="2">
        <v>8.0000000000000007E-5</v>
      </c>
      <c r="L107" s="2">
        <v>-0.17516999999999999</v>
      </c>
      <c r="M107" s="2">
        <v>0.35050999999999999</v>
      </c>
      <c r="N107" s="2">
        <v>4.3770000000000003E-2</v>
      </c>
      <c r="O107" s="2">
        <v>67.622600000000006</v>
      </c>
      <c r="P107" s="2">
        <v>4.1921999999999997</v>
      </c>
      <c r="Q107" s="2">
        <v>0.57820000000000005</v>
      </c>
      <c r="R107" s="2">
        <v>-4.7704000000000004</v>
      </c>
      <c r="S107" s="2">
        <v>6.3769999999999998</v>
      </c>
      <c r="T107" s="2">
        <v>0.83894999999999997</v>
      </c>
      <c r="U107" s="2">
        <v>-0.63812999999999998</v>
      </c>
      <c r="V107" s="2">
        <v>-0.71440999999999999</v>
      </c>
      <c r="W107" s="2">
        <v>-0.49326999999999999</v>
      </c>
      <c r="X107" s="2">
        <v>0.49498999999999999</v>
      </c>
      <c r="Y107" s="2">
        <v>-5.7601000000000004</v>
      </c>
      <c r="Z107" s="2">
        <v>-154.83799999999999</v>
      </c>
      <c r="AA107" s="2">
        <v>89.711799999999997</v>
      </c>
      <c r="AB107" s="2">
        <v>142.95689999999999</v>
      </c>
      <c r="AC107" s="2">
        <v>25.537600000000001</v>
      </c>
      <c r="AD107" s="2">
        <v>125.82899999999999</v>
      </c>
      <c r="AE107">
        <v>4.28399368</v>
      </c>
      <c r="AF107">
        <v>1.702172922669849</v>
      </c>
      <c r="AG107">
        <v>4.5265827958960809</v>
      </c>
      <c r="AH107" s="2">
        <v>1804.8898999999999</v>
      </c>
      <c r="AI107" s="2">
        <v>301.7346</v>
      </c>
      <c r="AJ107" s="2">
        <v>3749.7921000000001</v>
      </c>
      <c r="AK107" s="2">
        <v>60.841500000000003</v>
      </c>
      <c r="AL107">
        <v>72.592087208124539</v>
      </c>
      <c r="AM107">
        <v>55.254626480357572</v>
      </c>
      <c r="AN107">
        <v>89.577707812797627</v>
      </c>
    </row>
    <row r="108" spans="1:40" s="3" customFormat="1" x14ac:dyDescent="0.3">
      <c r="A108" s="3" t="s">
        <v>19</v>
      </c>
      <c r="B108" s="28" t="s">
        <v>195</v>
      </c>
      <c r="D108" s="3">
        <f>SUM(D104:D107)</f>
        <v>1.0000000000000002</v>
      </c>
      <c r="E108" s="3">
        <f>$D$104*E104+$D$105*E105+$D$106*E106+$D$107*E107</f>
        <v>-347.1608747711208</v>
      </c>
      <c r="F108" s="3">
        <f t="shared" ref="F108:AN108" si="61">$D$104*F104+$D$105*F105+$D$106*F106+$D$107*F107</f>
        <v>-347.04734123872061</v>
      </c>
      <c r="G108" s="3">
        <f t="shared" si="61"/>
        <v>-346.98878595177541</v>
      </c>
      <c r="H108" s="3">
        <f t="shared" si="61"/>
        <v>-346.87525241937527</v>
      </c>
      <c r="I108" s="3">
        <f t="shared" si="61"/>
        <v>2.0520494716698647</v>
      </c>
      <c r="J108" s="3">
        <f t="shared" si="61"/>
        <v>-0.35500435122603768</v>
      </c>
      <c r="K108" s="3">
        <f t="shared" si="61"/>
        <v>8.2623750711140881E-4</v>
      </c>
      <c r="L108" s="3">
        <f t="shared" si="61"/>
        <v>-0.1770933804156142</v>
      </c>
      <c r="M108" s="3">
        <f t="shared" si="61"/>
        <v>0.3558305887331491</v>
      </c>
      <c r="N108" s="3">
        <f t="shared" si="61"/>
        <v>4.407020903061918E-2</v>
      </c>
      <c r="O108" s="3">
        <f t="shared" si="61"/>
        <v>68.09151649586029</v>
      </c>
      <c r="P108" s="3">
        <f t="shared" si="61"/>
        <v>3.981037761379365</v>
      </c>
      <c r="Q108" s="3">
        <f t="shared" si="61"/>
        <v>0.71229620925406423</v>
      </c>
      <c r="R108" s="3">
        <f t="shared" si="61"/>
        <v>-4.6933844316501458</v>
      </c>
      <c r="S108" s="3">
        <f t="shared" si="61"/>
        <v>6.2080811482213134</v>
      </c>
      <c r="T108" s="3">
        <f t="shared" si="61"/>
        <v>0.84443245119262023</v>
      </c>
      <c r="U108" s="3">
        <f t="shared" si="61"/>
        <v>-0.63531686180941382</v>
      </c>
      <c r="V108" s="3">
        <f t="shared" si="61"/>
        <v>-0.7183500998984802</v>
      </c>
      <c r="W108" s="3">
        <f t="shared" si="61"/>
        <v>-0.49986598118418923</v>
      </c>
      <c r="X108" s="3">
        <f t="shared" si="61"/>
        <v>0.49630914590213659</v>
      </c>
      <c r="Y108" s="3">
        <f t="shared" si="61"/>
        <v>-6.0447905599192122</v>
      </c>
      <c r="Z108" s="3">
        <f t="shared" si="61"/>
        <v>-149.71552750904624</v>
      </c>
      <c r="AA108" s="3">
        <f t="shared" si="61"/>
        <v>101.81476336146662</v>
      </c>
      <c r="AB108" s="3">
        <f t="shared" si="61"/>
        <v>141.59787167778873</v>
      </c>
      <c r="AC108" s="3">
        <f t="shared" si="61"/>
        <v>25.555685787233681</v>
      </c>
      <c r="AD108" s="3">
        <f t="shared" si="61"/>
        <v>126.29910881678398</v>
      </c>
      <c r="AE108" s="3">
        <f t="shared" si="61"/>
        <v>5.2535932025875143</v>
      </c>
      <c r="AF108" s="3">
        <f t="shared" si="61"/>
        <v>1.9580873150131806</v>
      </c>
      <c r="AG108" s="3">
        <f t="shared" si="61"/>
        <v>4.5036909348172687</v>
      </c>
      <c r="AH108" s="3">
        <f t="shared" si="61"/>
        <v>1810.2365852835117</v>
      </c>
      <c r="AI108" s="3">
        <f t="shared" si="61"/>
        <v>317.28974765278127</v>
      </c>
      <c r="AJ108" s="3">
        <f t="shared" si="61"/>
        <v>3756.7927592323927</v>
      </c>
      <c r="AK108" s="3">
        <f t="shared" si="61"/>
        <v>64.34701690322882</v>
      </c>
      <c r="AL108" s="3">
        <f t="shared" si="61"/>
        <v>70.834268358633437</v>
      </c>
      <c r="AM108" s="3">
        <f t="shared" si="61"/>
        <v>52.716372205026786</v>
      </c>
      <c r="AN108" s="3">
        <f t="shared" si="61"/>
        <v>88.918106080117212</v>
      </c>
    </row>
    <row r="109" spans="1:40" s="2" customFormat="1" x14ac:dyDescent="0.3">
      <c r="B109" s="9" t="s">
        <v>196</v>
      </c>
      <c r="C109" s="42">
        <f>(H109-MIN($H$109:$H$110))*627.509</f>
        <v>0</v>
      </c>
      <c r="D109" s="1">
        <f>EXP(-C109/(0.001986*295.15))/(EXP(-$C$109/(0.001986*295.15))+EXP(-$C$110/(0.001986*295.15)))</f>
        <v>0.64507533081849222</v>
      </c>
      <c r="E109" s="2">
        <v>-896.63599099999999</v>
      </c>
      <c r="F109" s="2">
        <v>-896.57679599999994</v>
      </c>
      <c r="G109" s="2">
        <v>-896.42664739999998</v>
      </c>
      <c r="H109" s="4">
        <f t="shared" si="15"/>
        <v>-896.36745239999993</v>
      </c>
      <c r="I109" s="2">
        <v>3.6164999999999998</v>
      </c>
      <c r="J109" s="2">
        <v>-0.32612999999999998</v>
      </c>
      <c r="K109" s="2">
        <v>-4.5039999999999997E-2</v>
      </c>
      <c r="L109" s="2">
        <v>-0.18557999999999999</v>
      </c>
      <c r="M109" s="2">
        <v>0.28109000000000001</v>
      </c>
      <c r="N109" s="2">
        <v>6.1260000000000002E-2</v>
      </c>
      <c r="O109" s="2">
        <v>94.956199999999995</v>
      </c>
      <c r="P109" s="2">
        <v>10.3147</v>
      </c>
      <c r="Q109" s="2">
        <v>-2.3452000000000002</v>
      </c>
      <c r="R109" s="2">
        <v>-7.9695999999999998</v>
      </c>
      <c r="S109" s="2">
        <v>13.244199999999999</v>
      </c>
      <c r="T109" s="2">
        <v>0.80718999999999996</v>
      </c>
      <c r="U109" s="2">
        <v>-0.61963999999999997</v>
      </c>
      <c r="V109" s="2">
        <v>-0.68281999999999998</v>
      </c>
      <c r="W109" s="2">
        <v>9.4490000000000005E-2</v>
      </c>
      <c r="X109" s="2">
        <v>0.50244999999999995</v>
      </c>
      <c r="Y109" s="2">
        <v>5.2074999999999996</v>
      </c>
      <c r="Z109" s="2">
        <v>-121.98180000000001</v>
      </c>
      <c r="AA109" s="2">
        <v>117.65770000000001</v>
      </c>
      <c r="AB109" s="2">
        <v>19.964200000000002</v>
      </c>
      <c r="AC109" s="2">
        <v>24.973099999999999</v>
      </c>
      <c r="AD109" s="2">
        <v>123.05500000000001</v>
      </c>
      <c r="AE109">
        <v>6.3957033599999997</v>
      </c>
      <c r="AF109">
        <v>1.7213912267822851</v>
      </c>
      <c r="AG109">
        <v>4.4625689099999999</v>
      </c>
      <c r="AH109" s="2">
        <v>1785.3569</v>
      </c>
      <c r="AI109" s="2">
        <v>341.00540000000001</v>
      </c>
      <c r="AJ109" s="2">
        <v>3764.0897</v>
      </c>
      <c r="AK109" s="2">
        <v>101.83320000000001</v>
      </c>
      <c r="AL109">
        <v>68.817607081973222</v>
      </c>
      <c r="AM109">
        <v>49.895916060339928</v>
      </c>
      <c r="AN109">
        <v>88.132035585965809</v>
      </c>
    </row>
    <row r="110" spans="1:40" s="2" customFormat="1" x14ac:dyDescent="0.3">
      <c r="B110" s="9" t="s">
        <v>197</v>
      </c>
      <c r="C110" s="53">
        <f>(H110-MIN($H$109:$H$110))*627.509</f>
        <v>0.35021277299314907</v>
      </c>
      <c r="D110" s="1">
        <f>EXP(-C110/(0.001986*295.15))/(EXP(-$C$109/(0.001986*295.15))+EXP(-$C$110/(0.001986*295.15)))</f>
        <v>0.35492466918150772</v>
      </c>
      <c r="E110" s="2">
        <v>-896.63394900000003</v>
      </c>
      <c r="F110" s="2">
        <v>-896.57503299999996</v>
      </c>
      <c r="G110" s="2">
        <v>-896.42581029999997</v>
      </c>
      <c r="H110" s="4">
        <f t="shared" si="15"/>
        <v>-896.36689429999979</v>
      </c>
      <c r="I110" s="2">
        <v>6.5545</v>
      </c>
      <c r="J110" s="2">
        <v>-0.32736999999999999</v>
      </c>
      <c r="K110" s="2">
        <v>-4.5379999999999997E-2</v>
      </c>
      <c r="L110" s="2">
        <v>-0.18637000000000001</v>
      </c>
      <c r="M110" s="2">
        <v>0.28199000000000002</v>
      </c>
      <c r="N110" s="2">
        <v>6.1589999999999999E-2</v>
      </c>
      <c r="O110" s="2">
        <v>95.075000000000003</v>
      </c>
      <c r="P110" s="2">
        <v>5.1585999999999999</v>
      </c>
      <c r="Q110" s="2">
        <v>-2.0270000000000001</v>
      </c>
      <c r="R110" s="2">
        <v>-3.1315</v>
      </c>
      <c r="S110" s="2">
        <v>6.3659999999999997</v>
      </c>
      <c r="T110" s="2">
        <v>0.80715000000000003</v>
      </c>
      <c r="U110" s="2">
        <v>-0.59152000000000005</v>
      </c>
      <c r="V110" s="2">
        <v>-0.71257999999999999</v>
      </c>
      <c r="W110" s="2">
        <v>9.2100000000000001E-2</v>
      </c>
      <c r="X110" s="2">
        <v>0.50522999999999996</v>
      </c>
      <c r="Y110" s="2">
        <v>9.4183000000000003</v>
      </c>
      <c r="Z110" s="2">
        <v>-133.48140000000001</v>
      </c>
      <c r="AA110" s="2">
        <v>113.4054</v>
      </c>
      <c r="AB110" s="2">
        <v>20.521799999999999</v>
      </c>
      <c r="AC110" s="2">
        <v>24.880600000000001</v>
      </c>
      <c r="AD110" s="2">
        <v>125.59099999999999</v>
      </c>
      <c r="AE110">
        <v>6.3924128900000001</v>
      </c>
      <c r="AF110">
        <v>1.720666990135908</v>
      </c>
      <c r="AG110">
        <v>4.6198471300000001</v>
      </c>
      <c r="AH110" s="2">
        <v>1825.7407000000001</v>
      </c>
      <c r="AI110" s="2">
        <v>328.03870000000001</v>
      </c>
      <c r="AJ110" s="2">
        <v>3772.6689999999999</v>
      </c>
      <c r="AK110" s="2">
        <v>107.7779</v>
      </c>
      <c r="AL110">
        <v>68.521328644599038</v>
      </c>
      <c r="AM110">
        <v>49.729497742957037</v>
      </c>
      <c r="AN110">
        <v>87.946501934654975</v>
      </c>
    </row>
    <row r="111" spans="1:40" s="3" customFormat="1" x14ac:dyDescent="0.3">
      <c r="A111" s="3" t="s">
        <v>21</v>
      </c>
      <c r="B111" s="28" t="s">
        <v>198</v>
      </c>
      <c r="D111" s="3">
        <f>SUM(D109:D110)</f>
        <v>1</v>
      </c>
      <c r="E111" s="3">
        <f>$D$109*E109+$D$110*E110</f>
        <v>-896.63526624382553</v>
      </c>
      <c r="F111" s="3">
        <f t="shared" ref="F111:AN111" si="62">$D$109*F109+$D$110*F110</f>
        <v>-896.57617026780827</v>
      </c>
      <c r="G111" s="3">
        <f t="shared" si="62"/>
        <v>-896.42635029255939</v>
      </c>
      <c r="H111" s="3">
        <f t="shared" si="62"/>
        <v>-896.3672543165419</v>
      </c>
      <c r="I111" s="3">
        <f t="shared" si="62"/>
        <v>4.6592686780552697</v>
      </c>
      <c r="J111" s="3">
        <f t="shared" si="62"/>
        <v>-0.32657010658978503</v>
      </c>
      <c r="K111" s="3">
        <f t="shared" si="62"/>
        <v>-4.5160674387521707E-2</v>
      </c>
      <c r="L111" s="3">
        <f t="shared" si="62"/>
        <v>-0.18586039048865338</v>
      </c>
      <c r="M111" s="3">
        <f t="shared" si="62"/>
        <v>0.28140943220226333</v>
      </c>
      <c r="N111" s="3">
        <f t="shared" si="62"/>
        <v>6.1377125140829894E-2</v>
      </c>
      <c r="O111" s="3">
        <f t="shared" si="62"/>
        <v>94.998365050698766</v>
      </c>
      <c r="P111" s="3">
        <f t="shared" si="62"/>
        <v>8.4846729132332275</v>
      </c>
      <c r="Q111" s="3">
        <f t="shared" si="62"/>
        <v>-2.2322629702664445</v>
      </c>
      <c r="R111" s="3">
        <f t="shared" si="62"/>
        <v>-6.2524389580329469</v>
      </c>
      <c r="S111" s="3">
        <f t="shared" si="62"/>
        <v>10.802957140435751</v>
      </c>
      <c r="T111" s="3">
        <f t="shared" si="62"/>
        <v>0.80717580301323266</v>
      </c>
      <c r="U111" s="3">
        <f t="shared" si="62"/>
        <v>-0.609659518302616</v>
      </c>
      <c r="V111" s="3">
        <f t="shared" si="62"/>
        <v>-0.69338255815484162</v>
      </c>
      <c r="W111" s="3">
        <f t="shared" si="62"/>
        <v>9.3641730040656193E-2</v>
      </c>
      <c r="X111" s="3">
        <f t="shared" si="62"/>
        <v>0.50343669058032448</v>
      </c>
      <c r="Y111" s="3">
        <f t="shared" si="62"/>
        <v>6.7020167969894917</v>
      </c>
      <c r="Z111" s="3">
        <f t="shared" si="62"/>
        <v>-126.06329172571967</v>
      </c>
      <c r="AA111" s="3">
        <f t="shared" si="62"/>
        <v>116.14845382923946</v>
      </c>
      <c r="AB111" s="3">
        <f t="shared" si="62"/>
        <v>20.162105995535608</v>
      </c>
      <c r="AC111" s="3">
        <f t="shared" si="62"/>
        <v>24.940269468100709</v>
      </c>
      <c r="AD111" s="3">
        <f t="shared" si="62"/>
        <v>123.95508896104431</v>
      </c>
      <c r="AE111" s="3">
        <f t="shared" si="62"/>
        <v>6.394535491023797</v>
      </c>
      <c r="AF111" s="3">
        <f t="shared" si="62"/>
        <v>1.7211341773301605</v>
      </c>
      <c r="AG111" s="3">
        <f t="shared" si="62"/>
        <v>4.5183908302029563</v>
      </c>
      <c r="AH111" s="3">
        <f t="shared" si="62"/>
        <v>1799.690106855292</v>
      </c>
      <c r="AI111" s="3">
        <f t="shared" si="62"/>
        <v>336.40319829212416</v>
      </c>
      <c r="AJ111" s="3">
        <f t="shared" si="62"/>
        <v>3767.1347052143087</v>
      </c>
      <c r="AK111" s="3">
        <f t="shared" si="62"/>
        <v>103.94312068088331</v>
      </c>
      <c r="AL111" s="3">
        <f t="shared" si="62"/>
        <v>68.712450555602572</v>
      </c>
      <c r="AM111" s="3">
        <f t="shared" si="62"/>
        <v>49.836850094097059</v>
      </c>
      <c r="AN111" s="3">
        <f t="shared" si="62"/>
        <v>88.066185116152269</v>
      </c>
    </row>
    <row r="112" spans="1:40" s="2" customFormat="1" x14ac:dyDescent="0.3">
      <c r="B112" s="9" t="s">
        <v>199</v>
      </c>
      <c r="C112" s="42">
        <f>(H112-MIN($H$112:$H$113))*627.509</f>
        <v>0</v>
      </c>
      <c r="D112" s="1">
        <f>EXP(-C112/(0.001986*295.15))/(EXP(-$C$112/(0.001986*295.15))+EXP(-$C$113/(0.001986*295.15)))</f>
        <v>0.648401615842782</v>
      </c>
      <c r="E112" s="2">
        <v>-896.63329399999998</v>
      </c>
      <c r="F112" s="2">
        <v>-896.57399199999998</v>
      </c>
      <c r="G112" s="2">
        <v>-896.42336260000002</v>
      </c>
      <c r="H112" s="4">
        <f t="shared" si="15"/>
        <v>-896.36406060000013</v>
      </c>
      <c r="I112" s="2">
        <v>2.2538</v>
      </c>
      <c r="J112" s="2">
        <v>-0.34050999999999998</v>
      </c>
      <c r="K112" s="2">
        <v>-4.376E-2</v>
      </c>
      <c r="L112" s="2">
        <v>-0.19214000000000001</v>
      </c>
      <c r="M112" s="2">
        <v>0.29675000000000001</v>
      </c>
      <c r="N112" s="2">
        <v>6.2199999999999998E-2</v>
      </c>
      <c r="O112" s="2">
        <v>94.632900000000006</v>
      </c>
      <c r="P112" s="2">
        <v>5.4572000000000003</v>
      </c>
      <c r="Q112" s="2">
        <v>-1.7867</v>
      </c>
      <c r="R112" s="2">
        <v>-3.6705000000000001</v>
      </c>
      <c r="S112" s="2">
        <v>6.8151000000000002</v>
      </c>
      <c r="T112" s="2">
        <v>0.80772999999999995</v>
      </c>
      <c r="U112" s="2">
        <v>-0.62039999999999995</v>
      </c>
      <c r="V112" s="2">
        <v>-0.68208000000000002</v>
      </c>
      <c r="W112" s="2">
        <v>9.9760000000000001E-2</v>
      </c>
      <c r="X112" s="2">
        <v>0.50205</v>
      </c>
      <c r="Y112" s="2">
        <v>4.6216999999999997</v>
      </c>
      <c r="Z112" s="2">
        <v>-121.908</v>
      </c>
      <c r="AA112" s="2">
        <v>117.1285</v>
      </c>
      <c r="AB112" s="2">
        <v>17.608599999999999</v>
      </c>
      <c r="AC112" s="2">
        <v>24.9481</v>
      </c>
      <c r="AD112" s="2">
        <v>123.148</v>
      </c>
      <c r="AE112">
        <v>6.3939826799999997</v>
      </c>
      <c r="AF112">
        <v>1.7198249623118109</v>
      </c>
      <c r="AG112">
        <v>4.5097249100000001</v>
      </c>
      <c r="AH112" s="2">
        <v>1784.9775</v>
      </c>
      <c r="AI112" s="2">
        <v>310.10120000000001</v>
      </c>
      <c r="AJ112" s="2">
        <v>3762.6325999999999</v>
      </c>
      <c r="AK112" s="2">
        <v>101.4036</v>
      </c>
      <c r="AL112">
        <v>68.882811499643566</v>
      </c>
      <c r="AM112">
        <v>49.962282015489812</v>
      </c>
      <c r="AN112">
        <v>88.161718020541542</v>
      </c>
    </row>
    <row r="113" spans="1:40" s="2" customFormat="1" x14ac:dyDescent="0.3">
      <c r="B113" s="9" t="s">
        <v>200</v>
      </c>
      <c r="C113" s="53">
        <f>(H113-MIN($H$112:$H$113))*627.509</f>
        <v>0.3587468953858704</v>
      </c>
      <c r="D113" s="1">
        <f>EXP(-C113/(0.001986*295.15))/(EXP(-$C$112/(0.001986*295.15))+EXP(-$C$113/(0.001986*295.15)))</f>
        <v>0.35159838415721806</v>
      </c>
      <c r="E113" s="2">
        <v>-896.63139999999999</v>
      </c>
      <c r="F113" s="2">
        <v>-896.57239400000003</v>
      </c>
      <c r="G113" s="2">
        <v>-896.42249489999995</v>
      </c>
      <c r="H113" s="4">
        <f t="shared" si="15"/>
        <v>-896.36348889999999</v>
      </c>
      <c r="I113" s="2">
        <v>3.0962999999999998</v>
      </c>
      <c r="J113" s="2">
        <v>-0.34189999999999998</v>
      </c>
      <c r="K113" s="2">
        <v>-4.4049999999999999E-2</v>
      </c>
      <c r="L113" s="2">
        <v>-0.19297</v>
      </c>
      <c r="M113" s="2">
        <v>0.29785</v>
      </c>
      <c r="N113" s="2">
        <v>6.2509999999999996E-2</v>
      </c>
      <c r="O113" s="2">
        <v>94.799000000000007</v>
      </c>
      <c r="P113" s="2">
        <v>12.736599999999999</v>
      </c>
      <c r="Q113" s="2">
        <v>-0.88660000000000005</v>
      </c>
      <c r="R113" s="2">
        <v>-11.8499</v>
      </c>
      <c r="S113" s="2">
        <v>17.4191</v>
      </c>
      <c r="T113" s="2">
        <v>0.80813000000000001</v>
      </c>
      <c r="U113" s="2">
        <v>-0.59131</v>
      </c>
      <c r="V113" s="2">
        <v>-0.71350999999999998</v>
      </c>
      <c r="W113" s="2">
        <v>9.7470000000000001E-2</v>
      </c>
      <c r="X113" s="2">
        <v>0.50546000000000002</v>
      </c>
      <c r="Y113" s="2">
        <v>9.0821000000000005</v>
      </c>
      <c r="Z113" s="2">
        <v>-133.6635</v>
      </c>
      <c r="AA113" s="2">
        <v>113.5664</v>
      </c>
      <c r="AB113" s="2">
        <v>18.317699999999999</v>
      </c>
      <c r="AC113" s="2">
        <v>24.8628</v>
      </c>
      <c r="AD113" s="2">
        <v>125.536</v>
      </c>
      <c r="AE113">
        <v>6.3955143300000001</v>
      </c>
      <c r="AF113">
        <v>1.721817373883376</v>
      </c>
      <c r="AG113">
        <v>4.3340628300000006</v>
      </c>
      <c r="AH113" s="2">
        <v>1826.162</v>
      </c>
      <c r="AI113" s="2">
        <v>354.16550000000001</v>
      </c>
      <c r="AJ113" s="2">
        <v>3773.2750000000001</v>
      </c>
      <c r="AK113" s="2">
        <v>105.85080000000001</v>
      </c>
      <c r="AL113">
        <v>68.54808039613269</v>
      </c>
      <c r="AM113">
        <v>49.767277746930041</v>
      </c>
      <c r="AN113">
        <v>87.94575496362252</v>
      </c>
    </row>
    <row r="114" spans="1:40" s="3" customFormat="1" x14ac:dyDescent="0.3">
      <c r="A114" s="3" t="s">
        <v>23</v>
      </c>
      <c r="B114" s="28" t="s">
        <v>201</v>
      </c>
      <c r="D114" s="3">
        <f>SUM(D112:D113)</f>
        <v>1</v>
      </c>
      <c r="E114" s="3">
        <f>$D$112*E112+$D$113*E113</f>
        <v>-896.63262807266051</v>
      </c>
      <c r="F114" s="3">
        <f t="shared" ref="F114:AN114" si="63">$D$112*F112+$D$113*F113</f>
        <v>-896.57343014578214</v>
      </c>
      <c r="G114" s="3">
        <f t="shared" si="63"/>
        <v>-896.42305751808203</v>
      </c>
      <c r="H114" s="3">
        <f t="shared" si="63"/>
        <v>-896.36385959120389</v>
      </c>
      <c r="I114" s="3">
        <f t="shared" si="63"/>
        <v>2.5500216386524563</v>
      </c>
      <c r="J114" s="3">
        <f t="shared" si="63"/>
        <v>-0.3409987217539785</v>
      </c>
      <c r="K114" s="3">
        <f t="shared" si="63"/>
        <v>-4.3861963531405597E-2</v>
      </c>
      <c r="L114" s="3">
        <f t="shared" si="63"/>
        <v>-0.1924318266588505</v>
      </c>
      <c r="M114" s="3">
        <f t="shared" si="63"/>
        <v>0.29713675822257296</v>
      </c>
      <c r="N114" s="3">
        <f t="shared" si="63"/>
        <v>6.2308995499088735E-2</v>
      </c>
      <c r="O114" s="3">
        <f t="shared" si="63"/>
        <v>94.69130049160853</v>
      </c>
      <c r="P114" s="3">
        <f t="shared" si="63"/>
        <v>8.0166252776340539</v>
      </c>
      <c r="Q114" s="3">
        <f t="shared" si="63"/>
        <v>-1.4702262944200881</v>
      </c>
      <c r="R114" s="3">
        <f t="shared" si="63"/>
        <v>-6.5463638233755495</v>
      </c>
      <c r="S114" s="3">
        <f t="shared" si="63"/>
        <v>10.54344926560314</v>
      </c>
      <c r="T114" s="3">
        <f t="shared" si="63"/>
        <v>0.80787063935366288</v>
      </c>
      <c r="U114" s="3">
        <f t="shared" si="63"/>
        <v>-0.61017200300486651</v>
      </c>
      <c r="V114" s="3">
        <f t="shared" si="63"/>
        <v>-0.69313073721406138</v>
      </c>
      <c r="W114" s="3">
        <f t="shared" si="63"/>
        <v>9.8954839700279976E-2</v>
      </c>
      <c r="X114" s="3">
        <f t="shared" si="63"/>
        <v>0.5032489504899762</v>
      </c>
      <c r="Y114" s="3">
        <f t="shared" si="63"/>
        <v>6.1899694326948556</v>
      </c>
      <c r="Z114" s="3">
        <f t="shared" si="63"/>
        <v>-126.04121480496018</v>
      </c>
      <c r="AA114" s="3">
        <f t="shared" si="63"/>
        <v>115.87607139579359</v>
      </c>
      <c r="AB114" s="3">
        <f t="shared" si="63"/>
        <v>17.857918414205884</v>
      </c>
      <c r="AC114" s="3">
        <f t="shared" si="63"/>
        <v>24.91810865783139</v>
      </c>
      <c r="AD114" s="3">
        <f t="shared" si="63"/>
        <v>123.98761694136743</v>
      </c>
      <c r="AE114" s="3">
        <f t="shared" si="63"/>
        <v>6.3945212056650949</v>
      </c>
      <c r="AF114" s="3">
        <f t="shared" si="63"/>
        <v>1.7205254910009495</v>
      </c>
      <c r="AG114" s="3">
        <f t="shared" si="63"/>
        <v>4.4479624065143044</v>
      </c>
      <c r="AH114" s="3">
        <f t="shared" si="63"/>
        <v>1799.457903652323</v>
      </c>
      <c r="AI114" s="3">
        <f t="shared" si="63"/>
        <v>325.5941366790189</v>
      </c>
      <c r="AJ114" s="3">
        <f t="shared" si="63"/>
        <v>3766.3744506435551</v>
      </c>
      <c r="AK114" s="3">
        <f t="shared" si="63"/>
        <v>102.96722833402399</v>
      </c>
      <c r="AL114" s="3">
        <f t="shared" si="63"/>
        <v>68.765120584521981</v>
      </c>
      <c r="AM114" s="3">
        <f t="shared" si="63"/>
        <v>49.893718829760438</v>
      </c>
      <c r="AN114" s="3">
        <f t="shared" si="63"/>
        <v>88.085785758691173</v>
      </c>
    </row>
    <row r="115" spans="1:40" s="2" customFormat="1" x14ac:dyDescent="0.3">
      <c r="B115" s="9" t="s">
        <v>202</v>
      </c>
      <c r="C115" s="42">
        <f>(H115-MIN($H$115:$H$116))*627.509</f>
        <v>0</v>
      </c>
      <c r="D115" s="1">
        <f>EXP(-C115/(0.001986*295.15))/(EXP(-$C$115/(0.001986*295.15))+EXP(-$C$116/(0.001986*295.15)))</f>
        <v>0.87613005939135224</v>
      </c>
      <c r="E115" s="2">
        <v>-635.53258100000005</v>
      </c>
      <c r="F115" s="2">
        <v>-635.48244799999998</v>
      </c>
      <c r="G115" s="2">
        <v>-635.29293959999995</v>
      </c>
      <c r="H115" s="4">
        <f t="shared" si="15"/>
        <v>-635.24280659999988</v>
      </c>
      <c r="I115" s="2">
        <v>2.3264999999999998</v>
      </c>
      <c r="J115" s="2">
        <v>-0.33334000000000003</v>
      </c>
      <c r="K115" s="2">
        <v>-4.2410000000000003E-2</v>
      </c>
      <c r="L115" s="2">
        <v>-0.18787999999999999</v>
      </c>
      <c r="M115" s="2">
        <v>0.29093000000000002</v>
      </c>
      <c r="N115" s="2">
        <v>6.0659999999999999E-2</v>
      </c>
      <c r="O115" s="2">
        <v>82.534499999999994</v>
      </c>
      <c r="P115" s="2">
        <v>5.6871999999999998</v>
      </c>
      <c r="Q115" s="2">
        <v>0.42930000000000001</v>
      </c>
      <c r="R115" s="2">
        <v>-6.1165000000000003</v>
      </c>
      <c r="S115" s="2">
        <v>8.3629999999999995</v>
      </c>
      <c r="T115" s="2">
        <v>0.80366000000000004</v>
      </c>
      <c r="U115" s="2">
        <v>-0.60746999999999995</v>
      </c>
      <c r="V115" s="2">
        <v>-0.68676999999999999</v>
      </c>
      <c r="W115" s="2">
        <v>9.58E-3</v>
      </c>
      <c r="X115" s="2">
        <v>0.50127999999999995</v>
      </c>
      <c r="Y115" s="2">
        <v>8.4540000000000006</v>
      </c>
      <c r="Z115" s="2">
        <v>-137.815</v>
      </c>
      <c r="AA115" s="2">
        <v>110.1776</v>
      </c>
      <c r="AB115" s="2">
        <v>37.563200000000002</v>
      </c>
      <c r="AC115" s="2">
        <v>25.145700000000001</v>
      </c>
      <c r="AD115" s="2">
        <v>124.53700000000001</v>
      </c>
      <c r="AE115">
        <v>7.0276125899999986</v>
      </c>
      <c r="AF115">
        <v>1.70021197</v>
      </c>
      <c r="AG115">
        <v>3.8607428176924108</v>
      </c>
      <c r="AH115" s="2">
        <v>1795.3295000000001</v>
      </c>
      <c r="AI115" s="2">
        <v>383.68689999999998</v>
      </c>
      <c r="AJ115" s="2">
        <v>3765.4479999999999</v>
      </c>
      <c r="AK115" s="2">
        <v>102.4282</v>
      </c>
      <c r="AL115">
        <v>69.332026166273948</v>
      </c>
      <c r="AM115">
        <v>50.852262671669273</v>
      </c>
      <c r="AN115">
        <v>88.148449696363073</v>
      </c>
    </row>
    <row r="116" spans="1:40" s="2" customFormat="1" x14ac:dyDescent="0.3">
      <c r="B116" s="9" t="s">
        <v>203</v>
      </c>
      <c r="C116" s="53">
        <f>(H116-MIN($H$115:$H$116))*627.509</f>
        <v>1.1467099464728088</v>
      </c>
      <c r="D116" s="1">
        <f>EXP(-C116/(0.001986*295.15))/(EXP(-$C$115/(0.001986*295.15))+EXP(-$C$116/(0.001986*295.15)))</f>
        <v>0.12386994060864767</v>
      </c>
      <c r="E116" s="2">
        <v>-635.53160800000001</v>
      </c>
      <c r="F116" s="2">
        <v>-635.48030200000005</v>
      </c>
      <c r="G116" s="2">
        <v>-635.29228520000004</v>
      </c>
      <c r="H116" s="4">
        <f t="shared" si="15"/>
        <v>-635.24097920000008</v>
      </c>
      <c r="I116" s="2">
        <v>3.1873</v>
      </c>
      <c r="J116" s="2">
        <v>-0.33333000000000002</v>
      </c>
      <c r="K116" s="2">
        <v>-3.9170000000000003E-2</v>
      </c>
      <c r="L116" s="2">
        <v>-0.18625</v>
      </c>
      <c r="M116" s="2">
        <v>0.29415999999999998</v>
      </c>
      <c r="N116" s="2">
        <v>5.8959999999999999E-2</v>
      </c>
      <c r="O116" s="2">
        <v>82.583600000000004</v>
      </c>
      <c r="P116" s="2">
        <v>5.1440999999999999</v>
      </c>
      <c r="Q116" s="2">
        <v>0.6159</v>
      </c>
      <c r="R116" s="2">
        <v>-5.76</v>
      </c>
      <c r="S116" s="2">
        <v>7.7470999999999997</v>
      </c>
      <c r="T116" s="2">
        <v>0.81089999999999995</v>
      </c>
      <c r="U116" s="2">
        <v>-0.59430000000000005</v>
      </c>
      <c r="V116" s="2">
        <v>-0.69769999999999999</v>
      </c>
      <c r="W116" s="2">
        <v>1.302E-2</v>
      </c>
      <c r="X116" s="2">
        <v>0.50394000000000005</v>
      </c>
      <c r="Y116" s="2">
        <v>9.3687000000000005</v>
      </c>
      <c r="Z116" s="2">
        <v>-144.18270000000001</v>
      </c>
      <c r="AA116" s="2">
        <v>103.7783</v>
      </c>
      <c r="AB116" s="2">
        <v>35.354100000000003</v>
      </c>
      <c r="AC116" s="2">
        <v>24.5869</v>
      </c>
      <c r="AD116" s="2">
        <v>124.13</v>
      </c>
      <c r="AE116">
        <v>7.0185169900000002</v>
      </c>
      <c r="AF116">
        <v>1.8645539313067969</v>
      </c>
      <c r="AG116">
        <v>3.8499205008310069</v>
      </c>
      <c r="AH116" s="2">
        <v>1818.0264999999999</v>
      </c>
      <c r="AI116" s="2">
        <v>371.13499999999999</v>
      </c>
      <c r="AJ116" s="2">
        <v>3760.6055999999999</v>
      </c>
      <c r="AK116" s="2">
        <v>99.165700000000001</v>
      </c>
      <c r="AL116">
        <v>69.113608610320696</v>
      </c>
      <c r="AM116">
        <v>50.660499132275703</v>
      </c>
      <c r="AN116">
        <v>88.157324688517733</v>
      </c>
    </row>
    <row r="117" spans="1:40" s="3" customFormat="1" x14ac:dyDescent="0.3">
      <c r="A117" s="3" t="s">
        <v>24</v>
      </c>
      <c r="B117" s="28" t="s">
        <v>204</v>
      </c>
      <c r="D117" s="3">
        <f>SUM(D115:D116)</f>
        <v>0.99999999999999989</v>
      </c>
      <c r="E117" s="3">
        <f>$D$115*E115+$D$116*E116</f>
        <v>-635.53246047454775</v>
      </c>
      <c r="F117" s="3">
        <f t="shared" ref="F117:AN117" si="64">$D$115*F115+$D$116*F116</f>
        <v>-635.48218217510737</v>
      </c>
      <c r="G117" s="3">
        <f t="shared" si="64"/>
        <v>-635.2928585395108</v>
      </c>
      <c r="H117" s="3">
        <f t="shared" si="64"/>
        <v>-635.24258024007031</v>
      </c>
      <c r="I117" s="3">
        <f t="shared" si="64"/>
        <v>2.4331272448759234</v>
      </c>
      <c r="J117" s="3">
        <f t="shared" si="64"/>
        <v>-0.33333876130059392</v>
      </c>
      <c r="K117" s="3">
        <f t="shared" si="64"/>
        <v>-4.2008661392427982E-2</v>
      </c>
      <c r="L117" s="3">
        <f t="shared" si="64"/>
        <v>-0.18767809199680791</v>
      </c>
      <c r="M117" s="3">
        <f t="shared" si="64"/>
        <v>0.29133009990816588</v>
      </c>
      <c r="N117" s="3">
        <f t="shared" si="64"/>
        <v>6.0449421100965295E-2</v>
      </c>
      <c r="O117" s="3">
        <f t="shared" si="64"/>
        <v>82.540582014083867</v>
      </c>
      <c r="P117" s="3">
        <f t="shared" si="64"/>
        <v>5.6199262352554431</v>
      </c>
      <c r="Q117" s="3">
        <f t="shared" si="64"/>
        <v>0.45241413091757365</v>
      </c>
      <c r="R117" s="3">
        <f t="shared" si="64"/>
        <v>-6.0723403661730169</v>
      </c>
      <c r="S117" s="3">
        <f t="shared" si="64"/>
        <v>8.286708503579133</v>
      </c>
      <c r="T117" s="3">
        <f t="shared" si="64"/>
        <v>0.80455681837000648</v>
      </c>
      <c r="U117" s="3">
        <f t="shared" si="64"/>
        <v>-0.60583863288218409</v>
      </c>
      <c r="V117" s="3">
        <f t="shared" si="64"/>
        <v>-0.68812389845085242</v>
      </c>
      <c r="W117" s="3">
        <f t="shared" si="64"/>
        <v>1.0006112595693747E-2</v>
      </c>
      <c r="X117" s="3">
        <f t="shared" si="64"/>
        <v>0.50160949404201893</v>
      </c>
      <c r="Y117" s="3">
        <f t="shared" si="64"/>
        <v>8.5673038346747301</v>
      </c>
      <c r="Z117" s="3">
        <f t="shared" si="64"/>
        <v>-138.60376662081367</v>
      </c>
      <c r="AA117" s="3">
        <f t="shared" si="64"/>
        <v>109.38491908906308</v>
      </c>
      <c r="AB117" s="3">
        <f t="shared" si="64"/>
        <v>37.289558914201436</v>
      </c>
      <c r="AC117" s="3">
        <f t="shared" si="64"/>
        <v>25.076481477187887</v>
      </c>
      <c r="AD117" s="3">
        <f t="shared" si="64"/>
        <v>124.48658493417228</v>
      </c>
      <c r="AE117" s="3">
        <f t="shared" si="64"/>
        <v>7.0264859185681985</v>
      </c>
      <c r="AF117" s="3">
        <f t="shared" si="64"/>
        <v>1.7205689989865816</v>
      </c>
      <c r="AG117" s="3">
        <f t="shared" si="64"/>
        <v>3.8594022579455403</v>
      </c>
      <c r="AH117" s="3">
        <f t="shared" si="64"/>
        <v>1798.1409760419942</v>
      </c>
      <c r="AI117" s="3">
        <f t="shared" si="64"/>
        <v>382.13209689247429</v>
      </c>
      <c r="AJ117" s="3">
        <f t="shared" si="64"/>
        <v>3764.8481721995963</v>
      </c>
      <c r="AK117" s="3">
        <f t="shared" si="64"/>
        <v>102.02407431876428</v>
      </c>
      <c r="AL117" s="3">
        <f t="shared" si="64"/>
        <v>69.304970796590126</v>
      </c>
      <c r="AM117" s="3">
        <f t="shared" si="64"/>
        <v>50.828508933433682</v>
      </c>
      <c r="AN117" s="3">
        <f t="shared" si="64"/>
        <v>88.14954904111417</v>
      </c>
    </row>
    <row r="118" spans="1:40" customFormat="1" x14ac:dyDescent="0.3">
      <c r="B118" s="70" t="s">
        <v>674</v>
      </c>
      <c r="C118" s="68">
        <f>(H118-MIN($H$118:$H$121))*627.509</f>
        <v>2.9312200407758868</v>
      </c>
      <c r="D118">
        <f>EXP(-C118/(0.001986*295.15))/(EXP(-$C$118/(0.001986*295.15))+EXP(-$C$119/(0.001986*295.15))+EXP(-$C$120/(0.001986*295.15))+EXP(-$C$121/(0.001986*295.15)))</f>
        <v>3.9675321796972468E-3</v>
      </c>
      <c r="E118">
        <v>-822.50835300000006</v>
      </c>
      <c r="F118">
        <v>-822.27610600000003</v>
      </c>
      <c r="G118">
        <v>-822.14061709999999</v>
      </c>
      <c r="H118" s="4">
        <f t="shared" ref="H118:H121" si="65">G118+F118-E118</f>
        <v>-821.90837010000007</v>
      </c>
      <c r="I118">
        <v>3.7835999999999999</v>
      </c>
      <c r="J118">
        <v>-0.30077999999999999</v>
      </c>
      <c r="K118">
        <v>-2.8300000000000001E-3</v>
      </c>
      <c r="L118">
        <v>-0.15179999999999999</v>
      </c>
      <c r="M118">
        <v>0.29794999999999999</v>
      </c>
      <c r="N118">
        <v>3.8670000000000003E-2</v>
      </c>
      <c r="O118">
        <v>139.89599999999999</v>
      </c>
      <c r="P118">
        <v>10.9826</v>
      </c>
      <c r="Q118">
        <v>-0.42470000000000002</v>
      </c>
      <c r="R118">
        <v>-10.5579</v>
      </c>
      <c r="S118">
        <v>15.2403</v>
      </c>
      <c r="T118">
        <v>0.80883000000000005</v>
      </c>
      <c r="U118">
        <v>-0.60704999999999998</v>
      </c>
      <c r="V118">
        <v>-0.70240999999999998</v>
      </c>
      <c r="W118">
        <v>1.051E-2</v>
      </c>
      <c r="X118">
        <v>0.50492999999999999</v>
      </c>
      <c r="Y118">
        <v>-1.1944999999999999</v>
      </c>
      <c r="Z118">
        <v>-151.28540000000001</v>
      </c>
      <c r="AA118">
        <v>116.90860000000001</v>
      </c>
      <c r="AB118">
        <v>108.955</v>
      </c>
      <c r="AC118">
        <v>22.899699999999999</v>
      </c>
      <c r="AD118">
        <v>123.779</v>
      </c>
      <c r="AE118">
        <v>4.8280882900000002</v>
      </c>
      <c r="AF118">
        <v>2.045443267764699</v>
      </c>
      <c r="AG118">
        <v>7.7743689861381871</v>
      </c>
      <c r="AH118">
        <v>1843.7335</v>
      </c>
      <c r="AI118">
        <v>293.90089999999998</v>
      </c>
      <c r="AJ118" s="5">
        <v>3672.96</v>
      </c>
      <c r="AK118" s="5">
        <v>109.2891</v>
      </c>
      <c r="AL118">
        <v>72.403696936801936</v>
      </c>
      <c r="AM118">
        <v>57.580775216434773</v>
      </c>
      <c r="AN118">
        <v>88.750410827930324</v>
      </c>
    </row>
    <row r="119" spans="1:40" customFormat="1" x14ac:dyDescent="0.3">
      <c r="B119" s="70" t="s">
        <v>675</v>
      </c>
      <c r="C119" s="69">
        <f t="shared" ref="C119:C121" si="66">(H119-MIN($H$118:$H$121))*627.509</f>
        <v>0</v>
      </c>
      <c r="D119">
        <f t="shared" ref="D119:D121" si="67">EXP(-C119/(0.001986*295.15))/(EXP(-$C$118/(0.001986*295.15))+EXP(-$C$119/(0.001986*295.15))+EXP(-$C$120/(0.001986*295.15))+EXP(-$C$121/(0.001986*295.15)))</f>
        <v>0.58921638034305079</v>
      </c>
      <c r="E119">
        <v>-822.51052800000002</v>
      </c>
      <c r="F119">
        <v>-822.28010800000004</v>
      </c>
      <c r="G119">
        <v>-822.14346130000001</v>
      </c>
      <c r="H119" s="4">
        <f t="shared" si="65"/>
        <v>-821.91304130000003</v>
      </c>
      <c r="I119">
        <v>3.5468000000000002</v>
      </c>
      <c r="J119">
        <v>-0.30447999999999997</v>
      </c>
      <c r="K119">
        <v>-2.3500000000000001E-3</v>
      </c>
      <c r="L119">
        <v>-0.15340999999999999</v>
      </c>
      <c r="M119">
        <v>0.30213000000000001</v>
      </c>
      <c r="N119">
        <v>3.8949999999999999E-2</v>
      </c>
      <c r="O119">
        <v>143.10499999999999</v>
      </c>
      <c r="P119">
        <v>17.234400000000001</v>
      </c>
      <c r="Q119">
        <v>5.2244999999999999</v>
      </c>
      <c r="R119">
        <v>-22.4589</v>
      </c>
      <c r="S119">
        <v>28.787500000000001</v>
      </c>
      <c r="T119">
        <v>0.82311999999999996</v>
      </c>
      <c r="U119">
        <v>-0.61409000000000002</v>
      </c>
      <c r="V119">
        <v>-0.69833999999999996</v>
      </c>
      <c r="W119">
        <v>2.0879999999999999E-2</v>
      </c>
      <c r="X119">
        <v>0.51634999999999998</v>
      </c>
      <c r="Y119">
        <v>0.62339999999999995</v>
      </c>
      <c r="Z119">
        <v>-128.7509</v>
      </c>
      <c r="AA119">
        <v>115.31489999999999</v>
      </c>
      <c r="AB119">
        <v>108.4037</v>
      </c>
      <c r="AC119">
        <v>22.5916</v>
      </c>
      <c r="AD119">
        <v>121.904</v>
      </c>
      <c r="AE119">
        <v>7.3433723300000002</v>
      </c>
      <c r="AF119">
        <v>2.0214564438108829</v>
      </c>
      <c r="AG119">
        <v>7.5438974487374724</v>
      </c>
      <c r="AH119">
        <v>1844.4061999999999</v>
      </c>
      <c r="AI119">
        <v>310.15379999999999</v>
      </c>
      <c r="AJ119" s="5">
        <v>3660.79</v>
      </c>
      <c r="AK119" s="5">
        <v>158.6738</v>
      </c>
      <c r="AL119">
        <v>69.572604488579785</v>
      </c>
      <c r="AM119">
        <v>51.696839711391803</v>
      </c>
      <c r="AN119">
        <v>88.274883286647992</v>
      </c>
    </row>
    <row r="120" spans="1:40" customFormat="1" x14ac:dyDescent="0.3">
      <c r="B120" s="70" t="s">
        <v>676</v>
      </c>
      <c r="C120" s="68">
        <f t="shared" si="66"/>
        <v>0.21762012126408184</v>
      </c>
      <c r="D120">
        <f t="shared" si="67"/>
        <v>0.406479892663417</v>
      </c>
      <c r="E120">
        <v>-822.50937099999999</v>
      </c>
      <c r="F120">
        <v>-822.27893400000005</v>
      </c>
      <c r="G120">
        <v>-822.14313149999998</v>
      </c>
      <c r="H120" s="4">
        <f t="shared" si="65"/>
        <v>-821.91269449999993</v>
      </c>
      <c r="I120">
        <v>8.5732999999999997</v>
      </c>
      <c r="J120">
        <v>-0.30486000000000002</v>
      </c>
      <c r="K120">
        <v>-2.7100000000000002E-3</v>
      </c>
      <c r="L120">
        <v>-0.15379000000000001</v>
      </c>
      <c r="M120">
        <v>0.30214999999999997</v>
      </c>
      <c r="N120">
        <v>3.9140000000000001E-2</v>
      </c>
      <c r="O120">
        <v>143.417</v>
      </c>
      <c r="P120">
        <v>6.8940000000000001</v>
      </c>
      <c r="Q120">
        <v>6.0998999999999999</v>
      </c>
      <c r="R120">
        <v>-12.9939</v>
      </c>
      <c r="S120">
        <v>15.924099999999999</v>
      </c>
      <c r="T120">
        <v>0.82308000000000003</v>
      </c>
      <c r="U120">
        <v>-0.61229</v>
      </c>
      <c r="V120">
        <v>-0.69935999999999998</v>
      </c>
      <c r="W120">
        <v>2.0799999999999999E-2</v>
      </c>
      <c r="X120">
        <v>0.51612999999999998</v>
      </c>
      <c r="Y120">
        <v>0.80420000000000003</v>
      </c>
      <c r="Z120">
        <v>-129.5538</v>
      </c>
      <c r="AA120">
        <v>115.5535</v>
      </c>
      <c r="AB120">
        <v>108.0333</v>
      </c>
      <c r="AC120">
        <v>22.588200000000001</v>
      </c>
      <c r="AD120">
        <v>121.968</v>
      </c>
      <c r="AE120">
        <v>9.8675897300000006</v>
      </c>
      <c r="AF120">
        <v>2.0199276603798779</v>
      </c>
      <c r="AG120">
        <v>6.1925522787119336</v>
      </c>
      <c r="AH120">
        <v>1847.8146999999999</v>
      </c>
      <c r="AI120">
        <v>356.6379</v>
      </c>
      <c r="AJ120" s="5">
        <v>3664.72</v>
      </c>
      <c r="AK120" s="5">
        <v>160.26840000000001</v>
      </c>
      <c r="AL120">
        <v>69.529215039892975</v>
      </c>
      <c r="AM120">
        <v>51.658179066968707</v>
      </c>
      <c r="AN120">
        <v>88.243686368831092</v>
      </c>
    </row>
    <row r="121" spans="1:40" customFormat="1" x14ac:dyDescent="0.3">
      <c r="B121" s="70" t="s">
        <v>677</v>
      </c>
      <c r="C121" s="68">
        <f t="shared" si="66"/>
        <v>4.3780047911756892</v>
      </c>
      <c r="D121">
        <f t="shared" si="67"/>
        <v>3.3619481383490761E-4</v>
      </c>
      <c r="E121">
        <v>-822.50584700000002</v>
      </c>
      <c r="F121">
        <v>-822.27348800000004</v>
      </c>
      <c r="G121">
        <v>-822.13842350000004</v>
      </c>
      <c r="H121" s="4">
        <f t="shared" si="65"/>
        <v>-821.90606450000007</v>
      </c>
      <c r="I121">
        <v>4.9503000000000004</v>
      </c>
      <c r="J121">
        <v>-0.30452000000000001</v>
      </c>
      <c r="K121">
        <v>-1.8600000000000001E-3</v>
      </c>
      <c r="L121">
        <v>-0.15318999999999999</v>
      </c>
      <c r="M121">
        <v>0.30265999999999998</v>
      </c>
      <c r="N121">
        <v>3.8769999999999999E-2</v>
      </c>
      <c r="O121">
        <v>139.04</v>
      </c>
      <c r="P121">
        <v>15.364000000000001</v>
      </c>
      <c r="Q121">
        <v>-0.74</v>
      </c>
      <c r="R121">
        <v>-14.624000000000001</v>
      </c>
      <c r="S121">
        <v>21.2241</v>
      </c>
      <c r="T121">
        <v>0.81806999999999996</v>
      </c>
      <c r="U121">
        <v>-0.61860000000000004</v>
      </c>
      <c r="V121">
        <v>-0.70050999999999997</v>
      </c>
      <c r="W121">
        <v>2.383E-2</v>
      </c>
      <c r="X121">
        <v>0.51524999999999999</v>
      </c>
      <c r="Y121">
        <v>-2.9727999999999999</v>
      </c>
      <c r="Z121">
        <v>-127.0544</v>
      </c>
      <c r="AA121">
        <v>104.4023</v>
      </c>
      <c r="AB121">
        <v>107.2633</v>
      </c>
      <c r="AC121">
        <v>22.2653</v>
      </c>
      <c r="AD121">
        <v>121.999</v>
      </c>
      <c r="AE121">
        <v>5.14036502</v>
      </c>
      <c r="AF121">
        <v>1.865373198904908</v>
      </c>
      <c r="AG121">
        <v>7.1007733539253204</v>
      </c>
      <c r="AH121">
        <v>1844.2111</v>
      </c>
      <c r="AI121">
        <v>300.98149999999998</v>
      </c>
      <c r="AJ121" s="5">
        <v>3630.9</v>
      </c>
      <c r="AK121" s="5">
        <v>165.5829</v>
      </c>
      <c r="AL121">
        <v>73.674503763105889</v>
      </c>
      <c r="AM121">
        <v>59.442320008937763</v>
      </c>
      <c r="AN121">
        <v>89.455383420230959</v>
      </c>
    </row>
    <row r="122" spans="1:40" s="23" customFormat="1" x14ac:dyDescent="0.3">
      <c r="A122" s="23" t="s">
        <v>678</v>
      </c>
      <c r="B122" s="22" t="s">
        <v>679</v>
      </c>
      <c r="C122" s="71"/>
      <c r="D122" s="23">
        <f>SUM(D118:D121)</f>
        <v>1</v>
      </c>
      <c r="E122" s="23">
        <f>$D$118*E118+$D$119*E119+$D$120*E120+$D$121*E121</f>
        <v>-822.51004749965375</v>
      </c>
      <c r="F122" s="23">
        <f t="shared" ref="F122:AN122" si="68">$D$118*F118+$D$119*F119+$D$120*F120+$D$121*F121</f>
        <v>-822.2796126889325</v>
      </c>
      <c r="G122" s="23">
        <f t="shared" si="68"/>
        <v>-822.14331426479418</v>
      </c>
      <c r="H122" s="23">
        <f t="shared" si="68"/>
        <v>-821.91287945407282</v>
      </c>
      <c r="I122" s="23">
        <f t="shared" si="68"/>
        <v>5.5913825415140348</v>
      </c>
      <c r="J122" s="23">
        <f t="shared" si="68"/>
        <v>-0.30461979593793975</v>
      </c>
      <c r="K122" s="23">
        <f t="shared" si="68"/>
        <v>-2.4980724413463055E-3</v>
      </c>
      <c r="L122" s="23">
        <f t="shared" si="68"/>
        <v>-0.15355800066954375</v>
      </c>
      <c r="M122" s="23">
        <f t="shared" si="68"/>
        <v>0.30212172349659344</v>
      </c>
      <c r="N122" s="23">
        <f t="shared" si="68"/>
        <v>3.9026059755529238E-2</v>
      </c>
      <c r="O122" s="23">
        <f t="shared" si="68"/>
        <v>143.21772328382806</v>
      </c>
      <c r="P122" s="23">
        <f t="shared" si="68"/>
        <v>13.005802281442374</v>
      </c>
      <c r="Q122" s="23">
        <f t="shared" si="68"/>
        <v>5.5559138812808913</v>
      </c>
      <c r="R122" s="23">
        <f t="shared" si="68"/>
        <v>-18.561716162723265</v>
      </c>
      <c r="S122" s="23">
        <f t="shared" si="68"/>
        <v>23.502494820913647</v>
      </c>
      <c r="T122" s="23">
        <f t="shared" si="68"/>
        <v>0.8230453469856357</v>
      </c>
      <c r="U122" s="23">
        <f t="shared" si="68"/>
        <v>-0.61333192100527112</v>
      </c>
      <c r="V122" s="23">
        <f t="shared" si="68"/>
        <v>-0.69877148688923407</v>
      </c>
      <c r="W122" s="23">
        <f t="shared" si="68"/>
        <v>2.0807330074584279E-2</v>
      </c>
      <c r="X122" s="23">
        <f t="shared" si="68"/>
        <v>0.51621489539182652</v>
      </c>
      <c r="Y122" s="23">
        <f t="shared" si="68"/>
        <v>0.68846996405456096</v>
      </c>
      <c r="Z122" s="23">
        <f t="shared" si="68"/>
        <v>-129.16609870522117</v>
      </c>
      <c r="AA122" s="23">
        <f t="shared" si="68"/>
        <v>115.41454039889879</v>
      </c>
      <c r="AB122" s="23">
        <f t="shared" si="68"/>
        <v>108.25494375168243</v>
      </c>
      <c r="AC122" s="23">
        <f t="shared" si="68"/>
        <v>22.591330664661751</v>
      </c>
      <c r="AD122" s="23">
        <f t="shared" si="68"/>
        <v>121.93748577447471</v>
      </c>
      <c r="AE122" s="23">
        <f t="shared" si="68"/>
        <v>8.358695837808888</v>
      </c>
      <c r="AF122" s="23">
        <f t="shared" si="68"/>
        <v>2.020877718204404</v>
      </c>
      <c r="AG122" s="23">
        <f t="shared" si="68"/>
        <v>6.9953682362928449</v>
      </c>
      <c r="AH122" s="23">
        <f t="shared" si="68"/>
        <v>1845.7889521636378</v>
      </c>
      <c r="AI122" s="23">
        <f t="shared" si="68"/>
        <v>328.98108439510122</v>
      </c>
      <c r="AJ122" s="23">
        <f t="shared" si="68"/>
        <v>3662.4257019818083</v>
      </c>
      <c r="AK122" s="23">
        <f t="shared" si="68"/>
        <v>159.12836025399463</v>
      </c>
      <c r="AL122" s="23">
        <f t="shared" si="68"/>
        <v>69.567579037789827</v>
      </c>
      <c r="AM122" s="23">
        <f t="shared" si="68"/>
        <v>51.707073630562618</v>
      </c>
      <c r="AN122" s="23">
        <f t="shared" si="68"/>
        <v>88.264485915687359</v>
      </c>
    </row>
    <row r="123" spans="1:40" customFormat="1" x14ac:dyDescent="0.3">
      <c r="B123" s="72" t="s">
        <v>726</v>
      </c>
      <c r="C123" s="68">
        <f>(H123-MIN($H$123:$H$127))*627.509</f>
        <v>1.5060215819297583E-3</v>
      </c>
      <c r="D123">
        <f>EXP(-C123/(0.001986*295.15))/(EXP(-$C$123/(0.001986*295.15))+EXP(-$C$124/(0.001986*295.15))+EXP(-$C$125/(0.001986*295.15))+EXP(-$C$126/(0.001986*295.15))+EXP(-$C$127/(0.001986*295.15)))</f>
        <v>0.22838826777902291</v>
      </c>
      <c r="E123">
        <v>-707.91433500000005</v>
      </c>
      <c r="F123">
        <v>-707.71765200000004</v>
      </c>
      <c r="G123">
        <v>-707.59392100000002</v>
      </c>
      <c r="H123" s="4">
        <f t="shared" ref="H123:H127" si="69">G123+F123-E123</f>
        <v>-707.3972379999999</v>
      </c>
      <c r="I123">
        <v>2.7951000000000001</v>
      </c>
      <c r="J123">
        <v>-0.30620999999999998</v>
      </c>
      <c r="K123">
        <v>-3.0300000000000001E-3</v>
      </c>
      <c r="L123">
        <v>-0.15462000000000001</v>
      </c>
      <c r="M123">
        <v>0.30318000000000001</v>
      </c>
      <c r="N123">
        <v>3.943E-2</v>
      </c>
      <c r="O123">
        <v>127.858</v>
      </c>
      <c r="P123">
        <v>12.9733</v>
      </c>
      <c r="Q123">
        <v>-1.1809000000000001</v>
      </c>
      <c r="R123">
        <v>-11.792299999999999</v>
      </c>
      <c r="S123">
        <v>17.5715</v>
      </c>
      <c r="T123">
        <v>0.84028999999999998</v>
      </c>
      <c r="U123">
        <v>-0.62292999999999998</v>
      </c>
      <c r="V123">
        <v>-0.71184999999999998</v>
      </c>
      <c r="W123">
        <v>-0.34237000000000001</v>
      </c>
      <c r="X123">
        <v>0.49974000000000002</v>
      </c>
      <c r="Y123">
        <v>-5.3529</v>
      </c>
      <c r="Z123">
        <v>-144.66290000000001</v>
      </c>
      <c r="AA123">
        <v>109.9438</v>
      </c>
      <c r="AB123">
        <v>154.43639999999999</v>
      </c>
      <c r="AC123">
        <v>25.3917</v>
      </c>
      <c r="AD123">
        <v>126.402</v>
      </c>
      <c r="AE123">
        <v>8.5129785499999997</v>
      </c>
      <c r="AF123">
        <v>1.847539415283034</v>
      </c>
      <c r="AG123">
        <v>7.0735654323559212</v>
      </c>
      <c r="AH123">
        <v>1815.1212</v>
      </c>
      <c r="AI123">
        <v>289.11349999999999</v>
      </c>
      <c r="AJ123" s="5">
        <v>3757.0913</v>
      </c>
      <c r="AK123" s="5">
        <v>79.759900000000002</v>
      </c>
      <c r="AL123">
        <v>70.581422682422016</v>
      </c>
      <c r="AM123">
        <v>52.698370911793859</v>
      </c>
      <c r="AN123">
        <v>88.790746661089372</v>
      </c>
    </row>
    <row r="124" spans="1:40" customFormat="1" x14ac:dyDescent="0.3">
      <c r="A124" s="11"/>
      <c r="B124" s="72" t="s">
        <v>727</v>
      </c>
      <c r="C124" s="69">
        <f t="shared" ref="C124:C127" si="70">(H124-MIN($H$123:$H$127))*627.509</f>
        <v>0</v>
      </c>
      <c r="D124">
        <f t="shared" ref="D124:D127" si="71">EXP(-C124/(0.001986*295.15))/(EXP(-$C$123/(0.001986*295.15))+EXP(-$C$124/(0.001986*295.15))+EXP(-$C$125/(0.001986*295.15))+EXP(-$C$126/(0.001986*295.15))+EXP(-$C$127/(0.001986*295.15)))</f>
        <v>0.22897581257370195</v>
      </c>
      <c r="E124">
        <v>-707.91493500000001</v>
      </c>
      <c r="F124">
        <v>-707.71794299999999</v>
      </c>
      <c r="G124">
        <v>-707.59423240000001</v>
      </c>
      <c r="H124" s="4">
        <f t="shared" si="69"/>
        <v>-707.39724039999987</v>
      </c>
      <c r="I124">
        <v>2.5083000000000002</v>
      </c>
      <c r="J124">
        <v>-0.30887999999999999</v>
      </c>
      <c r="K124">
        <v>-2.5100000000000001E-3</v>
      </c>
      <c r="L124">
        <v>-0.15570000000000001</v>
      </c>
      <c r="M124">
        <v>0.30636999999999998</v>
      </c>
      <c r="N124">
        <v>3.9559999999999998E-2</v>
      </c>
      <c r="O124">
        <v>127.31699999999999</v>
      </c>
      <c r="P124">
        <v>12.4367</v>
      </c>
      <c r="Q124">
        <v>-2.1078000000000001</v>
      </c>
      <c r="R124">
        <v>-10.328799999999999</v>
      </c>
      <c r="S124">
        <v>16.3033</v>
      </c>
      <c r="T124">
        <v>0.83969000000000005</v>
      </c>
      <c r="U124">
        <v>-0.62612999999999996</v>
      </c>
      <c r="V124">
        <v>-0.70926999999999996</v>
      </c>
      <c r="W124">
        <v>-0.34308</v>
      </c>
      <c r="X124">
        <v>0.4995</v>
      </c>
      <c r="Y124">
        <v>-5.2054999999999998</v>
      </c>
      <c r="Z124">
        <v>-141.3689</v>
      </c>
      <c r="AA124">
        <v>108.06440000000001</v>
      </c>
      <c r="AB124">
        <v>155.2843</v>
      </c>
      <c r="AC124">
        <v>25.436900000000001</v>
      </c>
      <c r="AD124">
        <v>126.08499999999999</v>
      </c>
      <c r="AE124">
        <v>7.1595793099999998</v>
      </c>
      <c r="AF124">
        <v>1.8693163659570911</v>
      </c>
      <c r="AG124">
        <v>7.9402682806449114</v>
      </c>
      <c r="AH124">
        <v>1812.3915999999999</v>
      </c>
      <c r="AI124">
        <v>281.63900000000001</v>
      </c>
      <c r="AJ124" s="5">
        <v>3755.1217999999999</v>
      </c>
      <c r="AK124" s="5">
        <v>78.396000000000001</v>
      </c>
      <c r="AL124">
        <v>70.521435342323329</v>
      </c>
      <c r="AM124">
        <v>52.531660271378499</v>
      </c>
      <c r="AN124">
        <v>88.763772175536886</v>
      </c>
    </row>
    <row r="125" spans="1:40" customFormat="1" x14ac:dyDescent="0.3">
      <c r="A125" s="11"/>
      <c r="B125" s="72" t="s">
        <v>728</v>
      </c>
      <c r="C125" s="68">
        <f t="shared" si="70"/>
        <v>3.7587789097841322E-2</v>
      </c>
      <c r="D125">
        <f t="shared" si="71"/>
        <v>0.21475369443164743</v>
      </c>
      <c r="E125">
        <v>-707.91410599999995</v>
      </c>
      <c r="F125">
        <v>-707.71745099999998</v>
      </c>
      <c r="G125">
        <v>-707.59383549999995</v>
      </c>
      <c r="H125" s="4">
        <f t="shared" si="69"/>
        <v>-707.39718049999988</v>
      </c>
      <c r="I125">
        <v>4.5461999999999998</v>
      </c>
      <c r="J125">
        <v>-0.30631999999999998</v>
      </c>
      <c r="K125">
        <v>-3.3999999999999998E-3</v>
      </c>
      <c r="L125">
        <v>-0.15486</v>
      </c>
      <c r="M125">
        <v>0.30292000000000002</v>
      </c>
      <c r="N125">
        <v>3.9579999999999997E-2</v>
      </c>
      <c r="O125">
        <v>127.92400000000001</v>
      </c>
      <c r="P125">
        <v>9.0241000000000007</v>
      </c>
      <c r="Q125">
        <v>-1.2825</v>
      </c>
      <c r="R125">
        <v>-7.7415000000000003</v>
      </c>
      <c r="S125">
        <v>11.9587</v>
      </c>
      <c r="T125">
        <v>0.84009</v>
      </c>
      <c r="U125">
        <v>-0.62214999999999998</v>
      </c>
      <c r="V125">
        <v>-0.71260000000000001</v>
      </c>
      <c r="W125">
        <v>-0.34237000000000001</v>
      </c>
      <c r="X125">
        <v>0.49959999999999999</v>
      </c>
      <c r="Y125">
        <v>-5.1826999999999996</v>
      </c>
      <c r="Z125">
        <v>-144.2936</v>
      </c>
      <c r="AA125">
        <v>109.8948</v>
      </c>
      <c r="AB125">
        <v>154.51169999999999</v>
      </c>
      <c r="AC125">
        <v>25.430499999999999</v>
      </c>
      <c r="AD125">
        <v>126.456</v>
      </c>
      <c r="AE125">
        <v>8.5114430700000003</v>
      </c>
      <c r="AF125">
        <v>1.84180124884277</v>
      </c>
      <c r="AG125">
        <v>7.0427850892480253</v>
      </c>
      <c r="AH125">
        <v>1816.5521000000001</v>
      </c>
      <c r="AI125">
        <v>315.25700000000001</v>
      </c>
      <c r="AJ125" s="5">
        <v>3756.7757999999999</v>
      </c>
      <c r="AK125" s="5">
        <v>79.123400000000004</v>
      </c>
      <c r="AL125">
        <v>70.55646753286463</v>
      </c>
      <c r="AM125">
        <v>52.672598400113273</v>
      </c>
      <c r="AN125">
        <v>88.766180897390896</v>
      </c>
    </row>
    <row r="126" spans="1:40" customFormat="1" x14ac:dyDescent="0.3">
      <c r="B126" s="72" t="s">
        <v>729</v>
      </c>
      <c r="C126" s="68">
        <f t="shared" si="70"/>
        <v>1.1483414535462089E-2</v>
      </c>
      <c r="D126" s="76">
        <f t="shared" si="71"/>
        <v>0.22453368008485372</v>
      </c>
      <c r="E126">
        <v>-707.91454399999998</v>
      </c>
      <c r="F126">
        <v>-707.71772699999997</v>
      </c>
      <c r="G126">
        <v>-707.59403910000003</v>
      </c>
      <c r="H126" s="4">
        <f t="shared" si="69"/>
        <v>-707.39722210000014</v>
      </c>
      <c r="I126">
        <v>4.1420000000000003</v>
      </c>
      <c r="J126">
        <v>-0.30881999999999998</v>
      </c>
      <c r="K126">
        <v>-2.9199999999999999E-3</v>
      </c>
      <c r="L126">
        <v>-0.15587000000000001</v>
      </c>
      <c r="M126">
        <v>0.30590000000000001</v>
      </c>
      <c r="N126">
        <v>3.9710000000000002E-2</v>
      </c>
      <c r="O126">
        <v>127.444</v>
      </c>
      <c r="P126">
        <v>10.3553</v>
      </c>
      <c r="Q126">
        <v>-2.3458999999999999</v>
      </c>
      <c r="R126">
        <v>-8.0093999999999994</v>
      </c>
      <c r="S126">
        <v>13.299799999999999</v>
      </c>
      <c r="T126">
        <v>0.83894000000000002</v>
      </c>
      <c r="U126">
        <v>-0.62582000000000004</v>
      </c>
      <c r="V126">
        <v>-0.70921999999999996</v>
      </c>
      <c r="W126">
        <v>-0.34250000000000003</v>
      </c>
      <c r="X126">
        <v>0.49930000000000002</v>
      </c>
      <c r="Y126">
        <v>-5.2100999999999997</v>
      </c>
      <c r="Z126">
        <v>-140.44069999999999</v>
      </c>
      <c r="AA126">
        <v>106.55459999999999</v>
      </c>
      <c r="AB126">
        <v>155.26679999999999</v>
      </c>
      <c r="AC126">
        <v>25.455200000000001</v>
      </c>
      <c r="AD126">
        <v>126.051</v>
      </c>
      <c r="AE126">
        <v>7.1855758299999994</v>
      </c>
      <c r="AF126">
        <v>1.869454786698834</v>
      </c>
      <c r="AG126">
        <v>7.9281384938171886</v>
      </c>
      <c r="AH126">
        <v>1813.9212</v>
      </c>
      <c r="AI126">
        <v>310.62020000000001</v>
      </c>
      <c r="AJ126" s="5">
        <v>3754.6212</v>
      </c>
      <c r="AK126" s="5">
        <v>77.496899999999997</v>
      </c>
      <c r="AL126">
        <v>70.495863504239693</v>
      </c>
      <c r="AM126">
        <v>52.509659342932387</v>
      </c>
      <c r="AN126">
        <v>88.774271618033168</v>
      </c>
    </row>
    <row r="127" spans="1:40" customFormat="1" x14ac:dyDescent="0.3">
      <c r="B127" s="72" t="s">
        <v>730</v>
      </c>
      <c r="C127" s="68">
        <f t="shared" si="70"/>
        <v>0.46630193791407065</v>
      </c>
      <c r="D127">
        <f t="shared" si="71"/>
        <v>0.10334854513077395</v>
      </c>
      <c r="E127">
        <v>-707.91374800000006</v>
      </c>
      <c r="F127">
        <v>-707.71683599999994</v>
      </c>
      <c r="G127">
        <v>-707.59340929999996</v>
      </c>
      <c r="H127" s="4">
        <f t="shared" si="69"/>
        <v>-707.39649729999985</v>
      </c>
      <c r="I127">
        <v>2.8228</v>
      </c>
      <c r="J127">
        <v>-0.30842000000000003</v>
      </c>
      <c r="K127">
        <v>-3.81E-3</v>
      </c>
      <c r="L127">
        <v>-0.15612000000000001</v>
      </c>
      <c r="M127">
        <v>0.30460999999999999</v>
      </c>
      <c r="N127">
        <v>4.0009999999999997E-2</v>
      </c>
      <c r="O127">
        <v>127.60599999999999</v>
      </c>
      <c r="P127">
        <v>5.6957000000000004</v>
      </c>
      <c r="Q127">
        <v>2.4670999999999998</v>
      </c>
      <c r="R127">
        <v>-8.1628000000000007</v>
      </c>
      <c r="S127">
        <v>10.2547</v>
      </c>
      <c r="T127">
        <v>0.83806999999999998</v>
      </c>
      <c r="U127">
        <v>-0.61963000000000001</v>
      </c>
      <c r="V127">
        <v>-0.71877999999999997</v>
      </c>
      <c r="W127">
        <v>-0.33954000000000001</v>
      </c>
      <c r="X127">
        <v>0.50173999999999996</v>
      </c>
      <c r="Y127">
        <v>-4.7938999999999998</v>
      </c>
      <c r="Z127">
        <v>-163.87479999999999</v>
      </c>
      <c r="AA127">
        <v>110.68510000000001</v>
      </c>
      <c r="AB127">
        <v>152.26929999999999</v>
      </c>
      <c r="AC127">
        <v>25.279499999999999</v>
      </c>
      <c r="AD127">
        <v>125.392</v>
      </c>
      <c r="AE127">
        <v>7.3431123700000001</v>
      </c>
      <c r="AF127">
        <v>2.1494842605472968</v>
      </c>
      <c r="AG127">
        <v>7.8621266022420224</v>
      </c>
      <c r="AH127">
        <v>1811.1647</v>
      </c>
      <c r="AI127">
        <v>401.50749999999999</v>
      </c>
      <c r="AJ127" s="5">
        <v>3766.3811000000001</v>
      </c>
      <c r="AK127" s="5">
        <v>83.729100000000003</v>
      </c>
      <c r="AL127">
        <v>70.150585717288692</v>
      </c>
      <c r="AM127">
        <v>52.167540703263008</v>
      </c>
      <c r="AN127">
        <v>88.523463614124864</v>
      </c>
    </row>
    <row r="128" spans="1:40" s="23" customFormat="1" x14ac:dyDescent="0.3">
      <c r="A128" s="23" t="s">
        <v>731</v>
      </c>
      <c r="B128" s="22" t="s">
        <v>732</v>
      </c>
      <c r="D128" s="23">
        <f>SUM(D123:D127)</f>
        <v>1</v>
      </c>
      <c r="E128" s="23">
        <f>$D$123*E123+$D$124*E124+$D$125*E125+$D$126*E126+$D$127*E127</f>
        <v>-707.91440946883461</v>
      </c>
      <c r="F128" s="23">
        <f t="shared" ref="F128:AN128" si="72">$D$123*F123+$D$124*F124+$D$125*F125+$D$126*F126+$D$127*F127</f>
        <v>-707.71760797408206</v>
      </c>
      <c r="G128" s="23">
        <f t="shared" si="72"/>
        <v>-707.59394757560415</v>
      </c>
      <c r="H128" s="23">
        <f t="shared" si="72"/>
        <v>-707.3971460808516</v>
      </c>
      <c r="I128" s="23">
        <f t="shared" si="72"/>
        <v>3.4107720996795319</v>
      </c>
      <c r="J128" s="23">
        <f t="shared" si="72"/>
        <v>-0.30765942151571973</v>
      </c>
      <c r="K128" s="23">
        <f t="shared" si="72"/>
        <v>-3.0463046047940539E-3</v>
      </c>
      <c r="L128" s="23">
        <f t="shared" si="72"/>
        <v>-0.15535452468204541</v>
      </c>
      <c r="M128" s="23">
        <f t="shared" si="72"/>
        <v>0.30461311691092569</v>
      </c>
      <c r="N128" s="23">
        <f t="shared" si="72"/>
        <v>3.9614791496398932E-2</v>
      </c>
      <c r="O128" s="23">
        <f t="shared" si="72"/>
        <v>127.62929705230202</v>
      </c>
      <c r="P128" s="23">
        <f t="shared" si="72"/>
        <v>10.662367742417622</v>
      </c>
      <c r="Q128" s="23">
        <f t="shared" si="72"/>
        <v>-1.299522900690611</v>
      </c>
      <c r="R128" s="23">
        <f t="shared" si="72"/>
        <v>-9.3627776299495302</v>
      </c>
      <c r="S128" s="23">
        <f t="shared" si="72"/>
        <v>14.360422182156762</v>
      </c>
      <c r="T128" s="23">
        <f t="shared" si="72"/>
        <v>0.83957710953526454</v>
      </c>
      <c r="U128" s="23">
        <f t="shared" si="72"/>
        <v>-0.62380306685509279</v>
      </c>
      <c r="V128" s="23">
        <f t="shared" si="72"/>
        <v>-0.71154598951351655</v>
      </c>
      <c r="W128" s="23">
        <f t="shared" si="72"/>
        <v>-0.34226928582261829</v>
      </c>
      <c r="X128" s="23">
        <f t="shared" si="72"/>
        <v>0.49976288255878604</v>
      </c>
      <c r="Y128" s="23">
        <f t="shared" si="72"/>
        <v>-5.1927626401901499</v>
      </c>
      <c r="Z128" s="23">
        <f t="shared" si="72"/>
        <v>-144.86684094417225</v>
      </c>
      <c r="AA128" s="23">
        <f t="shared" si="72"/>
        <v>108.81856265478368</v>
      </c>
      <c r="AB128" s="23">
        <f t="shared" si="72"/>
        <v>154.60920568046151</v>
      </c>
      <c r="AC128" s="23">
        <f t="shared" si="72"/>
        <v>25.413044331993994</v>
      </c>
      <c r="AD128" s="23">
        <f t="shared" si="72"/>
        <v>126.15781801462157</v>
      </c>
      <c r="AE128" s="23">
        <f t="shared" si="72"/>
        <v>7.7838025239047024</v>
      </c>
      <c r="AF128" s="23">
        <f t="shared" si="72"/>
        <v>1.8874198172789074</v>
      </c>
      <c r="AG128" s="23">
        <f t="shared" si="72"/>
        <v>7.538786312950168</v>
      </c>
      <c r="AH128" s="23">
        <f t="shared" si="72"/>
        <v>1814.1251397484493</v>
      </c>
      <c r="AI128" s="23">
        <f t="shared" si="72"/>
        <v>309.4611683782008</v>
      </c>
      <c r="AJ128" s="23">
        <f t="shared" si="72"/>
        <v>3756.9780440179211</v>
      </c>
      <c r="AK128" s="23">
        <f t="shared" si="72"/>
        <v>79.213000490026033</v>
      </c>
      <c r="AL128" s="23">
        <f t="shared" si="72"/>
        <v>70.498590531238833</v>
      </c>
      <c r="AM128" s="23">
        <f t="shared" si="72"/>
        <v>52.557430832547695</v>
      </c>
      <c r="AN128" s="23">
        <f t="shared" si="72"/>
        <v>88.747972051741584</v>
      </c>
    </row>
    <row r="129" spans="1:40" customFormat="1" x14ac:dyDescent="0.3">
      <c r="B129" s="72" t="s">
        <v>715</v>
      </c>
      <c r="C129" s="68">
        <f>(H129-MIN($H$129:$H$131))*627.509</f>
        <v>0.73242850462014042</v>
      </c>
      <c r="D129">
        <f>EXP(-C129/(0.001986*295.15))/(EXP(-$C$129/(0.001986*295.15))+EXP(-$C$130/(0.001986*295.15))+EXP(-$C$131/(0.001986*295.15)))</f>
        <v>0.1282090640754088</v>
      </c>
      <c r="E129">
        <v>-914.20097999999996</v>
      </c>
      <c r="F129">
        <v>-914.03586800000005</v>
      </c>
      <c r="G129">
        <v>-913.82510019999995</v>
      </c>
      <c r="H129" s="4">
        <f t="shared" ref="H129:H131" si="73">G129+F129-E129</f>
        <v>-913.65998820000016</v>
      </c>
      <c r="I129">
        <v>4.0568999999999997</v>
      </c>
      <c r="J129">
        <v>-0.31597999999999998</v>
      </c>
      <c r="K129">
        <v>-1.448E-2</v>
      </c>
      <c r="L129">
        <v>-0.16522999999999999</v>
      </c>
      <c r="M129">
        <v>0.30149999999999999</v>
      </c>
      <c r="N129">
        <v>4.5280000000000001E-2</v>
      </c>
      <c r="O129">
        <v>143.048</v>
      </c>
      <c r="P129">
        <v>7.3032000000000004</v>
      </c>
      <c r="Q129">
        <v>2.3993000000000002</v>
      </c>
      <c r="R129">
        <v>-9.7025000000000006</v>
      </c>
      <c r="S129">
        <v>12.3786</v>
      </c>
      <c r="T129">
        <v>0.86145000000000005</v>
      </c>
      <c r="U129">
        <v>-0.62450000000000006</v>
      </c>
      <c r="V129">
        <v>-0.71177000000000001</v>
      </c>
      <c r="W129">
        <v>-0.18289</v>
      </c>
      <c r="X129">
        <v>0.50012000000000001</v>
      </c>
      <c r="Y129">
        <v>-7.5273000000000003</v>
      </c>
      <c r="Z129">
        <v>-137.20249999999999</v>
      </c>
      <c r="AA129">
        <v>114.0779</v>
      </c>
      <c r="AB129">
        <v>131.67869999999999</v>
      </c>
      <c r="AC129">
        <v>25.8063</v>
      </c>
      <c r="AD129">
        <v>125.657</v>
      </c>
      <c r="AE129">
        <v>5.3833610600000004</v>
      </c>
      <c r="AF129">
        <v>3.0461959994166188</v>
      </c>
      <c r="AG129">
        <v>7.8696767444987472</v>
      </c>
      <c r="AH129">
        <v>1803.8330000000001</v>
      </c>
      <c r="AI129">
        <v>319.34269999999998</v>
      </c>
      <c r="AJ129">
        <v>3758.7395000000001</v>
      </c>
      <c r="AK129">
        <v>80.636700000000005</v>
      </c>
      <c r="AL129">
        <v>74.370285141997613</v>
      </c>
      <c r="AM129">
        <v>58.953013244959863</v>
      </c>
      <c r="AN129">
        <v>90.088067884727437</v>
      </c>
    </row>
    <row r="130" spans="1:40" customFormat="1" x14ac:dyDescent="0.3">
      <c r="A130" s="11"/>
      <c r="B130" s="70" t="s">
        <v>716</v>
      </c>
      <c r="C130" s="69">
        <f>(H130-MIN($H$129:$H$131))*627.509</f>
        <v>0</v>
      </c>
      <c r="D130">
        <f t="shared" ref="D130:D131" si="74">EXP(-C130/(0.001986*295.15))/(EXP(-$C$129/(0.001986*295.15))+EXP(-$C$130/(0.001986*295.15))+EXP(-$C$131/(0.001986*295.15)))</f>
        <v>0.44727885102284781</v>
      </c>
      <c r="E130">
        <v>-914.20217200000002</v>
      </c>
      <c r="F130">
        <v>-914.03688</v>
      </c>
      <c r="G130">
        <v>-913.82644740000001</v>
      </c>
      <c r="H130" s="4">
        <f t="shared" si="73"/>
        <v>-913.66115539999987</v>
      </c>
      <c r="I130">
        <v>4.0210999999999997</v>
      </c>
      <c r="J130">
        <v>-0.31536999999999998</v>
      </c>
      <c r="K130">
        <v>-1.3129999999999999E-2</v>
      </c>
      <c r="L130">
        <v>-0.16425000000000001</v>
      </c>
      <c r="M130">
        <v>0.30224000000000001</v>
      </c>
      <c r="N130">
        <v>4.4630000000000003E-2</v>
      </c>
      <c r="O130">
        <v>143.33799999999999</v>
      </c>
      <c r="P130">
        <v>7.6860999999999997</v>
      </c>
      <c r="Q130">
        <v>2.9462000000000002</v>
      </c>
      <c r="R130">
        <v>-10.632300000000001</v>
      </c>
      <c r="S130">
        <v>13.446199999999999</v>
      </c>
      <c r="T130">
        <v>0.85946999999999996</v>
      </c>
      <c r="U130">
        <v>-0.62251999999999996</v>
      </c>
      <c r="V130">
        <v>-0.71192999999999995</v>
      </c>
      <c r="W130">
        <v>-0.18148</v>
      </c>
      <c r="X130">
        <v>0.50058000000000002</v>
      </c>
      <c r="Y130">
        <v>-7.7816000000000001</v>
      </c>
      <c r="Z130">
        <v>-149.94800000000001</v>
      </c>
      <c r="AA130">
        <v>110.8177</v>
      </c>
      <c r="AB130">
        <v>130.1508</v>
      </c>
      <c r="AC130">
        <v>25.536300000000001</v>
      </c>
      <c r="AD130">
        <v>125.893</v>
      </c>
      <c r="AE130">
        <v>5.5174079300000001</v>
      </c>
      <c r="AF130">
        <v>3.1191955260758299</v>
      </c>
      <c r="AG130">
        <v>7.847720759898321</v>
      </c>
      <c r="AH130">
        <v>1801.6469999999999</v>
      </c>
      <c r="AI130">
        <v>310.8073</v>
      </c>
      <c r="AJ130">
        <v>3761.5394000000001</v>
      </c>
      <c r="AK130">
        <v>82.653899999999993</v>
      </c>
      <c r="AL130">
        <v>75.29369494712823</v>
      </c>
      <c r="AM130">
        <v>60.440449010654497</v>
      </c>
      <c r="AN130">
        <v>90.461695897696373</v>
      </c>
    </row>
    <row r="131" spans="1:40" customFormat="1" x14ac:dyDescent="0.3">
      <c r="B131" s="70" t="s">
        <v>717</v>
      </c>
      <c r="C131" s="68">
        <f>(H131-MIN($H$129:$H$131))*627.509</f>
        <v>3.0622439236828995E-2</v>
      </c>
      <c r="D131">
        <f t="shared" si="74"/>
        <v>0.42451208490174341</v>
      </c>
      <c r="E131">
        <v>-914.20221100000003</v>
      </c>
      <c r="F131">
        <v>-914.036835</v>
      </c>
      <c r="G131">
        <v>-913.82648259999996</v>
      </c>
      <c r="H131" s="4">
        <f t="shared" si="73"/>
        <v>-913.66110659999981</v>
      </c>
      <c r="I131">
        <v>3.9517000000000002</v>
      </c>
      <c r="J131">
        <v>-0.31540000000000001</v>
      </c>
      <c r="K131">
        <v>-1.2840000000000001E-2</v>
      </c>
      <c r="L131">
        <v>-0.16411999999999999</v>
      </c>
      <c r="M131">
        <v>0.30256</v>
      </c>
      <c r="N131">
        <v>4.4510000000000001E-2</v>
      </c>
      <c r="O131">
        <v>143.37299999999999</v>
      </c>
      <c r="P131">
        <v>7.601</v>
      </c>
      <c r="Q131">
        <v>3.3426999999999998</v>
      </c>
      <c r="R131">
        <v>-10.9437</v>
      </c>
      <c r="S131">
        <v>13.737399999999999</v>
      </c>
      <c r="T131">
        <v>0.85948000000000002</v>
      </c>
      <c r="U131">
        <v>-0.62253000000000003</v>
      </c>
      <c r="V131">
        <v>-0.71199000000000001</v>
      </c>
      <c r="W131">
        <v>-0.18157000000000001</v>
      </c>
      <c r="X131">
        <v>0.50056</v>
      </c>
      <c r="Y131">
        <v>-7.7443</v>
      </c>
      <c r="Z131">
        <v>-149.9068</v>
      </c>
      <c r="AA131">
        <v>110.85290000000001</v>
      </c>
      <c r="AB131">
        <v>130.1636</v>
      </c>
      <c r="AC131">
        <v>25.557700000000001</v>
      </c>
      <c r="AD131">
        <v>125.899</v>
      </c>
      <c r="AE131">
        <v>6.1295149999999996</v>
      </c>
      <c r="AF131">
        <v>3.1167129057376139</v>
      </c>
      <c r="AG131">
        <v>7.7990271473049928</v>
      </c>
      <c r="AH131">
        <v>1801.5866000000001</v>
      </c>
      <c r="AI131">
        <v>310.93819999999999</v>
      </c>
      <c r="AJ131">
        <v>3761.5434</v>
      </c>
      <c r="AK131">
        <v>82.700900000000004</v>
      </c>
      <c r="AL131">
        <v>75.300051218934186</v>
      </c>
      <c r="AM131">
        <v>60.447525930907688</v>
      </c>
      <c r="AN131">
        <v>90.466106442577029</v>
      </c>
    </row>
    <row r="132" spans="1:40" s="23" customFormat="1" x14ac:dyDescent="0.3">
      <c r="A132" s="23" t="s">
        <v>718</v>
      </c>
      <c r="B132" s="22" t="s">
        <v>719</v>
      </c>
      <c r="D132" s="23">
        <f>SUM(D129:D131)</f>
        <v>1</v>
      </c>
      <c r="E132" s="23">
        <f>$D$129*E129+$D$130*E130+$D$131*E131</f>
        <v>-914.20203573076697</v>
      </c>
      <c r="F132" s="23">
        <f t="shared" ref="F132:AN132" si="75">$D$129*F129+$D$130*F130+$D$131*F131</f>
        <v>-914.0367311493834</v>
      </c>
      <c r="G132" s="23">
        <f t="shared" si="75"/>
        <v>-913.82628961957425</v>
      </c>
      <c r="H132" s="23">
        <f t="shared" si="75"/>
        <v>-913.66098503819057</v>
      </c>
      <c r="I132" s="23">
        <f t="shared" si="75"/>
        <v>3.9962287458017185</v>
      </c>
      <c r="J132" s="23">
        <f t="shared" si="75"/>
        <v>-0.31546094289163307</v>
      </c>
      <c r="K132" s="23">
        <f t="shared" si="75"/>
        <v>-1.3179973731880297E-2</v>
      </c>
      <c r="L132" s="23">
        <f t="shared" si="75"/>
        <v>-0.16432045831175668</v>
      </c>
      <c r="M132" s="23">
        <f t="shared" si="75"/>
        <v>0.30228096915975278</v>
      </c>
      <c r="N132" s="23">
        <f t="shared" si="75"/>
        <v>4.4662394441460813E-2</v>
      </c>
      <c r="O132" s="23">
        <f t="shared" si="75"/>
        <v>143.31567729438967</v>
      </c>
      <c r="P132" s="23">
        <f t="shared" si="75"/>
        <v>7.6008827709403874</v>
      </c>
      <c r="Q132" s="23">
        <f t="shared" si="75"/>
        <v>3.0444015045207005</v>
      </c>
      <c r="R132" s="23">
        <f t="shared" si="75"/>
        <v>-10.645284275461087</v>
      </c>
      <c r="S132" s="23">
        <f t="shared" si="75"/>
        <v>13.432941922316481</v>
      </c>
      <c r="T132" s="23">
        <f t="shared" si="75"/>
        <v>0.8597280990677183</v>
      </c>
      <c r="U132" s="23">
        <f t="shared" si="75"/>
        <v>-0.6227780990677183</v>
      </c>
      <c r="V132" s="23">
        <f t="shared" si="75"/>
        <v>-0.71193495727484213</v>
      </c>
      <c r="W132" s="23">
        <f t="shared" si="75"/>
        <v>-0.1816989808679875</v>
      </c>
      <c r="X132" s="23">
        <f t="shared" si="75"/>
        <v>0.5005125335888273</v>
      </c>
      <c r="Y132" s="23">
        <f t="shared" si="75"/>
        <v>-7.7331621342387891</v>
      </c>
      <c r="Z132" s="23">
        <f t="shared" si="75"/>
        <v>-148.29642147592892</v>
      </c>
      <c r="AA132" s="23">
        <f t="shared" si="75"/>
        <v>111.2506300160872</v>
      </c>
      <c r="AB132" s="23">
        <f t="shared" si="75"/>
        <v>130.35212438368757</v>
      </c>
      <c r="AC132" s="23">
        <f t="shared" si="75"/>
        <v>25.580001005917261</v>
      </c>
      <c r="AD132" s="23">
        <f t="shared" si="75"/>
        <v>125.86528973338761</v>
      </c>
      <c r="AE132" s="23">
        <f t="shared" si="75"/>
        <v>5.7600687547238589</v>
      </c>
      <c r="AF132" s="23">
        <f t="shared" si="75"/>
        <v>3.1087824227491092</v>
      </c>
      <c r="AG132" s="23">
        <f t="shared" si="75"/>
        <v>7.8298646891314041</v>
      </c>
      <c r="AH132" s="23">
        <f t="shared" si="75"/>
        <v>1801.9016244841409</v>
      </c>
      <c r="AI132" s="23">
        <f t="shared" si="75"/>
        <v>311.95718427742287</v>
      </c>
      <c r="AJ132" s="23">
        <f t="shared" si="75"/>
        <v>3761.182125489835</v>
      </c>
      <c r="AK132" s="23">
        <f t="shared" si="75"/>
        <v>82.415228743937462</v>
      </c>
      <c r="AL132" s="23">
        <f t="shared" si="75"/>
        <v>75.178003754450941</v>
      </c>
      <c r="AM132" s="23">
        <f t="shared" si="75"/>
        <v>60.252750501433866</v>
      </c>
      <c r="AN132" s="23">
        <f t="shared" si="75"/>
        <v>90.415665729444129</v>
      </c>
    </row>
    <row r="133" spans="1:40" customFormat="1" x14ac:dyDescent="0.3">
      <c r="B133" t="s">
        <v>680</v>
      </c>
      <c r="C133" s="68">
        <f>(H133-MIN($H$133:$H$141))*627.509</f>
        <v>0.32078260087471178</v>
      </c>
      <c r="D133">
        <f>EXP(-C133/(0.001986*295.15))/(EXP(-$C$133/(0.001986*295.15))+EXP(-$C$134/(0.001986*295.15))+EXP(-$C$135/(0.001986*295.15))+EXP(-$C$136/(0.001986*295.15))+EXP(-$C$137/(0.001986*295.15))+EXP(-$C$138/(0.001986*295.15))+EXP(-$C$139/(0.001986*295.15))+EXP(-$C$140/(0.001986*295.15))+EXP(-$C$141/(0.001986*295.15)))</f>
        <v>0.1153111103025395</v>
      </c>
      <c r="E133">
        <v>-745.83597899999995</v>
      </c>
      <c r="F133">
        <v>-745.64512500000001</v>
      </c>
      <c r="G133">
        <v>-745.50249299999996</v>
      </c>
      <c r="H133" s="4">
        <f t="shared" ref="H133:H141" si="76">G133+F133-E133</f>
        <v>-745.31163900000001</v>
      </c>
      <c r="I133">
        <v>4.7276999999999996</v>
      </c>
      <c r="J133">
        <v>-0.29915999999999998</v>
      </c>
      <c r="K133">
        <v>-2.96E-3</v>
      </c>
      <c r="L133">
        <v>-0.15106</v>
      </c>
      <c r="M133">
        <v>0.29620000000000002</v>
      </c>
      <c r="N133">
        <v>3.8519999999999999E-2</v>
      </c>
      <c r="O133">
        <v>150.583</v>
      </c>
      <c r="P133">
        <v>9.3427000000000007</v>
      </c>
      <c r="Q133">
        <v>-8.7900000000000006E-2</v>
      </c>
      <c r="R133">
        <v>-9.2547999999999995</v>
      </c>
      <c r="S133">
        <v>13.1509</v>
      </c>
      <c r="T133">
        <v>0.84775</v>
      </c>
      <c r="U133">
        <v>-0.62577000000000005</v>
      </c>
      <c r="V133">
        <v>-0.71338999999999997</v>
      </c>
      <c r="W133">
        <v>-0.33532000000000001</v>
      </c>
      <c r="X133">
        <v>0.50044999999999995</v>
      </c>
      <c r="Y133">
        <v>-6.8593999999999999</v>
      </c>
      <c r="Z133">
        <v>-145.2655</v>
      </c>
      <c r="AA133">
        <v>110.4863</v>
      </c>
      <c r="AB133">
        <v>147.57239999999999</v>
      </c>
      <c r="AC133">
        <v>25.397200000000002</v>
      </c>
      <c r="AD133">
        <v>126.443</v>
      </c>
      <c r="AE133">
        <v>8.7023169199999995</v>
      </c>
      <c r="AF133">
        <v>1.969334125898746</v>
      </c>
      <c r="AG133">
        <v>6.7231027592728037</v>
      </c>
      <c r="AH133">
        <v>1812.2201</v>
      </c>
      <c r="AI133">
        <v>281.88549999999998</v>
      </c>
      <c r="AJ133" s="5">
        <v>3760.0871000000002</v>
      </c>
      <c r="AK133" s="5">
        <v>84.748699999999999</v>
      </c>
      <c r="AL133">
        <v>71.846131501802105</v>
      </c>
      <c r="AM133">
        <v>54.607296369955293</v>
      </c>
      <c r="AN133">
        <v>89.099322512455458</v>
      </c>
    </row>
    <row r="134" spans="1:40" customFormat="1" x14ac:dyDescent="0.3">
      <c r="A134" s="11"/>
      <c r="B134" t="s">
        <v>708</v>
      </c>
      <c r="C134" s="68">
        <f t="shared" ref="C134:C141" si="77">(H134-MIN($H$133:$H$141))*627.509</f>
        <v>0.13434967696743491</v>
      </c>
      <c r="D134">
        <f t="shared" ref="D134:D141" si="78">EXP(-C134/(0.001986*295.15))/(EXP(-$C$133/(0.001986*295.15))+EXP(-$C$134/(0.001986*295.15))+EXP(-$C$135/(0.001986*295.15))+EXP(-$C$136/(0.001986*295.15))+EXP(-$C$137/(0.001986*295.15))+EXP(-$C$138/(0.001986*295.15))+EXP(-$C$139/(0.001986*295.15))+EXP(-$C$140/(0.001986*295.15))+EXP(-$C$141/(0.001986*295.15)))</f>
        <v>0.15848937803930921</v>
      </c>
      <c r="E134">
        <v>-745.83617900000002</v>
      </c>
      <c r="F134">
        <v>-745.64483700000005</v>
      </c>
      <c r="G134">
        <v>-745.50327809999999</v>
      </c>
      <c r="H134" s="4">
        <f t="shared" si="76"/>
        <v>-745.31193610000003</v>
      </c>
      <c r="I134">
        <v>6.3403</v>
      </c>
      <c r="J134">
        <v>-0.29780000000000001</v>
      </c>
      <c r="K134">
        <v>-3.0100000000000001E-3</v>
      </c>
      <c r="L134">
        <v>-0.15040999999999999</v>
      </c>
      <c r="M134">
        <v>0.29479</v>
      </c>
      <c r="N134">
        <v>3.8370000000000001E-2</v>
      </c>
      <c r="O134">
        <v>149.47999999999999</v>
      </c>
      <c r="P134">
        <v>8.1800999999999995</v>
      </c>
      <c r="Q134">
        <v>4.3036000000000003</v>
      </c>
      <c r="R134">
        <v>-12.483700000000001</v>
      </c>
      <c r="S134">
        <v>15.533099999999999</v>
      </c>
      <c r="T134">
        <v>0.84502999999999995</v>
      </c>
      <c r="U134">
        <v>-0.62541000000000002</v>
      </c>
      <c r="V134">
        <v>-0.71223000000000003</v>
      </c>
      <c r="W134">
        <v>-0.33146999999999999</v>
      </c>
      <c r="X134">
        <v>0.49997999999999998</v>
      </c>
      <c r="Y134">
        <v>-7.1326000000000001</v>
      </c>
      <c r="Z134">
        <v>-148.66139999999999</v>
      </c>
      <c r="AA134">
        <v>109.5928</v>
      </c>
      <c r="AB134">
        <v>147.0506</v>
      </c>
      <c r="AC134">
        <v>25.697500000000002</v>
      </c>
      <c r="AD134">
        <v>126.139</v>
      </c>
      <c r="AE134">
        <v>4.2385858799999996</v>
      </c>
      <c r="AF134">
        <v>1.853885187321521</v>
      </c>
      <c r="AG134">
        <v>8.0334453710498153</v>
      </c>
      <c r="AH134">
        <v>1813.9078</v>
      </c>
      <c r="AI134">
        <v>281.2158</v>
      </c>
      <c r="AJ134" s="5">
        <v>3757.8044</v>
      </c>
      <c r="AK134" s="5">
        <v>67.055400000000006</v>
      </c>
      <c r="AL134">
        <v>73.05834844711832</v>
      </c>
      <c r="AM134">
        <v>57.457389584575417</v>
      </c>
      <c r="AN134">
        <v>89.482313659434766</v>
      </c>
    </row>
    <row r="135" spans="1:40" customFormat="1" x14ac:dyDescent="0.3">
      <c r="B135" t="s">
        <v>681</v>
      </c>
      <c r="C135" s="68">
        <f t="shared" si="77"/>
        <v>0.59864358612937907</v>
      </c>
      <c r="D135">
        <f t="shared" si="78"/>
        <v>7.1779871615940322E-2</v>
      </c>
      <c r="E135">
        <v>-745.83554100000003</v>
      </c>
      <c r="F135">
        <v>-745.64427699999999</v>
      </c>
      <c r="G135">
        <v>-745.50246019999997</v>
      </c>
      <c r="H135" s="4">
        <f t="shared" si="76"/>
        <v>-745.31119619999993</v>
      </c>
      <c r="I135">
        <v>5.1280000000000001</v>
      </c>
      <c r="J135">
        <v>-0.29704999999999998</v>
      </c>
      <c r="K135">
        <v>-2.65E-3</v>
      </c>
      <c r="L135">
        <v>-0.14985000000000001</v>
      </c>
      <c r="M135">
        <v>0.2944</v>
      </c>
      <c r="N135">
        <v>3.814E-2</v>
      </c>
      <c r="O135">
        <v>151.56399999999999</v>
      </c>
      <c r="P135">
        <v>10.098000000000001</v>
      </c>
      <c r="Q135">
        <v>4.4695</v>
      </c>
      <c r="R135">
        <v>-14.567500000000001</v>
      </c>
      <c r="S135">
        <v>18.28</v>
      </c>
      <c r="T135">
        <v>0.84736</v>
      </c>
      <c r="U135">
        <v>-0.62709999999999999</v>
      </c>
      <c r="V135">
        <v>-0.71174999999999999</v>
      </c>
      <c r="W135">
        <v>-0.33429999999999999</v>
      </c>
      <c r="X135">
        <v>0.49995000000000001</v>
      </c>
      <c r="Y135">
        <v>-7.7591000000000001</v>
      </c>
      <c r="Z135">
        <v>-142.11689999999999</v>
      </c>
      <c r="AA135">
        <v>109.56229999999999</v>
      </c>
      <c r="AB135">
        <v>148.26320000000001</v>
      </c>
      <c r="AC135">
        <v>25.444400000000002</v>
      </c>
      <c r="AD135">
        <v>126.42400000000001</v>
      </c>
      <c r="AE135">
        <v>4.8401774900000003</v>
      </c>
      <c r="AF135">
        <v>1.8807211100000001</v>
      </c>
      <c r="AG135">
        <v>8.5554635440430147</v>
      </c>
      <c r="AH135">
        <v>1812.1952000000001</v>
      </c>
      <c r="AI135">
        <v>308.29759999999999</v>
      </c>
      <c r="AJ135" s="5">
        <v>3757.2532000000001</v>
      </c>
      <c r="AK135" s="5">
        <v>79.477099999999993</v>
      </c>
      <c r="AL135">
        <v>72.140020411361562</v>
      </c>
      <c r="AM135">
        <v>55.835093968120532</v>
      </c>
      <c r="AN135">
        <v>89.331052590299123</v>
      </c>
    </row>
    <row r="136" spans="1:40" customFormat="1" x14ac:dyDescent="0.3">
      <c r="B136" t="s">
        <v>709</v>
      </c>
      <c r="C136" s="68">
        <f t="shared" si="77"/>
        <v>0.42407058224222111</v>
      </c>
      <c r="D136">
        <f t="shared" si="78"/>
        <v>9.6681775063857292E-2</v>
      </c>
      <c r="E136">
        <v>-745.83421899999996</v>
      </c>
      <c r="F136">
        <v>-745.64402500000006</v>
      </c>
      <c r="G136">
        <v>-745.50166839999997</v>
      </c>
      <c r="H136" s="4">
        <f t="shared" si="76"/>
        <v>-745.31147440000007</v>
      </c>
      <c r="I136">
        <v>3.8237000000000001</v>
      </c>
      <c r="J136">
        <v>-0.29915000000000003</v>
      </c>
      <c r="K136">
        <v>-3.4199999999999999E-3</v>
      </c>
      <c r="L136">
        <v>-0.15129000000000001</v>
      </c>
      <c r="M136">
        <v>0.29572999999999999</v>
      </c>
      <c r="N136">
        <v>3.8699999999999998E-2</v>
      </c>
      <c r="O136">
        <v>151.62200000000001</v>
      </c>
      <c r="P136">
        <v>10.9315</v>
      </c>
      <c r="Q136">
        <v>2.702</v>
      </c>
      <c r="R136">
        <v>-13.6335</v>
      </c>
      <c r="S136">
        <v>17.682500000000001</v>
      </c>
      <c r="T136">
        <v>0.84760000000000002</v>
      </c>
      <c r="U136">
        <v>-0.62372000000000005</v>
      </c>
      <c r="V136">
        <v>-0.71897</v>
      </c>
      <c r="W136">
        <v>-0.32768999999999998</v>
      </c>
      <c r="X136">
        <v>0.50082000000000004</v>
      </c>
      <c r="Y136">
        <v>-6.9574999999999996</v>
      </c>
      <c r="Z136">
        <v>-152.5061</v>
      </c>
      <c r="AA136">
        <v>116.58459999999999</v>
      </c>
      <c r="AB136">
        <v>146.7483</v>
      </c>
      <c r="AC136">
        <v>25.587399999999999</v>
      </c>
      <c r="AD136">
        <v>125.27</v>
      </c>
      <c r="AE136">
        <v>8.7674109900000001</v>
      </c>
      <c r="AF136">
        <v>2.1816322119958822</v>
      </c>
      <c r="AG136">
        <v>6.7247197854645906</v>
      </c>
      <c r="AH136">
        <v>1812.1234999999999</v>
      </c>
      <c r="AI136">
        <v>426.35379999999998</v>
      </c>
      <c r="AJ136" s="5">
        <v>3760.2878999999998</v>
      </c>
      <c r="AK136" s="5">
        <v>82.570899999999995</v>
      </c>
      <c r="AL136">
        <v>71.716949725859081</v>
      </c>
      <c r="AM136">
        <v>54.348107433655933</v>
      </c>
      <c r="AN136">
        <v>89.1819417678782</v>
      </c>
    </row>
    <row r="137" spans="1:40" customFormat="1" x14ac:dyDescent="0.3">
      <c r="B137" t="s">
        <v>710</v>
      </c>
      <c r="C137" s="68">
        <f t="shared" si="77"/>
        <v>0.54480331395116943</v>
      </c>
      <c r="D137">
        <f t="shared" si="78"/>
        <v>7.8685223272601135E-2</v>
      </c>
      <c r="E137">
        <v>-745.83480699999996</v>
      </c>
      <c r="F137">
        <v>-745.64395999999999</v>
      </c>
      <c r="G137">
        <v>-745.50212899999997</v>
      </c>
      <c r="H137" s="4">
        <f t="shared" si="76"/>
        <v>-745.31128199999989</v>
      </c>
      <c r="I137">
        <v>3.4975000000000001</v>
      </c>
      <c r="J137">
        <v>-0.29802000000000001</v>
      </c>
      <c r="K137">
        <v>-3.3700000000000002E-3</v>
      </c>
      <c r="L137">
        <v>-0.15068999999999999</v>
      </c>
      <c r="M137">
        <v>0.29465000000000002</v>
      </c>
      <c r="N137">
        <v>3.8539999999999998E-2</v>
      </c>
      <c r="O137">
        <v>150.78899999999999</v>
      </c>
      <c r="P137">
        <v>12.686400000000001</v>
      </c>
      <c r="Q137">
        <v>4.7846000000000002</v>
      </c>
      <c r="R137">
        <v>-17.4709</v>
      </c>
      <c r="S137">
        <v>22.114899999999999</v>
      </c>
      <c r="T137">
        <v>0.84760999999999997</v>
      </c>
      <c r="U137">
        <v>-0.62488999999999995</v>
      </c>
      <c r="V137">
        <v>-0.71745999999999999</v>
      </c>
      <c r="W137">
        <v>-0.3271</v>
      </c>
      <c r="X137">
        <v>0.50141999999999998</v>
      </c>
      <c r="Y137">
        <v>-6.4983000000000004</v>
      </c>
      <c r="Z137">
        <v>-147.05369999999999</v>
      </c>
      <c r="AA137">
        <v>111.2927</v>
      </c>
      <c r="AB137">
        <v>146.33629999999999</v>
      </c>
      <c r="AC137">
        <v>25.602699999999999</v>
      </c>
      <c r="AD137">
        <v>125.15</v>
      </c>
      <c r="AE137">
        <v>4.71577409</v>
      </c>
      <c r="AF137">
        <v>2.0320622393324261</v>
      </c>
      <c r="AG137">
        <v>8.2170709408935316</v>
      </c>
      <c r="AH137">
        <v>1812.5273</v>
      </c>
      <c r="AI137">
        <v>406.36340000000001</v>
      </c>
      <c r="AJ137" s="5">
        <v>3760.0781000000002</v>
      </c>
      <c r="AK137" s="5">
        <v>69.033600000000007</v>
      </c>
      <c r="AL137">
        <v>71.762554180394915</v>
      </c>
      <c r="AM137">
        <v>54.971345009186628</v>
      </c>
      <c r="AN137">
        <v>89.141403766932697</v>
      </c>
    </row>
    <row r="138" spans="1:40" customFormat="1" x14ac:dyDescent="0.3">
      <c r="B138" t="s">
        <v>711</v>
      </c>
      <c r="C138" s="68">
        <f t="shared" si="77"/>
        <v>0.26267526739313224</v>
      </c>
      <c r="D138">
        <f t="shared" si="78"/>
        <v>0.12732777305571641</v>
      </c>
      <c r="E138">
        <v>-745.83604600000001</v>
      </c>
      <c r="F138">
        <v>-745.64557400000001</v>
      </c>
      <c r="G138">
        <v>-745.50220360000003</v>
      </c>
      <c r="H138" s="4">
        <f t="shared" si="76"/>
        <v>-745.31173160000014</v>
      </c>
      <c r="I138">
        <v>3.9950000000000001</v>
      </c>
      <c r="J138">
        <v>-0.29944999999999999</v>
      </c>
      <c r="K138">
        <v>-2.1700000000000001E-3</v>
      </c>
      <c r="L138">
        <v>-0.15081</v>
      </c>
      <c r="M138">
        <v>0.29727999999999999</v>
      </c>
      <c r="N138">
        <v>3.8249999999999999E-2</v>
      </c>
      <c r="O138">
        <v>150.76900000000001</v>
      </c>
      <c r="P138">
        <v>8.6143000000000001</v>
      </c>
      <c r="Q138">
        <v>5.0313999999999997</v>
      </c>
      <c r="R138">
        <v>-13.6456</v>
      </c>
      <c r="S138">
        <v>16.903300000000002</v>
      </c>
      <c r="T138">
        <v>0.84777999999999998</v>
      </c>
      <c r="U138">
        <v>-0.62648999999999999</v>
      </c>
      <c r="V138">
        <v>-0.70913000000000004</v>
      </c>
      <c r="W138">
        <v>-0.33350999999999997</v>
      </c>
      <c r="X138">
        <v>0.4995</v>
      </c>
      <c r="Y138">
        <v>-5.8045999999999998</v>
      </c>
      <c r="Z138">
        <v>-139.2698</v>
      </c>
      <c r="AA138">
        <v>103.17149999999999</v>
      </c>
      <c r="AB138">
        <v>147.26300000000001</v>
      </c>
      <c r="AC138">
        <v>25.4437</v>
      </c>
      <c r="AD138">
        <v>126.187</v>
      </c>
      <c r="AE138">
        <v>6.3059608799999998</v>
      </c>
      <c r="AF138">
        <v>2.0019654115232721</v>
      </c>
      <c r="AG138">
        <v>8.4908305622549634</v>
      </c>
      <c r="AH138">
        <v>1811.6376</v>
      </c>
      <c r="AI138">
        <v>289.0693</v>
      </c>
      <c r="AJ138" s="5">
        <v>3755.5774000000001</v>
      </c>
      <c r="AK138" s="5">
        <v>80.754099999999994</v>
      </c>
      <c r="AL138">
        <v>71.113480910691052</v>
      </c>
      <c r="AM138">
        <v>53.339254743027041</v>
      </c>
      <c r="AN138">
        <v>89.059068704342764</v>
      </c>
    </row>
    <row r="139" spans="1:40" customFormat="1" x14ac:dyDescent="0.3">
      <c r="B139" t="s">
        <v>712</v>
      </c>
      <c r="C139" s="68">
        <f t="shared" si="77"/>
        <v>0.16440735808428791</v>
      </c>
      <c r="D139">
        <f t="shared" si="78"/>
        <v>0.15056716994482847</v>
      </c>
      <c r="E139">
        <v>-745.83612800000003</v>
      </c>
      <c r="F139">
        <v>-745.645532</v>
      </c>
      <c r="G139">
        <v>-745.50248420000003</v>
      </c>
      <c r="H139" s="4">
        <f t="shared" si="76"/>
        <v>-745.3118882</v>
      </c>
      <c r="I139">
        <v>5.5038999999999998</v>
      </c>
      <c r="J139">
        <v>-0.30030000000000001</v>
      </c>
      <c r="K139">
        <v>-2.8700000000000002E-3</v>
      </c>
      <c r="L139">
        <v>-0.15157999999999999</v>
      </c>
      <c r="M139">
        <v>0.29743000000000003</v>
      </c>
      <c r="N139">
        <v>3.8629999999999998E-2</v>
      </c>
      <c r="O139">
        <v>150.286</v>
      </c>
      <c r="P139">
        <v>8.4417000000000009</v>
      </c>
      <c r="Q139">
        <v>-1.7799</v>
      </c>
      <c r="R139">
        <v>-6.6619000000000002</v>
      </c>
      <c r="S139">
        <v>10.9</v>
      </c>
      <c r="T139">
        <v>0.84887999999999997</v>
      </c>
      <c r="U139">
        <v>-0.62305999999999995</v>
      </c>
      <c r="V139">
        <v>-0.71216000000000002</v>
      </c>
      <c r="W139">
        <v>-0.33234000000000002</v>
      </c>
      <c r="X139">
        <v>0.50004000000000004</v>
      </c>
      <c r="Y139">
        <v>-4.9549000000000003</v>
      </c>
      <c r="Z139">
        <v>-141.2997</v>
      </c>
      <c r="AA139">
        <v>105.7882</v>
      </c>
      <c r="AB139">
        <v>147.18170000000001</v>
      </c>
      <c r="AC139">
        <v>25.473400000000002</v>
      </c>
      <c r="AD139">
        <v>126.351</v>
      </c>
      <c r="AE139">
        <v>6.2056556900000004</v>
      </c>
      <c r="AF139">
        <v>1.986854523724445</v>
      </c>
      <c r="AG139">
        <v>8.494731926192669</v>
      </c>
      <c r="AH139">
        <v>1817.4889000000001</v>
      </c>
      <c r="AI139">
        <v>286.40789999999998</v>
      </c>
      <c r="AJ139" s="5">
        <v>3755.3917999999999</v>
      </c>
      <c r="AK139" s="5">
        <v>77.046099999999996</v>
      </c>
      <c r="AL139">
        <v>71.134357508269915</v>
      </c>
      <c r="AM139">
        <v>53.370084958637833</v>
      </c>
      <c r="AN139">
        <v>89.057119594851983</v>
      </c>
    </row>
    <row r="140" spans="1:40" customFormat="1" x14ac:dyDescent="0.3">
      <c r="A140" s="11"/>
      <c r="B140" t="s">
        <v>713</v>
      </c>
      <c r="C140" s="69">
        <f t="shared" si="77"/>
        <v>0</v>
      </c>
      <c r="D140">
        <f t="shared" si="78"/>
        <v>0.19931521486021939</v>
      </c>
      <c r="E140">
        <v>-745.83613300000002</v>
      </c>
      <c r="F140">
        <v>-745.64601500000003</v>
      </c>
      <c r="G140">
        <v>-745.5022682</v>
      </c>
      <c r="H140" s="4">
        <f t="shared" si="76"/>
        <v>-745.31215020000013</v>
      </c>
      <c r="I140">
        <v>4.1151</v>
      </c>
      <c r="J140">
        <v>-0.29810999999999999</v>
      </c>
      <c r="K140">
        <v>-2.32E-3</v>
      </c>
      <c r="L140">
        <v>-0.15021000000000001</v>
      </c>
      <c r="M140">
        <v>0.29579</v>
      </c>
      <c r="N140">
        <v>3.814E-2</v>
      </c>
      <c r="O140">
        <v>152.34100000000001</v>
      </c>
      <c r="P140">
        <v>10.4376</v>
      </c>
      <c r="Q140">
        <v>0.98619999999999997</v>
      </c>
      <c r="R140">
        <v>-11.4237</v>
      </c>
      <c r="S140">
        <v>15.5054</v>
      </c>
      <c r="T140">
        <v>0.84787000000000001</v>
      </c>
      <c r="U140">
        <v>-0.62873999999999997</v>
      </c>
      <c r="V140">
        <v>-0.70796000000000003</v>
      </c>
      <c r="W140">
        <v>-0.33384000000000003</v>
      </c>
      <c r="X140">
        <v>0.49946000000000002</v>
      </c>
      <c r="Y140">
        <v>-6.3451000000000004</v>
      </c>
      <c r="Z140">
        <v>-137.584</v>
      </c>
      <c r="AA140">
        <v>102.20480000000001</v>
      </c>
      <c r="AB140">
        <v>147.17609999999999</v>
      </c>
      <c r="AC140">
        <v>25.375900000000001</v>
      </c>
      <c r="AD140">
        <v>126.08799999999999</v>
      </c>
      <c r="AE140">
        <v>8.0237996799999998</v>
      </c>
      <c r="AF140">
        <v>2.660725084396411</v>
      </c>
      <c r="AG140">
        <v>6.6883446370565842</v>
      </c>
      <c r="AH140">
        <v>1810.0541000000001</v>
      </c>
      <c r="AI140">
        <v>310.65559999999999</v>
      </c>
      <c r="AJ140" s="5">
        <v>3754.8932</v>
      </c>
      <c r="AK140" s="5">
        <v>82.94</v>
      </c>
      <c r="AL140">
        <v>71.148127479684746</v>
      </c>
      <c r="AM140">
        <v>53.364415169263282</v>
      </c>
      <c r="AN140">
        <v>89.051768247364151</v>
      </c>
    </row>
    <row r="141" spans="1:40" customFormat="1" x14ac:dyDescent="0.3">
      <c r="A141" s="11"/>
      <c r="B141" t="s">
        <v>714</v>
      </c>
      <c r="C141" s="68">
        <f t="shared" si="77"/>
        <v>2.7454773768881444</v>
      </c>
      <c r="D141">
        <f t="shared" si="78"/>
        <v>1.8424838449883957E-3</v>
      </c>
      <c r="E141">
        <v>-745.82970399999999</v>
      </c>
      <c r="F141">
        <v>-745.63802299999998</v>
      </c>
      <c r="G141">
        <v>-745.49945600000001</v>
      </c>
      <c r="H141" s="4">
        <f t="shared" si="76"/>
        <v>-745.30777499999999</v>
      </c>
      <c r="I141">
        <v>6.1268000000000002</v>
      </c>
      <c r="J141">
        <v>-0.30420999999999998</v>
      </c>
      <c r="K141">
        <v>-2.1800000000000001E-3</v>
      </c>
      <c r="L141">
        <v>-0.15318999999999999</v>
      </c>
      <c r="M141">
        <v>0.30203000000000002</v>
      </c>
      <c r="N141">
        <v>3.8850000000000003E-2</v>
      </c>
      <c r="O141">
        <v>150.05699999999999</v>
      </c>
      <c r="P141">
        <v>14.4824</v>
      </c>
      <c r="Q141">
        <v>2.7913999999999999</v>
      </c>
      <c r="R141">
        <v>-17.273800000000001</v>
      </c>
      <c r="S141">
        <v>22.713799999999999</v>
      </c>
      <c r="T141">
        <v>0.84214999999999995</v>
      </c>
      <c r="U141">
        <v>-0.60885</v>
      </c>
      <c r="V141">
        <v>-0.71579000000000004</v>
      </c>
      <c r="W141">
        <v>-0.33390999999999998</v>
      </c>
      <c r="X141">
        <v>0.50065000000000004</v>
      </c>
      <c r="Y141">
        <v>-3.4285999999999999</v>
      </c>
      <c r="Z141">
        <v>-159.7577</v>
      </c>
      <c r="AA141">
        <v>117.75360000000001</v>
      </c>
      <c r="AB141">
        <v>142.8509</v>
      </c>
      <c r="AC141">
        <v>25.6159</v>
      </c>
      <c r="AD141">
        <v>122.584</v>
      </c>
      <c r="AE141">
        <v>4.4818679000000001</v>
      </c>
      <c r="AF141">
        <v>2.0298366261694691</v>
      </c>
      <c r="AG141">
        <v>7.5093235215158298</v>
      </c>
      <c r="AH141">
        <v>1831.5309999999999</v>
      </c>
      <c r="AI141">
        <v>388.8689</v>
      </c>
      <c r="AJ141" s="5">
        <v>3712.4526000000001</v>
      </c>
      <c r="AK141" s="5">
        <v>206.6893</v>
      </c>
      <c r="AL141">
        <v>71.252888127003061</v>
      </c>
      <c r="AM141">
        <v>54.389446171781763</v>
      </c>
      <c r="AN141">
        <v>88.86291147844662</v>
      </c>
    </row>
    <row r="142" spans="1:40" s="23" customFormat="1" x14ac:dyDescent="0.3">
      <c r="A142" s="22" t="s">
        <v>682</v>
      </c>
      <c r="B142" s="22" t="s">
        <v>683</v>
      </c>
      <c r="C142" s="22"/>
      <c r="D142" s="40">
        <f>SUM(D133:D141)</f>
        <v>1</v>
      </c>
      <c r="E142" s="23">
        <f>$D$133*E133+$D$134*E134+$D$135*E135+$D$136*E136+$D$137*E137+$D$138*E138+$D$139*E139+$D$140*E140+$D$141*E141</f>
        <v>-745.83576697771218</v>
      </c>
      <c r="F142" s="23">
        <f t="shared" ref="F142:K142" si="79">$D$133*F133+$D$134*F134+$D$135*F135+$D$136*F136+$D$137*F137+$D$138*F138+$D$139*F139+$D$140*F140+$D$141*F141</f>
        <v>-745.64510322371973</v>
      </c>
      <c r="G142" s="23">
        <f t="shared" si="79"/>
        <v>-745.50241813508558</v>
      </c>
      <c r="H142" s="23">
        <f t="shared" si="79"/>
        <v>-745.31175438109312</v>
      </c>
      <c r="I142" s="23">
        <f t="shared" si="79"/>
        <v>4.7318690638237761</v>
      </c>
      <c r="J142" s="23">
        <f>$D$133*J133+$D$134*J134+$D$135*J135+$D$136*J136+$D$137*J137+$D$138*J138+$D$139*J139+$D$140*J140+$D$141*J141</f>
        <v>-0.29871092614021277</v>
      </c>
      <c r="K142" s="23">
        <f t="shared" si="79"/>
        <v>-2.7792684058534829E-3</v>
      </c>
      <c r="L142" s="23">
        <f t="shared" ref="L142" si="80">$D$133*L133+$D$134*L134+$D$135*L135+$D$136*L136+$D$137*L137+$D$138*L138+$D$139*L139+$D$140*L140+$D$141*L141</f>
        <v>-0.15074422107833901</v>
      </c>
      <c r="M142" s="23">
        <f t="shared" ref="M142" si="81">$D$133*M133+$D$134*M134+$D$135*M135+$D$136*M136+$D$137*M137+$D$138*M138+$D$139*M139+$D$140*M140+$D$141*M141</f>
        <v>0.29593165773435931</v>
      </c>
      <c r="N142" s="23">
        <f t="shared" ref="N142" si="82">$D$133*N133+$D$134*N134+$D$135*N135+$D$136*N136+$D$137*N137+$D$138*N138+$D$139*N139+$D$140*N140+$D$141*N141</f>
        <v>3.8394978794047852E-2</v>
      </c>
      <c r="O142" s="23">
        <f t="shared" ref="O142" si="83">$D$133*O133+$D$134*O134+$D$135*O135+$D$136*O136+$D$137*O137+$D$138*O138+$D$139*O139+$D$140*O140+$D$141*O141</f>
        <v>150.92365530789996</v>
      </c>
      <c r="P142" s="23">
        <f t="shared" ref="P142" si="84">$D$133*P133+$D$134*P134+$D$135*P135+$D$136*P136+$D$137*P137+$D$138*P138+$D$139*P139+$D$140*P140+$D$141*P141</f>
        <v>9.6286568443555396</v>
      </c>
      <c r="Q142" s="23">
        <f t="shared" ref="Q142" si="85">$D$133*Q133+$D$134*Q134+$D$135*Q135+$D$136*Q136+$D$137*Q137+$D$138*Q138+$D$139*Q139+$D$140*Q140+$D$141*Q141</f>
        <v>2.2048208782822329</v>
      </c>
      <c r="R142" s="23">
        <f t="shared" ref="R142" si="86">$D$133*R133+$D$134*R134+$D$135*R135+$D$136*R136+$D$137*R137+$D$138*R138+$D$139*R139+$D$140*R140+$D$141*R141</f>
        <v>-11.83345224653365</v>
      </c>
      <c r="S142" s="23">
        <f t="shared" ref="S142" si="87">$D$133*S133+$D$134*S134+$D$135*S135+$D$136*S136+$D$137*S137+$D$138*S138+$D$139*S139+$D$140*S140+$D$141*S141</f>
        <v>15.665857264100616</v>
      </c>
      <c r="T142" s="23">
        <f t="shared" ref="T142" si="88">$D$133*T133+$D$134*T134+$D$135*T135+$D$136*T136+$D$137*T137+$D$138*T138+$D$139*T139+$D$140*T140+$D$141*T141</f>
        <v>0.84745295719576585</v>
      </c>
      <c r="U142" s="23">
        <f t="shared" ref="U142" si="89">$D$133*U133+$D$134*U134+$D$135*U135+$D$136*U136+$D$137*U137+$D$138*U138+$D$139*U139+$D$140*U140+$D$141*U141</f>
        <v>-0.62578540074532152</v>
      </c>
      <c r="V142" s="23">
        <f t="shared" ref="V142" si="90">$D$133*V133+$D$134*V134+$D$135*V135+$D$136*V136+$D$137*V137+$D$138*V138+$D$139*V139+$D$140*V140+$D$141*V141</f>
        <v>-0.71214269290788756</v>
      </c>
      <c r="W142" s="23">
        <f t="shared" ref="W142" si="91">$D$133*W133+$D$134*W134+$D$135*W135+$D$136*W136+$D$137*W137+$D$138*W138+$D$139*W139+$D$140*W140+$D$141*W141</f>
        <v>-0.33227538809058144</v>
      </c>
      <c r="X142" s="23">
        <f t="shared" ref="X142" si="92">$D$133*X133+$D$134*X134+$D$135*X135+$D$136*X136+$D$137*X137+$D$138*X138+$D$139*X139+$D$140*X140+$D$141*X141</f>
        <v>0.50007206948983873</v>
      </c>
      <c r="Y142" s="23">
        <f t="shared" ref="Y142" si="93">$D$133*Y133+$D$134*Y134+$D$135*Y135+$D$136*Y136+$D$137*Y137+$D$138*Y138+$D$139*Y139+$D$140*Y140+$D$141*Y141</f>
        <v>-6.4184613778261372</v>
      </c>
      <c r="Z142" s="23">
        <f t="shared" ref="Z142" si="94">$D$133*Z133+$D$134*Z134+$D$135*Z135+$D$136*Z136+$D$137*Z137+$D$138*Z138+$D$139*Z139+$D$140*Z140+$D$141*Z141</f>
        <v>-143.55357036184938</v>
      </c>
      <c r="AA142" s="23">
        <f t="shared" ref="AA142" si="95">$D$133*AA133+$D$134*AA134+$D$135*AA135+$D$136*AA136+$D$137*AA137+$D$138*AA138+$D$139*AA139+$D$140*AA140+$D$141*AA141</f>
        <v>107.65541548778374</v>
      </c>
      <c r="AB142" s="23">
        <f t="shared" ref="AB142" si="96">$D$133*AB133+$D$134*AB134+$D$135*AB135+$D$136*AB136+$D$137*AB137+$D$138*AB138+$D$139*AB139+$D$140*AB140+$D$141*AB141</f>
        <v>147.17643780912991</v>
      </c>
      <c r="AC142" s="23">
        <f t="shared" ref="AC142" si="97">$D$133*AC133+$D$134*AC134+$D$135*AC135+$D$136*AC136+$D$137*AC137+$D$138*AC138+$D$139*AC139+$D$140*AC140+$D$141*AC141</f>
        <v>25.496292554102407</v>
      </c>
      <c r="AD142" s="23">
        <f t="shared" ref="AD142" si="98">$D$133*AD133+$D$134*AD134+$D$135*AD135+$D$136*AD136+$D$137*AD137+$D$138*AD138+$D$139*AD139+$D$140*AD140+$D$141*AD141</f>
        <v>126.05399255970362</v>
      </c>
      <c r="AE142" s="23">
        <f t="shared" ref="AE142" si="99">$D$133*AE133+$D$134*AE134+$D$135*AE135+$D$136*AE136+$D$137*AE137+$D$138*AE138+$D$139*AE139+$D$140*AE140+$D$141*AE141</f>
        <v>6.5861976765079744</v>
      </c>
      <c r="AF142" s="23">
        <f t="shared" ref="AF142" si="100">$D$133*AF133+$D$134*AF134+$D$135*AF135+$D$136*AF136+$D$137*AF137+$D$138*AF138+$D$139*AF139+$D$140*AF140+$D$141*AF141</f>
        <v>2.1148462739133036</v>
      </c>
      <c r="AG142" s="23">
        <f t="shared" ref="AG142" si="101">$D$133*AG133+$D$134*AG134+$D$135*AG135+$D$136*AG136+$D$137*AG137+$D$138*AG138+$D$139*AG139+$D$140*AG140+$D$141*AG141</f>
        <v>7.6663651344447663</v>
      </c>
      <c r="AH142" s="23">
        <f t="shared" ref="AH142" si="102">$D$133*AH133+$D$134*AH134+$D$135*AH135+$D$136*AH136+$D$137*AH137+$D$138*AH138+$D$139*AH139+$D$140*AH140+$D$141*AH141</f>
        <v>1812.8236309887272</v>
      </c>
      <c r="AI142" s="23">
        <f t="shared" ref="AI142" si="103">$D$133*AI133+$D$134*AI134+$D$135*AI135+$D$136*AI136+$D$137*AI137+$D$138*AI138+$D$139*AI139+$D$140*AI140+$D$141*AI141</f>
        <v>314.96429592376489</v>
      </c>
      <c r="AJ142" s="23">
        <f t="shared" ref="AJ142" si="104">$D$133*AJ133+$D$134*AJ134+$D$135*AJ135+$D$136*AJ136+$D$137*AJ137+$D$138*AJ138+$D$139*AJ139+$D$140*AJ140+$D$141*AJ141</f>
        <v>3757.1364476696335</v>
      </c>
      <c r="AK142" s="23">
        <f t="shared" ref="AK142" si="105">$D$133*AK133+$D$134*AK134+$D$135*AK135+$D$136*AK136+$D$137*AK137+$D$138*AK138+$D$139*AK139+$D$140*AK140+$D$141*AK141</f>
        <v>78.314795345306294</v>
      </c>
      <c r="AL142" s="23">
        <f t="shared" ref="AL142" si="106">$D$133*AL133+$D$134*AL134+$D$135*AL135+$D$136*AL136+$D$137*AL137+$D$138*AL138+$D$139*AL139+$D$140*AL140+$D$141*AL141</f>
        <v>71.699612069095565</v>
      </c>
      <c r="AM142" s="23">
        <f t="shared" ref="AM142" si="107">$D$133*AM133+$D$134*AM134+$D$135*AM135+$D$136*AM136+$D$137*AM137+$D$138*AM138+$D$139*AM139+$D$140*AM140+$D$141*AM141</f>
        <v>54.554856570526162</v>
      </c>
      <c r="AN142" s="23">
        <f t="shared" ref="AN142" si="108">$D$133*AN133+$D$134*AN134+$D$135*AN135+$D$136*AN136+$D$137*AN137+$D$138*AN138+$D$139*AN139+$D$140*AN140+$D$141*AN141</f>
        <v>89.166561371858705</v>
      </c>
    </row>
    <row r="143" spans="1:40" customFormat="1" x14ac:dyDescent="0.3">
      <c r="B143" s="70" t="s">
        <v>720</v>
      </c>
      <c r="C143" s="68">
        <f>(H143-MIN($H$143:$H$146))*627.509</f>
        <v>4.0976337603678643E-2</v>
      </c>
      <c r="D143">
        <f>EXP(-C143/(0.001986*295.15))/(EXP(-$C$143/(0.001986*295.15))+EXP(-$C$144/(0.001986*295.15))+EXP(-$C$145/(0.001986*295.15))+EXP(-$C$146/(0.001986*295.15)))</f>
        <v>0.2676013193629857</v>
      </c>
      <c r="E143">
        <v>-989.26131199999998</v>
      </c>
      <c r="F143">
        <v>-989.10720000000003</v>
      </c>
      <c r="G143">
        <v>-988.85684900000001</v>
      </c>
      <c r="H143" s="4">
        <f t="shared" ref="H143:H146" si="109">G143+F143-E143</f>
        <v>-988.70273700000018</v>
      </c>
      <c r="I143">
        <v>4.3315000000000001</v>
      </c>
      <c r="J143">
        <v>-0.30346000000000001</v>
      </c>
      <c r="K143">
        <v>-3.2219999999999999E-2</v>
      </c>
      <c r="L143">
        <v>-0.16783999999999999</v>
      </c>
      <c r="M143">
        <v>0.27123999999999998</v>
      </c>
      <c r="N143">
        <v>5.1929999999999997E-2</v>
      </c>
      <c r="O143">
        <v>171.97</v>
      </c>
      <c r="P143">
        <v>9.8003999999999998</v>
      </c>
      <c r="Q143">
        <v>1.1716</v>
      </c>
      <c r="R143">
        <v>-10.972</v>
      </c>
      <c r="S143">
        <v>14.7583</v>
      </c>
      <c r="T143">
        <v>0.82852000000000003</v>
      </c>
      <c r="U143">
        <v>-0.62378</v>
      </c>
      <c r="V143">
        <v>-0.69908000000000003</v>
      </c>
      <c r="W143">
        <v>-0.16306000000000001</v>
      </c>
      <c r="X143">
        <v>0.50165999999999999</v>
      </c>
      <c r="Y143">
        <v>0.31769999999999998</v>
      </c>
      <c r="Z143">
        <v>-142.28450000000001</v>
      </c>
      <c r="AA143">
        <v>96.064300000000003</v>
      </c>
      <c r="AB143">
        <v>36.566200000000002</v>
      </c>
      <c r="AC143">
        <v>25.514500000000002</v>
      </c>
      <c r="AD143">
        <v>124.26900000000001</v>
      </c>
      <c r="AE143">
        <v>6.4363817599999997</v>
      </c>
      <c r="AF143">
        <v>2.0942456016701758</v>
      </c>
      <c r="AG143">
        <v>8.9146521985679588</v>
      </c>
      <c r="AH143">
        <v>1783.9999</v>
      </c>
      <c r="AI143">
        <v>408.3064</v>
      </c>
      <c r="AJ143" s="5">
        <v>3759.7674999999999</v>
      </c>
      <c r="AK143" s="5">
        <v>85.432699999999997</v>
      </c>
      <c r="AL143">
        <v>72.816021986464875</v>
      </c>
      <c r="AM143">
        <v>55.959545903541553</v>
      </c>
      <c r="AN143">
        <v>89.522649944537605</v>
      </c>
    </row>
    <row r="144" spans="1:40" customFormat="1" x14ac:dyDescent="0.3">
      <c r="B144" s="70" t="s">
        <v>721</v>
      </c>
      <c r="C144" s="69">
        <f t="shared" ref="C144:C146" si="110">(H144-MIN($H$143:$H$146))*627.509</f>
        <v>0</v>
      </c>
      <c r="D144">
        <f t="shared" ref="D144:D146" si="111">EXP(-C144/(0.001986*295.15))/(EXP(-$C$143/(0.001986*295.15))+EXP(-$C$144/(0.001986*295.15))+EXP(-$C$145/(0.001986*295.15))+EXP(-$C$146/(0.001986*295.15)))</f>
        <v>0.28697747264740714</v>
      </c>
      <c r="E144">
        <v>-989.26131499999997</v>
      </c>
      <c r="F144">
        <v>-989.10724300000004</v>
      </c>
      <c r="G144">
        <v>-988.85687429999996</v>
      </c>
      <c r="H144" s="4">
        <f t="shared" si="109"/>
        <v>-988.70280230000003</v>
      </c>
      <c r="I144">
        <v>4.2431000000000001</v>
      </c>
      <c r="J144">
        <v>-0.30346000000000001</v>
      </c>
      <c r="K144">
        <v>-3.2099999999999997E-2</v>
      </c>
      <c r="L144">
        <v>-0.16778000000000001</v>
      </c>
      <c r="M144">
        <v>0.27135999999999999</v>
      </c>
      <c r="N144">
        <v>5.1869999999999999E-2</v>
      </c>
      <c r="O144">
        <v>171.989</v>
      </c>
      <c r="P144">
        <v>10.3042</v>
      </c>
      <c r="Q144">
        <v>1.2385999999999999</v>
      </c>
      <c r="R144">
        <v>-11.5428</v>
      </c>
      <c r="S144">
        <v>15.522500000000001</v>
      </c>
      <c r="T144">
        <v>0.82855000000000001</v>
      </c>
      <c r="U144">
        <v>-0.62375000000000003</v>
      </c>
      <c r="V144">
        <v>-0.69925000000000004</v>
      </c>
      <c r="W144">
        <v>-0.16316</v>
      </c>
      <c r="X144">
        <v>0.50163999999999997</v>
      </c>
      <c r="Y144">
        <v>0.26979999999999998</v>
      </c>
      <c r="Z144">
        <v>-142.37200000000001</v>
      </c>
      <c r="AA144">
        <v>95.961799999999997</v>
      </c>
      <c r="AB144">
        <v>36.636099999999999</v>
      </c>
      <c r="AC144">
        <v>25.517700000000001</v>
      </c>
      <c r="AD144">
        <v>124.27500000000001</v>
      </c>
      <c r="AE144">
        <v>6.4362622500000004</v>
      </c>
      <c r="AF144">
        <v>2.085014213587947</v>
      </c>
      <c r="AG144">
        <v>8.8654209967363169</v>
      </c>
      <c r="AH144">
        <v>1784.0468000000001</v>
      </c>
      <c r="AI144">
        <v>408.36070000000001</v>
      </c>
      <c r="AJ144" s="5">
        <v>3759.7842000000001</v>
      </c>
      <c r="AK144" s="5">
        <v>85.378</v>
      </c>
      <c r="AL144">
        <v>72.816487689464523</v>
      </c>
      <c r="AM144">
        <v>55.958037997646159</v>
      </c>
      <c r="AN144">
        <v>89.522098642784059</v>
      </c>
    </row>
    <row r="145" spans="1:40" customFormat="1" x14ac:dyDescent="0.3">
      <c r="B145" s="70" t="s">
        <v>722</v>
      </c>
      <c r="C145" s="68">
        <f t="shared" si="110"/>
        <v>0.20952525516311754</v>
      </c>
      <c r="D145">
        <f t="shared" si="111"/>
        <v>0.20072875239401752</v>
      </c>
      <c r="E145">
        <v>-989.26128000000006</v>
      </c>
      <c r="F145">
        <v>-989.10721799999999</v>
      </c>
      <c r="G145">
        <v>-988.8565304</v>
      </c>
      <c r="H145" s="4">
        <f t="shared" si="109"/>
        <v>-988.70246839999993</v>
      </c>
      <c r="I145">
        <v>6.2035</v>
      </c>
      <c r="J145">
        <v>-0.30349999999999999</v>
      </c>
      <c r="K145">
        <v>-3.3259999999999998E-2</v>
      </c>
      <c r="L145">
        <v>-0.16838</v>
      </c>
      <c r="M145">
        <v>0.27023999999999998</v>
      </c>
      <c r="N145">
        <v>5.246E-2</v>
      </c>
      <c r="O145">
        <v>172.00299999999999</v>
      </c>
      <c r="P145">
        <v>7.9225000000000003</v>
      </c>
      <c r="Q145">
        <v>-2.8871000000000002</v>
      </c>
      <c r="R145">
        <v>-5.0354000000000001</v>
      </c>
      <c r="S145">
        <v>9.8213000000000008</v>
      </c>
      <c r="T145">
        <v>0.82584999999999997</v>
      </c>
      <c r="U145">
        <v>-0.61224000000000001</v>
      </c>
      <c r="V145">
        <v>-0.71189000000000002</v>
      </c>
      <c r="W145">
        <v>-0.16914999999999999</v>
      </c>
      <c r="X145">
        <v>0.50158999999999998</v>
      </c>
      <c r="Y145">
        <v>3.8058000000000001</v>
      </c>
      <c r="Z145">
        <v>-155.83940000000001</v>
      </c>
      <c r="AA145">
        <v>106.56780000000001</v>
      </c>
      <c r="AB145">
        <v>39.381799999999998</v>
      </c>
      <c r="AC145">
        <v>25.282900000000001</v>
      </c>
      <c r="AD145">
        <v>125.917</v>
      </c>
      <c r="AE145">
        <v>6.4378970300000002</v>
      </c>
      <c r="AF145">
        <v>2.1665523052910611</v>
      </c>
      <c r="AG145">
        <v>8.8668982561991889</v>
      </c>
      <c r="AH145">
        <v>1793.5663999999999</v>
      </c>
      <c r="AI145">
        <v>349.3888</v>
      </c>
      <c r="AJ145" s="5">
        <v>3767.5014999999999</v>
      </c>
      <c r="AK145" s="5">
        <v>96.650999999999996</v>
      </c>
      <c r="AL145">
        <v>72.563136187633063</v>
      </c>
      <c r="AM145">
        <v>55.854806506385259</v>
      </c>
      <c r="AN145">
        <v>89.21087129459832</v>
      </c>
    </row>
    <row r="146" spans="1:40" customFormat="1" x14ac:dyDescent="0.3">
      <c r="B146" s="70" t="s">
        <v>723</v>
      </c>
      <c r="C146" s="68">
        <f t="shared" si="110"/>
        <v>9.3436090242195971E-2</v>
      </c>
      <c r="D146">
        <f t="shared" si="111"/>
        <v>0.24469245559558955</v>
      </c>
      <c r="E146">
        <v>-989.26121000000001</v>
      </c>
      <c r="F146">
        <v>-989.10735799999998</v>
      </c>
      <c r="G146">
        <v>-988.85650539999995</v>
      </c>
      <c r="H146" s="4">
        <f t="shared" si="109"/>
        <v>-988.7026533999998</v>
      </c>
      <c r="I146">
        <v>6.2565</v>
      </c>
      <c r="J146">
        <v>-0.30338999999999999</v>
      </c>
      <c r="K146">
        <v>-3.3390000000000003E-2</v>
      </c>
      <c r="L146">
        <v>-0.16839000000000001</v>
      </c>
      <c r="M146">
        <v>0.27</v>
      </c>
      <c r="N146">
        <v>5.2510000000000001E-2</v>
      </c>
      <c r="O146">
        <v>172.01300000000001</v>
      </c>
      <c r="P146">
        <v>7.8465999999999996</v>
      </c>
      <c r="Q146">
        <v>-3.3302</v>
      </c>
      <c r="R146">
        <v>-4.5164999999999997</v>
      </c>
      <c r="S146">
        <v>9.6466999999999992</v>
      </c>
      <c r="T146">
        <v>0.82576000000000005</v>
      </c>
      <c r="U146">
        <v>-0.61201000000000005</v>
      </c>
      <c r="V146">
        <v>-0.71194999999999997</v>
      </c>
      <c r="W146">
        <v>-0.1691</v>
      </c>
      <c r="X146">
        <v>0.50160000000000005</v>
      </c>
      <c r="Y146">
        <v>3.8279000000000001</v>
      </c>
      <c r="Z146">
        <v>-155.94460000000001</v>
      </c>
      <c r="AA146">
        <v>106.64579999999999</v>
      </c>
      <c r="AB146">
        <v>39.335700000000003</v>
      </c>
      <c r="AC146">
        <v>25.277699999999999</v>
      </c>
      <c r="AD146">
        <v>125.916</v>
      </c>
      <c r="AE146">
        <v>6.43792542</v>
      </c>
      <c r="AF146">
        <v>2.1635060656481842</v>
      </c>
      <c r="AG146">
        <v>8.880996274563719</v>
      </c>
      <c r="AH146">
        <v>1793.8251</v>
      </c>
      <c r="AI146">
        <v>349.20049999999998</v>
      </c>
      <c r="AJ146" s="5">
        <v>3767.4353999999998</v>
      </c>
      <c r="AK146" s="5">
        <v>96.608999999999995</v>
      </c>
      <c r="AL146">
        <v>72.568262565529579</v>
      </c>
      <c r="AM146">
        <v>55.850025385118244</v>
      </c>
      <c r="AN146">
        <v>89.226517273576107</v>
      </c>
    </row>
    <row r="147" spans="1:40" s="23" customFormat="1" x14ac:dyDescent="0.3">
      <c r="A147" s="23" t="s">
        <v>724</v>
      </c>
      <c r="B147" s="22" t="s">
        <v>725</v>
      </c>
      <c r="D147" s="23">
        <f>SUM(D143:D146)</f>
        <v>1</v>
      </c>
      <c r="E147" s="23">
        <f>$D$143*E143+$D$144*E144+$D$145*E145+$D$146*E146</f>
        <v>-989.26128147898191</v>
      </c>
      <c r="F147" s="23">
        <f t="shared" ref="F147:AN147" si="112">$D$143*F143+$D$144*F144+$D$145*F145+$D$146*F146</f>
        <v>-989.10725461455684</v>
      </c>
      <c r="G147" s="23">
        <f t="shared" si="112"/>
        <v>-988.85670823202167</v>
      </c>
      <c r="H147" s="23">
        <f t="shared" si="112"/>
        <v>-988.7026813675966</v>
      </c>
      <c r="I147" s="23">
        <f t="shared" si="112"/>
        <v>5.1529283929210798</v>
      </c>
      <c r="J147" s="23">
        <f t="shared" si="112"/>
        <v>-0.30345090067820402</v>
      </c>
      <c r="K147" s="23">
        <f>$D$143*K143+$D$144*K144+$D$145*K145+$D$146*K146</f>
        <v>-3.2680610778818925E-2</v>
      </c>
      <c r="L147" s="23">
        <f t="shared" si="112"/>
        <v>-0.16806575572851148</v>
      </c>
      <c r="M147" s="23">
        <f t="shared" si="112"/>
        <v>0.27077028989938512</v>
      </c>
      <c r="N147" s="23">
        <f t="shared" si="112"/>
        <v>5.2161089214655412E-2</v>
      </c>
      <c r="O147" s="23">
        <f t="shared" si="112"/>
        <v>171.9925983963999</v>
      </c>
      <c r="P147" s="23">
        <f t="shared" si="112"/>
        <v>9.0899506068563749</v>
      </c>
      <c r="Q147" s="23">
        <f t="shared" si="112"/>
        <v>-0.72542679327444781</v>
      </c>
      <c r="R147" s="23">
        <f t="shared" si="112"/>
        <v>-8.3645482828274851</v>
      </c>
      <c r="S147" s="23">
        <f t="shared" si="112"/>
        <v>12.735840378005468</v>
      </c>
      <c r="T147" s="23">
        <f t="shared" si="112"/>
        <v>0.82731731237784345</v>
      </c>
      <c r="U147" s="23">
        <f t="shared" si="112"/>
        <v>-0.61857495067083357</v>
      </c>
      <c r="V147" s="23">
        <f t="shared" si="112"/>
        <v>-0.70484931339203261</v>
      </c>
      <c r="W147" s="23">
        <f t="shared" si="112"/>
        <v>-0.16578907828114167</v>
      </c>
      <c r="X147" s="23">
        <f t="shared" si="112"/>
        <v>0.50162552789054371</v>
      </c>
      <c r="Y147" s="23">
        <f t="shared" si="112"/>
        <v>1.8630351979174002</v>
      </c>
      <c r="Z147" s="23">
        <f t="shared" si="112"/>
        <v>-148.37299210736361</v>
      </c>
      <c r="AA147" s="23">
        <f t="shared" si="112"/>
        <v>100.73245247870892</v>
      </c>
      <c r="AB147" s="23">
        <f t="shared" si="112"/>
        <v>37.829107356350633</v>
      </c>
      <c r="AC147" s="23">
        <f t="shared" si="112"/>
        <v>25.410986375372978</v>
      </c>
      <c r="AD147" s="23">
        <f t="shared" si="112"/>
        <v>125.00453132314716</v>
      </c>
      <c r="AE147" s="23">
        <f t="shared" si="112"/>
        <v>6.4370293435348884</v>
      </c>
      <c r="AF147" s="23">
        <f t="shared" si="112"/>
        <v>2.1230579486633232</v>
      </c>
      <c r="AG147" s="23">
        <f t="shared" si="112"/>
        <v>8.8827030127274043</v>
      </c>
      <c r="AH147" s="23">
        <f t="shared" si="112"/>
        <v>1788.3377831679622</v>
      </c>
      <c r="AI147" s="23">
        <f t="shared" si="112"/>
        <v>382.03275872352759</v>
      </c>
      <c r="AJ147" s="23">
        <f t="shared" si="112"/>
        <v>3763.2010059750701</v>
      </c>
      <c r="AK147" s="23">
        <f t="shared" si="112"/>
        <v>90.403593986700969</v>
      </c>
      <c r="AL147" s="23">
        <f t="shared" si="112"/>
        <v>72.704769320731444</v>
      </c>
      <c r="AM147" s="23">
        <f t="shared" si="112"/>
        <v>55.911290115409912</v>
      </c>
      <c r="AN147" s="23">
        <f t="shared" si="112"/>
        <v>89.387447363488633</v>
      </c>
    </row>
    <row r="148" spans="1:40" customFormat="1" x14ac:dyDescent="0.3">
      <c r="B148" s="72" t="s">
        <v>733</v>
      </c>
      <c r="C148" s="69">
        <f>(H148-MIN($H$148:$H$152))*627.509</f>
        <v>0</v>
      </c>
      <c r="D148" s="76">
        <f>EXP(-C148/(0.001986*295.15))/(EXP(-$C$148/(0.001986*295.15))+EXP(-$C$149/(0.001986*295.15))+EXP(-$C$150/(0.001986*295.15))+EXP(-$C$151/(0.001986*295.15))+EXP(-$C$152/(0.001986*295.15)))</f>
        <v>0.51677343451024871</v>
      </c>
      <c r="E148">
        <v>-1052.979454</v>
      </c>
      <c r="F148">
        <v>-1052.7632189999999</v>
      </c>
      <c r="G148">
        <v>-1052.5197290000001</v>
      </c>
      <c r="H148" s="4">
        <f t="shared" ref="H148:H152" si="113">G148+F148-E148</f>
        <v>-1052.303494</v>
      </c>
      <c r="I148">
        <v>3.6928000000000001</v>
      </c>
      <c r="J148">
        <v>-0.24854000000000001</v>
      </c>
      <c r="K148">
        <v>-5.7419999999999999E-2</v>
      </c>
      <c r="L148">
        <v>-0.15298</v>
      </c>
      <c r="M148">
        <v>0.19112000000000001</v>
      </c>
      <c r="N148">
        <v>6.123E-2</v>
      </c>
      <c r="O148">
        <v>260.30200000000002</v>
      </c>
      <c r="P148">
        <v>7.8799000000000001</v>
      </c>
      <c r="Q148">
        <v>-3.1031</v>
      </c>
      <c r="R148">
        <v>-4.7769000000000004</v>
      </c>
      <c r="S148">
        <v>9.7232000000000003</v>
      </c>
      <c r="T148">
        <v>0.82223999999999997</v>
      </c>
      <c r="U148">
        <v>-0.64654999999999996</v>
      </c>
      <c r="V148">
        <v>-0.71804999999999997</v>
      </c>
      <c r="W148">
        <v>-0.29316999999999999</v>
      </c>
      <c r="X148">
        <v>0.49775999999999998</v>
      </c>
      <c r="Y148">
        <v>5.7327000000000004</v>
      </c>
      <c r="Z148" s="5">
        <v>-115.6747</v>
      </c>
      <c r="AA148">
        <v>106.8642</v>
      </c>
      <c r="AB148">
        <v>57.252800000000001</v>
      </c>
      <c r="AC148">
        <v>25.475200000000001</v>
      </c>
      <c r="AD148">
        <v>125.74</v>
      </c>
      <c r="AE148">
        <v>11.76314172</v>
      </c>
      <c r="AF148">
        <v>1.9659530000000001</v>
      </c>
      <c r="AG148">
        <v>6.90262288</v>
      </c>
      <c r="AH148">
        <v>1769.9680000000001</v>
      </c>
      <c r="AI148">
        <v>538.51570000000004</v>
      </c>
      <c r="AJ148">
        <v>3770.6140999999998</v>
      </c>
      <c r="AK148">
        <v>127.10720000000001</v>
      </c>
      <c r="AL148">
        <v>70.288297069250532</v>
      </c>
      <c r="AM148">
        <v>53.824329391516343</v>
      </c>
      <c r="AN148">
        <v>88.247773067657661</v>
      </c>
    </row>
    <row r="149" spans="1:40" customFormat="1" x14ac:dyDescent="0.3">
      <c r="A149" s="11"/>
      <c r="B149" s="72" t="s">
        <v>734</v>
      </c>
      <c r="C149" s="68">
        <f t="shared" ref="C149:C152" si="114">(H149-MIN($H$148:$H$152))*627.509</f>
        <v>3.934481412219043E-2</v>
      </c>
      <c r="D149" s="76">
        <f t="shared" ref="D149:D152" si="115">EXP(-C149/(0.001986*295.15))/(EXP(-$C$148/(0.001986*295.15))+EXP(-$C$149/(0.001986*295.15))+EXP(-$C$150/(0.001986*295.15))+EXP(-$C$151/(0.001986*295.15))+EXP(-$C$152/(0.001986*295.15)))</f>
        <v>0.48322503592963584</v>
      </c>
      <c r="E149">
        <v>-1052.9795549999999</v>
      </c>
      <c r="F149">
        <v>-1052.7632570000001</v>
      </c>
      <c r="G149">
        <v>-1052.5197293000001</v>
      </c>
      <c r="H149" s="4">
        <f t="shared" si="113"/>
        <v>-1052.3034313000003</v>
      </c>
      <c r="I149">
        <v>2.1353</v>
      </c>
      <c r="J149">
        <v>-0.24837000000000001</v>
      </c>
      <c r="K149">
        <v>-5.7680000000000002E-2</v>
      </c>
      <c r="L149">
        <v>-0.15301999999999999</v>
      </c>
      <c r="M149">
        <v>0.19069</v>
      </c>
      <c r="N149">
        <v>6.1400000000000003E-2</v>
      </c>
      <c r="O149">
        <v>261.226</v>
      </c>
      <c r="P149">
        <v>19.8081</v>
      </c>
      <c r="Q149">
        <v>-3.4321000000000002</v>
      </c>
      <c r="R149">
        <v>-16.376000000000001</v>
      </c>
      <c r="S149">
        <v>25.928999999999998</v>
      </c>
      <c r="T149">
        <v>0.82162999999999997</v>
      </c>
      <c r="U149">
        <v>-0.65010999999999997</v>
      </c>
      <c r="V149">
        <v>-0.71419999999999995</v>
      </c>
      <c r="W149">
        <v>-0.29276999999999997</v>
      </c>
      <c r="X149">
        <v>0.49743999999999999</v>
      </c>
      <c r="Y149">
        <v>5.5515999999999996</v>
      </c>
      <c r="Z149" s="5">
        <v>-109.1156</v>
      </c>
      <c r="AA149">
        <v>106.08839999999999</v>
      </c>
      <c r="AB149">
        <v>56.908499999999997</v>
      </c>
      <c r="AC149">
        <v>25.449200000000001</v>
      </c>
      <c r="AD149">
        <v>125.446</v>
      </c>
      <c r="AE149">
        <v>12.07125624</v>
      </c>
      <c r="AF149">
        <v>1.9651786600000001</v>
      </c>
      <c r="AG149">
        <v>6.2393191000021044</v>
      </c>
      <c r="AH149">
        <v>1763.3869</v>
      </c>
      <c r="AI149">
        <v>499.90260000000001</v>
      </c>
      <c r="AJ149">
        <v>3769.1469999999999</v>
      </c>
      <c r="AK149">
        <v>124.8022</v>
      </c>
      <c r="AL149">
        <v>70.274521045339455</v>
      </c>
      <c r="AM149">
        <v>53.80846088670517</v>
      </c>
      <c r="AN149">
        <v>88.234964575295692</v>
      </c>
    </row>
    <row r="150" spans="1:40" customFormat="1" x14ac:dyDescent="0.3">
      <c r="A150" s="11"/>
      <c r="B150" s="72" t="s">
        <v>735</v>
      </c>
      <c r="C150" s="68">
        <f t="shared" si="114"/>
        <v>8.1517184152362585</v>
      </c>
      <c r="D150" s="76">
        <f t="shared" si="115"/>
        <v>4.7168782796001032E-7</v>
      </c>
      <c r="E150">
        <v>-1052.957052</v>
      </c>
      <c r="F150">
        <v>-1052.741362</v>
      </c>
      <c r="G150">
        <v>-1052.5061934</v>
      </c>
      <c r="H150" s="4">
        <f t="shared" si="113"/>
        <v>-1052.2905034000003</v>
      </c>
      <c r="I150">
        <v>5.101</v>
      </c>
      <c r="J150">
        <v>-0.24990000000000001</v>
      </c>
      <c r="K150">
        <v>-5.3510000000000002E-2</v>
      </c>
      <c r="L150">
        <v>-0.15171000000000001</v>
      </c>
      <c r="M150">
        <v>0.19639000000000001</v>
      </c>
      <c r="N150">
        <v>5.8590000000000003E-2</v>
      </c>
      <c r="O150">
        <v>252.48599999999999</v>
      </c>
      <c r="P150">
        <v>28.440899999999999</v>
      </c>
      <c r="Q150">
        <v>-6.7386999999999997</v>
      </c>
      <c r="R150">
        <v>-21.702200000000001</v>
      </c>
      <c r="S150">
        <v>36.404400000000003</v>
      </c>
      <c r="T150">
        <v>0.82394999999999996</v>
      </c>
      <c r="U150">
        <v>-0.64537999999999995</v>
      </c>
      <c r="V150">
        <v>-0.72148000000000001</v>
      </c>
      <c r="W150">
        <v>-0.27868999999999999</v>
      </c>
      <c r="X150">
        <v>0.49697000000000002</v>
      </c>
      <c r="Y150">
        <v>6.3399000000000001</v>
      </c>
      <c r="Z150" s="5">
        <v>-110.4054</v>
      </c>
      <c r="AA150">
        <v>106.0753</v>
      </c>
      <c r="AB150">
        <v>58.748199999999997</v>
      </c>
      <c r="AC150">
        <v>25.610099999999999</v>
      </c>
      <c r="AD150">
        <v>126.28100000000001</v>
      </c>
      <c r="AE150">
        <v>11.035165149999999</v>
      </c>
      <c r="AF150">
        <v>2.518977300422617</v>
      </c>
      <c r="AG150">
        <v>7.4351692012533741</v>
      </c>
      <c r="AH150">
        <v>1778.0596</v>
      </c>
      <c r="AI150">
        <v>622.73590000000002</v>
      </c>
      <c r="AJ150">
        <v>3771.2813999999998</v>
      </c>
      <c r="AK150">
        <v>116.91840000000001</v>
      </c>
      <c r="AL150">
        <v>70.392249798370912</v>
      </c>
      <c r="AM150">
        <v>53.797109913545171</v>
      </c>
      <c r="AN150">
        <v>88.221387274601497</v>
      </c>
    </row>
    <row r="151" spans="1:40" customFormat="1" x14ac:dyDescent="0.3">
      <c r="B151" s="72" t="s">
        <v>736</v>
      </c>
      <c r="C151" s="68">
        <f t="shared" si="114"/>
        <v>8.0243340882011758</v>
      </c>
      <c r="D151" s="76">
        <f t="shared" si="115"/>
        <v>5.8618445962896045E-7</v>
      </c>
      <c r="E151">
        <v>-1052.9578349999999</v>
      </c>
      <c r="F151">
        <v>-1052.742103</v>
      </c>
      <c r="G151">
        <v>-1052.5064384</v>
      </c>
      <c r="H151" s="4">
        <f t="shared" si="113"/>
        <v>-1052.2907064000003</v>
      </c>
      <c r="I151">
        <v>3.1657000000000002</v>
      </c>
      <c r="J151">
        <v>-0.24968000000000001</v>
      </c>
      <c r="K151">
        <v>-5.382E-2</v>
      </c>
      <c r="L151">
        <v>-0.15175</v>
      </c>
      <c r="M151">
        <v>0.19586000000000001</v>
      </c>
      <c r="N151">
        <v>5.8790000000000002E-2</v>
      </c>
      <c r="O151">
        <v>253.53200000000001</v>
      </c>
      <c r="P151">
        <v>19.290800000000001</v>
      </c>
      <c r="Q151">
        <v>-0.31519999999999998</v>
      </c>
      <c r="R151">
        <v>-18.9757</v>
      </c>
      <c r="S151">
        <v>27.061199999999999</v>
      </c>
      <c r="T151">
        <v>0.82262999999999997</v>
      </c>
      <c r="U151">
        <v>-0.65547999999999995</v>
      </c>
      <c r="V151">
        <v>-0.71153999999999995</v>
      </c>
      <c r="W151">
        <v>-0.28977999999999998</v>
      </c>
      <c r="X151">
        <v>0.49706</v>
      </c>
      <c r="Y151">
        <v>5.1359000000000004</v>
      </c>
      <c r="Z151" s="5">
        <v>-107.3578</v>
      </c>
      <c r="AA151">
        <v>107.51430000000001</v>
      </c>
      <c r="AB151">
        <v>58.207000000000001</v>
      </c>
      <c r="AC151">
        <v>25.497900000000001</v>
      </c>
      <c r="AD151">
        <v>125.02500000000001</v>
      </c>
      <c r="AE151">
        <v>11.374129849999999</v>
      </c>
      <c r="AF151">
        <v>2.4950065418377729</v>
      </c>
      <c r="AG151">
        <v>6.8895633838723072</v>
      </c>
      <c r="AH151">
        <v>1757.1726000000001</v>
      </c>
      <c r="AI151">
        <v>635.02530000000002</v>
      </c>
      <c r="AJ151">
        <v>3768.4926</v>
      </c>
      <c r="AK151">
        <v>114.26609999999999</v>
      </c>
      <c r="AL151">
        <v>70.433667570578706</v>
      </c>
      <c r="AM151">
        <v>53.865315142920977</v>
      </c>
      <c r="AN151">
        <v>88.265721520500165</v>
      </c>
    </row>
    <row r="152" spans="1:40" customFormat="1" x14ac:dyDescent="0.3">
      <c r="B152" s="72" t="s">
        <v>737</v>
      </c>
      <c r="C152" s="68">
        <f t="shared" si="114"/>
        <v>8.1517184152362585</v>
      </c>
      <c r="D152" s="76">
        <f t="shared" si="115"/>
        <v>4.7168782796001032E-7</v>
      </c>
      <c r="E152">
        <v>-1052.957052</v>
      </c>
      <c r="F152">
        <v>-1052.741362</v>
      </c>
      <c r="G152">
        <v>-1052.5061934</v>
      </c>
      <c r="H152" s="4">
        <f t="shared" si="113"/>
        <v>-1052.2905034000003</v>
      </c>
      <c r="I152">
        <v>5.1009000000000002</v>
      </c>
      <c r="J152">
        <v>-0.24990000000000001</v>
      </c>
      <c r="K152">
        <v>-5.3510000000000002E-2</v>
      </c>
      <c r="L152">
        <v>-0.15171000000000001</v>
      </c>
      <c r="M152">
        <v>0.19639000000000001</v>
      </c>
      <c r="N152">
        <v>5.8590000000000003E-2</v>
      </c>
      <c r="O152">
        <v>252.48599999999999</v>
      </c>
      <c r="P152">
        <v>28.440999999999999</v>
      </c>
      <c r="Q152">
        <v>-6.7388000000000003</v>
      </c>
      <c r="R152">
        <v>-21.702200000000001</v>
      </c>
      <c r="S152">
        <v>36.404499999999999</v>
      </c>
      <c r="T152">
        <v>0.82394999999999996</v>
      </c>
      <c r="U152">
        <v>-0.64537999999999995</v>
      </c>
      <c r="V152">
        <v>-0.72148000000000001</v>
      </c>
      <c r="W152">
        <v>-0.27868999999999999</v>
      </c>
      <c r="X152">
        <v>0.49697000000000002</v>
      </c>
      <c r="Y152">
        <v>6.3399000000000001</v>
      </c>
      <c r="Z152" s="5">
        <v>-110.40519999999999</v>
      </c>
      <c r="AA152">
        <v>106.0753</v>
      </c>
      <c r="AB152">
        <v>58.748199999999997</v>
      </c>
      <c r="AC152">
        <v>25.610099999999999</v>
      </c>
      <c r="AD152">
        <v>126.28100000000001</v>
      </c>
      <c r="AE152">
        <v>11.03516482</v>
      </c>
      <c r="AF152">
        <v>2.5189793438599262</v>
      </c>
      <c r="AG152">
        <v>7.4351591496854699</v>
      </c>
      <c r="AH152">
        <v>1778.0603000000001</v>
      </c>
      <c r="AI152">
        <v>622.72270000000003</v>
      </c>
      <c r="AJ152">
        <v>3771.2802999999999</v>
      </c>
      <c r="AK152">
        <v>116.9181</v>
      </c>
      <c r="AL152">
        <v>70.392249798370912</v>
      </c>
      <c r="AM152">
        <v>53.797109913545171</v>
      </c>
      <c r="AN152">
        <v>88.221387274601497</v>
      </c>
    </row>
    <row r="153" spans="1:40" s="23" customFormat="1" x14ac:dyDescent="0.3">
      <c r="A153" s="23" t="s">
        <v>684</v>
      </c>
      <c r="B153" s="22" t="s">
        <v>738</v>
      </c>
      <c r="D153" s="78">
        <f>SUM(D148:D152)</f>
        <v>1</v>
      </c>
      <c r="E153" s="23">
        <f>$D$148*E148+$D$149*E149+$D$150*E150+$D$151*E151+$D$152*E152</f>
        <v>-1052.9795027719226</v>
      </c>
      <c r="F153" s="23">
        <f t="shared" ref="F153:AN153" si="116">$D$148*F148+$D$149*F149+$D$150*F150+$D$151*F151+$D$152*F152</f>
        <v>-1052.7632373295544</v>
      </c>
      <c r="G153" s="23">
        <f t="shared" si="116"/>
        <v>-1052.5197291244076</v>
      </c>
      <c r="H153" s="23">
        <f>$D$148*H148+$D$149*H149+$D$150*H150+$D$151*H151+$D$152*H152</f>
        <v>-1052.3034636820396</v>
      </c>
      <c r="I153" s="23">
        <f t="shared" si="116"/>
        <v>2.9401780259761936</v>
      </c>
      <c r="J153" s="23">
        <f t="shared" si="116"/>
        <v>-0.24845785369513315</v>
      </c>
      <c r="K153" s="23">
        <f t="shared" si="116"/>
        <v>-5.7545632710478842E-2</v>
      </c>
      <c r="L153" s="23">
        <f t="shared" si="116"/>
        <v>-0.15299932708234321</v>
      </c>
      <c r="M153" s="23">
        <f t="shared" si="116"/>
        <v>0.1909122209846543</v>
      </c>
      <c r="N153" s="23">
        <f t="shared" si="116"/>
        <v>6.131214433530624E-2</v>
      </c>
      <c r="O153" s="23">
        <f t="shared" si="116"/>
        <v>260.74848859130611</v>
      </c>
      <c r="P153" s="23">
        <f t="shared" si="116"/>
        <v>13.643930959262164</v>
      </c>
      <c r="Q153" s="23">
        <f t="shared" si="116"/>
        <v>-3.2620828323808992</v>
      </c>
      <c r="R153" s="23">
        <f t="shared" si="116"/>
        <v>-10.381899804283337</v>
      </c>
      <c r="S153" s="23">
        <f t="shared" si="116"/>
        <v>17.554283620976374</v>
      </c>
      <c r="T153" s="23">
        <f t="shared" si="116"/>
        <v>0.82194523456986734</v>
      </c>
      <c r="U153" s="23">
        <f t="shared" si="116"/>
        <v>-0.64827028525878738</v>
      </c>
      <c r="V153" s="23">
        <f t="shared" si="116"/>
        <v>-0.71618958303138847</v>
      </c>
      <c r="W153" s="23">
        <f t="shared" si="116"/>
        <v>-0.2929766943383833</v>
      </c>
      <c r="X153" s="23">
        <f t="shared" si="116"/>
        <v>0.49760536683290668</v>
      </c>
      <c r="Y153" s="23">
        <f t="shared" si="116"/>
        <v>5.6451881689759569</v>
      </c>
      <c r="Z153" s="23">
        <f t="shared" si="116"/>
        <v>-112.50516882057273</v>
      </c>
      <c r="AA153" s="23">
        <f t="shared" si="116"/>
        <v>106.48931365397526</v>
      </c>
      <c r="AB153" s="23">
        <f t="shared" si="116"/>
        <v>57.086427590190596</v>
      </c>
      <c r="AC153" s="23">
        <f t="shared" si="116"/>
        <v>25.462636289633593</v>
      </c>
      <c r="AD153" s="23">
        <f t="shared" si="116"/>
        <v>125.59793193068106</v>
      </c>
      <c r="AE153" s="23">
        <f t="shared" si="116"/>
        <v>11.912029455209201</v>
      </c>
      <c r="AF153" s="23">
        <f t="shared" si="116"/>
        <v>1.9655796513592689</v>
      </c>
      <c r="AG153" s="23">
        <f t="shared" si="116"/>
        <v>6.5820983818094749</v>
      </c>
      <c r="AH153" s="23">
        <f t="shared" si="116"/>
        <v>1766.7878478493276</v>
      </c>
      <c r="AI153" s="23">
        <f t="shared" si="116"/>
        <v>519.85701938263321</v>
      </c>
      <c r="AJ153" s="23">
        <f t="shared" si="116"/>
        <v>3769.9051599351933</v>
      </c>
      <c r="AK153" s="23">
        <f t="shared" si="116"/>
        <v>125.99334915292155</v>
      </c>
      <c r="AL153" s="23">
        <f t="shared" si="116"/>
        <v>70.281640332881551</v>
      </c>
      <c r="AM153" s="23">
        <f t="shared" si="116"/>
        <v>53.81666133105584</v>
      </c>
      <c r="AN153" s="23">
        <f t="shared" si="116"/>
        <v>88.241583669105253</v>
      </c>
    </row>
    <row r="154" spans="1:40" s="2" customFormat="1" x14ac:dyDescent="0.3"/>
    <row r="155" spans="1:40" s="2" customFormat="1" x14ac:dyDescent="0.3"/>
    <row r="156" spans="1:40" s="2" customFormat="1" x14ac:dyDescent="0.3"/>
    <row r="157" spans="1:40" s="2" customFormat="1" x14ac:dyDescent="0.3"/>
    <row r="158" spans="1:40" s="2" customFormat="1" x14ac:dyDescent="0.3"/>
    <row r="159" spans="1:40" s="2" customFormat="1" x14ac:dyDescent="0.3"/>
    <row r="160" spans="1:4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</sheetData>
  <phoneticPr fontId="4" type="noConversion"/>
  <dataValidations count="1">
    <dataValidation type="whole" operator="greaterThan" allowBlank="1" showInputMessage="1" showErrorMessage="1" sqref="Y39:AB40 Y42:AB46 Y48:AB49 Y109:AB110 Y71:AB72 Y74:AB75 Y77:AB80 Y82:AB84 Y86:AB87 Y89:AB90 Y92:AB93 Y95:AB96 Y98:AB99 Y101:AB102 Y67:AB69 Y112:AB113 Y115:AB116 Y104:AB107 Y51:AB65 Y154:AB1048576 Y118:AB121 Y123:AB127 U148:V152 Y129:AB131 Y143:AB146" xr:uid="{3D3555B6-B434-EF43-8794-137A6902C2A1}">
      <formula1>150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28C2-777C-3E41-8BD7-BA259EA38A49}">
  <sheetPr>
    <tabColor theme="4" tint="0.59999389629810485"/>
  </sheetPr>
  <dimension ref="A1:AS28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0.796875" defaultRowHeight="15.6" x14ac:dyDescent="0.3"/>
  <cols>
    <col min="1" max="1" width="26" style="1" customWidth="1"/>
    <col min="2" max="2" width="24.3984375" style="3" bestFit="1" customWidth="1"/>
    <col min="3" max="4" width="13.796875" style="3" bestFit="1" customWidth="1"/>
    <col min="5" max="6" width="15.8984375" style="1" bestFit="1" customWidth="1"/>
    <col min="7" max="7" width="16.3984375" style="1" bestFit="1" customWidth="1"/>
    <col min="8" max="8" width="16.69921875" style="1" bestFit="1" customWidth="1"/>
    <col min="9" max="9" width="17.09765625" style="1" bestFit="1" customWidth="1"/>
    <col min="10" max="10" width="20.296875" style="1" bestFit="1" customWidth="1"/>
    <col min="11" max="11" width="19.69921875" style="1" bestFit="1" customWidth="1"/>
    <col min="12" max="13" width="14.3984375" style="1" bestFit="1" customWidth="1"/>
    <col min="14" max="14" width="17.3984375" style="1" bestFit="1" customWidth="1"/>
    <col min="15" max="15" width="25.59765625" style="1" bestFit="1" customWidth="1"/>
    <col min="16" max="18" width="23.5" style="1" bestFit="1" customWidth="1"/>
    <col min="19" max="19" width="26.3984375" style="1" bestFit="1" customWidth="1"/>
    <col min="20" max="20" width="22.3984375" style="1" bestFit="1" customWidth="1"/>
    <col min="21" max="21" width="21.19921875" style="1" bestFit="1" customWidth="1"/>
    <col min="22" max="22" width="22.69921875" style="1" bestFit="1" customWidth="1"/>
    <col min="23" max="23" width="18.296875" style="1" bestFit="1" customWidth="1"/>
    <col min="24" max="24" width="27.09765625" style="1" bestFit="1" customWidth="1"/>
    <col min="25" max="25" width="25.69921875" style="1" bestFit="1" customWidth="1"/>
    <col min="26" max="26" width="22.69921875" style="1" bestFit="1" customWidth="1"/>
    <col min="27" max="27" width="21.5" style="1" bestFit="1" customWidth="1"/>
    <col min="28" max="28" width="23" style="1" bestFit="1" customWidth="1"/>
    <col min="29" max="29" width="18.59765625" style="1" bestFit="1" customWidth="1"/>
    <col min="30" max="30" width="27.3984375" style="1" bestFit="1" customWidth="1"/>
    <col min="31" max="31" width="26" style="1" bestFit="1" customWidth="1"/>
    <col min="32" max="33" width="24.796875" style="1" bestFit="1" customWidth="1"/>
    <col min="34" max="34" width="33.69921875" style="1" bestFit="1" customWidth="1"/>
    <col min="35" max="35" width="32.19921875" style="1" bestFit="1" customWidth="1"/>
    <col min="36" max="36" width="25.796875" style="1" bestFit="1" customWidth="1"/>
    <col min="37" max="38" width="27.09765625" style="1" bestFit="1" customWidth="1"/>
    <col min="39" max="39" width="33.59765625" style="1" bestFit="1" customWidth="1"/>
    <col min="40" max="40" width="32.3984375" style="1" bestFit="1" customWidth="1"/>
    <col min="41" max="41" width="32.5" style="1" bestFit="1" customWidth="1"/>
    <col min="42" max="42" width="31.3984375" style="1" bestFit="1" customWidth="1"/>
    <col min="43" max="45" width="20.19921875" style="1" bestFit="1" customWidth="1"/>
    <col min="46" max="16384" width="10.796875" style="1"/>
  </cols>
  <sheetData>
    <row r="1" spans="1:45" customFormat="1" x14ac:dyDescent="0.3">
      <c r="A1" s="13" t="s">
        <v>466</v>
      </c>
    </row>
    <row r="2" spans="1:45" customFormat="1" ht="15" customHeight="1" x14ac:dyDescent="0.3">
      <c r="A2" t="s">
        <v>478</v>
      </c>
    </row>
    <row r="3" spans="1:45" s="58" customFormat="1" x14ac:dyDescent="0.3">
      <c r="A3" s="58" t="s">
        <v>479</v>
      </c>
      <c r="B3" s="58" t="s">
        <v>480</v>
      </c>
      <c r="C3" s="58" t="s">
        <v>0</v>
      </c>
      <c r="D3" s="58" t="s">
        <v>1</v>
      </c>
      <c r="E3" s="58" t="s">
        <v>481</v>
      </c>
      <c r="F3" s="58" t="s">
        <v>482</v>
      </c>
      <c r="G3" s="58" t="s">
        <v>483</v>
      </c>
      <c r="H3" s="58" t="s">
        <v>484</v>
      </c>
      <c r="I3" s="58" t="s">
        <v>485</v>
      </c>
      <c r="J3" s="58" t="s">
        <v>486</v>
      </c>
      <c r="K3" s="58" t="s">
        <v>487</v>
      </c>
      <c r="L3" s="58" t="s">
        <v>488</v>
      </c>
      <c r="M3" s="58" t="s">
        <v>489</v>
      </c>
      <c r="N3" s="58" t="s">
        <v>490</v>
      </c>
      <c r="O3" s="58" t="s">
        <v>491</v>
      </c>
      <c r="P3" s="58" t="s">
        <v>825</v>
      </c>
      <c r="Q3" s="58" t="s">
        <v>492</v>
      </c>
      <c r="R3" s="58" t="s">
        <v>493</v>
      </c>
      <c r="S3" s="58" t="s">
        <v>494</v>
      </c>
      <c r="T3" s="58" t="s">
        <v>495</v>
      </c>
      <c r="U3" s="58" t="s">
        <v>496</v>
      </c>
      <c r="V3" s="58" t="s">
        <v>497</v>
      </c>
      <c r="W3" s="58" t="s">
        <v>498</v>
      </c>
      <c r="X3" s="58" t="s">
        <v>499</v>
      </c>
      <c r="Y3" s="58" t="s">
        <v>500</v>
      </c>
      <c r="Z3" s="58" t="s">
        <v>501</v>
      </c>
      <c r="AA3" s="58" t="s">
        <v>502</v>
      </c>
      <c r="AB3" s="58" t="s">
        <v>503</v>
      </c>
      <c r="AC3" s="58" t="s">
        <v>504</v>
      </c>
      <c r="AD3" s="58" t="s">
        <v>505</v>
      </c>
      <c r="AE3" s="58" t="s">
        <v>506</v>
      </c>
      <c r="AF3" s="58" t="s">
        <v>507</v>
      </c>
      <c r="AG3" s="58" t="s">
        <v>508</v>
      </c>
      <c r="AH3" s="58" t="s">
        <v>509</v>
      </c>
      <c r="AI3" s="58" t="s">
        <v>510</v>
      </c>
      <c r="AJ3" s="58" t="s">
        <v>511</v>
      </c>
      <c r="AK3" s="58" t="s">
        <v>512</v>
      </c>
      <c r="AL3" s="58" t="s">
        <v>513</v>
      </c>
      <c r="AM3" s="58" t="s">
        <v>514</v>
      </c>
      <c r="AN3" s="58" t="s">
        <v>515</v>
      </c>
      <c r="AO3" s="58" t="s">
        <v>516</v>
      </c>
      <c r="AP3" s="58" t="s">
        <v>517</v>
      </c>
      <c r="AQ3" s="58" t="s">
        <v>518</v>
      </c>
      <c r="AR3" s="58" t="s">
        <v>519</v>
      </c>
      <c r="AS3" s="58" t="s">
        <v>520</v>
      </c>
    </row>
    <row r="4" spans="1:45" customFormat="1" x14ac:dyDescent="0.3">
      <c r="A4" s="11"/>
      <c r="B4" s="1" t="s">
        <v>521</v>
      </c>
      <c r="C4" s="46">
        <f>(H4-MIN($H$4:$H$30))*627.509</f>
        <v>2.6330277639154791</v>
      </c>
      <c r="D4" s="1">
        <f>EXP(-C4/(0.001986*295.15))/(EXP(-$C$4/(0.001986*295.15))+EXP(-$C$5/(0.001986*295.15))+EXP(-$C$6/(0.001986*295.15))+EXP(-$C$7/(0.001986*295.15))+EXP(-$C$8/(0.001986*295.15))+EXP(-$C$9/(0.001986*295.15))+EXP(-$C$10/(0.001986*295.15))+EXP(-$C$11/(0.001986*295.15))+EXP(-$C$12/(0.001986*295.15))+EXP(-$C$13/(0.001986*295.15))+EXP(-$C$14/(0.001986*295.15))+EXP(-$C$15/(0.001986*295.15))+EXP(-$C$16/(0.001986*295.15))+EXP(-$C$17/(0.001986*295.15))+EXP(-$C$18/(0.001986*295.15))+EXP(-$C$19/(0.001986*295.15))+EXP(-$C$20/(0.001986*295.15))+EXP(-$C$21/(0.001986*295.15))+EXP(-$C$22/(0.001986*295.15))+EXP(-$C$23/(0.001986*295.15))+EXP(-$C$24/(0.001986*295.15))+EXP(-$C$25/(0.001986*295.15))+EXP(-$C$26/(0.001986*295.15))+EXP(-$C$27/(0.001986*295.15))+EXP(-$C$28/(0.001986*295.15))+EXP(-$C$29/(0.001986*295.15))+EXP(-$C$30/(0.001986*295.15)))</f>
        <v>2.0278565030766326E-3</v>
      </c>
      <c r="E4">
        <v>-543.24379399999998</v>
      </c>
      <c r="F4">
        <v>-543.01201300000002</v>
      </c>
      <c r="G4">
        <v>-543.01201300000002</v>
      </c>
      <c r="H4" s="4">
        <f>G4+F4-E4</f>
        <v>-542.78023200000007</v>
      </c>
      <c r="I4">
        <v>19.816199999999998</v>
      </c>
      <c r="J4">
        <v>-0.25026999999999999</v>
      </c>
      <c r="K4">
        <v>1.3390000000000001E-2</v>
      </c>
      <c r="L4">
        <v>-0.11844</v>
      </c>
      <c r="M4">
        <v>0.26366000000000001</v>
      </c>
      <c r="N4">
        <v>2.6599999999999999E-2</v>
      </c>
      <c r="O4">
        <v>139.255</v>
      </c>
      <c r="P4">
        <v>24.4114</v>
      </c>
      <c r="Q4">
        <v>16.806699999999999</v>
      </c>
      <c r="R4">
        <v>-41.2181</v>
      </c>
      <c r="S4">
        <v>50.767299999999999</v>
      </c>
      <c r="T4">
        <v>0.79105000000000003</v>
      </c>
      <c r="U4" s="5">
        <v>-0.83208000000000004</v>
      </c>
      <c r="V4">
        <v>-0.83157999999999999</v>
      </c>
      <c r="W4">
        <v>-0.50319000000000003</v>
      </c>
      <c r="X4" s="55">
        <f>ABS(U4-V4)</f>
        <v>5.0000000000005596E-4</v>
      </c>
      <c r="Y4">
        <f>AVERAGE(U4:V4)</f>
        <v>-0.83183000000000007</v>
      </c>
      <c r="Z4">
        <v>-4.8464999999999998</v>
      </c>
      <c r="AA4">
        <v>-35.314900000000002</v>
      </c>
      <c r="AB4">
        <v>-40.259799999999998</v>
      </c>
      <c r="AC4">
        <v>145.67590000000001</v>
      </c>
      <c r="AD4">
        <f>ABS(AA4-AB4)</f>
        <v>4.944899999999997</v>
      </c>
      <c r="AE4">
        <f>AVERAGE(AA4:AB4)</f>
        <v>-37.787350000000004</v>
      </c>
      <c r="AF4">
        <v>116.232</v>
      </c>
      <c r="AG4">
        <v>114.9</v>
      </c>
      <c r="AH4">
        <f>ABS(AF4-AG4)</f>
        <v>1.3319999999999936</v>
      </c>
      <c r="AI4">
        <f>AVERAGE(AF4:AG4)</f>
        <v>115.566</v>
      </c>
      <c r="AJ4">
        <v>7.8121141700000001</v>
      </c>
      <c r="AK4">
        <v>1.9723955151030259</v>
      </c>
      <c r="AL4">
        <v>7.3300921307999038</v>
      </c>
      <c r="AM4">
        <v>1653.1883</v>
      </c>
      <c r="AN4">
        <v>633.36829999999998</v>
      </c>
      <c r="AO4">
        <v>1354.9988000000001</v>
      </c>
      <c r="AP4">
        <v>145.5351</v>
      </c>
      <c r="AQ4">
        <v>68.539233505147735</v>
      </c>
      <c r="AR4">
        <v>50.112270315949679</v>
      </c>
      <c r="AS4">
        <v>87.874702143075908</v>
      </c>
    </row>
    <row r="5" spans="1:45" customFormat="1" x14ac:dyDescent="0.3">
      <c r="A5" s="64" t="s">
        <v>45</v>
      </c>
      <c r="B5" s="1" t="s">
        <v>522</v>
      </c>
      <c r="C5" s="46">
        <f t="shared" ref="C5:C30" si="0">(H5-MIN($H$4:$H$30))*627.509</f>
        <v>2.1504733429210403</v>
      </c>
      <c r="D5" s="1">
        <f t="shared" ref="D5:D29" si="1">EXP(-C5/(0.001986*295.15))/(EXP(-$C$4/(0.001986*295.15))+EXP(-$C$5/(0.001986*295.15))+EXP(-$C$6/(0.001986*295.15))+EXP(-$C$7/(0.001986*295.15))+EXP(-$C$8/(0.001986*295.15))+EXP(-$C$9/(0.001986*295.15))+EXP(-$C$10/(0.001986*295.15))+EXP(-$C$11/(0.001986*295.15))+EXP(-$C$12/(0.001986*295.15))+EXP(-$C$13/(0.001986*295.15))+EXP(-$C$14/(0.001986*295.15))+EXP(-$C$15/(0.001986*295.15))+EXP(-$C$16/(0.001986*295.15))+EXP(-$C$17/(0.001986*295.15))+EXP(-$C$18/(0.001986*295.15))+EXP(-$C$19/(0.001986*295.15))+EXP(-$C$20/(0.001986*295.15))+EXP(-$C$21/(0.001986*295.15))+EXP(-$C$22/(0.001986*295.15))+EXP(-$C$23/(0.001986*295.15))+EXP(-$C$24/(0.001986*295.15))+EXP(-$C$25/(0.001986*295.15))+EXP(-$C$26/(0.001986*295.15))+EXP(-$C$27/(0.001986*295.15))+EXP(-$C$28/(0.001986*295.15))+EXP(-$C$29/(0.001986*295.15))+EXP(-$C$30/(0.001986*295.15)))</f>
        <v>4.6191705809108807E-3</v>
      </c>
      <c r="E5">
        <v>-543.24356499999999</v>
      </c>
      <c r="F5">
        <v>-543.01228300000002</v>
      </c>
      <c r="G5">
        <v>-543.01228300000002</v>
      </c>
      <c r="H5" s="4">
        <f t="shared" ref="H5:H61" si="2">G5+F5-E5</f>
        <v>-542.78100100000006</v>
      </c>
      <c r="I5">
        <v>18.392299999999999</v>
      </c>
      <c r="J5">
        <v>-0.25034000000000001</v>
      </c>
      <c r="K5">
        <v>1.3899999999999999E-2</v>
      </c>
      <c r="L5">
        <v>-0.11822000000000001</v>
      </c>
      <c r="M5">
        <v>0.26423999999999997</v>
      </c>
      <c r="N5">
        <v>2.6450000000000001E-2</v>
      </c>
      <c r="O5">
        <v>139.81700000000001</v>
      </c>
      <c r="P5">
        <v>21.688800000000001</v>
      </c>
      <c r="Q5">
        <v>17.660599999999999</v>
      </c>
      <c r="R5">
        <v>-39.349400000000003</v>
      </c>
      <c r="S5">
        <v>48.277099999999997</v>
      </c>
      <c r="T5">
        <v>0.79100000000000004</v>
      </c>
      <c r="U5" s="5">
        <v>-0.83135000000000003</v>
      </c>
      <c r="V5">
        <v>-0.83128999999999997</v>
      </c>
      <c r="W5">
        <v>-0.50344</v>
      </c>
      <c r="X5" s="55">
        <f t="shared" ref="X5:X68" si="3">ABS(U5-V5)</f>
        <v>6.0000000000060005E-5</v>
      </c>
      <c r="Y5">
        <f t="shared" ref="Y5:Y61" si="4">AVERAGE(U5:V5)</f>
        <v>-0.83132000000000006</v>
      </c>
      <c r="Z5">
        <v>-4.6467999999999998</v>
      </c>
      <c r="AA5">
        <v>-35.712600000000002</v>
      </c>
      <c r="AB5">
        <v>-40.2226</v>
      </c>
      <c r="AC5">
        <v>145.3733</v>
      </c>
      <c r="AD5">
        <f t="shared" ref="AD5:AD68" si="5">ABS(AA5-AB5)</f>
        <v>4.509999999999998</v>
      </c>
      <c r="AE5">
        <f t="shared" ref="AE5:AE61" si="6">AVERAGE(AA5:AB5)</f>
        <v>-37.967600000000004</v>
      </c>
      <c r="AF5">
        <v>116.194</v>
      </c>
      <c r="AG5">
        <v>114.946</v>
      </c>
      <c r="AH5">
        <f t="shared" ref="AH5:AH68" si="7">ABS(AF5-AG5)</f>
        <v>1.2480000000000047</v>
      </c>
      <c r="AI5">
        <f t="shared" ref="AI5:AI61" si="8">AVERAGE(AF5:AG5)</f>
        <v>115.57</v>
      </c>
      <c r="AJ5">
        <v>4.7038929500000002</v>
      </c>
      <c r="AK5">
        <v>1.976101673305628</v>
      </c>
      <c r="AL5">
        <v>9.6642511569772047</v>
      </c>
      <c r="AM5">
        <v>1652.6365000000001</v>
      </c>
      <c r="AN5">
        <v>675.94299999999998</v>
      </c>
      <c r="AO5">
        <v>1355.4883</v>
      </c>
      <c r="AP5">
        <v>169.37200000000001</v>
      </c>
      <c r="AQ5">
        <v>68.550930155223369</v>
      </c>
      <c r="AR5">
        <v>50.133012996005732</v>
      </c>
      <c r="AS5">
        <v>87.873570516220113</v>
      </c>
    </row>
    <row r="6" spans="1:45" customFormat="1" x14ac:dyDescent="0.3">
      <c r="A6" s="64" t="s">
        <v>442</v>
      </c>
      <c r="B6" s="1" t="s">
        <v>523</v>
      </c>
      <c r="C6" s="46">
        <f t="shared" si="0"/>
        <v>3.2881471599022705</v>
      </c>
      <c r="D6" s="1">
        <f t="shared" si="1"/>
        <v>6.6321792991738747E-4</v>
      </c>
      <c r="E6">
        <v>-543.24555999999995</v>
      </c>
      <c r="F6">
        <v>-543.01237400000002</v>
      </c>
      <c r="G6">
        <v>-543.01237400000002</v>
      </c>
      <c r="H6" s="4">
        <f t="shared" si="2"/>
        <v>-542.77918800000009</v>
      </c>
      <c r="I6">
        <v>12.9986</v>
      </c>
      <c r="J6">
        <v>-0.24965999999999999</v>
      </c>
      <c r="K6">
        <v>1.5810000000000001E-2</v>
      </c>
      <c r="L6">
        <v>-0.11693000000000001</v>
      </c>
      <c r="M6">
        <v>0.26546999999999998</v>
      </c>
      <c r="N6">
        <v>2.5749999999999999E-2</v>
      </c>
      <c r="O6">
        <v>139.25200000000001</v>
      </c>
      <c r="P6">
        <v>13.1868</v>
      </c>
      <c r="Q6">
        <v>7.0202999999999998</v>
      </c>
      <c r="R6">
        <v>-20.207100000000001</v>
      </c>
      <c r="S6">
        <v>25.1297</v>
      </c>
      <c r="T6">
        <v>0.78820000000000001</v>
      </c>
      <c r="U6" s="5">
        <v>-0.83038999999999996</v>
      </c>
      <c r="V6">
        <v>-0.82962000000000002</v>
      </c>
      <c r="W6">
        <v>-0.50509999999999999</v>
      </c>
      <c r="X6" s="55">
        <f t="shared" si="3"/>
        <v>7.699999999999374E-4</v>
      </c>
      <c r="Y6">
        <f t="shared" si="4"/>
        <v>-0.83000499999999999</v>
      </c>
      <c r="Z6">
        <v>-7.7447999999999997</v>
      </c>
      <c r="AA6">
        <v>-38.136299999999999</v>
      </c>
      <c r="AB6">
        <v>-67.480500000000006</v>
      </c>
      <c r="AC6">
        <v>146.74780000000001</v>
      </c>
      <c r="AD6">
        <f t="shared" si="5"/>
        <v>29.344200000000008</v>
      </c>
      <c r="AE6">
        <f t="shared" si="6"/>
        <v>-52.808400000000006</v>
      </c>
      <c r="AF6">
        <v>115.527</v>
      </c>
      <c r="AG6">
        <v>115.831</v>
      </c>
      <c r="AH6">
        <f t="shared" si="7"/>
        <v>0.30400000000000205</v>
      </c>
      <c r="AI6">
        <f t="shared" si="8"/>
        <v>115.679</v>
      </c>
      <c r="AJ6">
        <v>4.3920817100000002</v>
      </c>
      <c r="AK6">
        <v>2.0408183363355139</v>
      </c>
      <c r="AL6">
        <v>7.7057862924690923</v>
      </c>
      <c r="AM6">
        <v>1643.5646999999999</v>
      </c>
      <c r="AN6">
        <v>644.94979999999998</v>
      </c>
      <c r="AO6">
        <v>1349.8860999999999</v>
      </c>
      <c r="AP6">
        <v>73.413499999999999</v>
      </c>
      <c r="AQ6">
        <v>71.539602276419032</v>
      </c>
      <c r="AR6">
        <v>54.66722121501396</v>
      </c>
      <c r="AS6">
        <v>89.381139122315602</v>
      </c>
    </row>
    <row r="7" spans="1:45" customFormat="1" x14ac:dyDescent="0.3">
      <c r="B7" s="1" t="s">
        <v>524</v>
      </c>
      <c r="C7" s="46">
        <f t="shared" si="0"/>
        <v>1.4614684610198017</v>
      </c>
      <c r="D7" s="1">
        <f t="shared" si="1"/>
        <v>1.4964109358159682E-2</v>
      </c>
      <c r="E7">
        <v>-543.24395500000003</v>
      </c>
      <c r="F7">
        <v>-543.01302699999997</v>
      </c>
      <c r="G7">
        <v>-543.01302699999997</v>
      </c>
      <c r="H7" s="4">
        <f t="shared" si="2"/>
        <v>-542.7820989999999</v>
      </c>
      <c r="I7">
        <v>21.005600000000001</v>
      </c>
      <c r="J7">
        <v>-0.25029000000000001</v>
      </c>
      <c r="K7">
        <v>1.285E-2</v>
      </c>
      <c r="L7">
        <v>-0.11872000000000001</v>
      </c>
      <c r="M7">
        <v>0.26313999999999999</v>
      </c>
      <c r="N7">
        <v>2.6780000000000002E-2</v>
      </c>
      <c r="O7">
        <v>140.26</v>
      </c>
      <c r="P7">
        <v>27.0154</v>
      </c>
      <c r="Q7">
        <v>19.432700000000001</v>
      </c>
      <c r="R7">
        <v>-46.448099999999997</v>
      </c>
      <c r="S7">
        <v>57.139200000000002</v>
      </c>
      <c r="T7">
        <v>0.79096999999999995</v>
      </c>
      <c r="U7" s="5">
        <v>-0.83160999999999996</v>
      </c>
      <c r="V7">
        <v>-0.83209</v>
      </c>
      <c r="W7">
        <v>-0.50314999999999999</v>
      </c>
      <c r="X7" s="55">
        <f t="shared" si="3"/>
        <v>4.8000000000003595E-4</v>
      </c>
      <c r="Y7">
        <f t="shared" si="4"/>
        <v>-0.83184999999999998</v>
      </c>
      <c r="Z7">
        <v>-4.8547000000000002</v>
      </c>
      <c r="AA7">
        <v>-39.987200000000001</v>
      </c>
      <c r="AB7">
        <v>-35.061799999999998</v>
      </c>
      <c r="AC7">
        <v>145.79480000000001</v>
      </c>
      <c r="AD7">
        <f t="shared" si="5"/>
        <v>4.9254000000000033</v>
      </c>
      <c r="AE7">
        <f t="shared" si="6"/>
        <v>-37.524500000000003</v>
      </c>
      <c r="AF7">
        <v>114.88800000000001</v>
      </c>
      <c r="AG7">
        <v>116.238</v>
      </c>
      <c r="AH7">
        <f t="shared" si="7"/>
        <v>1.3499999999999943</v>
      </c>
      <c r="AI7">
        <f t="shared" si="8"/>
        <v>115.563</v>
      </c>
      <c r="AJ7">
        <v>9.4445222300000005</v>
      </c>
      <c r="AK7">
        <v>1.9725475943672719</v>
      </c>
      <c r="AL7">
        <v>6.0625783560362834</v>
      </c>
      <c r="AM7">
        <v>1653.2521999999999</v>
      </c>
      <c r="AN7">
        <v>639.0874</v>
      </c>
      <c r="AO7">
        <v>1354.1278</v>
      </c>
      <c r="AP7">
        <v>175.15049999999999</v>
      </c>
      <c r="AQ7">
        <v>68.54313937955429</v>
      </c>
      <c r="AR7">
        <v>50.097561838941097</v>
      </c>
      <c r="AS7">
        <v>87.890286533807398</v>
      </c>
    </row>
    <row r="8" spans="1:45" customFormat="1" x14ac:dyDescent="0.3">
      <c r="B8" s="1" t="s">
        <v>525</v>
      </c>
      <c r="C8" s="46">
        <f t="shared" si="0"/>
        <v>2.5734144089946489</v>
      </c>
      <c r="D8" s="1">
        <f t="shared" si="1"/>
        <v>2.2449414955920633E-3</v>
      </c>
      <c r="E8">
        <v>-543.24374299999999</v>
      </c>
      <c r="F8">
        <v>-543.01203499999997</v>
      </c>
      <c r="G8">
        <v>-543.01203499999997</v>
      </c>
      <c r="H8" s="4">
        <f t="shared" si="2"/>
        <v>-542.78032699999994</v>
      </c>
      <c r="I8">
        <v>20.308800000000002</v>
      </c>
      <c r="J8">
        <v>-0.25030999999999998</v>
      </c>
      <c r="K8">
        <v>1.2919999999999999E-2</v>
      </c>
      <c r="L8">
        <v>-0.11869</v>
      </c>
      <c r="M8">
        <v>0.26323000000000002</v>
      </c>
      <c r="N8">
        <v>2.6759999999999999E-2</v>
      </c>
      <c r="O8">
        <v>139.791</v>
      </c>
      <c r="P8">
        <v>25.658999999999999</v>
      </c>
      <c r="Q8">
        <v>20.8264</v>
      </c>
      <c r="R8">
        <v>-46.485399999999998</v>
      </c>
      <c r="S8">
        <v>57.035200000000003</v>
      </c>
      <c r="T8">
        <v>0.79088000000000003</v>
      </c>
      <c r="U8" s="5">
        <v>-0.83157000000000003</v>
      </c>
      <c r="V8">
        <v>-0.83201000000000003</v>
      </c>
      <c r="W8">
        <v>-0.50329000000000002</v>
      </c>
      <c r="X8" s="55">
        <f t="shared" si="3"/>
        <v>4.3999999999999595E-4</v>
      </c>
      <c r="Y8">
        <f t="shared" si="4"/>
        <v>-0.83179000000000003</v>
      </c>
      <c r="Z8">
        <v>-4.8093000000000004</v>
      </c>
      <c r="AA8">
        <v>-39.871400000000001</v>
      </c>
      <c r="AB8">
        <v>-35.014600000000002</v>
      </c>
      <c r="AC8">
        <v>145.86019999999999</v>
      </c>
      <c r="AD8">
        <f t="shared" si="5"/>
        <v>4.8567999999999998</v>
      </c>
      <c r="AE8">
        <f t="shared" si="6"/>
        <v>-37.442999999999998</v>
      </c>
      <c r="AF8">
        <v>114.90600000000001</v>
      </c>
      <c r="AG8">
        <v>116.23</v>
      </c>
      <c r="AH8">
        <f t="shared" si="7"/>
        <v>1.3239999999999981</v>
      </c>
      <c r="AI8">
        <f t="shared" si="8"/>
        <v>115.56800000000001</v>
      </c>
      <c r="AJ8">
        <v>7.1788535400000004</v>
      </c>
      <c r="AK8">
        <v>2.0999245027019389</v>
      </c>
      <c r="AL8">
        <v>8.2712167298399919</v>
      </c>
      <c r="AM8">
        <v>1653.0961</v>
      </c>
      <c r="AN8">
        <v>658.61990000000003</v>
      </c>
      <c r="AO8">
        <v>1354.59</v>
      </c>
      <c r="AP8">
        <v>137.81469999999999</v>
      </c>
      <c r="AQ8">
        <v>68.555385888500084</v>
      </c>
      <c r="AR8">
        <v>50.126322682553969</v>
      </c>
      <c r="AS8">
        <v>87.893602638272114</v>
      </c>
    </row>
    <row r="9" spans="1:45" customFormat="1" x14ac:dyDescent="0.3">
      <c r="B9" s="1" t="s">
        <v>526</v>
      </c>
      <c r="C9" s="46">
        <f t="shared" si="0"/>
        <v>1.0052694180301611</v>
      </c>
      <c r="D9" s="1">
        <f t="shared" si="1"/>
        <v>3.25874842165427E-2</v>
      </c>
      <c r="E9">
        <v>-543.24430800000005</v>
      </c>
      <c r="F9">
        <v>-543.01356699999997</v>
      </c>
      <c r="G9">
        <v>-543.01356699999997</v>
      </c>
      <c r="H9" s="4">
        <f t="shared" si="2"/>
        <v>-542.78282599999989</v>
      </c>
      <c r="I9">
        <v>17.408200000000001</v>
      </c>
      <c r="J9">
        <v>-0.25037999999999999</v>
      </c>
      <c r="K9">
        <v>1.417E-2</v>
      </c>
      <c r="L9">
        <v>-0.11811000000000001</v>
      </c>
      <c r="M9">
        <v>0.26455000000000001</v>
      </c>
      <c r="N9">
        <v>2.6360000000000001E-2</v>
      </c>
      <c r="O9">
        <v>139.874</v>
      </c>
      <c r="P9">
        <v>18.796199999999999</v>
      </c>
      <c r="Q9">
        <v>14.2545</v>
      </c>
      <c r="R9">
        <v>-33.050699999999999</v>
      </c>
      <c r="S9">
        <v>40.605899999999998</v>
      </c>
      <c r="T9">
        <v>0.79115000000000002</v>
      </c>
      <c r="U9" s="5">
        <v>-0.83131999999999995</v>
      </c>
      <c r="V9">
        <v>-0.83143999999999996</v>
      </c>
      <c r="W9">
        <v>-0.50387000000000004</v>
      </c>
      <c r="X9" s="55">
        <f t="shared" si="3"/>
        <v>1.2000000000000899E-4</v>
      </c>
      <c r="Y9">
        <f t="shared" si="4"/>
        <v>-0.83138000000000001</v>
      </c>
      <c r="Z9">
        <v>-4.8640999999999996</v>
      </c>
      <c r="AA9">
        <v>-40.0075</v>
      </c>
      <c r="AB9">
        <v>-36.440600000000003</v>
      </c>
      <c r="AC9">
        <v>145.61320000000001</v>
      </c>
      <c r="AD9">
        <f t="shared" si="5"/>
        <v>3.5668999999999969</v>
      </c>
      <c r="AE9">
        <f t="shared" si="6"/>
        <v>-38.224050000000005</v>
      </c>
      <c r="AF9">
        <v>114.893</v>
      </c>
      <c r="AG9">
        <v>116.283</v>
      </c>
      <c r="AH9">
        <f t="shared" si="7"/>
        <v>1.3900000000000006</v>
      </c>
      <c r="AI9">
        <f t="shared" si="8"/>
        <v>115.58799999999999</v>
      </c>
      <c r="AJ9">
        <v>4.7012801099999999</v>
      </c>
      <c r="AK9">
        <v>1.9739650650167679</v>
      </c>
      <c r="AL9">
        <v>9.4624986962135953</v>
      </c>
      <c r="AM9">
        <v>1652.2823000000001</v>
      </c>
      <c r="AN9">
        <v>636.99199999999996</v>
      </c>
      <c r="AO9">
        <v>1352.8731</v>
      </c>
      <c r="AP9">
        <v>119.3454</v>
      </c>
      <c r="AQ9">
        <v>68.560747949331471</v>
      </c>
      <c r="AR9">
        <v>50.139093981074382</v>
      </c>
      <c r="AS9">
        <v>87.870073314385365</v>
      </c>
    </row>
    <row r="10" spans="1:45" customFormat="1" x14ac:dyDescent="0.3">
      <c r="B10" s="1" t="s">
        <v>527</v>
      </c>
      <c r="C10" s="46">
        <f t="shared" si="0"/>
        <v>1.1414388709003849</v>
      </c>
      <c r="D10" s="1">
        <f t="shared" si="1"/>
        <v>2.5832251632936395E-2</v>
      </c>
      <c r="E10">
        <v>-543.24391900000001</v>
      </c>
      <c r="F10">
        <v>-543.01326400000005</v>
      </c>
      <c r="G10">
        <v>-543.01326400000005</v>
      </c>
      <c r="H10" s="4">
        <f t="shared" si="2"/>
        <v>-542.78260900000009</v>
      </c>
      <c r="I10">
        <v>18.976099999999999</v>
      </c>
      <c r="J10">
        <v>-0.25029000000000001</v>
      </c>
      <c r="K10">
        <v>1.436E-2</v>
      </c>
      <c r="L10">
        <v>-0.11797000000000001</v>
      </c>
      <c r="M10">
        <v>0.26465</v>
      </c>
      <c r="N10">
        <v>2.6290000000000001E-2</v>
      </c>
      <c r="O10">
        <v>140.697</v>
      </c>
      <c r="P10">
        <v>22.618300000000001</v>
      </c>
      <c r="Q10">
        <v>19.2072</v>
      </c>
      <c r="R10">
        <v>-41.825499999999998</v>
      </c>
      <c r="S10">
        <v>51.282400000000003</v>
      </c>
      <c r="T10">
        <v>0.79113</v>
      </c>
      <c r="U10" s="5">
        <v>-0.83145999999999998</v>
      </c>
      <c r="V10">
        <v>-0.83131999999999995</v>
      </c>
      <c r="W10">
        <v>-0.50329000000000002</v>
      </c>
      <c r="X10" s="55">
        <f t="shared" si="3"/>
        <v>1.4000000000002899E-4</v>
      </c>
      <c r="Y10">
        <f t="shared" si="4"/>
        <v>-0.83138999999999996</v>
      </c>
      <c r="Z10">
        <v>-4.5827999999999998</v>
      </c>
      <c r="AA10">
        <v>-39.858600000000003</v>
      </c>
      <c r="AB10">
        <v>-35.832000000000001</v>
      </c>
      <c r="AC10">
        <v>145.2474</v>
      </c>
      <c r="AD10">
        <f t="shared" si="5"/>
        <v>4.026600000000002</v>
      </c>
      <c r="AE10">
        <f t="shared" si="6"/>
        <v>-37.845300000000002</v>
      </c>
      <c r="AF10">
        <v>114.94499999999999</v>
      </c>
      <c r="AG10">
        <v>116.18899999999999</v>
      </c>
      <c r="AH10">
        <f t="shared" si="7"/>
        <v>1.2439999999999998</v>
      </c>
      <c r="AI10">
        <f t="shared" si="8"/>
        <v>115.56699999999999</v>
      </c>
      <c r="AJ10">
        <v>4.7169143499999997</v>
      </c>
      <c r="AK10">
        <v>1.978390883752182</v>
      </c>
      <c r="AL10">
        <v>10.41545019246586</v>
      </c>
      <c r="AM10">
        <v>1652.8314</v>
      </c>
      <c r="AN10">
        <v>671.7011</v>
      </c>
      <c r="AO10">
        <v>1355.9817</v>
      </c>
      <c r="AP10">
        <v>158.7816</v>
      </c>
      <c r="AQ10">
        <v>68.537788403287792</v>
      </c>
      <c r="AR10">
        <v>50.127204509455161</v>
      </c>
      <c r="AS10">
        <v>87.850086833112371</v>
      </c>
    </row>
    <row r="11" spans="1:45" customFormat="1" x14ac:dyDescent="0.3">
      <c r="B11" s="1" t="s">
        <v>528</v>
      </c>
      <c r="C11" s="46">
        <f t="shared" si="0"/>
        <v>1.4432706963560919E-2</v>
      </c>
      <c r="D11" s="1">
        <f t="shared" si="1"/>
        <v>0.17667141659558833</v>
      </c>
      <c r="E11">
        <v>-543.24484900000004</v>
      </c>
      <c r="F11">
        <v>-543.01462700000002</v>
      </c>
      <c r="G11">
        <v>-543.01462700000002</v>
      </c>
      <c r="H11" s="4">
        <f t="shared" si="2"/>
        <v>-542.78440499999999</v>
      </c>
      <c r="I11">
        <v>21.2624</v>
      </c>
      <c r="J11">
        <v>-0.25045000000000001</v>
      </c>
      <c r="K11">
        <v>1.4619999999999999E-2</v>
      </c>
      <c r="L11">
        <v>-0.11792</v>
      </c>
      <c r="M11">
        <v>0.26506999999999997</v>
      </c>
      <c r="N11">
        <v>2.623E-2</v>
      </c>
      <c r="O11">
        <v>141.999</v>
      </c>
      <c r="P11">
        <v>26.745699999999999</v>
      </c>
      <c r="Q11">
        <v>22.529699999999998</v>
      </c>
      <c r="R11">
        <v>-49.275399999999998</v>
      </c>
      <c r="S11">
        <v>60.423400000000001</v>
      </c>
      <c r="T11">
        <v>0.79122999999999999</v>
      </c>
      <c r="U11" s="5">
        <v>-0.83162999999999998</v>
      </c>
      <c r="V11">
        <v>-0.83165</v>
      </c>
      <c r="W11">
        <v>-0.50414000000000003</v>
      </c>
      <c r="X11" s="55">
        <f t="shared" si="3"/>
        <v>2.0000000000020002E-5</v>
      </c>
      <c r="Y11">
        <f t="shared" si="4"/>
        <v>-0.83163999999999993</v>
      </c>
      <c r="Z11">
        <v>-4.7840999999999996</v>
      </c>
      <c r="AA11">
        <v>-39.906500000000001</v>
      </c>
      <c r="AB11">
        <v>-36.083399999999997</v>
      </c>
      <c r="AC11">
        <v>145.81010000000001</v>
      </c>
      <c r="AD11">
        <f t="shared" si="5"/>
        <v>3.8231000000000037</v>
      </c>
      <c r="AE11">
        <f t="shared" si="6"/>
        <v>-37.994950000000003</v>
      </c>
      <c r="AF11">
        <v>114.89400000000001</v>
      </c>
      <c r="AG11">
        <v>116.26300000000001</v>
      </c>
      <c r="AH11">
        <f t="shared" si="7"/>
        <v>1.3689999999999998</v>
      </c>
      <c r="AI11">
        <f t="shared" si="8"/>
        <v>115.57850000000001</v>
      </c>
      <c r="AJ11">
        <v>5.3131252800000004</v>
      </c>
      <c r="AK11">
        <v>1.9728565186326661</v>
      </c>
      <c r="AL11">
        <v>11.17242478879079</v>
      </c>
      <c r="AM11">
        <v>1652.6536000000001</v>
      </c>
      <c r="AN11">
        <v>648.78930000000003</v>
      </c>
      <c r="AO11">
        <v>1352.2507000000001</v>
      </c>
      <c r="AP11">
        <v>139.81110000000001</v>
      </c>
      <c r="AQ11">
        <v>68.489773452639866</v>
      </c>
      <c r="AR11">
        <v>50.080912144785728</v>
      </c>
      <c r="AS11">
        <v>87.83039339082498</v>
      </c>
    </row>
    <row r="12" spans="1:45" customFormat="1" x14ac:dyDescent="0.3">
      <c r="B12" s="1" t="s">
        <v>529</v>
      </c>
      <c r="C12" s="46">
        <f t="shared" si="0"/>
        <v>1.203562261957557</v>
      </c>
      <c r="D12" s="1">
        <f t="shared" si="1"/>
        <v>2.3234576317860727E-2</v>
      </c>
      <c r="E12">
        <v>-543.24486999999999</v>
      </c>
      <c r="F12">
        <v>-543.01369</v>
      </c>
      <c r="G12">
        <v>-543.01369</v>
      </c>
      <c r="H12" s="4">
        <f t="shared" si="2"/>
        <v>-542.78251</v>
      </c>
      <c r="I12">
        <v>17.581499999999998</v>
      </c>
      <c r="J12">
        <v>-0.24909999999999999</v>
      </c>
      <c r="K12">
        <v>1.5049999999999999E-2</v>
      </c>
      <c r="L12">
        <v>-0.11702</v>
      </c>
      <c r="M12">
        <v>0.26415</v>
      </c>
      <c r="N12">
        <v>2.5919999999999999E-2</v>
      </c>
      <c r="O12">
        <v>140.358</v>
      </c>
      <c r="P12">
        <v>19.270299999999999</v>
      </c>
      <c r="Q12">
        <v>14.2303</v>
      </c>
      <c r="R12">
        <v>-33.500599999999999</v>
      </c>
      <c r="S12">
        <v>41.184100000000001</v>
      </c>
      <c r="T12">
        <v>0.78676999999999997</v>
      </c>
      <c r="U12" s="5">
        <v>-0.82855000000000001</v>
      </c>
      <c r="V12">
        <v>-0.83552999999999999</v>
      </c>
      <c r="W12">
        <v>-0.49852999999999997</v>
      </c>
      <c r="X12" s="55">
        <f t="shared" si="3"/>
        <v>6.9799999999999862E-3</v>
      </c>
      <c r="Y12">
        <f t="shared" si="4"/>
        <v>-0.83204</v>
      </c>
      <c r="Z12">
        <v>-6.9383999999999997</v>
      </c>
      <c r="AA12">
        <v>-67.397599999999997</v>
      </c>
      <c r="AB12">
        <v>-28.9238</v>
      </c>
      <c r="AC12">
        <v>144.36449999999999</v>
      </c>
      <c r="AD12">
        <f t="shared" si="5"/>
        <v>38.473799999999997</v>
      </c>
      <c r="AE12">
        <f t="shared" si="6"/>
        <v>-48.160699999999999</v>
      </c>
      <c r="AF12">
        <v>116.054</v>
      </c>
      <c r="AG12">
        <v>115.19499999999999</v>
      </c>
      <c r="AH12">
        <f t="shared" si="7"/>
        <v>0.85900000000000887</v>
      </c>
      <c r="AI12">
        <f t="shared" si="8"/>
        <v>115.6245</v>
      </c>
      <c r="AJ12">
        <v>4.3090236900000001</v>
      </c>
      <c r="AK12">
        <v>1.7610314057538909</v>
      </c>
      <c r="AL12">
        <v>10.837006961818769</v>
      </c>
      <c r="AM12">
        <v>1645.1588999999999</v>
      </c>
      <c r="AN12">
        <v>593.92139999999995</v>
      </c>
      <c r="AO12">
        <v>1348.3324</v>
      </c>
      <c r="AP12">
        <v>86.618600000000001</v>
      </c>
      <c r="AQ12">
        <v>70.903302125675324</v>
      </c>
      <c r="AR12">
        <v>53.235618796056031</v>
      </c>
      <c r="AS12">
        <v>89.040354055012983</v>
      </c>
    </row>
    <row r="13" spans="1:45" customFormat="1" x14ac:dyDescent="0.3">
      <c r="B13" s="1" t="s">
        <v>530</v>
      </c>
      <c r="C13" s="46">
        <f t="shared" si="0"/>
        <v>0.29304670290218382</v>
      </c>
      <c r="D13" s="1">
        <f t="shared" si="1"/>
        <v>0.10983478534971627</v>
      </c>
      <c r="E13">
        <v>-543.244283</v>
      </c>
      <c r="F13">
        <v>-543.01412200000004</v>
      </c>
      <c r="G13">
        <v>-543.01412200000004</v>
      </c>
      <c r="H13" s="4">
        <f t="shared" si="2"/>
        <v>-542.78396100000009</v>
      </c>
      <c r="I13">
        <v>19.164899999999999</v>
      </c>
      <c r="J13">
        <v>-0.25047999999999998</v>
      </c>
      <c r="K13">
        <v>1.491E-2</v>
      </c>
      <c r="L13">
        <v>-0.11778</v>
      </c>
      <c r="M13">
        <v>0.26539000000000001</v>
      </c>
      <c r="N13">
        <v>2.614E-2</v>
      </c>
      <c r="O13">
        <v>141.44900000000001</v>
      </c>
      <c r="P13">
        <v>22.0457</v>
      </c>
      <c r="Q13">
        <v>18.816400000000002</v>
      </c>
      <c r="R13">
        <v>-40.862200000000001</v>
      </c>
      <c r="S13">
        <v>50.097799999999999</v>
      </c>
      <c r="T13">
        <v>0.79113</v>
      </c>
      <c r="U13" s="5">
        <v>-0.83150000000000002</v>
      </c>
      <c r="V13">
        <v>-0.83138999999999996</v>
      </c>
      <c r="W13">
        <v>-0.50410999999999995</v>
      </c>
      <c r="X13" s="55">
        <f t="shared" si="3"/>
        <v>1.100000000000545E-4</v>
      </c>
      <c r="Y13">
        <f t="shared" si="4"/>
        <v>-0.83144499999999999</v>
      </c>
      <c r="Z13">
        <v>-4.8446999999999996</v>
      </c>
      <c r="AA13">
        <v>-39.671500000000002</v>
      </c>
      <c r="AB13">
        <v>-36.561</v>
      </c>
      <c r="AC13">
        <v>145.44569999999999</v>
      </c>
      <c r="AD13">
        <f t="shared" si="5"/>
        <v>3.1105000000000018</v>
      </c>
      <c r="AE13">
        <f t="shared" si="6"/>
        <v>-38.116250000000001</v>
      </c>
      <c r="AF13">
        <v>114.88</v>
      </c>
      <c r="AG13">
        <v>116.297</v>
      </c>
      <c r="AH13">
        <f t="shared" si="7"/>
        <v>1.4170000000000016</v>
      </c>
      <c r="AI13">
        <f t="shared" si="8"/>
        <v>115.5885</v>
      </c>
      <c r="AJ13">
        <v>4.6972906500000002</v>
      </c>
      <c r="AK13">
        <v>1.9711662843341551</v>
      </c>
      <c r="AL13">
        <v>11.32214215958056</v>
      </c>
      <c r="AM13">
        <v>1652.2686000000001</v>
      </c>
      <c r="AN13">
        <v>652.36360000000002</v>
      </c>
      <c r="AO13">
        <v>1352.8226</v>
      </c>
      <c r="AP13">
        <v>132.70679999999999</v>
      </c>
      <c r="AQ13">
        <v>68.540506863739992</v>
      </c>
      <c r="AR13">
        <v>50.11719653067297</v>
      </c>
      <c r="AS13">
        <v>87.876049015689944</v>
      </c>
    </row>
    <row r="14" spans="1:45" customFormat="1" x14ac:dyDescent="0.3">
      <c r="B14" s="1" t="s">
        <v>531</v>
      </c>
      <c r="C14" s="1">
        <f t="shared" si="0"/>
        <v>0</v>
      </c>
      <c r="D14" s="1">
        <f t="shared" si="1"/>
        <v>0.18107544035523337</v>
      </c>
      <c r="E14">
        <v>-543.24475800000005</v>
      </c>
      <c r="F14">
        <v>-543.01459299999999</v>
      </c>
      <c r="G14">
        <v>-543.01459299999999</v>
      </c>
      <c r="H14" s="4">
        <f t="shared" si="2"/>
        <v>-542.78442799999993</v>
      </c>
      <c r="I14">
        <v>22.013000000000002</v>
      </c>
      <c r="J14">
        <v>-0.25041999999999998</v>
      </c>
      <c r="K14">
        <v>1.3780000000000001E-2</v>
      </c>
      <c r="L14">
        <v>-0.11831999999999999</v>
      </c>
      <c r="M14">
        <v>0.26419999999999999</v>
      </c>
      <c r="N14">
        <v>2.649E-2</v>
      </c>
      <c r="O14">
        <v>141.95400000000001</v>
      </c>
      <c r="P14">
        <v>28.6555</v>
      </c>
      <c r="Q14">
        <v>24.6066</v>
      </c>
      <c r="R14">
        <v>-53.262099999999997</v>
      </c>
      <c r="S14">
        <v>65.295299999999997</v>
      </c>
      <c r="T14">
        <v>0.79113</v>
      </c>
      <c r="U14" s="5">
        <v>-0.83160000000000001</v>
      </c>
      <c r="V14">
        <v>-0.83157999999999999</v>
      </c>
      <c r="W14">
        <v>-0.50417000000000001</v>
      </c>
      <c r="X14" s="55">
        <f t="shared" si="3"/>
        <v>2.0000000000020002E-5</v>
      </c>
      <c r="Y14">
        <f t="shared" si="4"/>
        <v>-0.83159000000000005</v>
      </c>
      <c r="Z14">
        <v>-4.8316999999999997</v>
      </c>
      <c r="AA14">
        <v>-36.054499999999997</v>
      </c>
      <c r="AB14">
        <v>-40.308300000000003</v>
      </c>
      <c r="AC14">
        <v>145.61529999999999</v>
      </c>
      <c r="AD14">
        <f t="shared" si="5"/>
        <v>4.2538000000000054</v>
      </c>
      <c r="AE14">
        <f t="shared" si="6"/>
        <v>-38.181399999999996</v>
      </c>
      <c r="AF14">
        <v>116.268</v>
      </c>
      <c r="AG14">
        <v>114.89100000000001</v>
      </c>
      <c r="AH14">
        <f t="shared" si="7"/>
        <v>1.3769999999999953</v>
      </c>
      <c r="AI14">
        <f t="shared" si="8"/>
        <v>115.5795</v>
      </c>
      <c r="AJ14">
        <v>6.2674660500000003</v>
      </c>
      <c r="AK14">
        <v>1.9729269317324389</v>
      </c>
      <c r="AL14">
        <v>11.06078392567502</v>
      </c>
      <c r="AM14">
        <v>1652.6233</v>
      </c>
      <c r="AN14">
        <v>653.46040000000005</v>
      </c>
      <c r="AO14">
        <v>1357.1703</v>
      </c>
      <c r="AP14">
        <v>121.6878</v>
      </c>
      <c r="AQ14">
        <v>68.497124739850591</v>
      </c>
      <c r="AR14">
        <v>50.07621462214582</v>
      </c>
      <c r="AS14">
        <v>87.83258885220431</v>
      </c>
    </row>
    <row r="15" spans="1:45" customFormat="1" x14ac:dyDescent="0.3">
      <c r="A15" s="12"/>
      <c r="B15" s="1" t="s">
        <v>532</v>
      </c>
      <c r="C15" s="46">
        <f t="shared" si="0"/>
        <v>3.7311685139251813</v>
      </c>
      <c r="D15" s="1">
        <f t="shared" si="1"/>
        <v>3.1147249978057123E-4</v>
      </c>
      <c r="E15">
        <v>-543.24707000000001</v>
      </c>
      <c r="F15">
        <v>-543.01277600000003</v>
      </c>
      <c r="G15">
        <v>-543.01277600000003</v>
      </c>
      <c r="H15" s="4">
        <f t="shared" si="2"/>
        <v>-542.77848200000005</v>
      </c>
      <c r="I15">
        <v>12.504200000000001</v>
      </c>
      <c r="J15">
        <v>-0.25007000000000001</v>
      </c>
      <c r="K15">
        <v>1.584E-2</v>
      </c>
      <c r="L15">
        <v>-0.11712</v>
      </c>
      <c r="M15">
        <v>0.26590999999999998</v>
      </c>
      <c r="N15">
        <v>2.579E-2</v>
      </c>
      <c r="O15">
        <v>138.43299999999999</v>
      </c>
      <c r="P15">
        <v>12.604100000000001</v>
      </c>
      <c r="Q15">
        <v>5.4394</v>
      </c>
      <c r="R15">
        <v>-18.043399999999998</v>
      </c>
      <c r="S15">
        <v>22.671900000000001</v>
      </c>
      <c r="T15">
        <v>0.78947000000000001</v>
      </c>
      <c r="U15" s="5">
        <v>-0.82889999999999997</v>
      </c>
      <c r="V15">
        <v>-0.83169999999999999</v>
      </c>
      <c r="W15">
        <v>-0.50583999999999996</v>
      </c>
      <c r="X15" s="55">
        <f t="shared" si="3"/>
        <v>2.8000000000000247E-3</v>
      </c>
      <c r="Y15">
        <f t="shared" si="4"/>
        <v>-0.83030000000000004</v>
      </c>
      <c r="Z15">
        <v>-7.4099000000000004</v>
      </c>
      <c r="AA15">
        <v>-38.794899999999998</v>
      </c>
      <c r="AB15">
        <v>-69.468800000000002</v>
      </c>
      <c r="AC15">
        <v>146.4272</v>
      </c>
      <c r="AD15">
        <f t="shared" si="5"/>
        <v>30.673900000000003</v>
      </c>
      <c r="AE15">
        <f t="shared" si="6"/>
        <v>-54.13185</v>
      </c>
      <c r="AF15">
        <v>115.657</v>
      </c>
      <c r="AG15">
        <v>115.70099999999999</v>
      </c>
      <c r="AH15">
        <f t="shared" si="7"/>
        <v>4.399999999999693E-2</v>
      </c>
      <c r="AI15">
        <f t="shared" si="8"/>
        <v>115.679</v>
      </c>
      <c r="AJ15">
        <v>4.4577156499999999</v>
      </c>
      <c r="AK15">
        <v>2.094561539179276</v>
      </c>
      <c r="AL15">
        <v>6.5410930301202539</v>
      </c>
      <c r="AM15">
        <v>1643.7559000000001</v>
      </c>
      <c r="AN15">
        <v>637.32240000000002</v>
      </c>
      <c r="AO15">
        <v>1350.6367</v>
      </c>
      <c r="AP15">
        <v>78.147999999999996</v>
      </c>
      <c r="AQ15">
        <v>71.409733304029587</v>
      </c>
      <c r="AR15">
        <v>54.547385187151583</v>
      </c>
      <c r="AS15">
        <v>89.423953151376608</v>
      </c>
    </row>
    <row r="16" spans="1:45" customFormat="1" x14ac:dyDescent="0.3">
      <c r="B16" s="1" t="s">
        <v>533</v>
      </c>
      <c r="C16" s="46">
        <f t="shared" si="0"/>
        <v>2.4121445959024395</v>
      </c>
      <c r="D16" s="1">
        <f t="shared" si="1"/>
        <v>2.9559056709422874E-3</v>
      </c>
      <c r="E16">
        <v>-543.24450400000001</v>
      </c>
      <c r="F16">
        <v>-543.01254400000005</v>
      </c>
      <c r="G16">
        <v>-543.01254400000005</v>
      </c>
      <c r="H16" s="4">
        <f t="shared" si="2"/>
        <v>-542.78058400000009</v>
      </c>
      <c r="I16">
        <v>19.300899999999999</v>
      </c>
      <c r="J16">
        <v>-0.24901000000000001</v>
      </c>
      <c r="K16">
        <v>1.3639999999999999E-2</v>
      </c>
      <c r="L16">
        <v>-0.11769</v>
      </c>
      <c r="M16">
        <v>0.26264999999999999</v>
      </c>
      <c r="N16">
        <v>2.6370000000000001E-2</v>
      </c>
      <c r="O16">
        <v>138.779</v>
      </c>
      <c r="P16">
        <v>22.704000000000001</v>
      </c>
      <c r="Q16">
        <v>16.011500000000002</v>
      </c>
      <c r="R16">
        <v>-38.715499999999999</v>
      </c>
      <c r="S16">
        <v>47.652099999999997</v>
      </c>
      <c r="T16">
        <v>0.78752999999999995</v>
      </c>
      <c r="U16" s="5">
        <v>-0.82699</v>
      </c>
      <c r="V16">
        <v>-0.83716999999999997</v>
      </c>
      <c r="W16">
        <v>-0.50199000000000005</v>
      </c>
      <c r="X16" s="55">
        <f t="shared" si="3"/>
        <v>1.0179999999999967E-2</v>
      </c>
      <c r="Y16">
        <f t="shared" si="4"/>
        <v>-0.83207999999999993</v>
      </c>
      <c r="Z16">
        <v>-6.8101000000000003</v>
      </c>
      <c r="AA16">
        <v>-66.919200000000004</v>
      </c>
      <c r="AB16">
        <v>-26.873100000000001</v>
      </c>
      <c r="AC16">
        <v>145.3366</v>
      </c>
      <c r="AD16">
        <f t="shared" si="5"/>
        <v>40.046100000000003</v>
      </c>
      <c r="AE16">
        <f t="shared" si="6"/>
        <v>-46.896150000000006</v>
      </c>
      <c r="AF16">
        <v>116.127</v>
      </c>
      <c r="AG16">
        <v>115.06399999999999</v>
      </c>
      <c r="AH16">
        <f t="shared" si="7"/>
        <v>1.0630000000000024</v>
      </c>
      <c r="AI16">
        <f t="shared" si="8"/>
        <v>115.59549999999999</v>
      </c>
      <c r="AJ16">
        <v>6.9940173699999999</v>
      </c>
      <c r="AK16">
        <v>1.8380665966854171</v>
      </c>
      <c r="AL16">
        <v>9.2870045701966184</v>
      </c>
      <c r="AM16">
        <v>1647.9554000000001</v>
      </c>
      <c r="AN16">
        <v>562.63080000000002</v>
      </c>
      <c r="AO16">
        <v>1343.2614000000001</v>
      </c>
      <c r="AP16">
        <v>62.902500000000003</v>
      </c>
      <c r="AQ16">
        <v>70.55052920063757</v>
      </c>
      <c r="AR16">
        <v>52.937363529570533</v>
      </c>
      <c r="AS16">
        <v>88.774687023813087</v>
      </c>
    </row>
    <row r="17" spans="1:45" customFormat="1" x14ac:dyDescent="0.3">
      <c r="B17" s="1" t="s">
        <v>534</v>
      </c>
      <c r="C17" s="46">
        <f t="shared" si="0"/>
        <v>2.2609149269275601</v>
      </c>
      <c r="D17" s="1">
        <f t="shared" si="1"/>
        <v>3.8259326895429598E-3</v>
      </c>
      <c r="E17">
        <v>-543.24483099999998</v>
      </c>
      <c r="F17">
        <v>-543.01282800000001</v>
      </c>
      <c r="G17">
        <v>-543.01282800000001</v>
      </c>
      <c r="H17" s="4">
        <f t="shared" si="2"/>
        <v>-542.78082500000005</v>
      </c>
      <c r="I17">
        <v>17.627700000000001</v>
      </c>
      <c r="J17">
        <v>-0.24908</v>
      </c>
      <c r="K17">
        <v>1.308E-2</v>
      </c>
      <c r="L17">
        <v>-0.11799999999999999</v>
      </c>
      <c r="M17">
        <v>0.26216</v>
      </c>
      <c r="N17">
        <v>2.656E-2</v>
      </c>
      <c r="O17">
        <v>139.22</v>
      </c>
      <c r="P17">
        <v>19.758199999999999</v>
      </c>
      <c r="Q17">
        <v>14.184699999999999</v>
      </c>
      <c r="R17">
        <v>-33.942900000000002</v>
      </c>
      <c r="S17">
        <v>41.757800000000003</v>
      </c>
      <c r="T17">
        <v>0.78691999999999995</v>
      </c>
      <c r="U17" s="5">
        <v>-0.83547000000000005</v>
      </c>
      <c r="V17">
        <v>-0.82854000000000005</v>
      </c>
      <c r="W17">
        <v>-0.49852999999999997</v>
      </c>
      <c r="X17" s="55">
        <f t="shared" si="3"/>
        <v>6.9299999999999917E-3</v>
      </c>
      <c r="Y17">
        <f t="shared" si="4"/>
        <v>-0.83200500000000011</v>
      </c>
      <c r="Z17">
        <v>-6.9452999999999996</v>
      </c>
      <c r="AA17">
        <v>-28.942</v>
      </c>
      <c r="AB17">
        <v>-67.557900000000004</v>
      </c>
      <c r="AC17">
        <v>144.30459999999999</v>
      </c>
      <c r="AD17">
        <f t="shared" si="5"/>
        <v>38.615900000000003</v>
      </c>
      <c r="AE17">
        <f t="shared" si="6"/>
        <v>-48.249949999999998</v>
      </c>
      <c r="AF17">
        <v>115.184</v>
      </c>
      <c r="AG17">
        <v>116.06</v>
      </c>
      <c r="AH17">
        <f t="shared" si="7"/>
        <v>0.87600000000000477</v>
      </c>
      <c r="AI17">
        <f t="shared" si="8"/>
        <v>115.622</v>
      </c>
      <c r="AJ17">
        <v>6.7845133999999998</v>
      </c>
      <c r="AK17">
        <v>1.7655005055397599</v>
      </c>
      <c r="AL17">
        <v>8.517371995398781</v>
      </c>
      <c r="AM17">
        <v>1645.2991</v>
      </c>
      <c r="AN17">
        <v>593.91890000000001</v>
      </c>
      <c r="AO17">
        <v>1350.105</v>
      </c>
      <c r="AP17">
        <v>62.239100000000001</v>
      </c>
      <c r="AQ17">
        <v>70.9073117778143</v>
      </c>
      <c r="AR17">
        <v>53.263735874768813</v>
      </c>
      <c r="AS17">
        <v>89.02902686067705</v>
      </c>
    </row>
    <row r="18" spans="1:45" customFormat="1" x14ac:dyDescent="0.3">
      <c r="B18" s="1" t="s">
        <v>535</v>
      </c>
      <c r="C18" s="46">
        <f t="shared" si="0"/>
        <v>1.8963321979919689</v>
      </c>
      <c r="D18" s="1">
        <f t="shared" si="1"/>
        <v>7.1262054479095923E-3</v>
      </c>
      <c r="E18">
        <v>-543.24364400000002</v>
      </c>
      <c r="F18">
        <v>-543.01252499999998</v>
      </c>
      <c r="G18">
        <v>-543.01252499999998</v>
      </c>
      <c r="H18" s="4">
        <f t="shared" si="2"/>
        <v>-542.78140599999995</v>
      </c>
      <c r="I18">
        <v>21.411300000000001</v>
      </c>
      <c r="J18">
        <v>-0.25025999999999998</v>
      </c>
      <c r="K18">
        <v>1.3939999999999999E-2</v>
      </c>
      <c r="L18">
        <v>-0.11816</v>
      </c>
      <c r="M18">
        <v>0.26419999999999999</v>
      </c>
      <c r="N18">
        <v>2.6419999999999999E-2</v>
      </c>
      <c r="O18">
        <v>140.88399999999999</v>
      </c>
      <c r="P18">
        <v>27.6187</v>
      </c>
      <c r="Q18">
        <v>22.429400000000001</v>
      </c>
      <c r="R18">
        <v>-50.048099999999998</v>
      </c>
      <c r="S18">
        <v>61.405900000000003</v>
      </c>
      <c r="T18">
        <v>0.79083000000000003</v>
      </c>
      <c r="U18" s="5">
        <v>-0.83201999999999998</v>
      </c>
      <c r="V18">
        <v>-0.83172999999999997</v>
      </c>
      <c r="W18">
        <v>-0.50334999999999996</v>
      </c>
      <c r="X18" s="55">
        <f t="shared" si="3"/>
        <v>2.9000000000001247E-4</v>
      </c>
      <c r="Y18">
        <f t="shared" si="4"/>
        <v>-0.83187499999999992</v>
      </c>
      <c r="Z18">
        <v>-4.8924000000000003</v>
      </c>
      <c r="AA18">
        <v>-35.344900000000003</v>
      </c>
      <c r="AB18">
        <v>-39.910800000000002</v>
      </c>
      <c r="AC18">
        <v>145.75980000000001</v>
      </c>
      <c r="AD18">
        <f t="shared" si="5"/>
        <v>4.5658999999999992</v>
      </c>
      <c r="AE18">
        <f t="shared" si="6"/>
        <v>-37.627850000000002</v>
      </c>
      <c r="AF18">
        <v>116.256</v>
      </c>
      <c r="AG18">
        <v>114.88800000000001</v>
      </c>
      <c r="AH18">
        <f t="shared" si="7"/>
        <v>1.367999999999995</v>
      </c>
      <c r="AI18">
        <f t="shared" si="8"/>
        <v>115.572</v>
      </c>
      <c r="AJ18">
        <v>6.7761164799999998</v>
      </c>
      <c r="AK18">
        <v>1.975243743787654</v>
      </c>
      <c r="AL18">
        <v>9.9263234909612361</v>
      </c>
      <c r="AM18">
        <v>1652.9953</v>
      </c>
      <c r="AN18">
        <v>651.58839999999998</v>
      </c>
      <c r="AO18">
        <v>1354.8149000000001</v>
      </c>
      <c r="AP18">
        <v>149.21899999999999</v>
      </c>
      <c r="AQ18">
        <v>68.561725905980239</v>
      </c>
      <c r="AR18">
        <v>50.121282575681327</v>
      </c>
      <c r="AS18">
        <v>87.902475826240249</v>
      </c>
    </row>
    <row r="19" spans="1:45" customFormat="1" x14ac:dyDescent="0.3">
      <c r="B19" s="1" t="s">
        <v>536</v>
      </c>
      <c r="C19" s="46">
        <f t="shared" si="0"/>
        <v>0.69151491796624098</v>
      </c>
      <c r="D19" s="1">
        <f t="shared" si="1"/>
        <v>5.5656126826488371E-2</v>
      </c>
      <c r="E19">
        <v>-543.24424999999997</v>
      </c>
      <c r="F19">
        <v>-543.01378799999998</v>
      </c>
      <c r="G19">
        <v>-543.01378799999998</v>
      </c>
      <c r="H19" s="4">
        <f t="shared" si="2"/>
        <v>-542.78332599999999</v>
      </c>
      <c r="I19">
        <v>20.045000000000002</v>
      </c>
      <c r="J19">
        <v>-0.25044</v>
      </c>
      <c r="K19">
        <v>1.3820000000000001E-2</v>
      </c>
      <c r="L19">
        <v>-0.11831</v>
      </c>
      <c r="M19">
        <v>0.26425999999999999</v>
      </c>
      <c r="N19">
        <v>2.648E-2</v>
      </c>
      <c r="O19">
        <v>140.876</v>
      </c>
      <c r="P19">
        <v>24.456399999999999</v>
      </c>
      <c r="Q19">
        <v>18.302299999999999</v>
      </c>
      <c r="R19">
        <v>-42.758699999999997</v>
      </c>
      <c r="S19">
        <v>52.548999999999999</v>
      </c>
      <c r="T19">
        <v>0.79117999999999999</v>
      </c>
      <c r="U19" s="5">
        <v>-0.83174999999999999</v>
      </c>
      <c r="V19">
        <v>-0.83150999999999997</v>
      </c>
      <c r="W19">
        <v>-0.50390000000000001</v>
      </c>
      <c r="X19" s="55">
        <f t="shared" si="3"/>
        <v>2.4000000000001798E-4</v>
      </c>
      <c r="Y19">
        <f t="shared" si="4"/>
        <v>-0.83162999999999998</v>
      </c>
      <c r="Z19">
        <v>-4.7862</v>
      </c>
      <c r="AA19">
        <v>-35.859499999999997</v>
      </c>
      <c r="AB19">
        <v>-40.709099999999999</v>
      </c>
      <c r="AC19">
        <v>145.4177</v>
      </c>
      <c r="AD19">
        <f t="shared" si="5"/>
        <v>4.8496000000000024</v>
      </c>
      <c r="AE19">
        <f t="shared" si="6"/>
        <v>-38.284300000000002</v>
      </c>
      <c r="AF19">
        <v>116.239</v>
      </c>
      <c r="AG19">
        <v>114.92100000000001</v>
      </c>
      <c r="AH19">
        <f t="shared" si="7"/>
        <v>1.3179999999999978</v>
      </c>
      <c r="AI19">
        <f t="shared" si="8"/>
        <v>115.58000000000001</v>
      </c>
      <c r="AJ19">
        <v>6.1197170099999996</v>
      </c>
      <c r="AK19">
        <v>1.9775801510591211</v>
      </c>
      <c r="AL19">
        <v>9.7740902146493838</v>
      </c>
      <c r="AM19">
        <v>1652.6301000000001</v>
      </c>
      <c r="AN19">
        <v>632.09439999999995</v>
      </c>
      <c r="AO19">
        <v>1350.7143000000001</v>
      </c>
      <c r="AP19">
        <v>142.53540000000001</v>
      </c>
      <c r="AQ19">
        <v>68.504012245997785</v>
      </c>
      <c r="AR19">
        <v>50.102042283667593</v>
      </c>
      <c r="AS19">
        <v>87.845186253053171</v>
      </c>
    </row>
    <row r="20" spans="1:45" customFormat="1" x14ac:dyDescent="0.3">
      <c r="B20" s="1" t="s">
        <v>537</v>
      </c>
      <c r="C20" s="46">
        <f t="shared" si="0"/>
        <v>2.3148807009339887</v>
      </c>
      <c r="D20" s="1">
        <f t="shared" si="1"/>
        <v>3.4894247407683339E-3</v>
      </c>
      <c r="E20">
        <v>-543.24339699999996</v>
      </c>
      <c r="F20">
        <v>-543.012068</v>
      </c>
      <c r="G20">
        <v>-543.012068</v>
      </c>
      <c r="H20" s="4">
        <f t="shared" si="2"/>
        <v>-542.78073900000004</v>
      </c>
      <c r="I20">
        <v>17.988700000000001</v>
      </c>
      <c r="J20">
        <v>-0.24923999999999999</v>
      </c>
      <c r="K20">
        <v>1.457E-2</v>
      </c>
      <c r="L20">
        <v>-0.11733</v>
      </c>
      <c r="M20">
        <v>0.26380999999999999</v>
      </c>
      <c r="N20">
        <v>2.6089999999999999E-2</v>
      </c>
      <c r="O20">
        <v>139.185</v>
      </c>
      <c r="P20">
        <v>20.871400000000001</v>
      </c>
      <c r="Q20">
        <v>14.583299999999999</v>
      </c>
      <c r="R20">
        <v>-35.454700000000003</v>
      </c>
      <c r="S20">
        <v>43.65</v>
      </c>
      <c r="T20">
        <v>0.78741000000000005</v>
      </c>
      <c r="U20" s="5">
        <v>-0.83636999999999995</v>
      </c>
      <c r="V20">
        <v>-0.82694999999999996</v>
      </c>
      <c r="W20">
        <v>-0.50258999999999998</v>
      </c>
      <c r="X20" s="55">
        <f t="shared" si="3"/>
        <v>9.4199999999999839E-3</v>
      </c>
      <c r="Y20">
        <f t="shared" si="4"/>
        <v>-0.83165999999999995</v>
      </c>
      <c r="Z20">
        <v>-6.7929000000000004</v>
      </c>
      <c r="AA20">
        <v>-27.5898</v>
      </c>
      <c r="AB20">
        <v>-67.393100000000004</v>
      </c>
      <c r="AC20">
        <v>145.97929999999999</v>
      </c>
      <c r="AD20">
        <f t="shared" si="5"/>
        <v>39.803300000000007</v>
      </c>
      <c r="AE20">
        <f t="shared" si="6"/>
        <v>-47.49145</v>
      </c>
      <c r="AF20">
        <v>115.089</v>
      </c>
      <c r="AG20">
        <v>116.122</v>
      </c>
      <c r="AH20">
        <f t="shared" si="7"/>
        <v>1.0330000000000013</v>
      </c>
      <c r="AI20">
        <f t="shared" si="8"/>
        <v>115.60550000000001</v>
      </c>
      <c r="AJ20">
        <v>6.0144745200000003</v>
      </c>
      <c r="AK20">
        <v>1.8374475643389021</v>
      </c>
      <c r="AL20">
        <v>9.4164007287088189</v>
      </c>
      <c r="AM20">
        <v>1647.3867</v>
      </c>
      <c r="AN20">
        <v>570.67150000000004</v>
      </c>
      <c r="AO20">
        <v>1342.8282999999999</v>
      </c>
      <c r="AP20">
        <v>72.621399999999994</v>
      </c>
      <c r="AQ20">
        <v>70.769527719012586</v>
      </c>
      <c r="AR20">
        <v>53.158221330451553</v>
      </c>
      <c r="AS20">
        <v>88.877559785917299</v>
      </c>
    </row>
    <row r="21" spans="1:45" customFormat="1" x14ac:dyDescent="0.3">
      <c r="B21" s="1" t="s">
        <v>538</v>
      </c>
      <c r="C21" s="46">
        <f t="shared" si="0"/>
        <v>1.1251236370129165</v>
      </c>
      <c r="D21" s="1">
        <f t="shared" si="1"/>
        <v>2.6561359139268902E-2</v>
      </c>
      <c r="E21">
        <v>-543.24469099999999</v>
      </c>
      <c r="F21">
        <v>-543.01366299999995</v>
      </c>
      <c r="G21">
        <v>-543.01366299999995</v>
      </c>
      <c r="H21" s="4">
        <f t="shared" si="2"/>
        <v>-542.78263499999991</v>
      </c>
      <c r="I21">
        <v>21.8095</v>
      </c>
      <c r="J21">
        <v>-0.25036999999999998</v>
      </c>
      <c r="K21">
        <v>1.328E-2</v>
      </c>
      <c r="L21">
        <v>-0.11854000000000001</v>
      </c>
      <c r="M21">
        <v>0.26365</v>
      </c>
      <c r="N21">
        <v>2.665E-2</v>
      </c>
      <c r="O21">
        <v>141.23400000000001</v>
      </c>
      <c r="P21">
        <v>29.1128</v>
      </c>
      <c r="Q21">
        <v>22.070900000000002</v>
      </c>
      <c r="R21">
        <v>-51.183700000000002</v>
      </c>
      <c r="S21">
        <v>62.884399999999999</v>
      </c>
      <c r="T21">
        <v>0.79093000000000002</v>
      </c>
      <c r="U21" s="5">
        <v>-0.83204999999999996</v>
      </c>
      <c r="V21">
        <v>-0.83159000000000005</v>
      </c>
      <c r="W21">
        <v>-0.50326000000000004</v>
      </c>
      <c r="X21" s="55">
        <f t="shared" si="3"/>
        <v>4.5999999999990493E-4</v>
      </c>
      <c r="Y21">
        <f t="shared" si="4"/>
        <v>-0.83182</v>
      </c>
      <c r="Z21">
        <v>-4.8356000000000003</v>
      </c>
      <c r="AA21">
        <v>-35.053400000000003</v>
      </c>
      <c r="AB21">
        <v>-40.0871</v>
      </c>
      <c r="AC21">
        <v>146.02709999999999</v>
      </c>
      <c r="AD21">
        <f t="shared" si="5"/>
        <v>5.0336999999999961</v>
      </c>
      <c r="AE21">
        <f t="shared" si="6"/>
        <v>-37.570250000000001</v>
      </c>
      <c r="AF21">
        <v>116.242</v>
      </c>
      <c r="AG21">
        <v>114.884</v>
      </c>
      <c r="AH21">
        <f t="shared" si="7"/>
        <v>1.3580000000000041</v>
      </c>
      <c r="AI21">
        <f t="shared" si="8"/>
        <v>115.563</v>
      </c>
      <c r="AJ21">
        <v>10.543172800000001</v>
      </c>
      <c r="AK21">
        <v>1.973335917458638</v>
      </c>
      <c r="AL21">
        <v>6.0748289228338237</v>
      </c>
      <c r="AM21">
        <v>1653.2842000000001</v>
      </c>
      <c r="AN21">
        <v>642.52229999999997</v>
      </c>
      <c r="AO21">
        <v>1356.9251999999999</v>
      </c>
      <c r="AP21">
        <v>123.8436</v>
      </c>
      <c r="AQ21">
        <v>68.536210142088621</v>
      </c>
      <c r="AR21">
        <v>50.094130504035107</v>
      </c>
      <c r="AS21">
        <v>87.885714285714286</v>
      </c>
    </row>
    <row r="22" spans="1:45" customFormat="1" x14ac:dyDescent="0.3">
      <c r="B22" s="1" t="s">
        <v>539</v>
      </c>
      <c r="C22" s="46">
        <f t="shared" si="0"/>
        <v>0.87976761799032521</v>
      </c>
      <c r="D22" s="1">
        <f t="shared" si="1"/>
        <v>4.036785677568204E-2</v>
      </c>
      <c r="E22">
        <v>-543.24391800000001</v>
      </c>
      <c r="F22">
        <v>-543.01347199999998</v>
      </c>
      <c r="G22">
        <v>-543.01347199999998</v>
      </c>
      <c r="H22" s="4">
        <f t="shared" si="2"/>
        <v>-542.78302599999995</v>
      </c>
      <c r="I22">
        <v>22.893799999999999</v>
      </c>
      <c r="J22">
        <v>-0.25030999999999998</v>
      </c>
      <c r="K22">
        <v>1.366E-2</v>
      </c>
      <c r="L22">
        <v>-0.11831999999999999</v>
      </c>
      <c r="M22">
        <v>0.26396999999999998</v>
      </c>
      <c r="N22">
        <v>2.6519999999999998E-2</v>
      </c>
      <c r="O22">
        <v>141.511</v>
      </c>
      <c r="P22">
        <v>31.424700000000001</v>
      </c>
      <c r="Q22">
        <v>25.564699999999998</v>
      </c>
      <c r="R22">
        <v>-56.989400000000003</v>
      </c>
      <c r="S22">
        <v>69.920299999999997</v>
      </c>
      <c r="T22">
        <v>0.79079999999999995</v>
      </c>
      <c r="U22" s="5">
        <v>-0.83169000000000004</v>
      </c>
      <c r="V22">
        <v>-0.83206999999999998</v>
      </c>
      <c r="W22">
        <v>-0.50344999999999995</v>
      </c>
      <c r="X22" s="55">
        <f t="shared" si="3"/>
        <v>3.7999999999993594E-4</v>
      </c>
      <c r="Y22">
        <f t="shared" si="4"/>
        <v>-0.83187999999999995</v>
      </c>
      <c r="Z22">
        <v>-4.8400999999999996</v>
      </c>
      <c r="AA22">
        <v>-40.245699999999999</v>
      </c>
      <c r="AB22">
        <v>-35.022399999999998</v>
      </c>
      <c r="AC22">
        <v>145.8142</v>
      </c>
      <c r="AD22">
        <f t="shared" si="5"/>
        <v>5.2233000000000018</v>
      </c>
      <c r="AE22">
        <f t="shared" si="6"/>
        <v>-37.634050000000002</v>
      </c>
      <c r="AF22">
        <v>114.898</v>
      </c>
      <c r="AG22">
        <v>116.246</v>
      </c>
      <c r="AH22">
        <f t="shared" si="7"/>
        <v>1.347999999999999</v>
      </c>
      <c r="AI22">
        <f t="shared" si="8"/>
        <v>115.572</v>
      </c>
      <c r="AJ22">
        <v>8.6165450000000003</v>
      </c>
      <c r="AK22">
        <v>1.990577778080924</v>
      </c>
      <c r="AL22">
        <v>9.8973182779119853</v>
      </c>
      <c r="AM22">
        <v>1652.9614999999999</v>
      </c>
      <c r="AN22">
        <v>656.01930000000004</v>
      </c>
      <c r="AO22">
        <v>1354.6504</v>
      </c>
      <c r="AP22">
        <v>152.8819</v>
      </c>
      <c r="AQ22">
        <v>68.535611228955275</v>
      </c>
      <c r="AR22">
        <v>50.10441738637973</v>
      </c>
      <c r="AS22">
        <v>87.892334812291779</v>
      </c>
    </row>
    <row r="23" spans="1:45" customFormat="1" x14ac:dyDescent="0.3">
      <c r="B23" s="1" t="s">
        <v>540</v>
      </c>
      <c r="C23" s="46">
        <f t="shared" si="0"/>
        <v>3.4663597160230433</v>
      </c>
      <c r="D23" s="1">
        <f t="shared" si="1"/>
        <v>4.8934793462667337E-4</v>
      </c>
      <c r="E23">
        <v>-543.24356399999999</v>
      </c>
      <c r="F23">
        <v>-543.01123399999994</v>
      </c>
      <c r="G23">
        <v>-543.01123399999994</v>
      </c>
      <c r="H23" s="4">
        <f t="shared" si="2"/>
        <v>-542.7789039999999</v>
      </c>
      <c r="I23">
        <v>19.303699999999999</v>
      </c>
      <c r="J23">
        <v>-0.24903</v>
      </c>
      <c r="K23">
        <v>1.2970000000000001E-2</v>
      </c>
      <c r="L23">
        <v>-0.11803</v>
      </c>
      <c r="M23">
        <v>0.26200000000000001</v>
      </c>
      <c r="N23">
        <v>2.6589999999999999E-2</v>
      </c>
      <c r="O23">
        <v>138.255</v>
      </c>
      <c r="P23">
        <v>22.9542</v>
      </c>
      <c r="Q23">
        <v>16.164400000000001</v>
      </c>
      <c r="R23">
        <v>-39.118600000000001</v>
      </c>
      <c r="S23">
        <v>48.150300000000001</v>
      </c>
      <c r="T23">
        <v>0.78749999999999998</v>
      </c>
      <c r="U23" s="5">
        <v>-0.83687</v>
      </c>
      <c r="V23">
        <v>-0.82733000000000001</v>
      </c>
      <c r="W23">
        <v>-0.50168000000000001</v>
      </c>
      <c r="X23" s="55">
        <f t="shared" si="3"/>
        <v>9.5399999999999929E-3</v>
      </c>
      <c r="Y23">
        <f t="shared" si="4"/>
        <v>-0.83210000000000006</v>
      </c>
      <c r="Z23">
        <v>-6.8490000000000002</v>
      </c>
      <c r="AA23">
        <v>-26.8386</v>
      </c>
      <c r="AB23">
        <v>-66.908199999999994</v>
      </c>
      <c r="AC23">
        <v>145.3134</v>
      </c>
      <c r="AD23">
        <f t="shared" si="5"/>
        <v>40.069599999999994</v>
      </c>
      <c r="AE23">
        <f t="shared" si="6"/>
        <v>-46.873399999999997</v>
      </c>
      <c r="AF23">
        <v>115.07299999999999</v>
      </c>
      <c r="AG23">
        <v>116.121</v>
      </c>
      <c r="AH23">
        <f t="shared" si="7"/>
        <v>1.0480000000000018</v>
      </c>
      <c r="AI23">
        <f t="shared" si="8"/>
        <v>115.59699999999999</v>
      </c>
      <c r="AJ23">
        <v>8.034928110000001</v>
      </c>
      <c r="AK23">
        <v>1.825701442049471</v>
      </c>
      <c r="AL23">
        <v>8.0929368370847197</v>
      </c>
      <c r="AM23">
        <v>1647.5889999999999</v>
      </c>
      <c r="AN23">
        <v>567.11069999999995</v>
      </c>
      <c r="AO23">
        <v>1345.6914999999999</v>
      </c>
      <c r="AP23">
        <v>46.9039</v>
      </c>
      <c r="AQ23">
        <v>70.62412927859836</v>
      </c>
      <c r="AR23">
        <v>53.006600218348098</v>
      </c>
      <c r="AS23">
        <v>88.837515032455158</v>
      </c>
    </row>
    <row r="24" spans="1:45" customFormat="1" x14ac:dyDescent="0.3">
      <c r="B24" s="1" t="s">
        <v>541</v>
      </c>
      <c r="C24" s="46">
        <f t="shared" si="0"/>
        <v>0.57354322597873286</v>
      </c>
      <c r="D24" s="1">
        <f t="shared" si="1"/>
        <v>6.8064200403797764E-2</v>
      </c>
      <c r="E24">
        <v>-543.25088400000004</v>
      </c>
      <c r="F24">
        <v>-543.01719900000001</v>
      </c>
      <c r="G24">
        <v>-543.01719900000001</v>
      </c>
      <c r="H24" s="4">
        <f t="shared" si="2"/>
        <v>-542.78351399999997</v>
      </c>
      <c r="I24">
        <v>10.0265</v>
      </c>
      <c r="J24">
        <v>-0.25108000000000003</v>
      </c>
      <c r="K24">
        <v>1.6809999999999999E-2</v>
      </c>
      <c r="L24">
        <v>-0.11713999999999999</v>
      </c>
      <c r="M24">
        <v>0.26789000000000002</v>
      </c>
      <c r="N24">
        <v>2.5610000000000001E-2</v>
      </c>
      <c r="O24">
        <v>139.208</v>
      </c>
      <c r="P24">
        <v>8.1128</v>
      </c>
      <c r="Q24">
        <v>3.2458</v>
      </c>
      <c r="R24">
        <v>-11.358499999999999</v>
      </c>
      <c r="S24">
        <v>14.3307</v>
      </c>
      <c r="T24">
        <v>0.78966999999999998</v>
      </c>
      <c r="U24" s="5">
        <v>-0.83026999999999995</v>
      </c>
      <c r="V24">
        <v>-0.82972999999999997</v>
      </c>
      <c r="W24">
        <v>-0.49881999999999999</v>
      </c>
      <c r="X24" s="55">
        <f t="shared" si="3"/>
        <v>5.3999999999998494E-4</v>
      </c>
      <c r="Y24">
        <f t="shared" si="4"/>
        <v>-0.83</v>
      </c>
      <c r="Z24">
        <v>-7.1025</v>
      </c>
      <c r="AA24">
        <v>-30.406099999999999</v>
      </c>
      <c r="AB24">
        <v>-84.4114</v>
      </c>
      <c r="AC24">
        <v>144.8475</v>
      </c>
      <c r="AD24">
        <f t="shared" si="5"/>
        <v>54.005300000000005</v>
      </c>
      <c r="AE24">
        <f t="shared" si="6"/>
        <v>-57.408749999999998</v>
      </c>
      <c r="AF24">
        <v>115.51600000000001</v>
      </c>
      <c r="AG24">
        <v>116.125</v>
      </c>
      <c r="AH24">
        <f t="shared" si="7"/>
        <v>0.60899999999999466</v>
      </c>
      <c r="AI24">
        <f t="shared" si="8"/>
        <v>115.82050000000001</v>
      </c>
      <c r="AJ24">
        <v>5.1491195200000002</v>
      </c>
      <c r="AK24">
        <v>1.8305613398284899</v>
      </c>
      <c r="AL24">
        <v>6.6377362903352868</v>
      </c>
      <c r="AM24">
        <v>1642.6463000000001</v>
      </c>
      <c r="AN24">
        <v>619.38430000000005</v>
      </c>
      <c r="AO24">
        <v>1346.3452</v>
      </c>
      <c r="AP24">
        <v>35.440800000000003</v>
      </c>
      <c r="AQ24">
        <v>71.077006571844066</v>
      </c>
      <c r="AR24">
        <v>55.077433249010873</v>
      </c>
      <c r="AS24">
        <v>88.875858540210857</v>
      </c>
    </row>
    <row r="25" spans="1:45" customFormat="1" x14ac:dyDescent="0.3">
      <c r="B25" s="1" t="s">
        <v>542</v>
      </c>
      <c r="C25" s="46">
        <f t="shared" si="0"/>
        <v>2.1260004919114888</v>
      </c>
      <c r="D25" s="1">
        <f t="shared" si="1"/>
        <v>4.8161061221535699E-3</v>
      </c>
      <c r="E25">
        <v>-543.25061800000003</v>
      </c>
      <c r="F25">
        <v>-543.01582900000005</v>
      </c>
      <c r="G25">
        <v>-543.01582900000005</v>
      </c>
      <c r="H25" s="4">
        <f t="shared" si="2"/>
        <v>-542.78104000000008</v>
      </c>
      <c r="I25">
        <v>11.7818</v>
      </c>
      <c r="J25">
        <v>-0.25266</v>
      </c>
      <c r="K25">
        <v>1.619E-2</v>
      </c>
      <c r="L25">
        <v>-0.11823</v>
      </c>
      <c r="M25">
        <v>0.26884999999999998</v>
      </c>
      <c r="N25">
        <v>2.5999999999999999E-2</v>
      </c>
      <c r="O25">
        <v>139.233</v>
      </c>
      <c r="P25">
        <v>10.919600000000001</v>
      </c>
      <c r="Q25">
        <v>8.7390000000000008</v>
      </c>
      <c r="R25">
        <v>-19.6586</v>
      </c>
      <c r="S25">
        <v>24.126100000000001</v>
      </c>
      <c r="T25">
        <v>0.7954</v>
      </c>
      <c r="U25" s="5">
        <v>-0.83645000000000003</v>
      </c>
      <c r="V25">
        <v>-0.82233000000000001</v>
      </c>
      <c r="W25">
        <v>-0.50202000000000002</v>
      </c>
      <c r="X25" s="55">
        <f t="shared" si="3"/>
        <v>1.4120000000000021E-2</v>
      </c>
      <c r="Y25">
        <f t="shared" si="4"/>
        <v>-0.82939000000000007</v>
      </c>
      <c r="Z25">
        <v>-5.3223000000000003</v>
      </c>
      <c r="AA25">
        <v>-48.873399999999997</v>
      </c>
      <c r="AB25">
        <v>-45.519199999999998</v>
      </c>
      <c r="AC25">
        <v>146.0643</v>
      </c>
      <c r="AD25">
        <f t="shared" si="5"/>
        <v>3.3541999999999987</v>
      </c>
      <c r="AE25">
        <f t="shared" si="6"/>
        <v>-47.196299999999994</v>
      </c>
      <c r="AF25">
        <v>116.134</v>
      </c>
      <c r="AG25">
        <v>115.48099999999999</v>
      </c>
      <c r="AH25">
        <f t="shared" si="7"/>
        <v>0.6530000000000058</v>
      </c>
      <c r="AI25">
        <f t="shared" si="8"/>
        <v>115.8075</v>
      </c>
      <c r="AJ25">
        <v>4.6324134199999998</v>
      </c>
      <c r="AK25">
        <v>1.9731851599193071</v>
      </c>
      <c r="AL25">
        <v>7.1181062613867008</v>
      </c>
      <c r="AM25">
        <v>1648.2856999999999</v>
      </c>
      <c r="AN25">
        <v>750.51909999999998</v>
      </c>
      <c r="AO25">
        <v>1359.5869</v>
      </c>
      <c r="AP25">
        <v>90.626800000000003</v>
      </c>
      <c r="AQ25">
        <v>69.153441580283157</v>
      </c>
      <c r="AR25">
        <v>52.791678281145607</v>
      </c>
      <c r="AS25">
        <v>87.988048552754435</v>
      </c>
    </row>
    <row r="26" spans="1:45" customFormat="1" x14ac:dyDescent="0.3">
      <c r="B26" s="1" t="s">
        <v>543</v>
      </c>
      <c r="C26" s="46">
        <f t="shared" si="0"/>
        <v>2.3217832941380606E-2</v>
      </c>
      <c r="D26" s="1">
        <f t="shared" si="1"/>
        <v>0.1740433168278602</v>
      </c>
      <c r="E26">
        <v>-543.24936700000001</v>
      </c>
      <c r="F26">
        <v>-543.01687900000002</v>
      </c>
      <c r="G26">
        <v>-543.01687900000002</v>
      </c>
      <c r="H26" s="4">
        <f t="shared" si="2"/>
        <v>-542.78439100000003</v>
      </c>
      <c r="I26">
        <v>12.4564</v>
      </c>
      <c r="J26">
        <v>-0.25213000000000002</v>
      </c>
      <c r="K26">
        <v>1.635E-2</v>
      </c>
      <c r="L26">
        <v>-0.11788999999999999</v>
      </c>
      <c r="M26">
        <v>0.26848</v>
      </c>
      <c r="N26">
        <v>2.588E-2</v>
      </c>
      <c r="O26">
        <v>141.53899999999999</v>
      </c>
      <c r="P26">
        <v>13.4146</v>
      </c>
      <c r="Q26">
        <v>9.5701000000000001</v>
      </c>
      <c r="R26">
        <v>-22.9846</v>
      </c>
      <c r="S26">
        <v>28.281300000000002</v>
      </c>
      <c r="T26">
        <v>0.79383999999999999</v>
      </c>
      <c r="U26" s="5">
        <v>-0.82538999999999996</v>
      </c>
      <c r="V26">
        <v>-0.83560000000000001</v>
      </c>
      <c r="W26">
        <v>-0.50292999999999999</v>
      </c>
      <c r="X26" s="55">
        <f t="shared" si="3"/>
        <v>1.0210000000000052E-2</v>
      </c>
      <c r="Y26">
        <f t="shared" si="4"/>
        <v>-0.83049499999999998</v>
      </c>
      <c r="Z26">
        <v>-5.2828999999999997</v>
      </c>
      <c r="AA26">
        <v>-43.005099999999999</v>
      </c>
      <c r="AB26">
        <v>-43.607799999999997</v>
      </c>
      <c r="AC26">
        <v>146.22020000000001</v>
      </c>
      <c r="AD26">
        <f t="shared" si="5"/>
        <v>0.60269999999999868</v>
      </c>
      <c r="AE26">
        <f t="shared" si="6"/>
        <v>-43.306449999999998</v>
      </c>
      <c r="AF26">
        <v>115.20399999999999</v>
      </c>
      <c r="AG26">
        <v>116.262</v>
      </c>
      <c r="AH26">
        <f t="shared" si="7"/>
        <v>1.0580000000000069</v>
      </c>
      <c r="AI26">
        <f t="shared" si="8"/>
        <v>115.733</v>
      </c>
      <c r="AJ26">
        <v>5.2602026999999998</v>
      </c>
      <c r="AK26">
        <v>2.100201561692371</v>
      </c>
      <c r="AL26">
        <v>7.803851293366038</v>
      </c>
      <c r="AM26">
        <v>1648.5763999999999</v>
      </c>
      <c r="AN26">
        <v>810.01980000000003</v>
      </c>
      <c r="AO26">
        <v>1354.5487000000001</v>
      </c>
      <c r="AP26">
        <v>155.822</v>
      </c>
      <c r="AQ26">
        <v>68.806546925108648</v>
      </c>
      <c r="AR26">
        <v>51.39170804605584</v>
      </c>
      <c r="AS26">
        <v>87.903030031409557</v>
      </c>
    </row>
    <row r="27" spans="1:45" customFormat="1" x14ac:dyDescent="0.3">
      <c r="B27" s="1" t="s">
        <v>544</v>
      </c>
      <c r="C27" s="46">
        <f t="shared" si="0"/>
        <v>1.1125734569019237</v>
      </c>
      <c r="D27" s="1">
        <f t="shared" si="1"/>
        <v>2.713618428622129E-2</v>
      </c>
      <c r="E27">
        <v>-543.24560699999995</v>
      </c>
      <c r="F27">
        <v>-543.01413100000002</v>
      </c>
      <c r="G27">
        <v>-543.01413100000002</v>
      </c>
      <c r="H27" s="4">
        <f t="shared" si="2"/>
        <v>-542.78265500000009</v>
      </c>
      <c r="I27">
        <v>12.4437</v>
      </c>
      <c r="J27">
        <v>-0.24879000000000001</v>
      </c>
      <c r="K27">
        <v>1.61E-2</v>
      </c>
      <c r="L27">
        <v>-0.11635</v>
      </c>
      <c r="M27">
        <v>0.26489000000000001</v>
      </c>
      <c r="N27">
        <v>2.555E-2</v>
      </c>
      <c r="O27">
        <v>139.97</v>
      </c>
      <c r="P27">
        <v>10.8</v>
      </c>
      <c r="Q27">
        <v>7.6870000000000003</v>
      </c>
      <c r="R27">
        <v>-18.487100000000002</v>
      </c>
      <c r="S27">
        <v>22.748699999999999</v>
      </c>
      <c r="T27">
        <v>0.78641000000000005</v>
      </c>
      <c r="U27" s="5">
        <v>-0.82823000000000002</v>
      </c>
      <c r="V27">
        <v>-0.83435000000000004</v>
      </c>
      <c r="W27">
        <v>-0.49748999999999999</v>
      </c>
      <c r="X27">
        <f t="shared" si="3"/>
        <v>6.1200000000000143E-3</v>
      </c>
      <c r="Y27">
        <f t="shared" si="4"/>
        <v>-0.83129000000000008</v>
      </c>
      <c r="Z27">
        <v>-6.8150000000000004</v>
      </c>
      <c r="AA27">
        <v>-74.053399999999996</v>
      </c>
      <c r="AB27">
        <v>-30.172999999999998</v>
      </c>
      <c r="AC27">
        <v>144.3288</v>
      </c>
      <c r="AD27">
        <f t="shared" si="5"/>
        <v>43.880399999999995</v>
      </c>
      <c r="AE27">
        <f t="shared" si="6"/>
        <v>-52.113199999999999</v>
      </c>
      <c r="AF27">
        <v>116.03400000000001</v>
      </c>
      <c r="AG27">
        <v>115.327</v>
      </c>
      <c r="AH27">
        <f t="shared" si="7"/>
        <v>0.70700000000000784</v>
      </c>
      <c r="AI27">
        <f t="shared" si="8"/>
        <v>115.68049999999999</v>
      </c>
      <c r="AJ27">
        <v>6.0299388699999996</v>
      </c>
      <c r="AK27">
        <v>1.7374959279664191</v>
      </c>
      <c r="AL27">
        <v>8.3609897330223681</v>
      </c>
      <c r="AM27">
        <v>1642.7179000000001</v>
      </c>
      <c r="AN27">
        <v>594.60490000000004</v>
      </c>
      <c r="AO27">
        <v>1346.0408</v>
      </c>
      <c r="AP27">
        <v>78.401399999999995</v>
      </c>
      <c r="AQ27">
        <v>71.280836945470114</v>
      </c>
      <c r="AR27">
        <v>54.429704878067668</v>
      </c>
      <c r="AS27">
        <v>89.292543735153956</v>
      </c>
    </row>
    <row r="28" spans="1:45" customFormat="1" x14ac:dyDescent="0.3">
      <c r="B28" s="1" t="s">
        <v>545</v>
      </c>
      <c r="C28" s="46">
        <f t="shared" si="0"/>
        <v>2.2740926160369686</v>
      </c>
      <c r="D28" s="1">
        <f t="shared" si="1"/>
        <v>3.7408811868528025E-3</v>
      </c>
      <c r="E28">
        <v>-543.24768600000004</v>
      </c>
      <c r="F28">
        <v>-543.01424499999996</v>
      </c>
      <c r="G28">
        <v>-543.01424499999996</v>
      </c>
      <c r="H28" s="4">
        <f t="shared" si="2"/>
        <v>-542.78080399999988</v>
      </c>
      <c r="I28">
        <v>14.8019</v>
      </c>
      <c r="J28">
        <v>-0.25180999999999998</v>
      </c>
      <c r="K28">
        <v>1.451E-2</v>
      </c>
      <c r="L28">
        <v>-0.11865000000000001</v>
      </c>
      <c r="M28">
        <v>0.26632</v>
      </c>
      <c r="N28">
        <v>2.6429999999999999E-2</v>
      </c>
      <c r="O28">
        <v>139.815</v>
      </c>
      <c r="P28">
        <v>15.034800000000001</v>
      </c>
      <c r="Q28">
        <v>13.0723</v>
      </c>
      <c r="R28">
        <v>-28.106999999999999</v>
      </c>
      <c r="S28">
        <v>34.451900000000002</v>
      </c>
      <c r="T28">
        <v>0.79403999999999997</v>
      </c>
      <c r="U28" s="5">
        <v>-0.83535999999999999</v>
      </c>
      <c r="V28">
        <v>-0.82667000000000002</v>
      </c>
      <c r="W28">
        <v>-0.50344</v>
      </c>
      <c r="X28">
        <f t="shared" si="3"/>
        <v>8.6899999999999755E-3</v>
      </c>
      <c r="Y28">
        <f t="shared" si="4"/>
        <v>-0.83101500000000006</v>
      </c>
      <c r="Z28">
        <v>-5.3906000000000001</v>
      </c>
      <c r="AA28">
        <v>-42.346699999999998</v>
      </c>
      <c r="AB28">
        <v>-41.158700000000003</v>
      </c>
      <c r="AC28">
        <v>146.15610000000001</v>
      </c>
      <c r="AD28">
        <f t="shared" si="5"/>
        <v>1.1879999999999953</v>
      </c>
      <c r="AE28">
        <f t="shared" si="6"/>
        <v>-41.752700000000004</v>
      </c>
      <c r="AF28">
        <v>116.27200000000001</v>
      </c>
      <c r="AG28">
        <v>115.099</v>
      </c>
      <c r="AH28">
        <f t="shared" si="7"/>
        <v>1.1730000000000018</v>
      </c>
      <c r="AI28">
        <f t="shared" si="8"/>
        <v>115.6855</v>
      </c>
      <c r="AJ28">
        <v>4.5224035100000002</v>
      </c>
      <c r="AK28">
        <v>1.97544598879413</v>
      </c>
      <c r="AL28">
        <v>9.4664512537151264</v>
      </c>
      <c r="AM28">
        <v>1649.6648</v>
      </c>
      <c r="AN28">
        <v>761.71230000000003</v>
      </c>
      <c r="AO28">
        <v>1357.2393999999999</v>
      </c>
      <c r="AP28">
        <v>132.38249999999999</v>
      </c>
      <c r="AQ28">
        <v>68.765408033390287</v>
      </c>
      <c r="AR28">
        <v>51.185360441823697</v>
      </c>
      <c r="AS28">
        <v>87.962741641519017</v>
      </c>
    </row>
    <row r="29" spans="1:45" customFormat="1" x14ac:dyDescent="0.3">
      <c r="B29" s="1" t="s">
        <v>546</v>
      </c>
      <c r="C29" s="46">
        <f t="shared" si="0"/>
        <v>2.9963554749969181</v>
      </c>
      <c r="D29" s="1">
        <f t="shared" si="1"/>
        <v>1.0910535194503851E-3</v>
      </c>
      <c r="E29">
        <v>-543.24917700000003</v>
      </c>
      <c r="F29">
        <v>-543.01441499999999</v>
      </c>
      <c r="G29">
        <v>-543.01441499999999</v>
      </c>
      <c r="H29" s="4">
        <f t="shared" si="2"/>
        <v>-542.77965299999994</v>
      </c>
      <c r="I29">
        <v>9.9608000000000008</v>
      </c>
      <c r="J29">
        <v>-0.25057000000000001</v>
      </c>
      <c r="K29">
        <v>1.6559999999999998E-2</v>
      </c>
      <c r="L29">
        <v>-0.11701</v>
      </c>
      <c r="M29">
        <v>0.26712999999999998</v>
      </c>
      <c r="N29">
        <v>2.562E-2</v>
      </c>
      <c r="O29">
        <v>138.15100000000001</v>
      </c>
      <c r="P29">
        <v>8.6234000000000002</v>
      </c>
      <c r="Q29">
        <v>2.9138999999999999</v>
      </c>
      <c r="R29">
        <v>-11.5373</v>
      </c>
      <c r="S29">
        <v>14.695600000000001</v>
      </c>
      <c r="T29">
        <v>0.78776999999999997</v>
      </c>
      <c r="U29" s="5">
        <v>-0.83237000000000005</v>
      </c>
      <c r="V29">
        <v>-0.82874000000000003</v>
      </c>
      <c r="W29">
        <v>-0.49292999999999998</v>
      </c>
      <c r="X29">
        <f t="shared" si="3"/>
        <v>3.6300000000000221E-3</v>
      </c>
      <c r="Y29">
        <f t="shared" si="4"/>
        <v>-0.83055500000000004</v>
      </c>
      <c r="Z29">
        <v>-10.273999999999999</v>
      </c>
      <c r="AA29">
        <v>-81.204700000000003</v>
      </c>
      <c r="AB29">
        <v>-35.307600000000001</v>
      </c>
      <c r="AC29">
        <v>139.5932</v>
      </c>
      <c r="AD29">
        <f t="shared" si="5"/>
        <v>45.897100000000002</v>
      </c>
      <c r="AE29">
        <f t="shared" si="6"/>
        <v>-58.256150000000005</v>
      </c>
      <c r="AF29">
        <v>116.23</v>
      </c>
      <c r="AG29">
        <v>115.45699999999999</v>
      </c>
      <c r="AH29">
        <f t="shared" si="7"/>
        <v>0.77300000000001035</v>
      </c>
      <c r="AI29">
        <f t="shared" si="8"/>
        <v>115.84350000000001</v>
      </c>
      <c r="AJ29">
        <v>4.9633181300000002</v>
      </c>
      <c r="AK29">
        <v>1.801136833046185</v>
      </c>
      <c r="AL29">
        <v>6.8813668693563121</v>
      </c>
      <c r="AM29">
        <v>1642.9304999999999</v>
      </c>
      <c r="AN29">
        <v>600.40350000000001</v>
      </c>
      <c r="AO29">
        <v>1340.5432000000001</v>
      </c>
      <c r="AP29">
        <v>32.977600000000002</v>
      </c>
      <c r="AQ29">
        <v>72.218484953885081</v>
      </c>
      <c r="AR29">
        <v>56.062969132647979</v>
      </c>
      <c r="AS29">
        <v>89.875890299424441</v>
      </c>
    </row>
    <row r="30" spans="1:45" customFormat="1" x14ac:dyDescent="0.3">
      <c r="B30" s="1" t="s">
        <v>547</v>
      </c>
      <c r="C30" s="46">
        <f t="shared" si="0"/>
        <v>1.9440228820142404</v>
      </c>
      <c r="D30" s="1">
        <f>EXP(-C30/(0.001986*295.15))/(EXP(-$C$4/(0.001986*295.15))+EXP(-$C$5/(0.001986*295.15))+EXP(-$C$6/(0.001986*295.15))+EXP(-$C$7/(0.001986*295.15))+EXP(-$C$8/(0.001986*295.15))+EXP(-$C$9/(0.001986*295.15))+EXP(-$C$10/(0.001986*295.15))+EXP(-$C$11/(0.001986*295.15))+EXP(-$C$12/(0.001986*295.15))+EXP(-$C$13/(0.001986*295.15))+EXP(-$C$14/(0.001986*295.15))+EXP(-$C$15/(0.001986*295.15))+EXP(-$C$16/(0.001986*295.15))+EXP(-$C$17/(0.001986*295.15))+EXP(-$C$18/(0.001986*295.15))+EXP(-$C$19/(0.001986*295.15))+EXP(-$C$20/(0.001986*295.15))+EXP(-$C$21/(0.001986*295.15))+EXP(-$C$22/(0.001986*295.15))+EXP(-$C$23/(0.001986*295.15))+EXP(-$C$24/(0.001986*295.15))+EXP(-$C$25/(0.001986*295.15))+EXP(-$C$26/(0.001986*295.15))+EXP(-$C$27/(0.001986*295.15))+EXP(-$C$28/(0.001986*295.15))+EXP(-$C$29/(0.001986*295.15))+EXP(-$C$30/(0.001986*295.15)))</f>
        <v>6.5693755931200311E-3</v>
      </c>
      <c r="E30">
        <v>-543.24392599999999</v>
      </c>
      <c r="F30">
        <v>-543.01262799999995</v>
      </c>
      <c r="G30">
        <v>-543.01262799999995</v>
      </c>
      <c r="H30" s="4">
        <f t="shared" si="2"/>
        <v>-542.78132999999991</v>
      </c>
      <c r="I30">
        <v>19.217600000000001</v>
      </c>
      <c r="J30">
        <v>-0.25024000000000002</v>
      </c>
      <c r="K30">
        <v>1.321E-2</v>
      </c>
      <c r="L30">
        <v>-0.11852</v>
      </c>
      <c r="M30">
        <v>0.26345000000000002</v>
      </c>
      <c r="N30">
        <v>2.666E-2</v>
      </c>
      <c r="O30">
        <v>139.667</v>
      </c>
      <c r="P30">
        <v>23.439299999999999</v>
      </c>
      <c r="Q30">
        <v>18.9876</v>
      </c>
      <c r="R30">
        <v>-42.426900000000003</v>
      </c>
      <c r="S30">
        <v>52.057400000000001</v>
      </c>
      <c r="T30">
        <v>0.79117000000000004</v>
      </c>
      <c r="U30" s="5">
        <v>-0.83140999999999998</v>
      </c>
      <c r="V30">
        <v>-0.83143999999999996</v>
      </c>
      <c r="W30">
        <v>-0.50327</v>
      </c>
      <c r="X30" s="49">
        <f t="shared" si="3"/>
        <v>2.9999999999974492E-5</v>
      </c>
      <c r="Y30">
        <f t="shared" si="4"/>
        <v>-0.83142499999999997</v>
      </c>
      <c r="Z30">
        <v>-4.6642999999999999</v>
      </c>
      <c r="AA30">
        <v>-39.855800000000002</v>
      </c>
      <c r="AB30">
        <v>-35.522399999999998</v>
      </c>
      <c r="AC30">
        <v>145.2945</v>
      </c>
      <c r="AD30">
        <f t="shared" si="5"/>
        <v>4.3334000000000046</v>
      </c>
      <c r="AE30">
        <f t="shared" si="6"/>
        <v>-37.689099999999996</v>
      </c>
      <c r="AF30">
        <v>114.952</v>
      </c>
      <c r="AG30">
        <v>116.17400000000001</v>
      </c>
      <c r="AH30">
        <f t="shared" si="7"/>
        <v>1.2220000000000084</v>
      </c>
      <c r="AI30">
        <f t="shared" si="8"/>
        <v>115.563</v>
      </c>
      <c r="AJ30">
        <v>6.4260280500000002</v>
      </c>
      <c r="AK30">
        <v>2.0974652062947761</v>
      </c>
      <c r="AL30">
        <v>8.8408444349440334</v>
      </c>
      <c r="AM30">
        <v>1653.0310999999999</v>
      </c>
      <c r="AN30">
        <v>674.78499999999997</v>
      </c>
      <c r="AO30">
        <v>1355.2462</v>
      </c>
      <c r="AP30">
        <v>157.1293</v>
      </c>
      <c r="AQ30">
        <v>68.523660909665992</v>
      </c>
      <c r="AR30">
        <v>50.118525221038738</v>
      </c>
      <c r="AS30">
        <v>87.850278803813993</v>
      </c>
    </row>
    <row r="31" spans="1:45" s="20" customFormat="1" x14ac:dyDescent="0.3">
      <c r="A31" s="17" t="s">
        <v>548</v>
      </c>
      <c r="B31" s="17" t="s">
        <v>549</v>
      </c>
      <c r="C31" s="17"/>
      <c r="D31" s="18">
        <f>SUM(D4:D30)</f>
        <v>1.0000000000000002</v>
      </c>
      <c r="E31" s="19">
        <f>$D$4*E4+$D$5*E5+$D$6*E6+$D$7*E7+$D$8*E8+$D$9*E9+$D$10*E10+$D$11*E11+$D$12*E12+$D$13*E13+$D$14*E14+$D$15*E15+$D$16*E16+$D$17*E17+$D$18*E18+$D$19*E19+$D$20*E20+$D$21*E21+$D$22*E22+$D$23*E23+$D$24*E24+$D$25*E25+$D$26*E26+$D$27*E27+$D$28*E28+$D$29*E29+$D$30*E30</f>
        <v>-543.24587065340211</v>
      </c>
      <c r="F31" s="19">
        <f t="shared" ref="F31:AS31" si="9">$D$4*F4+$D$5*F5+$D$6*F6+$D$7*F7+$D$8*F8+$D$9*F9+$D$10*F10+$D$11*F11+$D$12*F12+$D$13*F13+$D$14*F14+$D$15*F15+$D$16*F16+$D$17*F17+$D$18*F18+$D$19*F19+$D$20*F20+$D$21*F21+$D$22*F22+$D$23*F23+$D$24*F24+$D$25*F25+$D$26*F26+$D$27*F27+$D$28*F28+$D$29*F29+$D$30*F30</f>
        <v>-543.01481290258107</v>
      </c>
      <c r="G31" s="19">
        <f t="shared" si="9"/>
        <v>-543.01481290258107</v>
      </c>
      <c r="H31" s="19">
        <f t="shared" si="9"/>
        <v>-542.78375515176003</v>
      </c>
      <c r="I31" s="19">
        <f t="shared" si="9"/>
        <v>18.216693395168473</v>
      </c>
      <c r="J31" s="19">
        <f t="shared" si="9"/>
        <v>-0.25068646548837314</v>
      </c>
      <c r="K31" s="19">
        <f t="shared" si="9"/>
        <v>1.481023911722769E-2</v>
      </c>
      <c r="L31" s="19">
        <f t="shared" si="9"/>
        <v>-0.11793876985313478</v>
      </c>
      <c r="M31" s="19">
        <f t="shared" si="9"/>
        <v>0.26549670460560082</v>
      </c>
      <c r="N31" s="19">
        <f t="shared" si="9"/>
        <v>2.6196235964917929E-2</v>
      </c>
      <c r="O31" s="19">
        <f t="shared" si="9"/>
        <v>141.23151291658445</v>
      </c>
      <c r="P31" s="19">
        <f t="shared" si="9"/>
        <v>21.882917022531785</v>
      </c>
      <c r="Q31" s="19">
        <f t="shared" si="9"/>
        <v>17.524703691300228</v>
      </c>
      <c r="R31" s="19">
        <f t="shared" si="9"/>
        <v>-39.407609794941877</v>
      </c>
      <c r="S31" s="19">
        <f t="shared" si="9"/>
        <v>48.388148480717646</v>
      </c>
      <c r="T31" s="19">
        <f t="shared" si="9"/>
        <v>0.79125359194099021</v>
      </c>
      <c r="U31" s="19">
        <f t="shared" si="9"/>
        <v>-0.8303305302280134</v>
      </c>
      <c r="V31" s="19">
        <f t="shared" si="9"/>
        <v>-0.83224383462183216</v>
      </c>
      <c r="W31" s="19">
        <f t="shared" si="9"/>
        <v>-0.50307174836537227</v>
      </c>
      <c r="X31" s="19">
        <f t="shared" si="9"/>
        <v>2.4213908823868709E-3</v>
      </c>
      <c r="Y31" s="19">
        <f t="shared" si="9"/>
        <v>-0.83128718242492272</v>
      </c>
      <c r="Z31" s="19">
        <f t="shared" si="9"/>
        <v>-5.1868050108555428</v>
      </c>
      <c r="AA31" s="19">
        <f t="shared" si="9"/>
        <v>-40.326784150896685</v>
      </c>
      <c r="AB31" s="19">
        <f t="shared" si="9"/>
        <v>-41.845061099627564</v>
      </c>
      <c r="AC31" s="19">
        <f t="shared" si="9"/>
        <v>145.61359775197022</v>
      </c>
      <c r="AD31" s="19">
        <f t="shared" si="9"/>
        <v>9.1882184466248678</v>
      </c>
      <c r="AE31" s="19">
        <f t="shared" si="9"/>
        <v>-41.085922625262121</v>
      </c>
      <c r="AF31" s="19">
        <f t="shared" si="9"/>
        <v>115.44505169012901</v>
      </c>
      <c r="AG31" s="19">
        <f t="shared" si="9"/>
        <v>115.81123062476908</v>
      </c>
      <c r="AH31" s="19">
        <f t="shared" si="9"/>
        <v>1.2214643894670865</v>
      </c>
      <c r="AI31" s="19">
        <f t="shared" si="9"/>
        <v>115.62814115744904</v>
      </c>
      <c r="AJ31" s="19">
        <f t="shared" ref="AJ31:AL31" si="10">$D$4*AJ4+$D$5*AJ5+$D$6*AJ6+$D$7*AJ7+$D$8*AJ8+$D$9*AJ9+$D$10*AJ10+$D$11*AJ11+$D$12*AJ12+$D$13*AJ13+$D$14*AJ14+$D$15*AJ15+$D$16*AJ16+$D$17*AJ17+$D$18*AJ18+$D$19*AJ19+$D$20*AJ20+$D$21*AJ21+$D$22*AJ22+$D$23*AJ23+$D$24*AJ24+$D$25*AJ25+$D$26*AJ26+$D$27*AJ27+$D$28*AJ28+$D$29*AJ29+$D$30*AJ30</f>
        <v>5.7687449114282501</v>
      </c>
      <c r="AK31" s="19">
        <f t="shared" si="10"/>
        <v>1.9743245402251448</v>
      </c>
      <c r="AL31" s="19">
        <f t="shared" si="10"/>
        <v>9.6700366553117778</v>
      </c>
      <c r="AM31" s="19">
        <f t="shared" si="9"/>
        <v>1650.6930541151389</v>
      </c>
      <c r="AN31" s="19">
        <f t="shared" si="9"/>
        <v>672.98389052361358</v>
      </c>
      <c r="AO31" s="19">
        <f t="shared" si="9"/>
        <v>1353.2550633011517</v>
      </c>
      <c r="AP31" s="19">
        <f t="shared" si="9"/>
        <v>128.21256645105956</v>
      </c>
      <c r="AQ31" s="19">
        <f t="shared" si="9"/>
        <v>68.904784822110585</v>
      </c>
      <c r="AR31" s="19">
        <f t="shared" si="9"/>
        <v>50.91126914408342</v>
      </c>
      <c r="AS31" s="19">
        <f t="shared" si="9"/>
        <v>88.012497924530379</v>
      </c>
    </row>
    <row r="32" spans="1:45" s="2" customFormat="1" x14ac:dyDescent="0.3">
      <c r="B32" s="9" t="s">
        <v>550</v>
      </c>
      <c r="C32" s="2">
        <f>(H32-MIN($H$32:$H$33))*627.509</f>
        <v>0</v>
      </c>
      <c r="D32" s="2">
        <f>EXP(-C32/(0.001986*295.15))/(EXP(-$C$32/(0.001986*295.15))+EXP(-$C$33/(0.001986*295.15)))</f>
        <v>0.84987393212711193</v>
      </c>
      <c r="E32" s="2">
        <v>-629.96695399999999</v>
      </c>
      <c r="F32" s="2">
        <v>-629.815876</v>
      </c>
      <c r="G32" s="2">
        <v>-629.74389099999996</v>
      </c>
      <c r="H32" s="4">
        <f t="shared" si="2"/>
        <v>-629.59281299999998</v>
      </c>
      <c r="I32" s="2">
        <v>17.068000000000001</v>
      </c>
      <c r="J32" s="2">
        <v>-0.27246999999999999</v>
      </c>
      <c r="K32" s="2">
        <v>1.1730000000000001E-2</v>
      </c>
      <c r="L32" s="2">
        <v>-0.13037000000000001</v>
      </c>
      <c r="M32" s="2">
        <v>0.28420000000000001</v>
      </c>
      <c r="N32" s="2">
        <v>2.9899999999999999E-2</v>
      </c>
      <c r="O32" s="2">
        <v>117.595</v>
      </c>
      <c r="P32" s="2">
        <v>21.207699999999999</v>
      </c>
      <c r="Q32" s="2">
        <v>11.6074</v>
      </c>
      <c r="R32" s="2">
        <v>-32.815100000000001</v>
      </c>
      <c r="S32" s="2">
        <v>40.759399999999999</v>
      </c>
      <c r="T32" s="2">
        <v>0.78832000000000002</v>
      </c>
      <c r="U32" s="2">
        <v>-0.82460999999999995</v>
      </c>
      <c r="V32" s="2">
        <v>-0.80364000000000002</v>
      </c>
      <c r="W32" s="2">
        <v>-0.29591000000000001</v>
      </c>
      <c r="X32">
        <f t="shared" si="3"/>
        <v>2.0969999999999933E-2</v>
      </c>
      <c r="Y32">
        <f t="shared" si="4"/>
        <v>-0.81412499999999999</v>
      </c>
      <c r="Z32" s="2">
        <v>1.0676000000000001</v>
      </c>
      <c r="AA32" s="2">
        <v>-21.6676</v>
      </c>
      <c r="AB32" s="2">
        <v>-27.102799999999998</v>
      </c>
      <c r="AC32" s="2">
        <v>139.65870000000001</v>
      </c>
      <c r="AD32">
        <f t="shared" si="5"/>
        <v>5.4351999999999983</v>
      </c>
      <c r="AE32">
        <f t="shared" si="6"/>
        <v>-24.385199999999998</v>
      </c>
      <c r="AF32" s="2">
        <v>115.43</v>
      </c>
      <c r="AG32" s="2">
        <v>114.53400000000001</v>
      </c>
      <c r="AH32">
        <f t="shared" si="7"/>
        <v>0.8960000000000008</v>
      </c>
      <c r="AI32">
        <f t="shared" si="8"/>
        <v>114.982</v>
      </c>
      <c r="AJ32">
        <v>7.4774777500000003</v>
      </c>
      <c r="AK32">
        <v>2.0908949410015301</v>
      </c>
      <c r="AL32">
        <v>6.9925690800080034</v>
      </c>
      <c r="AM32" s="2">
        <v>1689.6587</v>
      </c>
      <c r="AN32" s="2">
        <v>583.57180000000005</v>
      </c>
      <c r="AO32" s="2">
        <v>1351.9508000000001</v>
      </c>
      <c r="AP32" s="2">
        <v>283.58460000000002</v>
      </c>
      <c r="AQ32">
        <v>66.580222753923408</v>
      </c>
      <c r="AR32">
        <v>47.086729485104861</v>
      </c>
      <c r="AS32">
        <v>87.161445495152293</v>
      </c>
    </row>
    <row r="33" spans="1:45" s="2" customFormat="1" x14ac:dyDescent="0.3">
      <c r="B33" s="9" t="s">
        <v>551</v>
      </c>
      <c r="C33" s="41">
        <f>(H33-MIN($H$32:$H$33))*627.509</f>
        <v>1.0161880745883263</v>
      </c>
      <c r="D33" s="2">
        <f>EXP(-C33/(0.001986*295.15))/(EXP(-$C$32/(0.001986*295.15))+EXP(-$C$33/(0.001986*295.15)))</f>
        <v>0.15012606787288804</v>
      </c>
      <c r="E33" s="2">
        <v>-629.96599100000003</v>
      </c>
      <c r="F33" s="2">
        <v>-629.81433800000002</v>
      </c>
      <c r="G33" s="2">
        <v>-629.74284660000001</v>
      </c>
      <c r="H33" s="4">
        <f t="shared" si="2"/>
        <v>-629.5911936</v>
      </c>
      <c r="I33" s="2">
        <v>16.789400000000001</v>
      </c>
      <c r="J33" s="2">
        <v>-0.27062999999999998</v>
      </c>
      <c r="K33" s="2">
        <v>1.175E-2</v>
      </c>
      <c r="L33" s="2">
        <v>-0.12944</v>
      </c>
      <c r="M33" s="2">
        <v>0.28238000000000002</v>
      </c>
      <c r="N33" s="2">
        <v>2.9669999999999998E-2</v>
      </c>
      <c r="O33" s="2">
        <v>116.94</v>
      </c>
      <c r="P33" s="2">
        <v>21.4207</v>
      </c>
      <c r="Q33" s="2">
        <v>10.0345</v>
      </c>
      <c r="R33" s="2">
        <v>-31.455300000000001</v>
      </c>
      <c r="S33" s="2">
        <v>39.356999999999999</v>
      </c>
      <c r="T33" s="2">
        <v>0.78837000000000002</v>
      </c>
      <c r="U33" s="2">
        <v>-0.80591000000000002</v>
      </c>
      <c r="V33" s="2">
        <v>-0.82357999999999998</v>
      </c>
      <c r="W33" s="2">
        <v>-0.29421999999999998</v>
      </c>
      <c r="X33">
        <f t="shared" si="3"/>
        <v>1.7669999999999964E-2</v>
      </c>
      <c r="Y33">
        <f t="shared" si="4"/>
        <v>-0.81474500000000005</v>
      </c>
      <c r="Z33" s="2">
        <v>1.2641</v>
      </c>
      <c r="AA33" s="2">
        <v>-23.959900000000001</v>
      </c>
      <c r="AB33" s="2">
        <v>-21.875399999999999</v>
      </c>
      <c r="AC33" s="2">
        <v>137.69309999999999</v>
      </c>
      <c r="AD33">
        <f t="shared" si="5"/>
        <v>2.084500000000002</v>
      </c>
      <c r="AE33">
        <f t="shared" si="6"/>
        <v>-22.917650000000002</v>
      </c>
      <c r="AF33" s="2">
        <v>114.307</v>
      </c>
      <c r="AG33" s="2">
        <v>115.54300000000001</v>
      </c>
      <c r="AH33">
        <f t="shared" si="7"/>
        <v>1.2360000000000042</v>
      </c>
      <c r="AI33">
        <f t="shared" si="8"/>
        <v>114.92500000000001</v>
      </c>
      <c r="AJ33">
        <v>8.3778996400000008</v>
      </c>
      <c r="AK33">
        <v>2.3514926373704101</v>
      </c>
      <c r="AL33">
        <v>4.5103022601319349</v>
      </c>
      <c r="AM33" s="2">
        <v>1746.7089000000001</v>
      </c>
      <c r="AN33" s="2">
        <v>650.69119999999998</v>
      </c>
      <c r="AO33" s="2">
        <v>1344.4983999999999</v>
      </c>
      <c r="AP33" s="2">
        <v>382.91910000000001</v>
      </c>
      <c r="AQ33">
        <v>66.59876204654077</v>
      </c>
      <c r="AR33">
        <v>47.101753858133939</v>
      </c>
      <c r="AS33">
        <v>87.168962902930645</v>
      </c>
    </row>
    <row r="34" spans="1:45" s="19" customFormat="1" x14ac:dyDescent="0.3">
      <c r="A34" s="19" t="s">
        <v>552</v>
      </c>
      <c r="B34" s="34" t="s">
        <v>553</v>
      </c>
      <c r="D34" s="19">
        <f>SUM(D32:D33)</f>
        <v>1</v>
      </c>
      <c r="E34" s="19">
        <f>$D$32*E32+$D$33*E33</f>
        <v>-629.96680942859655</v>
      </c>
      <c r="F34" s="19">
        <f t="shared" ref="F34:AS34" si="11">$D$32*F32+$D$33*F33</f>
        <v>-629.8156451061077</v>
      </c>
      <c r="G34" s="19">
        <f t="shared" si="11"/>
        <v>-629.74373420833467</v>
      </c>
      <c r="H34" s="19">
        <f t="shared" si="11"/>
        <v>-629.59256988584571</v>
      </c>
      <c r="I34" s="19">
        <f t="shared" si="11"/>
        <v>17.026174877490615</v>
      </c>
      <c r="J34" s="19">
        <f t="shared" si="11"/>
        <v>-0.27219376803511386</v>
      </c>
      <c r="K34" s="19">
        <f t="shared" si="11"/>
        <v>1.1733002521357458E-2</v>
      </c>
      <c r="L34" s="19">
        <f t="shared" si="11"/>
        <v>-0.13023038275687823</v>
      </c>
      <c r="M34" s="19">
        <f t="shared" si="11"/>
        <v>0.28392677055647136</v>
      </c>
      <c r="N34" s="19">
        <f t="shared" si="11"/>
        <v>2.9865471004389237E-2</v>
      </c>
      <c r="O34" s="19">
        <f t="shared" si="11"/>
        <v>117.49666742554325</v>
      </c>
      <c r="P34" s="19">
        <f t="shared" si="11"/>
        <v>21.239676852456924</v>
      </c>
      <c r="Q34" s="19">
        <f t="shared" si="11"/>
        <v>11.371266707842734</v>
      </c>
      <c r="R34" s="19">
        <f t="shared" si="11"/>
        <v>-32.610958572906448</v>
      </c>
      <c r="S34" s="19">
        <f t="shared" si="11"/>
        <v>40.548863202415063</v>
      </c>
      <c r="T34" s="19">
        <f t="shared" si="11"/>
        <v>0.78832750630339365</v>
      </c>
      <c r="U34" s="19">
        <f t="shared" si="11"/>
        <v>-0.82180264253077695</v>
      </c>
      <c r="V34" s="19">
        <f t="shared" si="11"/>
        <v>-0.80663351379338533</v>
      </c>
      <c r="W34" s="19">
        <f t="shared" si="11"/>
        <v>-0.29565628694529478</v>
      </c>
      <c r="X34" s="19">
        <f t="shared" si="11"/>
        <v>2.0474583976019409E-2</v>
      </c>
      <c r="Y34" s="19">
        <f t="shared" si="11"/>
        <v>-0.81421807816208125</v>
      </c>
      <c r="Z34" s="19">
        <f t="shared" si="11"/>
        <v>1.0970997723370226</v>
      </c>
      <c r="AA34" s="19">
        <f t="shared" si="11"/>
        <v>-22.011733985385021</v>
      </c>
      <c r="AB34" s="19">
        <f t="shared" si="11"/>
        <v>-26.318030992801262</v>
      </c>
      <c r="AC34" s="19">
        <f t="shared" si="11"/>
        <v>139.36361220098905</v>
      </c>
      <c r="AD34" s="19">
        <f t="shared" si="11"/>
        <v>4.9321725843783133</v>
      </c>
      <c r="AE34" s="19">
        <f t="shared" si="11"/>
        <v>-24.164882489093142</v>
      </c>
      <c r="AF34" s="19">
        <f t="shared" si="11"/>
        <v>115.26140842577875</v>
      </c>
      <c r="AG34" s="19">
        <f t="shared" si="11"/>
        <v>114.68547720248375</v>
      </c>
      <c r="AH34" s="19">
        <f t="shared" si="11"/>
        <v>0.94704286307678331</v>
      </c>
      <c r="AI34" s="19">
        <f t="shared" si="11"/>
        <v>114.97344281413123</v>
      </c>
      <c r="AJ34" s="19">
        <f t="shared" ref="AJ34:AL34" si="12">$D$32*AJ32+$D$33*AJ33</f>
        <v>7.6126545477723742</v>
      </c>
      <c r="AK34" s="19">
        <f t="shared" si="12"/>
        <v>2.1300174484541228</v>
      </c>
      <c r="AL34" s="19">
        <f t="shared" si="12"/>
        <v>6.6199161229286698</v>
      </c>
      <c r="AM34" s="19">
        <f t="shared" si="11"/>
        <v>1698.2234221973617</v>
      </c>
      <c r="AN34" s="19">
        <f t="shared" si="11"/>
        <v>593.64817159998756</v>
      </c>
      <c r="AO34" s="19">
        <f t="shared" si="11"/>
        <v>1350.8320004917841</v>
      </c>
      <c r="AP34" s="19">
        <f t="shared" si="11"/>
        <v>298.49729788911941</v>
      </c>
      <c r="AQ34" s="19">
        <f t="shared" si="11"/>
        <v>66.583005985025196</v>
      </c>
      <c r="AR34" s="19">
        <f t="shared" si="11"/>
        <v>47.088985035149975</v>
      </c>
      <c r="AS34" s="19">
        <f t="shared" si="11"/>
        <v>87.162574054022656</v>
      </c>
    </row>
    <row r="35" spans="1:45" s="19" customFormat="1" x14ac:dyDescent="0.3">
      <c r="A35" s="19" t="s">
        <v>554</v>
      </c>
      <c r="B35" s="34" t="s">
        <v>555</v>
      </c>
      <c r="E35" s="19">
        <v>-1094.7523980000001</v>
      </c>
      <c r="F35" s="19">
        <v>-1094.6881100000001</v>
      </c>
      <c r="G35" s="19">
        <v>-1094.4119433000001</v>
      </c>
      <c r="H35" s="43">
        <f>G35+F35-E35</f>
        <v>-1094.3476553</v>
      </c>
      <c r="I35" s="19">
        <v>13.713200000000001</v>
      </c>
      <c r="J35" s="19">
        <v>-0.28220000000000001</v>
      </c>
      <c r="K35" s="19">
        <v>-3.5899999999999999E-3</v>
      </c>
      <c r="L35" s="19">
        <v>-0.14288999999999999</v>
      </c>
      <c r="M35" s="19">
        <v>0.27861000000000002</v>
      </c>
      <c r="N35" s="19">
        <v>3.6639999999999999E-2</v>
      </c>
      <c r="O35" s="19">
        <v>120.848</v>
      </c>
      <c r="P35" s="19">
        <v>21.572299999999998</v>
      </c>
      <c r="Q35" s="19">
        <v>6.3662999999999998</v>
      </c>
      <c r="R35" s="19">
        <v>-27.938600000000001</v>
      </c>
      <c r="S35" s="19">
        <v>35.867199999999997</v>
      </c>
      <c r="T35" s="19">
        <v>0.78027000000000002</v>
      </c>
      <c r="U35" s="19">
        <v>-0.79496</v>
      </c>
      <c r="V35" s="19">
        <v>-0.79496</v>
      </c>
      <c r="W35" s="19">
        <v>-0.12289</v>
      </c>
      <c r="X35" s="44">
        <f t="shared" si="3"/>
        <v>0</v>
      </c>
      <c r="Y35" s="44">
        <f>AVERAGE(U35:V35)</f>
        <v>-0.79496</v>
      </c>
      <c r="Z35" s="19">
        <v>8.9229000000000003</v>
      </c>
      <c r="AA35" s="19">
        <v>-14.2812</v>
      </c>
      <c r="AB35" s="19">
        <v>-14.2812</v>
      </c>
      <c r="AC35" s="19">
        <v>15.722099999999999</v>
      </c>
      <c r="AD35" s="44">
        <f t="shared" si="5"/>
        <v>0</v>
      </c>
      <c r="AE35" s="44">
        <f>AVERAGE(AA35:AB35)</f>
        <v>-14.2812</v>
      </c>
      <c r="AF35" s="19">
        <v>114.623</v>
      </c>
      <c r="AG35" s="19">
        <v>114.623</v>
      </c>
      <c r="AH35" s="44">
        <f t="shared" si="7"/>
        <v>0</v>
      </c>
      <c r="AI35" s="44">
        <f t="shared" si="8"/>
        <v>114.623</v>
      </c>
      <c r="AJ35" s="19">
        <v>7.14308853</v>
      </c>
      <c r="AK35" s="19">
        <v>2.4969054926876701</v>
      </c>
      <c r="AL35" s="19">
        <v>5.0118795912112191</v>
      </c>
      <c r="AM35" s="19">
        <v>1696.7188000000001</v>
      </c>
      <c r="AN35" s="19">
        <v>495.76330000000002</v>
      </c>
      <c r="AO35" s="19">
        <v>1321.5564999999999</v>
      </c>
      <c r="AP35" s="19">
        <v>490.19209999999998</v>
      </c>
      <c r="AQ35" s="19">
        <v>67.387689732014863</v>
      </c>
      <c r="AR35" s="19">
        <v>48.790669583896538</v>
      </c>
      <c r="AS35" s="19">
        <v>87.386462099256022</v>
      </c>
    </row>
    <row r="36" spans="1:45" s="19" customFormat="1" x14ac:dyDescent="0.3">
      <c r="A36" s="19" t="s">
        <v>556</v>
      </c>
      <c r="B36" s="34" t="s">
        <v>557</v>
      </c>
      <c r="E36" s="19">
        <v>-534.980324</v>
      </c>
      <c r="F36" s="19">
        <v>-534.88266099999998</v>
      </c>
      <c r="G36" s="19">
        <v>-534.80936450000002</v>
      </c>
      <c r="H36" s="43">
        <f t="shared" si="2"/>
        <v>-534.7117015</v>
      </c>
      <c r="I36" s="19">
        <v>9.1626999999999992</v>
      </c>
      <c r="J36" s="19">
        <v>-0.24959999999999999</v>
      </c>
      <c r="K36" s="19">
        <v>1.5859999999999999E-2</v>
      </c>
      <c r="L36" s="19">
        <v>-0.11687</v>
      </c>
      <c r="M36" s="19">
        <v>0.26545999999999997</v>
      </c>
      <c r="N36" s="19">
        <v>2.5729999999999999E-2</v>
      </c>
      <c r="O36" s="19">
        <v>115.277</v>
      </c>
      <c r="P36" s="19">
        <v>11.8645</v>
      </c>
      <c r="Q36" s="19">
        <v>-0.94030000000000002</v>
      </c>
      <c r="R36" s="19">
        <v>-10.924200000000001</v>
      </c>
      <c r="S36" s="19">
        <v>16.155200000000001</v>
      </c>
      <c r="T36" s="19">
        <v>0.78317000000000003</v>
      </c>
      <c r="U36" s="19">
        <v>-0.80350999999999995</v>
      </c>
      <c r="V36" s="19">
        <v>-0.79764000000000002</v>
      </c>
      <c r="W36" s="19">
        <v>-0.19031999999999999</v>
      </c>
      <c r="X36" s="44">
        <f t="shared" si="3"/>
        <v>5.8699999999999308E-3</v>
      </c>
      <c r="Y36" s="44">
        <f t="shared" si="4"/>
        <v>-0.80057500000000004</v>
      </c>
      <c r="Z36" s="19">
        <v>-3.6387</v>
      </c>
      <c r="AA36" s="19">
        <v>-89.175600000000003</v>
      </c>
      <c r="AB36" s="19">
        <v>-66.044799999999995</v>
      </c>
      <c r="AC36" s="19">
        <v>26.135300000000001</v>
      </c>
      <c r="AD36" s="44">
        <f t="shared" si="5"/>
        <v>23.130800000000008</v>
      </c>
      <c r="AE36" s="44">
        <f t="shared" si="6"/>
        <v>-77.610199999999992</v>
      </c>
      <c r="AF36" s="19">
        <v>114.65300000000001</v>
      </c>
      <c r="AG36" s="19">
        <v>115.703</v>
      </c>
      <c r="AH36" s="44">
        <f t="shared" si="7"/>
        <v>1.0499999999999972</v>
      </c>
      <c r="AI36" s="44">
        <f t="shared" si="8"/>
        <v>115.178</v>
      </c>
      <c r="AJ36" s="19">
        <v>6.5183115899999997</v>
      </c>
      <c r="AK36" s="19">
        <v>2.2826619158034638</v>
      </c>
      <c r="AL36" s="19">
        <v>5.0146114402427644</v>
      </c>
      <c r="AM36" s="19">
        <v>1664.1389999999999</v>
      </c>
      <c r="AN36" s="19">
        <v>548.74120000000005</v>
      </c>
      <c r="AO36" s="19">
        <v>1351.3142</v>
      </c>
      <c r="AP36" s="19">
        <v>355.42169999999999</v>
      </c>
      <c r="AQ36" s="19">
        <v>72.967807898483571</v>
      </c>
      <c r="AR36" s="19">
        <v>55.536554934163952</v>
      </c>
      <c r="AS36" s="19">
        <v>90.215199139502218</v>
      </c>
    </row>
    <row r="37" spans="1:45" s="19" customFormat="1" x14ac:dyDescent="0.3">
      <c r="A37" s="17" t="s">
        <v>558</v>
      </c>
      <c r="B37" s="34" t="s">
        <v>559</v>
      </c>
      <c r="C37" s="45"/>
      <c r="E37" s="19">
        <v>-538.40762299999994</v>
      </c>
      <c r="F37" s="19">
        <v>-538.25973899999997</v>
      </c>
      <c r="G37" s="19">
        <v>-538.21253079999997</v>
      </c>
      <c r="H37" s="43">
        <f t="shared" si="2"/>
        <v>-538.06464680000011</v>
      </c>
      <c r="I37" s="19">
        <v>10.8818</v>
      </c>
      <c r="J37" s="19">
        <v>-0.24249999999999999</v>
      </c>
      <c r="K37" s="19">
        <v>1.464E-2</v>
      </c>
      <c r="L37" s="19">
        <v>-0.11393</v>
      </c>
      <c r="M37" s="19">
        <v>0.25713999999999998</v>
      </c>
      <c r="N37" s="19">
        <v>2.5239999999999999E-2</v>
      </c>
      <c r="O37" s="19">
        <v>135.892</v>
      </c>
      <c r="P37" s="19">
        <v>10.2585</v>
      </c>
      <c r="Q37" s="19">
        <v>4.9649999999999999</v>
      </c>
      <c r="R37" s="19">
        <v>-15.2235</v>
      </c>
      <c r="S37" s="19">
        <v>19.0169</v>
      </c>
      <c r="T37" s="19">
        <v>0.81847000000000003</v>
      </c>
      <c r="U37" s="19">
        <v>-0.82343</v>
      </c>
      <c r="V37" s="19">
        <v>-0.80693999999999999</v>
      </c>
      <c r="W37" s="19">
        <v>-0.19156000000000001</v>
      </c>
      <c r="X37" s="44">
        <f t="shared" si="3"/>
        <v>1.6490000000000005E-2</v>
      </c>
      <c r="Y37" s="44">
        <f t="shared" si="4"/>
        <v>-0.81518500000000005</v>
      </c>
      <c r="Z37" s="19">
        <v>-6.3590999999999998</v>
      </c>
      <c r="AA37" s="19">
        <v>-17.124600000000001</v>
      </c>
      <c r="AB37" s="19">
        <v>-30.214099999999998</v>
      </c>
      <c r="AC37" s="19">
        <v>132.9177</v>
      </c>
      <c r="AD37" s="44">
        <f t="shared" si="5"/>
        <v>13.089499999999997</v>
      </c>
      <c r="AE37" s="44">
        <f t="shared" si="6"/>
        <v>-23.669350000000001</v>
      </c>
      <c r="AF37" s="19">
        <v>114.86499999999999</v>
      </c>
      <c r="AG37" s="19">
        <v>115.491</v>
      </c>
      <c r="AH37" s="44">
        <f t="shared" si="7"/>
        <v>0.62600000000000477</v>
      </c>
      <c r="AI37" s="44">
        <f t="shared" si="8"/>
        <v>115.178</v>
      </c>
      <c r="AJ37" s="19">
        <v>5.03578612</v>
      </c>
      <c r="AK37" s="19">
        <v>2.8622439981790029</v>
      </c>
      <c r="AL37" s="19">
        <v>6.2885613284398598</v>
      </c>
      <c r="AM37" s="19">
        <v>1681.0907</v>
      </c>
      <c r="AN37" s="19">
        <v>501.85199999999998</v>
      </c>
      <c r="AO37" s="19">
        <v>1317.7671</v>
      </c>
      <c r="AP37" s="19">
        <v>257.32459999999998</v>
      </c>
      <c r="AQ37" s="19">
        <v>73.528102084460102</v>
      </c>
      <c r="AR37" s="19">
        <v>58.042914866011337</v>
      </c>
      <c r="AS37" s="19">
        <v>89.575132397648588</v>
      </c>
    </row>
    <row r="38" spans="1:45" s="2" customFormat="1" x14ac:dyDescent="0.3">
      <c r="B38" s="63" t="s">
        <v>560</v>
      </c>
      <c r="C38" s="46">
        <f>(H38-MIN($H$38:$H$43))*627.509</f>
        <v>1.437121111838469</v>
      </c>
      <c r="D38" s="2">
        <f>EXP(-C38/(0.001986*295.15))/(EXP(-$C$38/(0.001986*295.15))+EXP(-$C$39/(0.001986*295.15))+EXP(-$C$40/(0.001986*295.15))+EXP(-$C$41/(0.001986*295.15))+EXP(-$C$42/(0.001986*295.15))+EXP(-$C$43/(0.001986*295.15)))</f>
        <v>4.5195593216090395E-2</v>
      </c>
      <c r="E38" s="2">
        <v>-612.65138200000001</v>
      </c>
      <c r="F38" s="2">
        <v>-612.50916299999994</v>
      </c>
      <c r="G38" s="2">
        <v>-612.44234700000004</v>
      </c>
      <c r="H38" s="4">
        <f t="shared" si="2"/>
        <v>-612.30012799999986</v>
      </c>
      <c r="I38" s="2">
        <v>11.013500000000001</v>
      </c>
      <c r="J38" s="2">
        <v>-0.25580000000000003</v>
      </c>
      <c r="K38" s="2">
        <v>1.4710000000000001E-2</v>
      </c>
      <c r="L38" s="2">
        <v>-0.12055</v>
      </c>
      <c r="M38" s="2">
        <v>0.27050999999999997</v>
      </c>
      <c r="N38" s="2">
        <v>2.6859999999999998E-2</v>
      </c>
      <c r="O38" s="2">
        <v>116.44</v>
      </c>
      <c r="P38" s="2">
        <v>12.182700000000001</v>
      </c>
      <c r="Q38" s="2">
        <v>2.4140000000000001</v>
      </c>
      <c r="R38" s="2">
        <v>-14.5967</v>
      </c>
      <c r="S38" s="2">
        <v>19.165299999999998</v>
      </c>
      <c r="T38" s="2">
        <v>0.82391000000000003</v>
      </c>
      <c r="U38" s="2">
        <v>-0.80525000000000002</v>
      </c>
      <c r="V38" s="2">
        <v>-0.80905000000000005</v>
      </c>
      <c r="W38" s="2">
        <v>-0.27027000000000001</v>
      </c>
      <c r="X38">
        <f t="shared" si="3"/>
        <v>3.8000000000000256E-3</v>
      </c>
      <c r="Y38">
        <f t="shared" si="4"/>
        <v>-0.80715000000000003</v>
      </c>
      <c r="Z38" s="2">
        <v>-2.4712999999999998</v>
      </c>
      <c r="AA38" s="2">
        <v>-35.970700000000001</v>
      </c>
      <c r="AB38" s="2">
        <v>-12.6517</v>
      </c>
      <c r="AC38" s="2">
        <v>123.39879999999999</v>
      </c>
      <c r="AD38">
        <f t="shared" si="5"/>
        <v>23.319000000000003</v>
      </c>
      <c r="AE38">
        <f t="shared" si="6"/>
        <v>-24.311199999999999</v>
      </c>
      <c r="AF38" s="2">
        <v>115.20399999999999</v>
      </c>
      <c r="AG38" s="2">
        <v>114.396</v>
      </c>
      <c r="AH38">
        <f t="shared" si="7"/>
        <v>0.80799999999999272</v>
      </c>
      <c r="AI38">
        <f t="shared" si="8"/>
        <v>114.8</v>
      </c>
      <c r="AJ38" s="2">
        <v>5.3416788999999998</v>
      </c>
      <c r="AK38" s="2">
        <v>2.9086488309833909</v>
      </c>
      <c r="AL38" s="2">
        <v>6.1652775436156402</v>
      </c>
      <c r="AM38" s="2">
        <v>1687.5617999999999</v>
      </c>
      <c r="AN38" s="2">
        <v>582.96510000000001</v>
      </c>
      <c r="AO38" s="2">
        <v>1341.1681000000001</v>
      </c>
      <c r="AP38" s="2">
        <v>237.67</v>
      </c>
      <c r="AQ38" s="2">
        <v>71.454589931467311</v>
      </c>
      <c r="AR38" s="2">
        <v>55.080281926943229</v>
      </c>
      <c r="AS38" s="2">
        <v>88.649155371968718</v>
      </c>
    </row>
    <row r="39" spans="1:45" s="2" customFormat="1" x14ac:dyDescent="0.3">
      <c r="A39" s="12"/>
      <c r="B39" s="63" t="s">
        <v>561</v>
      </c>
      <c r="C39" s="46">
        <f t="shared" ref="C39:C43" si="13">(H39-MIN($H$38:$H$43))*627.509</f>
        <v>0.67306615328440855</v>
      </c>
      <c r="D39" s="2">
        <f t="shared" ref="D39:D43" si="14">EXP(-C39/(0.001986*295.15))/(EXP(-$C$38/(0.001986*295.15))+EXP(-$C$39/(0.001986*295.15))+EXP(-$C$40/(0.001986*295.15))+EXP(-$C$41/(0.001986*295.15))+EXP(-$C$42/(0.001986*295.15))+EXP(-$C$43/(0.001986*295.15)))</f>
        <v>0.16641325273739785</v>
      </c>
      <c r="E39" s="2">
        <v>-612.65198899999996</v>
      </c>
      <c r="F39" s="2">
        <v>-612.51030500000002</v>
      </c>
      <c r="G39" s="2">
        <v>-612.44302960000005</v>
      </c>
      <c r="H39" s="4">
        <f t="shared" si="2"/>
        <v>-612.3013456000001</v>
      </c>
      <c r="I39" s="2">
        <v>10.139799999999999</v>
      </c>
      <c r="J39" s="2">
        <v>-0.25600000000000001</v>
      </c>
      <c r="K39" s="2">
        <v>1.4319999999999999E-2</v>
      </c>
      <c r="L39" s="2">
        <v>-0.12084</v>
      </c>
      <c r="M39" s="2">
        <v>0.27032</v>
      </c>
      <c r="N39" s="2">
        <v>2.7009999999999999E-2</v>
      </c>
      <c r="O39" s="2">
        <v>116.65600000000001</v>
      </c>
      <c r="P39" s="2">
        <v>10.793200000000001</v>
      </c>
      <c r="Q39" s="2">
        <v>1.9896</v>
      </c>
      <c r="R39" s="2">
        <v>-12.7828</v>
      </c>
      <c r="S39" s="2">
        <v>16.847899999999999</v>
      </c>
      <c r="T39" s="2">
        <v>0.82362999999999997</v>
      </c>
      <c r="U39" s="2">
        <v>-0.8095</v>
      </c>
      <c r="V39" s="2">
        <v>-0.80496999999999996</v>
      </c>
      <c r="W39" s="2">
        <v>-0.26940999999999998</v>
      </c>
      <c r="X39">
        <f t="shared" si="3"/>
        <v>4.530000000000034E-3</v>
      </c>
      <c r="Y39">
        <f t="shared" si="4"/>
        <v>-0.80723499999999992</v>
      </c>
      <c r="Z39" s="2">
        <v>-3.2538999999999998</v>
      </c>
      <c r="AA39" s="2">
        <v>-12.2927</v>
      </c>
      <c r="AB39" s="2">
        <v>-40.551900000000003</v>
      </c>
      <c r="AC39" s="2">
        <v>123.0778</v>
      </c>
      <c r="AD39">
        <f t="shared" si="5"/>
        <v>28.259200000000003</v>
      </c>
      <c r="AE39">
        <f t="shared" si="6"/>
        <v>-26.4223</v>
      </c>
      <c r="AF39" s="2">
        <v>114.252</v>
      </c>
      <c r="AG39" s="2">
        <v>115.43899999999999</v>
      </c>
      <c r="AH39">
        <f t="shared" si="7"/>
        <v>1.1869999999999976</v>
      </c>
      <c r="AI39">
        <f t="shared" si="8"/>
        <v>114.84549999999999</v>
      </c>
      <c r="AJ39" s="2">
        <v>5.2765813899999996</v>
      </c>
      <c r="AK39" s="2">
        <v>2.90930549935563</v>
      </c>
      <c r="AL39" s="2">
        <v>6.7518417603299028</v>
      </c>
      <c r="AM39" s="2">
        <v>1685.9806000000001</v>
      </c>
      <c r="AN39" s="2">
        <v>594.67999999999995</v>
      </c>
      <c r="AO39" s="2">
        <v>1342.1797999999999</v>
      </c>
      <c r="AP39" s="2">
        <v>265.91890000000001</v>
      </c>
      <c r="AQ39" s="2">
        <v>71.441702960382358</v>
      </c>
      <c r="AR39" s="2">
        <v>55.102636766062503</v>
      </c>
      <c r="AS39" s="2">
        <v>88.636991775787507</v>
      </c>
    </row>
    <row r="40" spans="1:45" s="2" customFormat="1" x14ac:dyDescent="0.3">
      <c r="A40" s="12"/>
      <c r="B40" s="63" t="s">
        <v>562</v>
      </c>
      <c r="C40" s="46">
        <f t="shared" si="13"/>
        <v>1.7151703495857764</v>
      </c>
      <c r="D40" s="2">
        <f t="shared" si="14"/>
        <v>2.812471545876782E-2</v>
      </c>
      <c r="E40" s="2">
        <v>-612.65290000000005</v>
      </c>
      <c r="F40" s="2">
        <v>-612.510761</v>
      </c>
      <c r="G40" s="2">
        <v>-612.44182390000003</v>
      </c>
      <c r="H40" s="4">
        <f t="shared" si="2"/>
        <v>-612.2996849000001</v>
      </c>
      <c r="I40" s="2">
        <v>9.1694999999999993</v>
      </c>
      <c r="J40" s="2">
        <v>-0.25613999999999998</v>
      </c>
      <c r="K40" s="2">
        <v>1.5990000000000001E-2</v>
      </c>
      <c r="L40" s="2">
        <v>-0.12007</v>
      </c>
      <c r="M40" s="2">
        <v>0.27212999999999998</v>
      </c>
      <c r="N40" s="2">
        <v>2.649E-2</v>
      </c>
      <c r="O40" s="2">
        <v>116.179</v>
      </c>
      <c r="P40" s="2">
        <v>10.0383</v>
      </c>
      <c r="Q40" s="2">
        <v>2.2363</v>
      </c>
      <c r="R40" s="2">
        <v>-12.2746</v>
      </c>
      <c r="S40" s="2">
        <v>16.0136</v>
      </c>
      <c r="T40" s="2">
        <v>0.82435000000000003</v>
      </c>
      <c r="U40" s="2">
        <v>-0.80759999999999998</v>
      </c>
      <c r="V40" s="2">
        <v>-0.80591999999999997</v>
      </c>
      <c r="W40" s="2">
        <v>-0.27022000000000002</v>
      </c>
      <c r="X40">
        <f t="shared" si="3"/>
        <v>1.6800000000000148E-3</v>
      </c>
      <c r="Y40">
        <f t="shared" si="4"/>
        <v>-0.80675999999999992</v>
      </c>
      <c r="Z40" s="2">
        <v>-2.9264000000000001</v>
      </c>
      <c r="AA40" s="2">
        <v>-11.8819</v>
      </c>
      <c r="AB40" s="2">
        <v>-46.1616</v>
      </c>
      <c r="AC40" s="2">
        <v>123.0729</v>
      </c>
      <c r="AD40">
        <f t="shared" si="5"/>
        <v>34.279699999999998</v>
      </c>
      <c r="AE40">
        <f t="shared" si="6"/>
        <v>-29.021750000000001</v>
      </c>
      <c r="AF40" s="2">
        <v>114.35</v>
      </c>
      <c r="AG40" s="2">
        <v>115.39100000000001</v>
      </c>
      <c r="AH40">
        <f t="shared" si="7"/>
        <v>1.041000000000011</v>
      </c>
      <c r="AI40">
        <f t="shared" si="8"/>
        <v>114.87049999999999</v>
      </c>
      <c r="AJ40" s="2">
        <v>5.27641165</v>
      </c>
      <c r="AK40" s="2">
        <v>2.9194783399999999</v>
      </c>
      <c r="AL40" s="2">
        <v>6.2911508497240778</v>
      </c>
      <c r="AM40" s="2">
        <v>1686.1447000000001</v>
      </c>
      <c r="AN40" s="2">
        <v>610.12950000000001</v>
      </c>
      <c r="AO40" s="2">
        <v>1342.1525999999999</v>
      </c>
      <c r="AP40" s="2">
        <v>264.71600000000001</v>
      </c>
      <c r="AQ40" s="2">
        <v>71.404846539005476</v>
      </c>
      <c r="AR40" s="2">
        <v>55.821143157370798</v>
      </c>
      <c r="AS40" s="2">
        <v>88.595491979308676</v>
      </c>
    </row>
    <row r="41" spans="1:45" s="2" customFormat="1" x14ac:dyDescent="0.3">
      <c r="A41" s="12"/>
      <c r="B41" s="9" t="s">
        <v>563</v>
      </c>
      <c r="C41" s="46">
        <f t="shared" si="13"/>
        <v>0.78626877694102904</v>
      </c>
      <c r="D41" s="2">
        <f t="shared" si="14"/>
        <v>0.13718782383985464</v>
      </c>
      <c r="E41" s="2">
        <v>-612.65172299999995</v>
      </c>
      <c r="F41" s="2">
        <v>-612.50949100000003</v>
      </c>
      <c r="G41" s="2">
        <v>-612.44339720000005</v>
      </c>
      <c r="H41" s="4">
        <f t="shared" si="2"/>
        <v>-612.30116520000001</v>
      </c>
      <c r="I41" s="2">
        <v>10.6342</v>
      </c>
      <c r="J41" s="2">
        <v>-0.25618000000000002</v>
      </c>
      <c r="K41" s="2">
        <v>1.4789999999999999E-2</v>
      </c>
      <c r="L41" s="2">
        <v>-0.1207</v>
      </c>
      <c r="M41" s="2">
        <v>0.27096999999999999</v>
      </c>
      <c r="N41" s="2">
        <v>2.6880000000000001E-2</v>
      </c>
      <c r="O41" s="2">
        <v>116.352</v>
      </c>
      <c r="P41" s="2">
        <v>12.256600000000001</v>
      </c>
      <c r="Q41" s="2">
        <v>1.0839000000000001</v>
      </c>
      <c r="R41" s="2">
        <v>-13.3405</v>
      </c>
      <c r="S41" s="2">
        <v>18.148499999999999</v>
      </c>
      <c r="T41" s="2">
        <v>0.82750000000000001</v>
      </c>
      <c r="U41" s="2">
        <v>-0.80825999999999998</v>
      </c>
      <c r="V41" s="2">
        <v>-0.80798000000000003</v>
      </c>
      <c r="W41" s="2">
        <v>-0.27101999999999998</v>
      </c>
      <c r="X41">
        <f t="shared" si="3"/>
        <v>2.7999999999994696E-4</v>
      </c>
      <c r="Y41">
        <f t="shared" si="4"/>
        <v>-0.80811999999999995</v>
      </c>
      <c r="Z41" s="2">
        <v>-2.6644999999999999</v>
      </c>
      <c r="AA41" s="2">
        <v>-28.486599999999999</v>
      </c>
      <c r="AB41" s="2">
        <v>-14.392099999999999</v>
      </c>
      <c r="AC41" s="2">
        <v>126.77419999999999</v>
      </c>
      <c r="AD41">
        <f t="shared" si="5"/>
        <v>14.0945</v>
      </c>
      <c r="AE41">
        <f t="shared" si="6"/>
        <v>-21.439349999999997</v>
      </c>
      <c r="AF41" s="2">
        <v>114.414</v>
      </c>
      <c r="AG41" s="2">
        <v>115.142</v>
      </c>
      <c r="AH41">
        <f t="shared" si="7"/>
        <v>0.72799999999999443</v>
      </c>
      <c r="AI41">
        <f t="shared" si="8"/>
        <v>114.77799999999999</v>
      </c>
      <c r="AJ41" s="2">
        <v>5.3939234999999996</v>
      </c>
      <c r="AK41" s="2">
        <v>2.7839700448140978</v>
      </c>
      <c r="AL41" s="2">
        <v>6.1059822469698579</v>
      </c>
      <c r="AM41" s="2">
        <v>1689.2707</v>
      </c>
      <c r="AN41" s="2">
        <v>573.69399999999996</v>
      </c>
      <c r="AO41" s="2">
        <v>1333.5132000000001</v>
      </c>
      <c r="AP41" s="2">
        <v>236.71709999999999</v>
      </c>
      <c r="AQ41" s="2">
        <v>72.337900363693336</v>
      </c>
      <c r="AR41" s="2">
        <v>56.443170681527057</v>
      </c>
      <c r="AS41" s="2">
        <v>89.016702022767333</v>
      </c>
    </row>
    <row r="42" spans="1:45" s="2" customFormat="1" x14ac:dyDescent="0.3">
      <c r="B42" s="9" t="s">
        <v>564</v>
      </c>
      <c r="C42" s="46">
        <f t="shared" si="13"/>
        <v>0.98085931797038894</v>
      </c>
      <c r="D42" s="2">
        <f t="shared" si="14"/>
        <v>9.8433413054323585E-2</v>
      </c>
      <c r="E42" s="2">
        <v>-612.65313500000002</v>
      </c>
      <c r="F42" s="2">
        <v>-612.51113099999998</v>
      </c>
      <c r="G42" s="2">
        <v>-612.44285909999996</v>
      </c>
      <c r="H42" s="4">
        <f t="shared" si="2"/>
        <v>-612.30085509999981</v>
      </c>
      <c r="I42" s="2">
        <v>8.7688000000000006</v>
      </c>
      <c r="J42" s="2">
        <v>-0.25606000000000001</v>
      </c>
      <c r="K42" s="2">
        <v>1.626E-2</v>
      </c>
      <c r="L42" s="2">
        <v>-0.11990000000000001</v>
      </c>
      <c r="M42" s="2">
        <v>0.27232000000000001</v>
      </c>
      <c r="N42" s="2">
        <v>2.64E-2</v>
      </c>
      <c r="O42" s="2">
        <v>115.916</v>
      </c>
      <c r="P42" s="2">
        <v>9.9984000000000002</v>
      </c>
      <c r="Q42" s="2">
        <v>1.4844999999999999</v>
      </c>
      <c r="R42" s="2">
        <v>-11.483000000000001</v>
      </c>
      <c r="S42" s="2">
        <v>15.2981</v>
      </c>
      <c r="T42" s="2">
        <v>0.82455999999999996</v>
      </c>
      <c r="U42" s="2">
        <v>-0.8075</v>
      </c>
      <c r="V42" s="2">
        <v>-0.80508000000000002</v>
      </c>
      <c r="W42" s="2">
        <v>-0.27128000000000002</v>
      </c>
      <c r="X42">
        <f t="shared" si="3"/>
        <v>2.4199999999999777E-3</v>
      </c>
      <c r="Y42">
        <f t="shared" si="4"/>
        <v>-0.80628999999999995</v>
      </c>
      <c r="Z42" s="2">
        <v>-3.6236000000000002</v>
      </c>
      <c r="AA42" s="2">
        <v>-9.1509999999999998</v>
      </c>
      <c r="AB42" s="2">
        <v>-42.860399999999998</v>
      </c>
      <c r="AC42" s="2">
        <v>126.4183</v>
      </c>
      <c r="AD42">
        <f t="shared" si="5"/>
        <v>33.709400000000002</v>
      </c>
      <c r="AE42">
        <f t="shared" si="6"/>
        <v>-26.005699999999997</v>
      </c>
      <c r="AF42" s="2">
        <v>114.92700000000001</v>
      </c>
      <c r="AG42" s="2">
        <v>114.804</v>
      </c>
      <c r="AH42">
        <f t="shared" si="7"/>
        <v>0.12300000000000466</v>
      </c>
      <c r="AI42">
        <f t="shared" si="8"/>
        <v>114.8655</v>
      </c>
      <c r="AJ42" s="2">
        <v>4.4902149700000002</v>
      </c>
      <c r="AK42" s="2">
        <v>2.8023890145712351</v>
      </c>
      <c r="AL42" s="2">
        <v>6.3140289622130101</v>
      </c>
      <c r="AM42" s="2">
        <v>1686.6649</v>
      </c>
      <c r="AN42" s="2">
        <v>608.43349999999998</v>
      </c>
      <c r="AO42" s="2">
        <v>1334.4813999999999</v>
      </c>
      <c r="AP42" s="2">
        <v>286.10969999999998</v>
      </c>
      <c r="AQ42" s="2">
        <v>72.262027394537526</v>
      </c>
      <c r="AR42" s="2">
        <v>57.043400158397958</v>
      </c>
      <c r="AS42" s="2">
        <v>88.933292001090564</v>
      </c>
    </row>
    <row r="43" spans="1:45" s="2" customFormat="1" x14ac:dyDescent="0.3">
      <c r="B43" s="9" t="s">
        <v>565</v>
      </c>
      <c r="C43" s="1">
        <f t="shared" si="13"/>
        <v>0</v>
      </c>
      <c r="D43" s="2">
        <f t="shared" si="14"/>
        <v>0.52464520169356565</v>
      </c>
      <c r="E43" s="2">
        <v>-612.65223100000003</v>
      </c>
      <c r="F43" s="2">
        <v>-612.51057400000002</v>
      </c>
      <c r="G43" s="2">
        <v>-612.44407520000004</v>
      </c>
      <c r="H43" s="4">
        <f t="shared" si="2"/>
        <v>-612.30241819999992</v>
      </c>
      <c r="I43" s="2">
        <v>9.7529000000000003</v>
      </c>
      <c r="J43" s="2">
        <v>-0.25613999999999998</v>
      </c>
      <c r="K43" s="2">
        <v>1.438E-2</v>
      </c>
      <c r="L43" s="2">
        <v>-0.12088</v>
      </c>
      <c r="M43" s="2">
        <v>0.27051999999999998</v>
      </c>
      <c r="N43" s="2">
        <v>2.7009999999999999E-2</v>
      </c>
      <c r="O43" s="2">
        <v>116.444</v>
      </c>
      <c r="P43" s="2">
        <v>11.0688</v>
      </c>
      <c r="Q43" s="2">
        <v>0.72570000000000001</v>
      </c>
      <c r="R43" s="2">
        <v>-11.794499999999999</v>
      </c>
      <c r="S43" s="2">
        <v>16.191299999999998</v>
      </c>
      <c r="T43" s="2">
        <v>0.82747000000000004</v>
      </c>
      <c r="U43" s="2">
        <v>-0.80859000000000003</v>
      </c>
      <c r="V43" s="2">
        <v>-0.80772999999999995</v>
      </c>
      <c r="W43" s="2">
        <v>-0.27228000000000002</v>
      </c>
      <c r="X43">
        <f t="shared" si="3"/>
        <v>8.6000000000008292E-4</v>
      </c>
      <c r="Y43">
        <f t="shared" si="4"/>
        <v>-0.80815999999999999</v>
      </c>
      <c r="Z43" s="2">
        <v>-3.5192000000000001</v>
      </c>
      <c r="AA43" s="2">
        <v>-12.809799999999999</v>
      </c>
      <c r="AB43" s="2">
        <v>-33.4651</v>
      </c>
      <c r="AC43" s="2">
        <v>126.6943</v>
      </c>
      <c r="AD43">
        <f t="shared" si="5"/>
        <v>20.6553</v>
      </c>
      <c r="AE43">
        <f t="shared" si="6"/>
        <v>-23.137450000000001</v>
      </c>
      <c r="AF43" s="2">
        <v>115.072</v>
      </c>
      <c r="AG43" s="2">
        <v>114.593</v>
      </c>
      <c r="AH43">
        <f t="shared" si="7"/>
        <v>0.4789999999999992</v>
      </c>
      <c r="AI43">
        <f t="shared" si="8"/>
        <v>114.83250000000001</v>
      </c>
      <c r="AJ43" s="2">
        <v>4.4778952199999997</v>
      </c>
      <c r="AK43" s="2">
        <v>2.7841781239284429</v>
      </c>
      <c r="AL43" s="2">
        <v>6.7546001175399963</v>
      </c>
      <c r="AM43" s="2">
        <v>1686.8096</v>
      </c>
      <c r="AN43" s="2">
        <v>588.48620000000005</v>
      </c>
      <c r="AO43" s="2">
        <v>1334.4419</v>
      </c>
      <c r="AP43" s="2">
        <v>289.9778</v>
      </c>
      <c r="AQ43" s="2">
        <v>72.345020276649166</v>
      </c>
      <c r="AR43" s="2">
        <v>56.455912380016947</v>
      </c>
      <c r="AS43" s="2">
        <v>89.00416797382691</v>
      </c>
    </row>
    <row r="44" spans="1:45" s="19" customFormat="1" x14ac:dyDescent="0.3">
      <c r="A44" s="19" t="s">
        <v>566</v>
      </c>
      <c r="B44" s="34" t="s">
        <v>567</v>
      </c>
      <c r="D44" s="19">
        <f>SUM(D38:D43)</f>
        <v>1</v>
      </c>
      <c r="E44" s="19">
        <f>$D$38*E38+$D$39*E39+$D$40*E40+$D$41*E41+$D$42*E42+$D$43*E43</f>
        <v>-612.65219046475977</v>
      </c>
      <c r="F44" s="19">
        <f t="shared" ref="F44:AS44" si="15">$D$38*F38+$D$39*F39+$D$40*F40+$D$41*F41+$D$42*F42+$D$43*F43</f>
        <v>-612.51037697617267</v>
      </c>
      <c r="G44" s="19">
        <f t="shared" si="15"/>
        <v>-612.44354705588864</v>
      </c>
      <c r="H44" s="19">
        <f t="shared" si="15"/>
        <v>-612.30173356730143</v>
      </c>
      <c r="I44" s="19">
        <f t="shared" si="15"/>
        <v>9.881886200656961</v>
      </c>
      <c r="J44" s="19">
        <f t="shared" si="15"/>
        <v>-0.25609894848283254</v>
      </c>
      <c r="K44" s="19">
        <f t="shared" si="15"/>
        <v>1.4671512366802149E-2</v>
      </c>
      <c r="L44" s="19">
        <f t="shared" si="15"/>
        <v>-0.12071448935152318</v>
      </c>
      <c r="M44" s="19">
        <f t="shared" si="15"/>
        <v>0.27077046084963469</v>
      </c>
      <c r="N44" s="19">
        <f t="shared" si="15"/>
        <v>2.6910717009916707E-2</v>
      </c>
      <c r="O44" s="19">
        <f t="shared" si="15"/>
        <v>116.40705165572493</v>
      </c>
      <c r="P44" s="19">
        <f t="shared" si="15"/>
        <v>11.101885931372347</v>
      </c>
      <c r="Q44" s="19">
        <f t="shared" si="15"/>
        <v>1.178650577658594</v>
      </c>
      <c r="R44" s="19">
        <f t="shared" si="15"/>
        <v>-12.280546352372244</v>
      </c>
      <c r="S44" s="19">
        <f t="shared" si="15"/>
        <v>16.610564158314247</v>
      </c>
      <c r="T44" s="19">
        <f t="shared" si="15"/>
        <v>0.82630000208813481</v>
      </c>
      <c r="U44" s="19">
        <f t="shared" si="15"/>
        <v>-0.80841007490824879</v>
      </c>
      <c r="V44" s="19">
        <f t="shared" si="15"/>
        <v>-0.8070529002818756</v>
      </c>
      <c r="W44" s="19">
        <f t="shared" si="15"/>
        <v>-0.27138232383734173</v>
      </c>
      <c r="X44" s="19">
        <f t="shared" si="15"/>
        <v>1.7006611348154158E-3</v>
      </c>
      <c r="Y44" s="19">
        <f t="shared" si="15"/>
        <v>-0.80773148759506208</v>
      </c>
      <c r="Z44" s="19">
        <f t="shared" si="15"/>
        <v>-3.3040397858806174</v>
      </c>
      <c r="AA44" s="19">
        <f t="shared" si="15"/>
        <v>-15.534939303543322</v>
      </c>
      <c r="AB44" s="19">
        <f t="shared" si="15"/>
        <v>-32.369077011049598</v>
      </c>
      <c r="AC44" s="19">
        <f t="shared" si="15"/>
        <v>125.82546723459099</v>
      </c>
      <c r="AD44" s="19">
        <f t="shared" si="15"/>
        <v>22.809157350139962</v>
      </c>
      <c r="AE44" s="19">
        <f t="shared" si="15"/>
        <v>-23.952008157296461</v>
      </c>
      <c r="AF44" s="19">
        <f t="shared" si="15"/>
        <v>114.81665847351913</v>
      </c>
      <c r="AG44" s="19">
        <f t="shared" si="15"/>
        <v>114.8434111683309</v>
      </c>
      <c r="AH44" s="19">
        <f t="shared" si="15"/>
        <v>0.62661349628278229</v>
      </c>
      <c r="AI44" s="19">
        <f t="shared" si="15"/>
        <v>114.83003482092502</v>
      </c>
      <c r="AJ44" s="19">
        <f t="shared" ref="AJ44:AL44" si="16">$D$38*AJ38+$D$39*AJ39+$D$40*AJ40+$D$41*AJ41+$D$42*AJ42+$D$43*AJ43</f>
        <v>4.7991850480263931</v>
      </c>
      <c r="AK44" s="19">
        <f t="shared" si="16"/>
        <v>2.816195799201517</v>
      </c>
      <c r="AL44" s="19">
        <f t="shared" si="16"/>
        <v>6.5821225315541323</v>
      </c>
      <c r="AM44" s="19">
        <f t="shared" si="15"/>
        <v>1687.0103290537727</v>
      </c>
      <c r="AN44" s="19">
        <f t="shared" si="15"/>
        <v>589.81028376160293</v>
      </c>
      <c r="AO44" s="19">
        <f t="shared" si="15"/>
        <v>1336.1269267387502</v>
      </c>
      <c r="AP44" s="19">
        <f t="shared" si="15"/>
        <v>275.21204739168849</v>
      </c>
      <c r="AQ44" s="19">
        <f t="shared" si="15"/>
        <v>72.118864619264244</v>
      </c>
      <c r="AR44" s="19">
        <f t="shared" si="15"/>
        <v>56.206764666372791</v>
      </c>
      <c r="AS44" s="19">
        <f t="shared" si="15"/>
        <v>88.910269042180659</v>
      </c>
    </row>
    <row r="45" spans="1:45" s="2" customFormat="1" x14ac:dyDescent="0.3">
      <c r="B45" s="9" t="s">
        <v>568</v>
      </c>
      <c r="C45" s="46">
        <f>(H45-MIN($H$45:$H$47))*627.509</f>
        <v>4.6812171331748288E-2</v>
      </c>
      <c r="D45" s="2">
        <f>EXP(-C45/(0.001986*295.15))/(EXP(-$C$45/(0.001986*295.15))+EXP(-$C$46/(0.001986*295.15))+EXP(-$C$47/(0.001986*295.15)))</f>
        <v>0.40379200742740412</v>
      </c>
      <c r="E45" s="2">
        <v>-424.05137000000002</v>
      </c>
      <c r="F45" s="2">
        <v>-423.91504300000003</v>
      </c>
      <c r="G45" s="2">
        <v>-423.91206260000001</v>
      </c>
      <c r="H45" s="4">
        <f t="shared" si="2"/>
        <v>-423.77573560000008</v>
      </c>
      <c r="I45" s="2">
        <v>12.3973</v>
      </c>
      <c r="J45" s="2">
        <v>-0.24607000000000001</v>
      </c>
      <c r="K45" s="2">
        <v>1.8089999999999998E-2</v>
      </c>
      <c r="L45" s="2">
        <v>-0.11398999999999999</v>
      </c>
      <c r="M45" s="2">
        <v>0.26416000000000001</v>
      </c>
      <c r="N45" s="2">
        <v>2.4590000000000001E-2</v>
      </c>
      <c r="O45" s="2">
        <v>99.043300000000002</v>
      </c>
      <c r="P45" s="2">
        <v>11.851100000000001</v>
      </c>
      <c r="Q45" s="2">
        <v>4.0400999999999998</v>
      </c>
      <c r="R45" s="2">
        <v>-15.8912</v>
      </c>
      <c r="S45" s="2">
        <v>20.231200000000001</v>
      </c>
      <c r="T45" s="2">
        <v>0.80025000000000002</v>
      </c>
      <c r="U45" s="2">
        <v>-0.82616999999999996</v>
      </c>
      <c r="V45" s="2">
        <v>-0.83762000000000003</v>
      </c>
      <c r="W45" s="2">
        <v>-0.31953999999999999</v>
      </c>
      <c r="X45">
        <f t="shared" si="3"/>
        <v>1.1450000000000071E-2</v>
      </c>
      <c r="Y45">
        <f t="shared" si="4"/>
        <v>-0.83189500000000005</v>
      </c>
      <c r="Z45" s="2">
        <v>-9.0944000000000003</v>
      </c>
      <c r="AA45" s="2">
        <v>-32.963999999999999</v>
      </c>
      <c r="AB45" s="2">
        <v>-21.063800000000001</v>
      </c>
      <c r="AC45" s="2">
        <v>134.82980000000001</v>
      </c>
      <c r="AD45">
        <f t="shared" si="5"/>
        <v>11.900199999999998</v>
      </c>
      <c r="AE45">
        <f t="shared" si="6"/>
        <v>-27.0139</v>
      </c>
      <c r="AF45" s="2">
        <v>116.76</v>
      </c>
      <c r="AG45" s="2">
        <v>114.361</v>
      </c>
      <c r="AH45">
        <f t="shared" si="7"/>
        <v>2.3990000000000009</v>
      </c>
      <c r="AI45">
        <f t="shared" si="8"/>
        <v>115.5605</v>
      </c>
      <c r="AJ45">
        <v>6.4412575500000004</v>
      </c>
      <c r="AK45">
        <v>2.0108816608237059</v>
      </c>
      <c r="AL45">
        <v>3.63113252560612</v>
      </c>
      <c r="AM45" s="2">
        <v>1651.4947</v>
      </c>
      <c r="AN45" s="2">
        <v>593.02539999999999</v>
      </c>
      <c r="AO45" s="2">
        <v>1339.6963000000001</v>
      </c>
      <c r="AP45" s="2">
        <v>240.07210000000001</v>
      </c>
      <c r="AQ45">
        <v>69.412448231114269</v>
      </c>
      <c r="AR45">
        <v>51.75828928346656</v>
      </c>
      <c r="AS45">
        <v>88.193266953995078</v>
      </c>
    </row>
    <row r="46" spans="1:45" s="2" customFormat="1" x14ac:dyDescent="0.3">
      <c r="B46" s="9" t="s">
        <v>569</v>
      </c>
      <c r="C46" s="46">
        <f t="shared" ref="C46:C47" si="17">(H46-MIN($H$45:$H$47))*627.509</f>
        <v>0.59368626487781417</v>
      </c>
      <c r="D46" s="2">
        <f t="shared" ref="D46:D47" si="18">EXP(-C46/(0.001986*295.15))/(EXP(-$C$45/(0.001986*295.15))+EXP(-$C$46/(0.001986*295.15))+EXP(-$C$47/(0.001986*295.15)))</f>
        <v>0.15884596875461474</v>
      </c>
      <c r="E46" s="2">
        <v>-424.05261899999999</v>
      </c>
      <c r="F46" s="2">
        <v>-423.91578700000002</v>
      </c>
      <c r="G46" s="2">
        <v>-423.91169609999997</v>
      </c>
      <c r="H46" s="4">
        <f t="shared" si="2"/>
        <v>-423.7748641</v>
      </c>
      <c r="I46" s="2">
        <v>10.139799999999999</v>
      </c>
      <c r="J46" s="2">
        <v>-0.24682999999999999</v>
      </c>
      <c r="K46" s="2">
        <v>1.745E-2</v>
      </c>
      <c r="L46" s="2">
        <v>-0.11469</v>
      </c>
      <c r="M46" s="2">
        <v>0.26428000000000001</v>
      </c>
      <c r="N46" s="2">
        <v>2.4889999999999999E-2</v>
      </c>
      <c r="O46" s="2">
        <v>97.529200000000003</v>
      </c>
      <c r="P46" s="2">
        <v>9.1877999999999993</v>
      </c>
      <c r="Q46" s="2">
        <v>1.4699</v>
      </c>
      <c r="R46" s="2">
        <v>-10.6578</v>
      </c>
      <c r="S46" s="2">
        <v>14.1479</v>
      </c>
      <c r="T46" s="2">
        <v>0.79654000000000003</v>
      </c>
      <c r="U46" s="2">
        <v>-0.82904999999999995</v>
      </c>
      <c r="V46" s="2">
        <v>-0.82904999999999995</v>
      </c>
      <c r="W46" s="2">
        <v>-0.32990999999999998</v>
      </c>
      <c r="X46">
        <f t="shared" si="3"/>
        <v>0</v>
      </c>
      <c r="Y46">
        <f t="shared" si="4"/>
        <v>-0.82904999999999995</v>
      </c>
      <c r="Z46" s="2">
        <v>-5.4135</v>
      </c>
      <c r="AA46" s="2">
        <v>-31.402100000000001</v>
      </c>
      <c r="AB46" s="2">
        <v>-31.4026</v>
      </c>
      <c r="AC46" s="2">
        <v>140.0831</v>
      </c>
      <c r="AD46">
        <f t="shared" si="5"/>
        <v>4.9999999999883471E-4</v>
      </c>
      <c r="AE46">
        <f t="shared" si="6"/>
        <v>-31.402349999999998</v>
      </c>
      <c r="AF46" s="2">
        <v>115.699</v>
      </c>
      <c r="AG46" s="2">
        <v>115.699</v>
      </c>
      <c r="AH46">
        <f t="shared" si="7"/>
        <v>0</v>
      </c>
      <c r="AI46">
        <f t="shared" si="8"/>
        <v>115.699</v>
      </c>
      <c r="AJ46">
        <v>4.7135840900000003</v>
      </c>
      <c r="AK46">
        <v>2.0466312694536</v>
      </c>
      <c r="AL46">
        <v>4.9865891600060026</v>
      </c>
      <c r="AM46" s="2">
        <v>1654.2139</v>
      </c>
      <c r="AN46" s="2">
        <v>551.87800000000004</v>
      </c>
      <c r="AO46" s="2">
        <v>1338.0795000000001</v>
      </c>
      <c r="AP46" s="2">
        <v>163.755</v>
      </c>
      <c r="AQ46">
        <v>72.190625800262211</v>
      </c>
      <c r="AR46">
        <v>55.81109824364637</v>
      </c>
      <c r="AS46">
        <v>88.888266424652585</v>
      </c>
    </row>
    <row r="47" spans="1:45" s="2" customFormat="1" x14ac:dyDescent="0.3">
      <c r="B47" s="9" t="s">
        <v>570</v>
      </c>
      <c r="C47" s="48">
        <f t="shared" si="17"/>
        <v>0</v>
      </c>
      <c r="D47" s="2">
        <f t="shared" si="18"/>
        <v>0.43736202381798117</v>
      </c>
      <c r="E47" s="2">
        <v>-424.05140899999998</v>
      </c>
      <c r="F47" s="2">
        <v>-423.91502300000002</v>
      </c>
      <c r="G47" s="2">
        <v>-423.91219619999998</v>
      </c>
      <c r="H47" s="4">
        <f t="shared" si="2"/>
        <v>-423.77581019999997</v>
      </c>
      <c r="I47" s="2">
        <v>12.4274</v>
      </c>
      <c r="J47" s="2">
        <v>-0.24451999999999999</v>
      </c>
      <c r="K47" s="2">
        <v>1.7850000000000001E-2</v>
      </c>
      <c r="L47" s="2">
        <v>-0.11333</v>
      </c>
      <c r="M47" s="2">
        <v>0.26236999999999999</v>
      </c>
      <c r="N47" s="2">
        <v>2.4479999999999998E-2</v>
      </c>
      <c r="O47" s="2">
        <v>98.909800000000004</v>
      </c>
      <c r="P47" s="2">
        <v>11.2644</v>
      </c>
      <c r="Q47" s="2">
        <v>4.5955000000000004</v>
      </c>
      <c r="R47" s="2">
        <v>-15.8598</v>
      </c>
      <c r="S47" s="2">
        <v>19.988499999999998</v>
      </c>
      <c r="T47" s="2">
        <v>0.79859000000000002</v>
      </c>
      <c r="U47" s="2">
        <v>-0.83791000000000004</v>
      </c>
      <c r="V47" s="2">
        <v>-0.82770999999999995</v>
      </c>
      <c r="W47" s="2">
        <v>-0.31497000000000003</v>
      </c>
      <c r="X47">
        <f t="shared" si="3"/>
        <v>1.0200000000000098E-2</v>
      </c>
      <c r="Y47">
        <f t="shared" si="4"/>
        <v>-0.83281000000000005</v>
      </c>
      <c r="Z47" s="2">
        <v>-11.005000000000001</v>
      </c>
      <c r="AA47" s="2">
        <v>-14.4168</v>
      </c>
      <c r="AB47" s="2">
        <v>-41.791600000000003</v>
      </c>
      <c r="AC47" s="2">
        <v>130.0196</v>
      </c>
      <c r="AD47">
        <f t="shared" si="5"/>
        <v>27.3748</v>
      </c>
      <c r="AE47">
        <f t="shared" si="6"/>
        <v>-28.104200000000002</v>
      </c>
      <c r="AF47" s="2">
        <v>115.124</v>
      </c>
      <c r="AG47" s="2">
        <v>116.014</v>
      </c>
      <c r="AH47">
        <f t="shared" si="7"/>
        <v>0.89000000000000057</v>
      </c>
      <c r="AI47">
        <f t="shared" si="8"/>
        <v>115.56899999999999</v>
      </c>
      <c r="AJ47">
        <v>6.3629271599999999</v>
      </c>
      <c r="AK47">
        <v>2.378574825199296</v>
      </c>
      <c r="AL47">
        <v>3.611281848182097</v>
      </c>
      <c r="AM47" s="2">
        <v>1650.2234000000001</v>
      </c>
      <c r="AN47" s="2">
        <v>602.15179999999998</v>
      </c>
      <c r="AO47" s="2">
        <v>1343.6086</v>
      </c>
      <c r="AP47" s="2">
        <v>212.2474</v>
      </c>
      <c r="AQ47">
        <v>69.906111271425004</v>
      </c>
      <c r="AR47">
        <v>52.207259273187802</v>
      </c>
      <c r="AS47">
        <v>88.668118274951539</v>
      </c>
    </row>
    <row r="48" spans="1:45" s="19" customFormat="1" x14ac:dyDescent="0.3">
      <c r="A48" s="19" t="s">
        <v>571</v>
      </c>
      <c r="B48" s="34" t="s">
        <v>572</v>
      </c>
      <c r="D48" s="19">
        <f>SUM(D45:D47)</f>
        <v>1</v>
      </c>
      <c r="E48" s="19">
        <f>$D$45*E45+$D$46*E46+$D$47*E47</f>
        <v>-424.05158545573391</v>
      </c>
      <c r="F48" s="19">
        <f t="shared" ref="F48:AS48" si="19">$D$45*F45+$D$46*F46+$D$47*F47</f>
        <v>-423.91515243416029</v>
      </c>
      <c r="G48" s="19">
        <f t="shared" si="19"/>
        <v>-423.91206281451883</v>
      </c>
      <c r="H48" s="19">
        <f t="shared" si="19"/>
        <v>-423.77562979294521</v>
      </c>
      <c r="I48" s="19">
        <f t="shared" si="19"/>
        <v>12.05186982245338</v>
      </c>
      <c r="J48" s="19">
        <f t="shared" si="19"/>
        <v>-0.24551281179933565</v>
      </c>
      <c r="K48" s="19">
        <f t="shared" si="19"/>
        <v>1.7883371694280732E-2</v>
      </c>
      <c r="L48" s="19">
        <f t="shared" si="19"/>
        <v>-0.11381253324240836</v>
      </c>
      <c r="M48" s="19">
        <f t="shared" si="19"/>
        <v>0.26339618349361638</v>
      </c>
      <c r="N48" s="19">
        <f t="shared" si="19"/>
        <v>2.4589543968006406E-2</v>
      </c>
      <c r="O48" s="19">
        <f t="shared" si="19"/>
        <v>98.744403488528945</v>
      </c>
      <c r="P48" s="19">
        <f t="shared" si="19"/>
        <v>11.171445232041826</v>
      </c>
      <c r="Q48" s="19">
        <f t="shared" si="19"/>
        <v>3.8747449591353966</v>
      </c>
      <c r="R48" s="19">
        <f t="shared" si="19"/>
        <v>-15.046162339571714</v>
      </c>
      <c r="S48" s="19">
        <f t="shared" si="19"/>
        <v>19.15874455509443</v>
      </c>
      <c r="T48" s="19">
        <f t="shared" si="19"/>
        <v>0.79893466049638251</v>
      </c>
      <c r="U48" s="19">
        <f t="shared" si="19"/>
        <v>-0.83176210654963634</v>
      </c>
      <c r="V48" s="19">
        <f t="shared" si="19"/>
        <v>-0.83192443239173675</v>
      </c>
      <c r="W48" s="19">
        <f t="shared" si="19"/>
        <v>-0.31918848824713719</v>
      </c>
      <c r="X48" s="19">
        <f t="shared" si="19"/>
        <v>9.0845111279872562E-3</v>
      </c>
      <c r="Y48" s="19">
        <f t="shared" si="19"/>
        <v>-0.83184326947068654</v>
      </c>
      <c r="Z48" s="19">
        <f t="shared" si="19"/>
        <v>-9.3453277563177757</v>
      </c>
      <c r="AA48" s="19">
        <f t="shared" si="19"/>
        <v>-24.604057553245308</v>
      </c>
      <c r="AB48" s="19">
        <f t="shared" si="19"/>
        <v>-31.771629259054563</v>
      </c>
      <c r="AC48" s="19">
        <f t="shared" si="19"/>
        <v>133.56046672068936</v>
      </c>
      <c r="AD48" s="19">
        <f t="shared" si="19"/>
        <v>16.777982999384442</v>
      </c>
      <c r="AE48" s="19">
        <f t="shared" si="19"/>
        <v>-28.187843406149938</v>
      </c>
      <c r="AF48" s="19">
        <f t="shared" si="19"/>
        <v>115.87594015618514</v>
      </c>
      <c r="AG48" s="19">
        <f t="shared" si="19"/>
        <v>115.2964953315648</v>
      </c>
      <c r="AH48" s="19">
        <f t="shared" si="19"/>
        <v>1.3579492270163462</v>
      </c>
      <c r="AI48" s="19">
        <f t="shared" si="19"/>
        <v>115.58621774387495</v>
      </c>
      <c r="AJ48" s="19">
        <f t="shared" ref="AJ48:AL48" si="20">$D$45*AJ45+$D$46*AJ46+$D$47*AJ47</f>
        <v>6.132564847657811</v>
      </c>
      <c r="AK48" s="19">
        <f t="shared" si="20"/>
        <v>2.1773753685544657</v>
      </c>
      <c r="AL48" s="19">
        <f t="shared" si="20"/>
        <v>3.8377594153499111</v>
      </c>
      <c r="AM48" s="19">
        <f t="shared" si="19"/>
        <v>1651.370615617358</v>
      </c>
      <c r="AN48" s="19">
        <f t="shared" si="19"/>
        <v>590.48084215943891</v>
      </c>
      <c r="AO48" s="19">
        <f t="shared" si="19"/>
        <v>1341.1505692835008</v>
      </c>
      <c r="AP48" s="19">
        <f t="shared" si="19"/>
        <v>215.77996921382902</v>
      </c>
      <c r="AQ48" s="19">
        <f t="shared" si="19"/>
        <v>70.069660004852352</v>
      </c>
      <c r="AR48" s="19">
        <f t="shared" si="19"/>
        <v>52.598424072261729</v>
      </c>
      <c r="AS48" s="19">
        <f t="shared" si="19"/>
        <v>88.51134675294179</v>
      </c>
    </row>
    <row r="49" spans="1:45" s="19" customFormat="1" x14ac:dyDescent="0.3">
      <c r="A49" s="19" t="s">
        <v>573</v>
      </c>
      <c r="B49" s="34" t="s">
        <v>574</v>
      </c>
      <c r="E49" s="19">
        <v>-757.22443399999997</v>
      </c>
      <c r="F49" s="19">
        <v>-757.20056999999997</v>
      </c>
      <c r="G49" s="19">
        <v>-757.11910650000004</v>
      </c>
      <c r="H49" s="43">
        <f t="shared" si="2"/>
        <v>-757.09524250000004</v>
      </c>
      <c r="I49" s="19">
        <v>12.5153</v>
      </c>
      <c r="J49" s="19">
        <v>-0.27313999999999999</v>
      </c>
      <c r="K49" s="19">
        <v>1.8550000000000001E-2</v>
      </c>
      <c r="L49" s="19">
        <v>-0.12728999999999999</v>
      </c>
      <c r="M49" s="19">
        <v>0.29169</v>
      </c>
      <c r="N49" s="19">
        <v>2.7779999999999999E-2</v>
      </c>
      <c r="O49" s="19">
        <v>86.517499999999998</v>
      </c>
      <c r="P49" s="19">
        <v>8.5204000000000004</v>
      </c>
      <c r="Q49" s="19">
        <v>3.4106000000000001</v>
      </c>
      <c r="R49" s="19">
        <v>-11.930999999999999</v>
      </c>
      <c r="S49" s="19">
        <v>15.0525</v>
      </c>
      <c r="T49" s="19">
        <v>0.77049999999999996</v>
      </c>
      <c r="U49" s="19">
        <v>-0.78373999999999999</v>
      </c>
      <c r="V49" s="19">
        <v>-0.81542000000000003</v>
      </c>
      <c r="W49" s="19">
        <v>9.9699999999999997E-3</v>
      </c>
      <c r="X49" s="44">
        <f t="shared" si="3"/>
        <v>3.1680000000000041E-2</v>
      </c>
      <c r="Y49" s="44">
        <f t="shared" si="4"/>
        <v>-0.79957999999999996</v>
      </c>
      <c r="Z49" s="19">
        <v>9.1354000000000006</v>
      </c>
      <c r="AA49" s="19">
        <v>-25.592500000000001</v>
      </c>
      <c r="AB49" s="19">
        <v>-13.3835</v>
      </c>
      <c r="AC49" s="19">
        <v>3.6747999999999998</v>
      </c>
      <c r="AD49" s="44">
        <f t="shared" si="5"/>
        <v>12.209000000000001</v>
      </c>
      <c r="AE49" s="44">
        <f t="shared" si="6"/>
        <v>-19.488</v>
      </c>
      <c r="AF49" s="19">
        <v>116.14100000000001</v>
      </c>
      <c r="AG49" s="19">
        <v>113.304</v>
      </c>
      <c r="AH49" s="44">
        <f t="shared" si="7"/>
        <v>2.8370000000000033</v>
      </c>
      <c r="AI49" s="44">
        <f t="shared" si="8"/>
        <v>114.7225</v>
      </c>
      <c r="AJ49" s="19">
        <v>5.7890525300000002</v>
      </c>
      <c r="AK49" s="19">
        <v>1.7569730345370329</v>
      </c>
      <c r="AL49" s="19">
        <v>3.2469507200000001</v>
      </c>
      <c r="AM49" s="19">
        <v>1689.9685999999999</v>
      </c>
      <c r="AN49" s="19">
        <v>534.76049999999998</v>
      </c>
      <c r="AO49" s="19">
        <v>1321.4395</v>
      </c>
      <c r="AP49" s="19">
        <v>379.12959999999998</v>
      </c>
      <c r="AQ49" s="19">
        <v>66.274827571049897</v>
      </c>
      <c r="AR49" s="19">
        <v>47.088616275610043</v>
      </c>
      <c r="AS49" s="19">
        <v>87.17531194329186</v>
      </c>
    </row>
    <row r="50" spans="1:45" s="2" customFormat="1" x14ac:dyDescent="0.3">
      <c r="B50" s="9" t="s">
        <v>575</v>
      </c>
      <c r="C50" s="46">
        <f>(H50-MIN($H$50:$H$51))*627.509</f>
        <v>6.2750807100201201E-5</v>
      </c>
      <c r="D50" s="2">
        <f>EXP(-C50/(0.001986*295.15))/(EXP(-$C$50/(0.001986*295.15))+EXP(-$C$51/(0.001986*295.15)))</f>
        <v>0.49997323684602984</v>
      </c>
      <c r="E50" s="2">
        <v>-535.73950300000001</v>
      </c>
      <c r="F50" s="2">
        <v>-535.692407</v>
      </c>
      <c r="G50" s="2">
        <v>-535.59277229999998</v>
      </c>
      <c r="H50" s="4">
        <f t="shared" si="2"/>
        <v>-535.54567629999997</v>
      </c>
      <c r="I50" s="2">
        <v>10.876099999999999</v>
      </c>
      <c r="J50" s="2">
        <v>-0.27046999999999999</v>
      </c>
      <c r="K50" s="2">
        <v>1.312E-2</v>
      </c>
      <c r="L50" s="2">
        <v>-0.12867000000000001</v>
      </c>
      <c r="M50" s="2">
        <v>0.28359000000000001</v>
      </c>
      <c r="N50" s="2">
        <v>2.9190000000000001E-2</v>
      </c>
      <c r="O50" s="2">
        <v>92.116200000000006</v>
      </c>
      <c r="P50" s="2">
        <v>9.7767999999999997</v>
      </c>
      <c r="Q50" s="2">
        <v>2.4487999999999999</v>
      </c>
      <c r="R50" s="2">
        <v>-12.2256</v>
      </c>
      <c r="S50" s="2">
        <v>15.8445</v>
      </c>
      <c r="T50" s="2">
        <v>0.78197000000000005</v>
      </c>
      <c r="U50" s="2">
        <v>-0.79269999999999996</v>
      </c>
      <c r="V50" s="2">
        <v>-0.78147999999999995</v>
      </c>
      <c r="W50" s="2">
        <v>-0.20411000000000001</v>
      </c>
      <c r="X50">
        <f t="shared" si="3"/>
        <v>1.1220000000000008E-2</v>
      </c>
      <c r="Y50">
        <f t="shared" si="4"/>
        <v>-0.78708999999999996</v>
      </c>
      <c r="Z50" s="2">
        <v>3.7867000000000002</v>
      </c>
      <c r="AA50" s="2">
        <v>-53.968299999999999</v>
      </c>
      <c r="AB50" s="2">
        <v>-67.046800000000005</v>
      </c>
      <c r="AC50" s="2">
        <v>31.741</v>
      </c>
      <c r="AD50">
        <f t="shared" si="5"/>
        <v>13.078500000000005</v>
      </c>
      <c r="AE50">
        <f t="shared" si="6"/>
        <v>-60.507550000000002</v>
      </c>
      <c r="AF50" s="2">
        <v>114.191</v>
      </c>
      <c r="AG50" s="2">
        <v>114.687</v>
      </c>
      <c r="AH50">
        <f t="shared" si="7"/>
        <v>0.49599999999999511</v>
      </c>
      <c r="AI50">
        <f t="shared" si="8"/>
        <v>114.43899999999999</v>
      </c>
      <c r="AJ50" s="2">
        <v>6.4848633600000003</v>
      </c>
      <c r="AK50" s="2">
        <v>2.190960909807329</v>
      </c>
      <c r="AL50" s="2">
        <v>3.8284537689911442</v>
      </c>
      <c r="AM50" s="2">
        <v>1688.3244</v>
      </c>
      <c r="AN50" s="2">
        <v>605.00480000000005</v>
      </c>
      <c r="AO50" s="2">
        <v>1341.652</v>
      </c>
      <c r="AP50" s="2">
        <v>317.75020000000001</v>
      </c>
      <c r="AQ50" s="2">
        <v>68.299805445239912</v>
      </c>
      <c r="AR50" s="2">
        <v>49.88059671776471</v>
      </c>
      <c r="AS50" s="2">
        <v>88.0620427187947</v>
      </c>
    </row>
    <row r="51" spans="1:45" s="2" customFormat="1" x14ac:dyDescent="0.3">
      <c r="B51" s="9" t="s">
        <v>576</v>
      </c>
      <c r="C51" s="48">
        <f>(H51-MIN($H$50:$H$51))*627.509</f>
        <v>0</v>
      </c>
      <c r="D51" s="2">
        <f>EXP(-C51/(0.001986*295.15))/(EXP(-$C$50/(0.001986*295.15))+EXP(-$C$51/(0.001986*295.15)))</f>
        <v>0.50002676315397021</v>
      </c>
      <c r="E51" s="2">
        <v>-535.73950300000001</v>
      </c>
      <c r="F51" s="2">
        <v>-535.692407</v>
      </c>
      <c r="G51" s="2">
        <v>-535.59277239999994</v>
      </c>
      <c r="H51" s="4">
        <f t="shared" si="2"/>
        <v>-535.54567639999982</v>
      </c>
      <c r="I51" s="2">
        <v>10.875999999999999</v>
      </c>
      <c r="J51" s="2">
        <v>-0.27046999999999999</v>
      </c>
      <c r="K51" s="2">
        <v>1.312E-2</v>
      </c>
      <c r="L51" s="2">
        <v>-0.12867000000000001</v>
      </c>
      <c r="M51" s="2">
        <v>0.28359000000000001</v>
      </c>
      <c r="N51" s="2">
        <v>2.9190000000000001E-2</v>
      </c>
      <c r="O51" s="2">
        <v>92.116100000000003</v>
      </c>
      <c r="P51" s="2">
        <v>9.7767999999999997</v>
      </c>
      <c r="Q51" s="2">
        <v>2.4489000000000001</v>
      </c>
      <c r="R51" s="2">
        <v>-12.2257</v>
      </c>
      <c r="S51" s="2">
        <v>15.8445</v>
      </c>
      <c r="T51" s="2">
        <v>0.78197000000000005</v>
      </c>
      <c r="U51" s="2">
        <v>-0.79271000000000003</v>
      </c>
      <c r="V51" s="2">
        <v>-0.78147999999999995</v>
      </c>
      <c r="W51" s="2">
        <v>-0.20411000000000001</v>
      </c>
      <c r="X51">
        <f t="shared" si="3"/>
        <v>1.1230000000000073E-2</v>
      </c>
      <c r="Y51">
        <f t="shared" si="4"/>
        <v>-0.78709499999999999</v>
      </c>
      <c r="Z51" s="2">
        <v>3.7871000000000001</v>
      </c>
      <c r="AA51" s="2">
        <v>-53.967500000000001</v>
      </c>
      <c r="AB51" s="2">
        <v>-67.043300000000002</v>
      </c>
      <c r="AC51" s="2">
        <v>31.741399999999999</v>
      </c>
      <c r="AD51">
        <f t="shared" si="5"/>
        <v>13.075800000000001</v>
      </c>
      <c r="AE51">
        <f t="shared" si="6"/>
        <v>-60.505400000000002</v>
      </c>
      <c r="AF51" s="2">
        <v>114.191</v>
      </c>
      <c r="AG51" s="2">
        <v>114.688</v>
      </c>
      <c r="AH51">
        <f t="shared" si="7"/>
        <v>0.49699999999999989</v>
      </c>
      <c r="AI51">
        <f t="shared" si="8"/>
        <v>114.43950000000001</v>
      </c>
      <c r="AJ51" s="2">
        <v>6.4848679100000002</v>
      </c>
      <c r="AK51" s="2">
        <v>2.1907612269046468</v>
      </c>
      <c r="AL51" s="2">
        <v>3.828453259483918</v>
      </c>
      <c r="AM51" s="2">
        <v>1688.3276000000001</v>
      </c>
      <c r="AN51" s="2">
        <v>605.00599999999997</v>
      </c>
      <c r="AO51" s="2">
        <v>1341.6483000000001</v>
      </c>
      <c r="AP51" s="2">
        <v>317.75619999999998</v>
      </c>
      <c r="AQ51" s="2">
        <v>68.297987413450741</v>
      </c>
      <c r="AR51" s="2">
        <v>49.881261689944253</v>
      </c>
      <c r="AS51" s="2">
        <v>88.062745098039215</v>
      </c>
    </row>
    <row r="52" spans="1:45" s="19" customFormat="1" x14ac:dyDescent="0.3">
      <c r="A52" s="19" t="s">
        <v>577</v>
      </c>
      <c r="B52" s="34" t="s">
        <v>578</v>
      </c>
      <c r="D52" s="19">
        <f>SUM(D50:D51)</f>
        <v>1</v>
      </c>
      <c r="E52" s="19">
        <f>$D$50*E50+$D$51*E51</f>
        <v>-535.73950300000001</v>
      </c>
      <c r="F52" s="19">
        <f t="shared" ref="F52:AS52" si="21">$D$50*F50+$D$51*F51</f>
        <v>-535.692407</v>
      </c>
      <c r="G52" s="19">
        <f t="shared" si="21"/>
        <v>-535.59277235000263</v>
      </c>
      <c r="H52" s="19">
        <f t="shared" si="21"/>
        <v>-535.54567635000262</v>
      </c>
      <c r="I52" s="19">
        <f t="shared" si="21"/>
        <v>10.876049997323683</v>
      </c>
      <c r="J52" s="19">
        <f t="shared" si="21"/>
        <v>-0.27046999999999999</v>
      </c>
      <c r="K52" s="19">
        <f t="shared" si="21"/>
        <v>1.312E-2</v>
      </c>
      <c r="L52" s="19">
        <f t="shared" si="21"/>
        <v>-0.12867000000000001</v>
      </c>
      <c r="M52" s="19">
        <f t="shared" si="21"/>
        <v>0.28359000000000001</v>
      </c>
      <c r="N52" s="19">
        <f t="shared" si="21"/>
        <v>2.9190000000000001E-2</v>
      </c>
      <c r="O52" s="19">
        <f t="shared" si="21"/>
        <v>92.116149997323703</v>
      </c>
      <c r="P52" s="19">
        <f t="shared" si="21"/>
        <v>9.7768000000000015</v>
      </c>
      <c r="Q52" s="19">
        <f t="shared" si="21"/>
        <v>2.4488500026763154</v>
      </c>
      <c r="R52" s="19">
        <f t="shared" si="21"/>
        <v>-12.225650002676316</v>
      </c>
      <c r="S52" s="19">
        <f t="shared" si="21"/>
        <v>15.8445</v>
      </c>
      <c r="T52" s="19">
        <f t="shared" si="21"/>
        <v>0.78197000000000005</v>
      </c>
      <c r="U52" s="19">
        <f t="shared" si="21"/>
        <v>-0.79270500026763158</v>
      </c>
      <c r="V52" s="19">
        <f t="shared" si="21"/>
        <v>-0.78147999999999995</v>
      </c>
      <c r="W52" s="19">
        <f t="shared" si="21"/>
        <v>-0.20411000000000001</v>
      </c>
      <c r="X52" s="19">
        <f t="shared" si="21"/>
        <v>1.1225000267631581E-2</v>
      </c>
      <c r="Y52" s="19">
        <f t="shared" si="21"/>
        <v>-0.78709250013381582</v>
      </c>
      <c r="Z52" s="19">
        <f t="shared" si="21"/>
        <v>3.7869000107052617</v>
      </c>
      <c r="AA52" s="19">
        <f t="shared" si="21"/>
        <v>-53.967899978589486</v>
      </c>
      <c r="AB52" s="19">
        <f t="shared" si="21"/>
        <v>-67.045049906328956</v>
      </c>
      <c r="AC52" s="19">
        <f t="shared" si="21"/>
        <v>31.741200010705263</v>
      </c>
      <c r="AD52" s="19">
        <f t="shared" si="21"/>
        <v>13.077149927739487</v>
      </c>
      <c r="AE52" s="19">
        <f t="shared" si="21"/>
        <v>-60.506474942459221</v>
      </c>
      <c r="AF52" s="19">
        <f t="shared" si="21"/>
        <v>114.191</v>
      </c>
      <c r="AG52" s="19">
        <f t="shared" si="21"/>
        <v>114.68750002676316</v>
      </c>
      <c r="AH52" s="19">
        <f t="shared" si="21"/>
        <v>0.49650002676315153</v>
      </c>
      <c r="AI52" s="19">
        <f t="shared" si="21"/>
        <v>114.43925001338158</v>
      </c>
      <c r="AJ52" s="19">
        <f t="shared" ref="AJ52:AL52" si="22">$D$50*AJ50+$D$51*AJ51</f>
        <v>6.4848656351217731</v>
      </c>
      <c r="AK52" s="19">
        <f t="shared" si="22"/>
        <v>2.1908610630118437</v>
      </c>
      <c r="AL52" s="19">
        <f t="shared" si="22"/>
        <v>3.8284535142238951</v>
      </c>
      <c r="AM52" s="19">
        <f t="shared" si="21"/>
        <v>1688.3260000856421</v>
      </c>
      <c r="AN52" s="19">
        <f t="shared" si="21"/>
        <v>605.00540003211586</v>
      </c>
      <c r="AO52" s="19">
        <f t="shared" si="21"/>
        <v>1341.6501499009764</v>
      </c>
      <c r="AP52" s="19">
        <f t="shared" si="21"/>
        <v>317.7532001605789</v>
      </c>
      <c r="AQ52" s="19">
        <f t="shared" si="21"/>
        <v>68.298896380689058</v>
      </c>
      <c r="AR52" s="19">
        <f t="shared" si="21"/>
        <v>49.880929221651236</v>
      </c>
      <c r="AS52" s="19">
        <f t="shared" si="21"/>
        <v>88.062393927214856</v>
      </c>
    </row>
    <row r="53" spans="1:45" s="19" customFormat="1" x14ac:dyDescent="0.3">
      <c r="A53" s="19" t="s">
        <v>579</v>
      </c>
      <c r="B53" s="34" t="s">
        <v>580</v>
      </c>
      <c r="E53" s="19">
        <v>-534.98572100000001</v>
      </c>
      <c r="F53" s="19">
        <v>-534.88774599999999</v>
      </c>
      <c r="G53" s="19">
        <v>-534.81745409999996</v>
      </c>
      <c r="H53" s="43">
        <f>G53+F53-E53</f>
        <v>-534.71947909999994</v>
      </c>
      <c r="I53" s="19">
        <v>11.832100000000001</v>
      </c>
      <c r="J53" s="19">
        <v>-0.24593000000000001</v>
      </c>
      <c r="K53" s="19">
        <v>1.54E-2</v>
      </c>
      <c r="L53" s="19">
        <v>-0.11527</v>
      </c>
      <c r="M53" s="19">
        <v>0.26133000000000001</v>
      </c>
      <c r="N53" s="19">
        <v>2.5420000000000002E-2</v>
      </c>
      <c r="O53" s="19">
        <v>115.399</v>
      </c>
      <c r="P53" s="19">
        <v>13.518800000000001</v>
      </c>
      <c r="Q53" s="19">
        <v>5.3385999999999996</v>
      </c>
      <c r="R53" s="19">
        <v>-18.857500000000002</v>
      </c>
      <c r="S53" s="19">
        <v>23.808900000000001</v>
      </c>
      <c r="T53" s="19">
        <v>0.75914000000000004</v>
      </c>
      <c r="U53" s="19">
        <v>-0.79451000000000005</v>
      </c>
      <c r="V53" s="19">
        <v>-0.82113000000000003</v>
      </c>
      <c r="W53" s="19">
        <v>-0.15196999999999999</v>
      </c>
      <c r="X53" s="44">
        <f t="shared" si="3"/>
        <v>2.6619999999999977E-2</v>
      </c>
      <c r="Y53" s="44">
        <f t="shared" si="4"/>
        <v>-0.80781999999999998</v>
      </c>
      <c r="Z53" s="19">
        <v>1.0056</v>
      </c>
      <c r="AA53" s="19">
        <v>-46.498699999999999</v>
      </c>
      <c r="AB53" s="19">
        <v>-13.731400000000001</v>
      </c>
      <c r="AC53" s="19">
        <v>113.41840000000001</v>
      </c>
      <c r="AD53" s="44">
        <f t="shared" si="5"/>
        <v>32.767299999999999</v>
      </c>
      <c r="AE53" s="44">
        <f>AVERAGE(AA53:AB53)</f>
        <v>-30.11505</v>
      </c>
      <c r="AF53" s="19">
        <v>117.45699999999999</v>
      </c>
      <c r="AG53" s="19">
        <v>111.56399999999999</v>
      </c>
      <c r="AH53" s="44">
        <f t="shared" si="7"/>
        <v>5.8930000000000007</v>
      </c>
      <c r="AI53" s="44">
        <f>AVERAGE(AF53:AG53)</f>
        <v>114.51049999999999</v>
      </c>
      <c r="AJ53" s="19">
        <v>4.6458941300000003</v>
      </c>
      <c r="AK53" s="19">
        <v>1.8900409553783371</v>
      </c>
      <c r="AL53" s="19">
        <v>7.1756314127371166</v>
      </c>
      <c r="AM53" s="19">
        <v>1699.3134</v>
      </c>
      <c r="AN53" s="19">
        <v>657.55529999999999</v>
      </c>
      <c r="AO53" s="19">
        <v>1350.1692</v>
      </c>
      <c r="AP53" s="19">
        <v>156.47319999999999</v>
      </c>
      <c r="AQ53" s="19">
        <v>69.572695635223226</v>
      </c>
      <c r="AR53" s="19">
        <v>51.185734243766028</v>
      </c>
      <c r="AS53" s="19">
        <v>88.567821835796437</v>
      </c>
    </row>
    <row r="54" spans="1:45" s="19" customFormat="1" x14ac:dyDescent="0.3">
      <c r="A54" s="19" t="s">
        <v>581</v>
      </c>
      <c r="B54" s="34" t="s">
        <v>582</v>
      </c>
      <c r="E54" s="19">
        <v>-533.79175999999995</v>
      </c>
      <c r="F54" s="19">
        <v>-533.71715099999994</v>
      </c>
      <c r="G54" s="19">
        <v>-533.6268503</v>
      </c>
      <c r="H54" s="43">
        <f t="shared" si="2"/>
        <v>-533.55224129999999</v>
      </c>
      <c r="I54" s="19">
        <v>13.458600000000001</v>
      </c>
      <c r="J54" s="19">
        <v>-0.25384000000000001</v>
      </c>
      <c r="K54" s="19">
        <v>-7.3099999999999997E-3</v>
      </c>
      <c r="L54" s="19">
        <v>-0.13056999999999999</v>
      </c>
      <c r="M54" s="19">
        <v>0.24653</v>
      </c>
      <c r="N54" s="19">
        <v>3.458E-2</v>
      </c>
      <c r="O54" s="19">
        <v>111.962</v>
      </c>
      <c r="P54" s="19">
        <v>7.7706</v>
      </c>
      <c r="Q54" s="19">
        <v>2.0975000000000001</v>
      </c>
      <c r="R54" s="19">
        <v>-9.8680000000000003</v>
      </c>
      <c r="S54" s="19">
        <v>12.7342</v>
      </c>
      <c r="T54" s="19">
        <v>0.71018000000000003</v>
      </c>
      <c r="U54" s="19">
        <v>-0.78480000000000005</v>
      </c>
      <c r="V54" s="19">
        <v>-0.77434000000000003</v>
      </c>
      <c r="W54" s="19">
        <v>0.50668999999999997</v>
      </c>
      <c r="X54" s="44">
        <f t="shared" si="3"/>
        <v>1.0460000000000025E-2</v>
      </c>
      <c r="Y54" s="44">
        <f t="shared" si="4"/>
        <v>-0.7795700000000001</v>
      </c>
      <c r="Z54" s="19">
        <v>-2.9388999999999998</v>
      </c>
      <c r="AA54" s="19">
        <v>-59.9011</v>
      </c>
      <c r="AB54" s="19">
        <v>-54.262099999999997</v>
      </c>
      <c r="AC54" s="19">
        <v>-43.292099999999998</v>
      </c>
      <c r="AD54" s="44">
        <f t="shared" si="5"/>
        <v>5.6390000000000029</v>
      </c>
      <c r="AE54" s="44">
        <f t="shared" si="6"/>
        <v>-57.081599999999995</v>
      </c>
      <c r="AF54" s="19">
        <v>113.38</v>
      </c>
      <c r="AG54" s="19">
        <v>115.449</v>
      </c>
      <c r="AH54" s="44">
        <f t="shared" si="7"/>
        <v>2.0690000000000026</v>
      </c>
      <c r="AI54" s="44">
        <f t="shared" si="8"/>
        <v>114.4145</v>
      </c>
      <c r="AJ54" s="19">
        <v>6.3882605999999997</v>
      </c>
      <c r="AK54" s="19">
        <v>2.2268801282469011</v>
      </c>
      <c r="AL54" s="19">
        <v>5.9110522807818606</v>
      </c>
      <c r="AM54" s="19">
        <v>1669.1466</v>
      </c>
      <c r="AN54" s="19">
        <v>560.16210000000001</v>
      </c>
      <c r="AO54" s="19">
        <v>1386.5965000000001</v>
      </c>
      <c r="AP54" s="19">
        <v>101.76220000000001</v>
      </c>
      <c r="AQ54" s="19">
        <v>69.820223559562066</v>
      </c>
      <c r="AR54" s="19">
        <v>51.064999419302382</v>
      </c>
      <c r="AS54" s="19">
        <v>89.135346910726071</v>
      </c>
    </row>
    <row r="55" spans="1:45" s="19" customFormat="1" x14ac:dyDescent="0.3">
      <c r="A55" s="19" t="s">
        <v>583</v>
      </c>
      <c r="B55" s="34" t="s">
        <v>584</v>
      </c>
      <c r="E55" s="19">
        <v>-434.249841</v>
      </c>
      <c r="F55" s="19">
        <v>-434.22101900000001</v>
      </c>
      <c r="G55" s="19">
        <v>-434.15180179999999</v>
      </c>
      <c r="H55" s="43">
        <f t="shared" si="2"/>
        <v>-434.1229798</v>
      </c>
      <c r="I55" s="19">
        <v>8.2532999999999994</v>
      </c>
      <c r="J55" s="19">
        <v>-0.27847</v>
      </c>
      <c r="K55" s="19">
        <v>2.1579999999999998E-2</v>
      </c>
      <c r="L55" s="19">
        <v>-0.12845000000000001</v>
      </c>
      <c r="M55" s="19">
        <v>0.30004999999999998</v>
      </c>
      <c r="N55" s="19">
        <v>2.7490000000000001E-2</v>
      </c>
      <c r="O55" s="19">
        <v>69.174000000000007</v>
      </c>
      <c r="P55" s="19">
        <v>8.4598999999999993</v>
      </c>
      <c r="Q55" s="19">
        <v>4.4054000000000002</v>
      </c>
      <c r="R55" s="19">
        <v>-12.8653</v>
      </c>
      <c r="S55" s="19">
        <v>16.015499999999999</v>
      </c>
      <c r="T55" s="19">
        <v>0.74609999999999999</v>
      </c>
      <c r="U55" s="19">
        <v>-0.78203999999999996</v>
      </c>
      <c r="V55" s="19">
        <v>-0.79586000000000001</v>
      </c>
      <c r="W55" s="19">
        <v>0.16788</v>
      </c>
      <c r="X55" s="44">
        <f t="shared" si="3"/>
        <v>1.3820000000000054E-2</v>
      </c>
      <c r="Y55" s="44">
        <f t="shared" si="4"/>
        <v>-0.78895000000000004</v>
      </c>
      <c r="Z55" s="19">
        <v>11.903</v>
      </c>
      <c r="AA55" s="19">
        <v>-30.788399999999999</v>
      </c>
      <c r="AB55" s="19">
        <v>-22.655799999999999</v>
      </c>
      <c r="AC55" s="19">
        <v>9.7779000000000007</v>
      </c>
      <c r="AD55" s="44">
        <f t="shared" si="5"/>
        <v>8.1326000000000001</v>
      </c>
      <c r="AE55" s="44">
        <f t="shared" si="6"/>
        <v>-26.722099999999998</v>
      </c>
      <c r="AF55" s="19">
        <v>116.24299999999999</v>
      </c>
      <c r="AG55" s="19">
        <v>112.57599999999999</v>
      </c>
      <c r="AH55" s="44">
        <f t="shared" si="7"/>
        <v>3.6670000000000016</v>
      </c>
      <c r="AI55" s="44">
        <f t="shared" si="8"/>
        <v>114.40949999999999</v>
      </c>
      <c r="AJ55" s="19">
        <v>5.3607391299999998</v>
      </c>
      <c r="AK55" s="19">
        <v>1.7</v>
      </c>
      <c r="AL55" s="19">
        <v>3.1439813600000002</v>
      </c>
      <c r="AM55" s="19">
        <v>1694.6922</v>
      </c>
      <c r="AN55" s="19">
        <v>590.68510000000003</v>
      </c>
      <c r="AO55" s="19">
        <v>1329.6732</v>
      </c>
      <c r="AP55" s="19">
        <v>329.43979999999999</v>
      </c>
      <c r="AQ55" s="19">
        <v>65.757733860040403</v>
      </c>
      <c r="AR55" s="19">
        <v>46.329735870177188</v>
      </c>
      <c r="AS55" s="19">
        <v>87.12254479041782</v>
      </c>
    </row>
    <row r="56" spans="1:45" s="19" customFormat="1" x14ac:dyDescent="0.3">
      <c r="A56" s="19" t="s">
        <v>585</v>
      </c>
      <c r="B56" s="34" t="s">
        <v>586</v>
      </c>
      <c r="E56" s="19">
        <v>-591.35854200000006</v>
      </c>
      <c r="F56" s="19">
        <v>-591.23979899999995</v>
      </c>
      <c r="G56" s="19">
        <v>-591.16694170000005</v>
      </c>
      <c r="H56" s="43">
        <f t="shared" si="2"/>
        <v>-591.04819869999994</v>
      </c>
      <c r="I56" s="19">
        <v>16.388100000000001</v>
      </c>
      <c r="J56" s="19">
        <v>-0.23379</v>
      </c>
      <c r="K56" s="19">
        <v>1.234E-2</v>
      </c>
      <c r="L56" s="19">
        <v>-0.11073</v>
      </c>
      <c r="M56" s="19">
        <v>0.24612999999999999</v>
      </c>
      <c r="N56" s="19">
        <v>2.4910000000000002E-2</v>
      </c>
      <c r="O56" s="19">
        <v>143.923</v>
      </c>
      <c r="P56" s="19">
        <v>14.5715</v>
      </c>
      <c r="Q56" s="19">
        <v>8.7662999999999993</v>
      </c>
      <c r="R56" s="19">
        <v>-23.337800000000001</v>
      </c>
      <c r="S56" s="19">
        <v>28.876200000000001</v>
      </c>
      <c r="T56" s="19">
        <v>0.83572000000000002</v>
      </c>
      <c r="U56" s="19">
        <v>-0.83238999999999996</v>
      </c>
      <c r="V56" s="19">
        <v>-0.82840000000000003</v>
      </c>
      <c r="W56" s="19">
        <v>-0.25458999999999998</v>
      </c>
      <c r="X56" s="44">
        <f t="shared" si="3"/>
        <v>3.989999999999938E-3</v>
      </c>
      <c r="Y56" s="44">
        <f t="shared" si="4"/>
        <v>-0.83039499999999999</v>
      </c>
      <c r="Z56" s="19">
        <v>2.7831999999999999</v>
      </c>
      <c r="AA56" s="19">
        <v>-18.440100000000001</v>
      </c>
      <c r="AB56" s="19">
        <v>-42.785299999999999</v>
      </c>
      <c r="AC56" s="19">
        <v>48.043399999999998</v>
      </c>
      <c r="AD56" s="44">
        <f t="shared" si="5"/>
        <v>24.345199999999998</v>
      </c>
      <c r="AE56" s="44">
        <f t="shared" si="6"/>
        <v>-30.6127</v>
      </c>
      <c r="AF56" s="19">
        <v>115.36</v>
      </c>
      <c r="AG56" s="19">
        <v>115.267</v>
      </c>
      <c r="AH56" s="44">
        <f t="shared" si="7"/>
        <v>9.3000000000003524E-2</v>
      </c>
      <c r="AI56" s="44">
        <f t="shared" si="8"/>
        <v>115.3135</v>
      </c>
      <c r="AJ56" s="19">
        <v>6.9794715900000002</v>
      </c>
      <c r="AK56" s="19">
        <v>1.878565019924483</v>
      </c>
      <c r="AL56" s="19">
        <v>5.5144066850173896</v>
      </c>
      <c r="AM56" s="19">
        <v>1652.3463999999999</v>
      </c>
      <c r="AN56" s="19">
        <v>519.2903</v>
      </c>
      <c r="AO56" s="19">
        <v>1328.3931</v>
      </c>
      <c r="AP56" s="19">
        <v>238.24600000000001</v>
      </c>
      <c r="AQ56" s="19">
        <v>67.038127090301003</v>
      </c>
      <c r="AR56" s="19">
        <v>48.893082192311141</v>
      </c>
      <c r="AS56" s="19">
        <v>87.297200394394821</v>
      </c>
    </row>
    <row r="57" spans="1:45" s="19" customFormat="1" x14ac:dyDescent="0.3">
      <c r="A57" s="17" t="s">
        <v>587</v>
      </c>
      <c r="B57" s="17" t="s">
        <v>588</v>
      </c>
      <c r="C57" s="47"/>
      <c r="E57" s="19">
        <v>-3492.9293630000002</v>
      </c>
      <c r="F57" s="19">
        <v>-3492.860475</v>
      </c>
      <c r="G57" s="19">
        <v>-3492.7804784999998</v>
      </c>
      <c r="H57" s="43">
        <f t="shared" si="2"/>
        <v>-3492.7115905000001</v>
      </c>
      <c r="I57" s="19">
        <v>14.257</v>
      </c>
      <c r="J57" s="19">
        <v>-0.25134000000000001</v>
      </c>
      <c r="K57" s="19">
        <v>1.251E-2</v>
      </c>
      <c r="L57" s="19">
        <v>-0.11942</v>
      </c>
      <c r="M57" s="19">
        <v>0.26384999999999997</v>
      </c>
      <c r="N57" s="19">
        <v>2.7019999999999999E-2</v>
      </c>
      <c r="O57" s="19">
        <v>149.57400000000001</v>
      </c>
      <c r="P57" s="19">
        <v>17.713000000000001</v>
      </c>
      <c r="Q57" s="19">
        <v>3.5815999999999999</v>
      </c>
      <c r="R57" s="19">
        <v>-21.294599999999999</v>
      </c>
      <c r="S57" s="19">
        <v>27.929200000000002</v>
      </c>
      <c r="T57" s="19">
        <v>0.81384000000000001</v>
      </c>
      <c r="U57" s="19">
        <v>-0.79927999999999999</v>
      </c>
      <c r="V57" s="19">
        <v>-0.81186000000000003</v>
      </c>
      <c r="W57" s="19">
        <v>-0.53932000000000002</v>
      </c>
      <c r="X57" s="44">
        <f t="shared" si="3"/>
        <v>1.2580000000000036E-2</v>
      </c>
      <c r="Y57" s="44">
        <f t="shared" si="4"/>
        <v>-0.80557000000000001</v>
      </c>
      <c r="Z57" s="19">
        <v>3.1598000000000002</v>
      </c>
      <c r="AA57" s="19">
        <v>-48.402700000000003</v>
      </c>
      <c r="AB57" s="19">
        <v>-23.058</v>
      </c>
      <c r="AC57" s="19">
        <v>136.63489999999999</v>
      </c>
      <c r="AD57" s="44">
        <f t="shared" si="5"/>
        <v>25.344700000000003</v>
      </c>
      <c r="AE57" s="44">
        <f t="shared" si="6"/>
        <v>-35.730350000000001</v>
      </c>
      <c r="AF57" s="19">
        <v>113.809</v>
      </c>
      <c r="AG57" s="19">
        <v>115.23099999999999</v>
      </c>
      <c r="AH57" s="44">
        <f t="shared" si="7"/>
        <v>1.421999999999997</v>
      </c>
      <c r="AI57" s="44">
        <f t="shared" si="8"/>
        <v>114.52</v>
      </c>
      <c r="AJ57" s="19">
        <v>5.2773763000000002</v>
      </c>
      <c r="AK57" s="19">
        <v>1.96968418101701</v>
      </c>
      <c r="AL57" s="19">
        <v>6.936284770612648</v>
      </c>
      <c r="AM57" s="19">
        <v>1704.3987</v>
      </c>
      <c r="AN57" s="19">
        <v>583.81020000000001</v>
      </c>
      <c r="AO57" s="19">
        <v>1317.3677</v>
      </c>
      <c r="AP57" s="19">
        <v>184.65209999999999</v>
      </c>
      <c r="AQ57" s="19">
        <v>67.470957064805063</v>
      </c>
      <c r="AR57" s="19">
        <v>49.354970372771042</v>
      </c>
      <c r="AS57" s="19">
        <v>87.378619020586214</v>
      </c>
    </row>
    <row r="58" spans="1:45" s="19" customFormat="1" x14ac:dyDescent="0.3">
      <c r="A58" s="19" t="s">
        <v>589</v>
      </c>
      <c r="B58" s="34" t="s">
        <v>590</v>
      </c>
      <c r="E58" s="19">
        <v>-1417.097886</v>
      </c>
      <c r="F58" s="19">
        <v>-1417.0228569999999</v>
      </c>
      <c r="G58" s="19">
        <v>-1416.8865407999999</v>
      </c>
      <c r="H58" s="43">
        <f t="shared" si="2"/>
        <v>-1416.8115118000001</v>
      </c>
      <c r="I58" s="19">
        <v>20.211500000000001</v>
      </c>
      <c r="J58" s="19">
        <v>-0.26799000000000001</v>
      </c>
      <c r="K58" s="19">
        <v>-7.4799999999999997E-3</v>
      </c>
      <c r="L58" s="19">
        <v>-0.13772999999999999</v>
      </c>
      <c r="M58" s="19">
        <v>0.26051000000000002</v>
      </c>
      <c r="N58" s="19">
        <v>3.6409999999999998E-2</v>
      </c>
      <c r="O58" s="19">
        <v>155.96700000000001</v>
      </c>
      <c r="P58" s="19">
        <v>16.253399999999999</v>
      </c>
      <c r="Q58" s="19">
        <v>11.8352</v>
      </c>
      <c r="R58" s="19">
        <v>-28.0886</v>
      </c>
      <c r="S58" s="19">
        <v>34.542999999999999</v>
      </c>
      <c r="T58" s="19">
        <v>0.74985999999999997</v>
      </c>
      <c r="U58" s="19">
        <v>-0.81089</v>
      </c>
      <c r="V58" s="19">
        <v>-0.80213000000000001</v>
      </c>
      <c r="W58" s="19">
        <v>-0.23266999999999999</v>
      </c>
      <c r="X58" s="44">
        <f t="shared" si="3"/>
        <v>8.75999999999999E-3</v>
      </c>
      <c r="Y58" s="44">
        <f t="shared" si="4"/>
        <v>-0.80651000000000006</v>
      </c>
      <c r="Z58" s="19">
        <v>3.0510999999999999</v>
      </c>
      <c r="AA58" s="19">
        <v>-6.8925000000000001</v>
      </c>
      <c r="AB58" s="19">
        <v>-60.393900000000002</v>
      </c>
      <c r="AC58" s="19">
        <v>14.680400000000001</v>
      </c>
      <c r="AD58" s="44">
        <f t="shared" si="5"/>
        <v>53.501400000000004</v>
      </c>
      <c r="AE58" s="44">
        <f t="shared" si="6"/>
        <v>-33.6432</v>
      </c>
      <c r="AF58" s="19">
        <v>116.40300000000001</v>
      </c>
      <c r="AG58" s="19">
        <v>113.637</v>
      </c>
      <c r="AH58" s="44">
        <f t="shared" si="7"/>
        <v>2.7660000000000053</v>
      </c>
      <c r="AI58" s="44">
        <f t="shared" si="8"/>
        <v>115.02000000000001</v>
      </c>
      <c r="AJ58" s="19">
        <v>8.7085039200000001</v>
      </c>
      <c r="AK58" s="19">
        <v>2.1231523228187079</v>
      </c>
      <c r="AL58" s="19">
        <v>5.5198295802795414</v>
      </c>
      <c r="AM58" s="19">
        <v>1676.8802000000001</v>
      </c>
      <c r="AN58" s="19">
        <v>216.26499999999999</v>
      </c>
      <c r="AO58" s="19">
        <v>1332.7820999999999</v>
      </c>
      <c r="AP58" s="19">
        <v>352.09230000000002</v>
      </c>
      <c r="AQ58" s="19">
        <v>65.841906796910692</v>
      </c>
      <c r="AR58" s="19">
        <v>45.924531349035597</v>
      </c>
      <c r="AS58" s="19">
        <v>87.203591450137623</v>
      </c>
    </row>
    <row r="59" spans="1:45" s="19" customFormat="1" x14ac:dyDescent="0.3">
      <c r="A59" s="19" t="s">
        <v>591</v>
      </c>
      <c r="B59" s="34" t="s">
        <v>592</v>
      </c>
      <c r="E59" s="19">
        <v>-496.86444599999999</v>
      </c>
      <c r="F59" s="19">
        <v>-496.77353099999999</v>
      </c>
      <c r="G59" s="19">
        <v>-496.71526840000001</v>
      </c>
      <c r="H59" s="43">
        <f t="shared" si="2"/>
        <v>-496.62435340000007</v>
      </c>
      <c r="I59" s="19">
        <v>12.385400000000001</v>
      </c>
      <c r="J59" s="19">
        <v>-0.24009</v>
      </c>
      <c r="K59" s="19">
        <v>1.3650000000000001E-2</v>
      </c>
      <c r="L59" s="19">
        <v>-0.11322</v>
      </c>
      <c r="M59" s="19">
        <v>0.25374000000000002</v>
      </c>
      <c r="N59" s="19">
        <v>2.5260000000000001E-2</v>
      </c>
      <c r="O59" s="19">
        <v>101.919</v>
      </c>
      <c r="P59" s="19">
        <v>9.0864999999999991</v>
      </c>
      <c r="Q59" s="19">
        <v>7.4306999999999999</v>
      </c>
      <c r="R59" s="19">
        <v>-16.517199999999999</v>
      </c>
      <c r="S59" s="19">
        <v>20.263200000000001</v>
      </c>
      <c r="T59" s="19">
        <v>0.78459000000000001</v>
      </c>
      <c r="U59" s="19">
        <v>-0.82081000000000004</v>
      </c>
      <c r="V59" s="19">
        <v>-0.81074999999999997</v>
      </c>
      <c r="W59" s="19">
        <v>-0.24757999999999999</v>
      </c>
      <c r="X59" s="44">
        <f t="shared" si="3"/>
        <v>1.0060000000000069E-2</v>
      </c>
      <c r="Y59" s="44">
        <f t="shared" si="4"/>
        <v>-0.81577999999999995</v>
      </c>
      <c r="Z59" s="19">
        <v>4.2727000000000004</v>
      </c>
      <c r="AA59" s="19">
        <v>-28.229800000000001</v>
      </c>
      <c r="AB59" s="19">
        <v>-43.209600000000002</v>
      </c>
      <c r="AC59" s="19">
        <v>43.723399999999998</v>
      </c>
      <c r="AD59" s="44">
        <f t="shared" si="5"/>
        <v>14.979800000000001</v>
      </c>
      <c r="AE59" s="44">
        <f t="shared" si="6"/>
        <v>-35.719700000000003</v>
      </c>
      <c r="AF59" s="19">
        <v>116.19499999999999</v>
      </c>
      <c r="AG59" s="19">
        <v>114.76600000000001</v>
      </c>
      <c r="AH59" s="44">
        <f t="shared" si="7"/>
        <v>1.4289999999999878</v>
      </c>
      <c r="AI59" s="44">
        <f t="shared" si="8"/>
        <v>115.48050000000001</v>
      </c>
      <c r="AJ59" s="19">
        <v>6.6769724699999999</v>
      </c>
      <c r="AK59" s="19">
        <v>1.975581</v>
      </c>
      <c r="AL59" s="19">
        <v>4.23193267</v>
      </c>
      <c r="AM59" s="19">
        <v>1659.1134999999999</v>
      </c>
      <c r="AN59" s="19">
        <v>406.88470000000001</v>
      </c>
      <c r="AO59" s="19">
        <v>1331.9348</v>
      </c>
      <c r="AP59" s="19">
        <v>210.3338</v>
      </c>
      <c r="AQ59" s="19">
        <v>67.207861078146408</v>
      </c>
      <c r="AR59" s="19">
        <v>49.209932779299962</v>
      </c>
      <c r="AS59" s="19">
        <v>87.302014124641929</v>
      </c>
    </row>
    <row r="60" spans="1:45" s="2" customFormat="1" x14ac:dyDescent="0.3">
      <c r="B60" s="9" t="s">
        <v>593</v>
      </c>
      <c r="C60" s="48">
        <f>(H60-MIN($H$60:$H$61))*627.509</f>
        <v>0</v>
      </c>
      <c r="D60" s="2">
        <f>EXP(-C60/(0.001986*295.15))/(EXP(-$C$60/(0.001986*295.15))+EXP(-$C$61/(0.001986*295.15)))</f>
        <v>0.50050850048083573</v>
      </c>
      <c r="E60" s="2">
        <v>-537.16252799999995</v>
      </c>
      <c r="F60" s="2">
        <v>-537.03654700000004</v>
      </c>
      <c r="G60" s="2">
        <v>-536.98562949999996</v>
      </c>
      <c r="H60" s="4">
        <f t="shared" si="2"/>
        <v>-536.85964850000016</v>
      </c>
      <c r="I60" s="2">
        <v>11.7591</v>
      </c>
      <c r="J60" s="2">
        <v>-0.25134000000000001</v>
      </c>
      <c r="K60" s="2">
        <v>1.523E-2</v>
      </c>
      <c r="L60" s="2">
        <v>-0.11806</v>
      </c>
      <c r="M60" s="2">
        <v>0.26656999999999997</v>
      </c>
      <c r="N60" s="2">
        <v>2.614E-2</v>
      </c>
      <c r="O60" s="2">
        <v>133.09299999999999</v>
      </c>
      <c r="P60" s="2">
        <v>13.105600000000001</v>
      </c>
      <c r="Q60" s="2">
        <v>3.91</v>
      </c>
      <c r="R60" s="2">
        <v>-17.015699999999999</v>
      </c>
      <c r="S60" s="2">
        <v>21.8307</v>
      </c>
      <c r="T60" s="2">
        <v>0.81354000000000004</v>
      </c>
      <c r="U60" s="2">
        <v>-0.82240999999999997</v>
      </c>
      <c r="V60" s="2">
        <v>-0.80330999999999997</v>
      </c>
      <c r="W60" s="2">
        <v>-0.21184</v>
      </c>
      <c r="X60">
        <f t="shared" si="3"/>
        <v>1.9100000000000006E-2</v>
      </c>
      <c r="Y60">
        <f t="shared" si="4"/>
        <v>-0.81285999999999992</v>
      </c>
      <c r="Z60" s="2">
        <v>-2.4245000000000001</v>
      </c>
      <c r="AA60" s="2">
        <v>13.9907</v>
      </c>
      <c r="AB60" s="2">
        <v>-46.768700000000003</v>
      </c>
      <c r="AC60" s="2">
        <v>150.0557</v>
      </c>
      <c r="AD60">
        <f t="shared" si="5"/>
        <v>60.759399999999999</v>
      </c>
      <c r="AE60">
        <f t="shared" si="6"/>
        <v>-16.389000000000003</v>
      </c>
      <c r="AF60" s="2">
        <v>114.62</v>
      </c>
      <c r="AG60" s="2">
        <v>115.648</v>
      </c>
      <c r="AH60">
        <f t="shared" si="7"/>
        <v>1.0279999999999916</v>
      </c>
      <c r="AI60">
        <f t="shared" si="8"/>
        <v>115.134</v>
      </c>
      <c r="AJ60" s="2">
        <v>5.3770264000000001</v>
      </c>
      <c r="AK60" s="2">
        <v>2.6812464236844158</v>
      </c>
      <c r="AL60" s="2">
        <v>5.9214654168559102</v>
      </c>
      <c r="AM60" s="2">
        <v>1677.7972</v>
      </c>
      <c r="AN60" s="2">
        <v>575.74580000000003</v>
      </c>
      <c r="AO60" s="2">
        <v>1315.539</v>
      </c>
      <c r="AP60" s="2">
        <v>334.46019999999999</v>
      </c>
      <c r="AQ60" s="2">
        <v>70.662742699892988</v>
      </c>
      <c r="AR60" s="2">
        <v>54.288239321571218</v>
      </c>
      <c r="AS60" s="2">
        <v>88.250694672682187</v>
      </c>
    </row>
    <row r="61" spans="1:45" s="2" customFormat="1" x14ac:dyDescent="0.3">
      <c r="B61" s="9" t="s">
        <v>594</v>
      </c>
      <c r="C61" s="46">
        <f>(H61-MIN($H$60:$H$61))*627.509</f>
        <v>1.1922670470521553E-3</v>
      </c>
      <c r="D61" s="2">
        <f>EXP(-C61/(0.001986*295.15))/(EXP(-$C$60/(0.001986*295.15))+EXP(-$C$61/(0.001986*295.15)))</f>
        <v>0.49949149951916438</v>
      </c>
      <c r="E61" s="2">
        <v>-537.16252799999995</v>
      </c>
      <c r="F61" s="2">
        <v>-537.03654600000004</v>
      </c>
      <c r="G61" s="2">
        <v>-536.98562860000004</v>
      </c>
      <c r="H61" s="4">
        <f t="shared" si="2"/>
        <v>-536.85964660000025</v>
      </c>
      <c r="I61" s="2">
        <v>11.759</v>
      </c>
      <c r="J61" s="2">
        <v>-0.25133</v>
      </c>
      <c r="K61" s="2">
        <v>1.523E-2</v>
      </c>
      <c r="L61" s="2">
        <v>-0.11805</v>
      </c>
      <c r="M61" s="2">
        <v>0.26656000000000002</v>
      </c>
      <c r="N61" s="2">
        <v>2.614E-2</v>
      </c>
      <c r="O61" s="2">
        <v>133.09299999999999</v>
      </c>
      <c r="P61" s="2">
        <v>13.1046</v>
      </c>
      <c r="Q61" s="2">
        <v>3.911</v>
      </c>
      <c r="R61" s="2">
        <v>-17.015599999999999</v>
      </c>
      <c r="S61" s="2">
        <v>21.830200000000001</v>
      </c>
      <c r="T61" s="2">
        <v>0.81354000000000004</v>
      </c>
      <c r="U61" s="2">
        <v>-0.82240999999999997</v>
      </c>
      <c r="V61" s="2">
        <v>-0.80332000000000003</v>
      </c>
      <c r="W61" s="2">
        <v>-0.21184</v>
      </c>
      <c r="X61">
        <f t="shared" si="3"/>
        <v>1.908999999999994E-2</v>
      </c>
      <c r="Y61">
        <f t="shared" si="4"/>
        <v>-0.81286499999999995</v>
      </c>
      <c r="Z61" s="2">
        <v>-2.4226999999999999</v>
      </c>
      <c r="AA61" s="2">
        <v>13.991099999999999</v>
      </c>
      <c r="AB61" s="2">
        <v>-46.757800000000003</v>
      </c>
      <c r="AC61" s="2">
        <v>150.05609999999999</v>
      </c>
      <c r="AD61">
        <f t="shared" si="5"/>
        <v>60.748900000000006</v>
      </c>
      <c r="AE61">
        <f t="shared" si="6"/>
        <v>-16.38335</v>
      </c>
      <c r="AF61" s="2">
        <v>114.62</v>
      </c>
      <c r="AG61" s="2">
        <v>115.648</v>
      </c>
      <c r="AH61">
        <f t="shared" si="7"/>
        <v>1.0279999999999916</v>
      </c>
      <c r="AI61">
        <f t="shared" si="8"/>
        <v>115.134</v>
      </c>
      <c r="AJ61" s="2">
        <v>5.3772296300000004</v>
      </c>
      <c r="AK61" s="2">
        <v>2.6811911903093621</v>
      </c>
      <c r="AL61" s="2">
        <v>5.9214448305303398</v>
      </c>
      <c r="AM61" s="2">
        <v>1677.7991</v>
      </c>
      <c r="AN61" s="2">
        <v>575.73400000000004</v>
      </c>
      <c r="AO61" s="2">
        <v>1315.5374999999999</v>
      </c>
      <c r="AP61" s="2">
        <v>334.45699999999999</v>
      </c>
      <c r="AQ61" s="2">
        <v>70.662225458214607</v>
      </c>
      <c r="AR61" s="2">
        <v>54.287907495832819</v>
      </c>
      <c r="AS61" s="2">
        <v>88.249903828557123</v>
      </c>
    </row>
    <row r="62" spans="1:45" s="19" customFormat="1" x14ac:dyDescent="0.3">
      <c r="A62" s="19" t="s">
        <v>595</v>
      </c>
      <c r="B62" s="34" t="s">
        <v>596</v>
      </c>
      <c r="D62" s="19">
        <f>SUM(D60:D61)</f>
        <v>1</v>
      </c>
      <c r="E62" s="19">
        <f>$D$60*E60+$D$61*E61</f>
        <v>-537.16252800000007</v>
      </c>
      <c r="F62" s="19">
        <f t="shared" ref="F62:AS62" si="23">$D$60*F60+$D$61*F61</f>
        <v>-537.03654650050862</v>
      </c>
      <c r="G62" s="19">
        <f t="shared" si="23"/>
        <v>-536.98562905045765</v>
      </c>
      <c r="H62" s="19">
        <f t="shared" si="23"/>
        <v>-536.85964755096643</v>
      </c>
      <c r="I62" s="19">
        <f t="shared" si="23"/>
        <v>11.75905005085005</v>
      </c>
      <c r="J62" s="19">
        <f t="shared" si="23"/>
        <v>-0.25133500508500484</v>
      </c>
      <c r="K62" s="19">
        <f t="shared" si="23"/>
        <v>1.5230000000000002E-2</v>
      </c>
      <c r="L62" s="19">
        <f t="shared" si="23"/>
        <v>-0.11805500508500483</v>
      </c>
      <c r="M62" s="19">
        <f t="shared" si="23"/>
        <v>0.2665650050850048</v>
      </c>
      <c r="N62" s="19">
        <f t="shared" si="23"/>
        <v>2.6140000000000004E-2</v>
      </c>
      <c r="O62" s="19">
        <f t="shared" si="23"/>
        <v>133.09300000000002</v>
      </c>
      <c r="P62" s="19">
        <f t="shared" si="23"/>
        <v>13.105100508500483</v>
      </c>
      <c r="Q62" s="19">
        <f t="shared" si="23"/>
        <v>3.9104994914995199</v>
      </c>
      <c r="R62" s="19">
        <f t="shared" si="23"/>
        <v>-17.015650050850049</v>
      </c>
      <c r="S62" s="19">
        <f t="shared" si="23"/>
        <v>21.830450254250245</v>
      </c>
      <c r="T62" s="19">
        <f t="shared" si="23"/>
        <v>0.81354000000000015</v>
      </c>
      <c r="U62" s="19">
        <f t="shared" si="23"/>
        <v>-0.82241000000000009</v>
      </c>
      <c r="V62" s="19">
        <f t="shared" si="23"/>
        <v>-0.80331499491499536</v>
      </c>
      <c r="W62" s="19">
        <f t="shared" si="23"/>
        <v>-0.21184000000000003</v>
      </c>
      <c r="X62" s="19">
        <f t="shared" si="23"/>
        <v>1.9095005085004786E-2</v>
      </c>
      <c r="Y62" s="19">
        <f t="shared" si="23"/>
        <v>-0.81286249745749761</v>
      </c>
      <c r="Z62" s="19">
        <f t="shared" si="23"/>
        <v>-2.4236009153008657</v>
      </c>
      <c r="AA62" s="19">
        <f t="shared" si="23"/>
        <v>13.990899796599809</v>
      </c>
      <c r="AB62" s="19">
        <f t="shared" si="23"/>
        <v>-46.763255542655244</v>
      </c>
      <c r="AC62" s="19">
        <f t="shared" si="23"/>
        <v>150.05589979659982</v>
      </c>
      <c r="AD62" s="19">
        <f t="shared" si="23"/>
        <v>60.754155339255057</v>
      </c>
      <c r="AE62" s="19">
        <f t="shared" si="23"/>
        <v>-16.386177873027719</v>
      </c>
      <c r="AF62" s="19">
        <f t="shared" si="23"/>
        <v>114.62000000000002</v>
      </c>
      <c r="AG62" s="19">
        <f t="shared" si="23"/>
        <v>115.648</v>
      </c>
      <c r="AH62" s="19">
        <f t="shared" si="23"/>
        <v>1.0279999999999916</v>
      </c>
      <c r="AI62" s="19">
        <f t="shared" si="23"/>
        <v>115.13400000000001</v>
      </c>
      <c r="AJ62" s="19">
        <f t="shared" ref="AJ62:AL62" si="24">$D$60*AJ60+$D$61*AJ61</f>
        <v>5.377127911657448</v>
      </c>
      <c r="AK62" s="19">
        <f t="shared" si="24"/>
        <v>2.681218835083087</v>
      </c>
      <c r="AL62" s="19">
        <f t="shared" si="24"/>
        <v>5.921455134161282</v>
      </c>
      <c r="AM62" s="19">
        <f t="shared" si="23"/>
        <v>1677.7981490338493</v>
      </c>
      <c r="AN62" s="19">
        <f t="shared" si="23"/>
        <v>575.73990600030572</v>
      </c>
      <c r="AO62" s="19">
        <f t="shared" si="23"/>
        <v>1315.538250762751</v>
      </c>
      <c r="AP62" s="19">
        <f t="shared" si="23"/>
        <v>334.45860162720157</v>
      </c>
      <c r="AQ62" s="19">
        <f t="shared" si="23"/>
        <v>70.662484342071451</v>
      </c>
      <c r="AR62" s="19">
        <f t="shared" si="23"/>
        <v>54.288073577435568</v>
      </c>
      <c r="AS62" s="19">
        <f t="shared" si="23"/>
        <v>88.250299652764284</v>
      </c>
    </row>
    <row r="63" spans="1:45" s="19" customFormat="1" x14ac:dyDescent="0.3">
      <c r="A63" s="19" t="s">
        <v>597</v>
      </c>
      <c r="B63" s="34" t="s">
        <v>598</v>
      </c>
      <c r="E63" s="19">
        <v>-571.89919699999996</v>
      </c>
      <c r="F63" s="19">
        <v>-571.81642099999999</v>
      </c>
      <c r="G63" s="19">
        <v>-571.72516659999997</v>
      </c>
      <c r="H63" s="43">
        <f t="shared" ref="H63:H69" si="25">G63+F63-E63</f>
        <v>-571.6423906</v>
      </c>
      <c r="I63" s="19">
        <v>15.3688</v>
      </c>
      <c r="J63" s="19">
        <v>-0.25490000000000002</v>
      </c>
      <c r="K63" s="19">
        <v>9.2999999999999992E-3</v>
      </c>
      <c r="L63" s="19">
        <v>-0.12280000000000001</v>
      </c>
      <c r="M63" s="19">
        <v>0.26419999999999999</v>
      </c>
      <c r="N63" s="19">
        <v>2.8539999999999999E-2</v>
      </c>
      <c r="O63" s="19">
        <v>125.929</v>
      </c>
      <c r="P63" s="19">
        <v>11.817399999999999</v>
      </c>
      <c r="Q63" s="19">
        <v>11.632899999999999</v>
      </c>
      <c r="R63" s="19">
        <v>-23.450299999999999</v>
      </c>
      <c r="S63" s="19">
        <v>28.7209</v>
      </c>
      <c r="T63" s="19">
        <v>0.74463000000000001</v>
      </c>
      <c r="U63" s="19">
        <v>-0.79791000000000001</v>
      </c>
      <c r="V63" s="19">
        <v>-0.77893999999999997</v>
      </c>
      <c r="W63" s="19">
        <v>0.24423</v>
      </c>
      <c r="X63" s="44">
        <f t="shared" si="3"/>
        <v>1.8970000000000042E-2</v>
      </c>
      <c r="Y63" s="44">
        <f t="shared" ref="Y63:Y69" si="26">AVERAGE(U63:V63)</f>
        <v>-0.78842499999999993</v>
      </c>
      <c r="Z63" s="19">
        <v>10.925599999999999</v>
      </c>
      <c r="AA63" s="19">
        <v>-22.540500000000002</v>
      </c>
      <c r="AB63" s="19">
        <v>-27.696300000000001</v>
      </c>
      <c r="AC63" s="19">
        <v>1.4413</v>
      </c>
      <c r="AD63" s="44">
        <f t="shared" si="5"/>
        <v>5.1557999999999993</v>
      </c>
      <c r="AE63" s="44">
        <f t="shared" ref="AE63:AE69" si="27">AVERAGE(AA63:AB63)</f>
        <v>-25.118400000000001</v>
      </c>
      <c r="AF63" s="19">
        <v>112.616</v>
      </c>
      <c r="AG63" s="19">
        <v>116.13800000000001</v>
      </c>
      <c r="AH63" s="44">
        <f t="shared" si="7"/>
        <v>3.5220000000000056</v>
      </c>
      <c r="AI63" s="44">
        <f t="shared" ref="AI63:AI69" si="28">AVERAGE(AF63:AG63)</f>
        <v>114.37700000000001</v>
      </c>
      <c r="AJ63" s="19">
        <v>8.2228715300000008</v>
      </c>
      <c r="AK63" s="19">
        <v>1.70022783</v>
      </c>
      <c r="AL63" s="19">
        <v>4.0029887994581079</v>
      </c>
      <c r="AM63" s="19">
        <v>1695.6007999999999</v>
      </c>
      <c r="AN63" s="19">
        <v>539.04129999999998</v>
      </c>
      <c r="AO63" s="19">
        <v>1318.5404000000001</v>
      </c>
      <c r="AP63" s="19">
        <v>389.5059</v>
      </c>
      <c r="AQ63" s="19">
        <v>65.989282124004745</v>
      </c>
      <c r="AR63" s="19">
        <v>46.670471841704718</v>
      </c>
      <c r="AS63" s="19">
        <v>87.166520383200435</v>
      </c>
    </row>
    <row r="64" spans="1:45" s="2" customFormat="1" x14ac:dyDescent="0.3">
      <c r="B64" s="9" t="s">
        <v>599</v>
      </c>
      <c r="C64" s="48">
        <f>(H64-MIN($H$64:$H$65))*627.509</f>
        <v>0</v>
      </c>
      <c r="D64" s="2">
        <f>EXP(-C64/(0.001986*295.15))/(EXP(-$C$64/(0.001986*295.15))+EXP(-$C$65/(0.001986*295.15)))</f>
        <v>0.97679696504701907</v>
      </c>
      <c r="E64" s="2">
        <v>-346.60117400000001</v>
      </c>
      <c r="F64" s="2">
        <v>-346.50158699999997</v>
      </c>
      <c r="G64" s="2">
        <v>-346.49856879999999</v>
      </c>
      <c r="H64" s="4">
        <f t="shared" si="25"/>
        <v>-346.39898179999989</v>
      </c>
      <c r="I64" s="2">
        <v>10.0707</v>
      </c>
      <c r="J64" s="2">
        <v>-0.25024999999999997</v>
      </c>
      <c r="K64" s="2">
        <v>1.9E-2</v>
      </c>
      <c r="L64" s="2">
        <v>-0.11562</v>
      </c>
      <c r="M64" s="2">
        <v>0.26924999999999999</v>
      </c>
      <c r="N64" s="2">
        <v>2.4830000000000001E-2</v>
      </c>
      <c r="O64" s="2">
        <v>80.752600000000001</v>
      </c>
      <c r="P64" s="2">
        <v>8.7408999999999999</v>
      </c>
      <c r="Q64" s="2">
        <v>2.238</v>
      </c>
      <c r="R64" s="2">
        <v>-10.978899999999999</v>
      </c>
      <c r="S64" s="2">
        <v>14.210900000000001</v>
      </c>
      <c r="T64" s="2">
        <v>0.79376000000000002</v>
      </c>
      <c r="U64" s="2">
        <v>-0.83172999999999997</v>
      </c>
      <c r="V64" s="2">
        <v>-0.83004999999999995</v>
      </c>
      <c r="W64" s="2">
        <v>-0.50165000000000004</v>
      </c>
      <c r="X64">
        <f t="shared" si="3"/>
        <v>1.6800000000000148E-3</v>
      </c>
      <c r="Y64">
        <f t="shared" si="26"/>
        <v>-0.83088999999999991</v>
      </c>
      <c r="Z64" s="2">
        <v>-4.9318999999999997</v>
      </c>
      <c r="AA64" s="2">
        <v>-34.9345</v>
      </c>
      <c r="AB64" s="2">
        <v>-43.9666</v>
      </c>
      <c r="AC64" s="2">
        <v>133.9402</v>
      </c>
      <c r="AD64">
        <f t="shared" si="5"/>
        <v>9.0320999999999998</v>
      </c>
      <c r="AE64">
        <f t="shared" si="27"/>
        <v>-39.45055</v>
      </c>
      <c r="AF64" s="2">
        <v>116.17700000000001</v>
      </c>
      <c r="AG64" s="2">
        <v>114.967</v>
      </c>
      <c r="AH64">
        <f t="shared" si="7"/>
        <v>1.210000000000008</v>
      </c>
      <c r="AI64">
        <f t="shared" si="28"/>
        <v>115.572</v>
      </c>
      <c r="AJ64" s="2">
        <v>5.4403617400000002</v>
      </c>
      <c r="AK64" s="2">
        <v>2.0793095386588951</v>
      </c>
      <c r="AL64" s="2">
        <v>4.4844013867737154</v>
      </c>
      <c r="AM64" s="2">
        <v>1653.1147000000001</v>
      </c>
      <c r="AN64" s="2">
        <v>630.95929999999998</v>
      </c>
      <c r="AO64" s="2">
        <v>1349.672</v>
      </c>
      <c r="AP64" s="2">
        <v>227.88499999999999</v>
      </c>
      <c r="AQ64" s="2">
        <v>68.649206455373275</v>
      </c>
      <c r="AR64" s="2">
        <v>50.232775755484248</v>
      </c>
      <c r="AS64" s="2">
        <v>87.945039718849543</v>
      </c>
    </row>
    <row r="65" spans="1:45" s="2" customFormat="1" x14ac:dyDescent="0.3">
      <c r="A65" s="12"/>
      <c r="B65" s="63" t="s">
        <v>600</v>
      </c>
      <c r="C65" s="46">
        <f>(H65-MIN($H$64:$H$65))*627.509</f>
        <v>2.192265442301133</v>
      </c>
      <c r="D65" s="2">
        <f>EXP(-C65/(0.001986*295.15))/(EXP(-$C$64/(0.001986*295.15))+EXP(-$C$65/(0.001986*295.15)))</f>
        <v>2.320303495298082E-2</v>
      </c>
      <c r="E65" s="2">
        <v>-346.59979299999998</v>
      </c>
      <c r="F65" s="2">
        <v>-346.49968000000001</v>
      </c>
      <c r="G65" s="2">
        <v>-346.49560120000001</v>
      </c>
      <c r="H65" s="4">
        <f t="shared" si="25"/>
        <v>-346.39548820000005</v>
      </c>
      <c r="I65" s="2">
        <v>9.17</v>
      </c>
      <c r="J65" s="2">
        <v>-0.24864</v>
      </c>
      <c r="K65" s="2">
        <v>1.7600000000000001E-2</v>
      </c>
      <c r="L65" s="2">
        <v>-0.11552</v>
      </c>
      <c r="M65" s="2">
        <v>0.26623999999999998</v>
      </c>
      <c r="N65" s="2">
        <v>2.5059999999999999E-2</v>
      </c>
      <c r="O65" s="2">
        <v>79.840800000000002</v>
      </c>
      <c r="P65" s="2">
        <v>7.5956000000000001</v>
      </c>
      <c r="Q65" s="2">
        <v>2.5427</v>
      </c>
      <c r="R65" s="2">
        <v>-10.138299999999999</v>
      </c>
      <c r="S65" s="2">
        <v>12.9207</v>
      </c>
      <c r="T65" s="2">
        <v>0.79588999999999999</v>
      </c>
      <c r="U65" s="2">
        <v>-0.82970999999999995</v>
      </c>
      <c r="V65" s="2">
        <v>-0.83137000000000005</v>
      </c>
      <c r="W65" s="2">
        <v>-0.50654999999999994</v>
      </c>
      <c r="X65">
        <f t="shared" si="3"/>
        <v>1.6600000000001058E-3</v>
      </c>
      <c r="Y65">
        <f t="shared" si="26"/>
        <v>-0.83054000000000006</v>
      </c>
      <c r="Z65" s="2">
        <v>-4.0857000000000001</v>
      </c>
      <c r="AA65" s="2">
        <v>-61.8506</v>
      </c>
      <c r="AB65" s="2">
        <v>-39.188400000000001</v>
      </c>
      <c r="AC65" s="2">
        <v>140.45320000000001</v>
      </c>
      <c r="AD65">
        <f t="shared" si="5"/>
        <v>22.662199999999999</v>
      </c>
      <c r="AE65">
        <f t="shared" si="27"/>
        <v>-50.519500000000001</v>
      </c>
      <c r="AF65" s="2">
        <v>117.587</v>
      </c>
      <c r="AG65" s="2">
        <v>113.84099999999999</v>
      </c>
      <c r="AH65">
        <f t="shared" si="7"/>
        <v>3.7460000000000093</v>
      </c>
      <c r="AI65">
        <f t="shared" si="28"/>
        <v>115.714</v>
      </c>
      <c r="AJ65" s="2">
        <v>4.48216328</v>
      </c>
      <c r="AK65" s="2">
        <v>2.141047376391926</v>
      </c>
      <c r="AL65" s="2">
        <v>4.4418134621481791</v>
      </c>
      <c r="AM65" s="2">
        <v>1651.4867999999999</v>
      </c>
      <c r="AN65" s="2">
        <v>641.65309999999999</v>
      </c>
      <c r="AO65" s="2">
        <v>1328.2787000000001</v>
      </c>
      <c r="AP65" s="2">
        <v>159.64320000000001</v>
      </c>
      <c r="AQ65" s="2">
        <v>69.21002795735501</v>
      </c>
      <c r="AR65" s="2">
        <v>51.736056958994077</v>
      </c>
      <c r="AS65" s="2">
        <v>87.762220786447614</v>
      </c>
    </row>
    <row r="66" spans="1:45" s="19" customFormat="1" x14ac:dyDescent="0.3">
      <c r="A66" s="19" t="s">
        <v>601</v>
      </c>
      <c r="B66" s="34" t="s">
        <v>602</v>
      </c>
      <c r="D66" s="19">
        <f>SUM(D64:D65)</f>
        <v>0.99999999999999989</v>
      </c>
      <c r="E66" s="19">
        <f>$D$64*E64+$D$65*E65</f>
        <v>-346.60114195660873</v>
      </c>
      <c r="F66" s="19">
        <f t="shared" ref="F66:AS66" si="29">$D$64*F64+$D$65*F65</f>
        <v>-346.50154275181228</v>
      </c>
      <c r="G66" s="19">
        <f t="shared" si="29"/>
        <v>-346.49849994267345</v>
      </c>
      <c r="H66" s="19">
        <f t="shared" si="29"/>
        <v>-346.39890073787694</v>
      </c>
      <c r="I66" s="19">
        <f t="shared" si="29"/>
        <v>10.04980102641785</v>
      </c>
      <c r="J66" s="19">
        <f t="shared" si="29"/>
        <v>-0.25021264311372565</v>
      </c>
      <c r="K66" s="19">
        <f t="shared" si="29"/>
        <v>1.8967515751065825E-2</v>
      </c>
      <c r="L66" s="19">
        <f t="shared" si="29"/>
        <v>-0.11561767969650469</v>
      </c>
      <c r="M66" s="19">
        <f t="shared" si="29"/>
        <v>0.26918015886479146</v>
      </c>
      <c r="N66" s="19">
        <f t="shared" si="29"/>
        <v>2.4835336698039185E-2</v>
      </c>
      <c r="O66" s="19">
        <f t="shared" si="29"/>
        <v>80.731443472729865</v>
      </c>
      <c r="P66" s="19">
        <f t="shared" si="29"/>
        <v>8.7143255640683499</v>
      </c>
      <c r="Q66" s="19">
        <f t="shared" si="29"/>
        <v>2.2450699647501726</v>
      </c>
      <c r="R66" s="19">
        <f t="shared" si="29"/>
        <v>-10.959395528818522</v>
      </c>
      <c r="S66" s="19">
        <f t="shared" si="29"/>
        <v>14.180963444303663</v>
      </c>
      <c r="T66" s="19">
        <f t="shared" si="29"/>
        <v>0.79380942246444985</v>
      </c>
      <c r="U66" s="19">
        <f t="shared" si="29"/>
        <v>-0.83168312986939485</v>
      </c>
      <c r="V66" s="19">
        <f t="shared" si="29"/>
        <v>-0.8300806280061378</v>
      </c>
      <c r="W66" s="19">
        <f t="shared" si="29"/>
        <v>-0.50176369487126959</v>
      </c>
      <c r="X66" s="19">
        <f t="shared" si="29"/>
        <v>1.6795359393009571E-3</v>
      </c>
      <c r="Y66" s="19">
        <f t="shared" si="29"/>
        <v>-0.83088187893776633</v>
      </c>
      <c r="Z66" s="19">
        <f t="shared" si="29"/>
        <v>-4.9122655918227869</v>
      </c>
      <c r="AA66" s="19">
        <f t="shared" si="29"/>
        <v>-35.559035209097928</v>
      </c>
      <c r="AB66" s="19">
        <f t="shared" si="29"/>
        <v>-43.855731258387664</v>
      </c>
      <c r="AC66" s="19">
        <f t="shared" si="29"/>
        <v>134.09132136664877</v>
      </c>
      <c r="AD66" s="19">
        <f t="shared" si="29"/>
        <v>9.3483596867126231</v>
      </c>
      <c r="AE66" s="19">
        <f t="shared" si="29"/>
        <v>-39.707383233742789</v>
      </c>
      <c r="AF66" s="19">
        <f t="shared" si="29"/>
        <v>116.2097162792837</v>
      </c>
      <c r="AG66" s="19">
        <f t="shared" si="29"/>
        <v>114.94087338264293</v>
      </c>
      <c r="AH66" s="19">
        <f t="shared" si="29"/>
        <v>1.2688428966407672</v>
      </c>
      <c r="AI66" s="19">
        <f t="shared" si="29"/>
        <v>115.57529483096332</v>
      </c>
      <c r="AJ66" s="19">
        <f t="shared" ref="AJ66:AL66" si="30">$D$64*AJ64+$D$65*AJ65</f>
        <v>5.4181286276407272</v>
      </c>
      <c r="AK66" s="19">
        <f t="shared" si="30"/>
        <v>2.0807420438657358</v>
      </c>
      <c r="AL66" s="19">
        <f t="shared" si="30"/>
        <v>4.4834132176700541</v>
      </c>
      <c r="AM66" s="19">
        <f t="shared" si="29"/>
        <v>1653.0769277794</v>
      </c>
      <c r="AN66" s="19">
        <f t="shared" si="29"/>
        <v>631.20742861518011</v>
      </c>
      <c r="AO66" s="19">
        <f t="shared" si="29"/>
        <v>1349.1756105123404</v>
      </c>
      <c r="AP66" s="19">
        <f t="shared" si="29"/>
        <v>226.30158312934563</v>
      </c>
      <c r="AQ66" s="19">
        <f t="shared" si="29"/>
        <v>68.662219216286132</v>
      </c>
      <c r="AR66" s="19">
        <f t="shared" si="29"/>
        <v>50.267656441793442</v>
      </c>
      <c r="AS66" s="19">
        <f t="shared" si="29"/>
        <v>87.940797764770949</v>
      </c>
    </row>
    <row r="67" spans="1:45" s="19" customFormat="1" x14ac:dyDescent="0.3">
      <c r="A67" s="19" t="s">
        <v>603</v>
      </c>
      <c r="B67" s="34" t="s">
        <v>604</v>
      </c>
      <c r="E67" s="19">
        <v>-896.09108200000003</v>
      </c>
      <c r="F67" s="19">
        <v>-896.04745700000001</v>
      </c>
      <c r="G67" s="19">
        <v>-895.94830320000005</v>
      </c>
      <c r="H67" s="43">
        <f t="shared" si="25"/>
        <v>-895.90467819999992</v>
      </c>
      <c r="I67" s="19">
        <v>13.7575</v>
      </c>
      <c r="J67" s="19">
        <v>-0.27435999999999999</v>
      </c>
      <c r="K67" s="19">
        <v>3.8999999999999998E-3</v>
      </c>
      <c r="L67" s="19">
        <v>-0.13522999999999999</v>
      </c>
      <c r="M67" s="19">
        <v>0.27826000000000001</v>
      </c>
      <c r="N67" s="19">
        <v>3.286E-2</v>
      </c>
      <c r="O67" s="19">
        <v>104.35599999999999</v>
      </c>
      <c r="P67" s="19">
        <v>11.6655</v>
      </c>
      <c r="Q67" s="19">
        <v>8.1335999999999995</v>
      </c>
      <c r="R67" s="19">
        <v>-19.798999999999999</v>
      </c>
      <c r="S67" s="19">
        <v>24.376999999999999</v>
      </c>
      <c r="T67" s="19">
        <v>0.75924999999999998</v>
      </c>
      <c r="U67" s="19">
        <v>-0.81066000000000005</v>
      </c>
      <c r="V67" s="19">
        <v>-0.77412000000000003</v>
      </c>
      <c r="W67" s="19">
        <v>0.13539000000000001</v>
      </c>
      <c r="X67" s="44">
        <f t="shared" si="3"/>
        <v>3.6540000000000017E-2</v>
      </c>
      <c r="Y67" s="44">
        <f t="shared" si="26"/>
        <v>-0.79239000000000004</v>
      </c>
      <c r="Z67" s="19">
        <v>8.2109000000000005</v>
      </c>
      <c r="AA67" s="19">
        <v>-15.018000000000001</v>
      </c>
      <c r="AB67" s="19">
        <v>-16.443899999999999</v>
      </c>
      <c r="AC67" s="19">
        <v>-2.0049999999999999</v>
      </c>
      <c r="AD67" s="44">
        <f t="shared" si="5"/>
        <v>1.4258999999999986</v>
      </c>
      <c r="AE67" s="44">
        <f t="shared" si="27"/>
        <v>-15.73095</v>
      </c>
      <c r="AF67" s="19">
        <v>112.931</v>
      </c>
      <c r="AG67" s="19">
        <v>116.38</v>
      </c>
      <c r="AH67" s="44">
        <f t="shared" si="7"/>
        <v>3.4489999999999981</v>
      </c>
      <c r="AI67" s="44">
        <f t="shared" si="28"/>
        <v>114.65549999999999</v>
      </c>
      <c r="AJ67" s="19">
        <v>6.50075936</v>
      </c>
      <c r="AK67" s="19">
        <v>1.721447289673065</v>
      </c>
      <c r="AL67" s="19">
        <v>4.4596805900007386</v>
      </c>
      <c r="AM67" s="19">
        <v>1698.1901</v>
      </c>
      <c r="AN67" s="19">
        <v>473.35379999999998</v>
      </c>
      <c r="AO67" s="19">
        <v>1321.7891999999999</v>
      </c>
      <c r="AP67" s="19">
        <v>312.82130000000001</v>
      </c>
      <c r="AQ67" s="19">
        <v>66.716930215846588</v>
      </c>
      <c r="AR67" s="19">
        <v>47.65701909824768</v>
      </c>
      <c r="AS67" s="19">
        <v>87.236784116289328</v>
      </c>
    </row>
    <row r="68" spans="1:45" s="19" customFormat="1" x14ac:dyDescent="0.3">
      <c r="A68" s="19" t="s">
        <v>605</v>
      </c>
      <c r="B68" s="34" t="s">
        <v>606</v>
      </c>
      <c r="E68" s="19">
        <v>-896.08783000000005</v>
      </c>
      <c r="F68" s="19">
        <v>-896.044623</v>
      </c>
      <c r="G68" s="19">
        <v>-895.94508759999997</v>
      </c>
      <c r="H68" s="43">
        <f t="shared" si="25"/>
        <v>-895.9018805999998</v>
      </c>
      <c r="I68" s="19">
        <v>14.1419</v>
      </c>
      <c r="J68" s="19">
        <v>-0.27307999999999999</v>
      </c>
      <c r="K68" s="19">
        <v>6.4999999999999997E-3</v>
      </c>
      <c r="L68" s="19">
        <v>-0.13328999999999999</v>
      </c>
      <c r="M68" s="19">
        <v>0.27958</v>
      </c>
      <c r="N68" s="19">
        <v>3.177E-2</v>
      </c>
      <c r="O68" s="19">
        <v>104.81100000000001</v>
      </c>
      <c r="P68" s="19">
        <v>13.051500000000001</v>
      </c>
      <c r="Q68" s="19">
        <v>8.0427</v>
      </c>
      <c r="R68" s="19">
        <v>-21.0943</v>
      </c>
      <c r="S68" s="19">
        <v>26.076699999999999</v>
      </c>
      <c r="T68" s="19">
        <v>0.76071</v>
      </c>
      <c r="U68" s="19">
        <v>-0.81184000000000001</v>
      </c>
      <c r="V68" s="19">
        <v>-0.77478000000000002</v>
      </c>
      <c r="W68" s="19">
        <v>0.13996</v>
      </c>
      <c r="X68" s="44">
        <f t="shared" si="3"/>
        <v>3.7059999999999982E-2</v>
      </c>
      <c r="Y68" s="44">
        <f t="shared" si="26"/>
        <v>-0.79330999999999996</v>
      </c>
      <c r="Z68" s="19">
        <v>7.9161000000000001</v>
      </c>
      <c r="AA68" s="19">
        <v>-12.935700000000001</v>
      </c>
      <c r="AB68" s="19">
        <v>-14.936299999999999</v>
      </c>
      <c r="AC68" s="19">
        <v>-4.1909999999999998</v>
      </c>
      <c r="AD68" s="44">
        <f t="shared" si="5"/>
        <v>2.0005999999999986</v>
      </c>
      <c r="AE68" s="44">
        <f t="shared" si="27"/>
        <v>-13.936</v>
      </c>
      <c r="AF68" s="19">
        <v>113.16800000000001</v>
      </c>
      <c r="AG68" s="19">
        <v>116.209</v>
      </c>
      <c r="AH68" s="44">
        <f t="shared" si="7"/>
        <v>3.0409999999999968</v>
      </c>
      <c r="AI68" s="44">
        <f t="shared" si="28"/>
        <v>114.6885</v>
      </c>
      <c r="AJ68" s="19">
        <v>6.4977645499999994</v>
      </c>
      <c r="AK68" s="19">
        <v>1.719298807511588</v>
      </c>
      <c r="AL68" s="19">
        <v>4.5512467599999997</v>
      </c>
      <c r="AM68" s="19">
        <v>1698.7746</v>
      </c>
      <c r="AN68" s="19">
        <v>478.20819999999998</v>
      </c>
      <c r="AO68" s="19">
        <v>1321.4375</v>
      </c>
      <c r="AP68" s="19">
        <v>297.18090000000001</v>
      </c>
      <c r="AQ68" s="19">
        <v>66.7604390228054</v>
      </c>
      <c r="AR68" s="19">
        <v>47.721845353378598</v>
      </c>
      <c r="AS68" s="19">
        <v>87.230299793464809</v>
      </c>
    </row>
    <row r="69" spans="1:45" s="19" customFormat="1" x14ac:dyDescent="0.3">
      <c r="A69" s="19" t="s">
        <v>607</v>
      </c>
      <c r="B69" s="34" t="s">
        <v>608</v>
      </c>
      <c r="E69" s="19">
        <v>-634.99278200000003</v>
      </c>
      <c r="F69" s="19">
        <v>-634.95538699999997</v>
      </c>
      <c r="G69" s="19">
        <v>-634.81690390000006</v>
      </c>
      <c r="H69" s="43">
        <f t="shared" si="25"/>
        <v>-634.77950889999988</v>
      </c>
      <c r="I69" s="19">
        <v>12.905200000000001</v>
      </c>
      <c r="J69" s="19">
        <v>-0.27106999999999998</v>
      </c>
      <c r="K69" s="19">
        <v>6.3499999999999997E-3</v>
      </c>
      <c r="L69" s="19">
        <v>-0.13236000000000001</v>
      </c>
      <c r="M69" s="19">
        <v>0.27742</v>
      </c>
      <c r="N69" s="19">
        <v>3.1579999999999997E-2</v>
      </c>
      <c r="O69" s="19">
        <v>92.895399999999995</v>
      </c>
      <c r="P69" s="19">
        <v>11.6898</v>
      </c>
      <c r="Q69" s="19">
        <v>5.9164000000000003</v>
      </c>
      <c r="R69" s="19">
        <v>-17.606200000000001</v>
      </c>
      <c r="S69" s="19">
        <v>21.946100000000001</v>
      </c>
      <c r="T69" s="19">
        <v>0.76646000000000003</v>
      </c>
      <c r="U69" s="19">
        <v>-0.78003</v>
      </c>
      <c r="V69" s="19">
        <v>-0.78003</v>
      </c>
      <c r="W69" s="19">
        <v>8.9649999999999994E-2</v>
      </c>
      <c r="X69" s="44">
        <f t="shared" ref="X69" si="31">ABS(U69-V69)</f>
        <v>0</v>
      </c>
      <c r="Y69" s="44">
        <f t="shared" si="26"/>
        <v>-0.78003</v>
      </c>
      <c r="Z69" s="19">
        <v>2.7694000000000001</v>
      </c>
      <c r="AA69" s="19">
        <v>-68.482699999999994</v>
      </c>
      <c r="AB69" s="19">
        <v>-68.482699999999994</v>
      </c>
      <c r="AC69" s="19">
        <v>6.5118999999999998</v>
      </c>
      <c r="AD69" s="44">
        <f t="shared" ref="AD69" si="32">ABS(AA69-AB69)</f>
        <v>0</v>
      </c>
      <c r="AE69" s="44">
        <f t="shared" si="27"/>
        <v>-68.482699999999994</v>
      </c>
      <c r="AF69" s="19">
        <v>114.164</v>
      </c>
      <c r="AG69" s="19">
        <v>114.164</v>
      </c>
      <c r="AH69" s="44">
        <f t="shared" ref="AH69" si="33">ABS(AF69-AG69)</f>
        <v>0</v>
      </c>
      <c r="AI69" s="44">
        <f t="shared" si="28"/>
        <v>114.164</v>
      </c>
      <c r="AJ69" s="19">
        <v>7.1196175300000002</v>
      </c>
      <c r="AK69" s="19">
        <v>2.4249288769983171</v>
      </c>
      <c r="AL69" s="19">
        <v>3.853603721465348</v>
      </c>
      <c r="AM69" s="19">
        <v>1693.6273000000001</v>
      </c>
      <c r="AN69" s="19">
        <v>614.69579999999996</v>
      </c>
      <c r="AO69" s="19">
        <v>1359.9408000000001</v>
      </c>
      <c r="AP69" s="19">
        <v>242.1054</v>
      </c>
      <c r="AQ69" s="19">
        <v>68.03974178161512</v>
      </c>
      <c r="AR69" s="19">
        <v>49.176685038751721</v>
      </c>
      <c r="AS69" s="19">
        <v>88.086825967119069</v>
      </c>
    </row>
    <row r="70" spans="1:45" customFormat="1" x14ac:dyDescent="0.3">
      <c r="B70" s="70" t="s">
        <v>698</v>
      </c>
      <c r="C70" s="69">
        <f>(H70-MIN($H$70:$H$71))*627.509</f>
        <v>0</v>
      </c>
      <c r="D70">
        <f>EXP(-C70/(0.001986*295.15))/(EXP(-$C$70/(0.001986*295.15))+EXP(-$C$71/(0.001986*295.15)))</f>
        <v>0.78270989335040642</v>
      </c>
      <c r="E70">
        <v>-821.96067200000005</v>
      </c>
      <c r="F70">
        <v>-821.74490900000001</v>
      </c>
      <c r="G70">
        <v>-821.6574382</v>
      </c>
      <c r="H70" s="4">
        <f t="shared" ref="H70:H73" si="34">G70+F70-E70</f>
        <v>-821.44167519999985</v>
      </c>
      <c r="I70">
        <v>17.345500000000001</v>
      </c>
      <c r="J70">
        <v>-0.25824999999999998</v>
      </c>
      <c r="K70">
        <v>1.0710000000000001E-2</v>
      </c>
      <c r="L70">
        <v>-0.12377000000000001</v>
      </c>
      <c r="M70">
        <v>0.26895999999999998</v>
      </c>
      <c r="N70">
        <v>2.8479999999999998E-2</v>
      </c>
      <c r="O70">
        <v>155.422</v>
      </c>
      <c r="P70">
        <v>24.232700000000001</v>
      </c>
      <c r="Q70">
        <v>20.199300000000001</v>
      </c>
      <c r="R70">
        <v>-44.432000000000002</v>
      </c>
      <c r="S70">
        <v>54.492600000000003</v>
      </c>
      <c r="T70">
        <v>0.77963000000000005</v>
      </c>
      <c r="U70">
        <v>-0.78656000000000004</v>
      </c>
      <c r="V70">
        <v>-0.83140000000000003</v>
      </c>
      <c r="W70">
        <v>2.4729999999999999E-2</v>
      </c>
      <c r="X70">
        <f t="shared" ref="X70:X87" si="35">ABS(U70-V70)</f>
        <v>4.4839999999999991E-2</v>
      </c>
      <c r="Y70">
        <f t="shared" ref="Y70:Y87" si="36">AVERAGE(U70:V70)</f>
        <v>-0.80898000000000003</v>
      </c>
      <c r="Z70">
        <v>0.35339999999999999</v>
      </c>
      <c r="AA70">
        <v>-33.223700000000001</v>
      </c>
      <c r="AB70">
        <v>-15.2966</v>
      </c>
      <c r="AC70">
        <v>102.0951</v>
      </c>
      <c r="AD70">
        <f t="shared" ref="AD70:AD87" si="37">ABS(AA70-AB70)</f>
        <v>17.927100000000003</v>
      </c>
      <c r="AE70">
        <f t="shared" ref="AE70:AE87" si="38">AVERAGE(AA70:AB70)</f>
        <v>-24.260149999999999</v>
      </c>
      <c r="AF70">
        <v>117.967</v>
      </c>
      <c r="AG70">
        <v>111.402</v>
      </c>
      <c r="AH70">
        <f t="shared" ref="AH70:AH87" si="39">ABS(AF70-AG70)</f>
        <v>6.5649999999999977</v>
      </c>
      <c r="AI70">
        <f t="shared" ref="AI70:AI87" si="40">AVERAGE(AF70:AG70)</f>
        <v>114.6845</v>
      </c>
      <c r="AJ70">
        <v>7.1001042999999999</v>
      </c>
      <c r="AK70">
        <v>2.0382664872960512</v>
      </c>
      <c r="AL70">
        <v>7.635567303924315</v>
      </c>
      <c r="AM70">
        <v>1697.86</v>
      </c>
      <c r="AN70">
        <v>665.61009999999999</v>
      </c>
      <c r="AO70">
        <v>1337.5319999999999</v>
      </c>
      <c r="AP70">
        <v>302.774</v>
      </c>
      <c r="AQ70">
        <v>68.501548922443035</v>
      </c>
      <c r="AR70">
        <v>50.112049589409601</v>
      </c>
      <c r="AS70">
        <v>87.995189560449816</v>
      </c>
    </row>
    <row r="71" spans="1:45" customFormat="1" x14ac:dyDescent="0.3">
      <c r="B71" s="70" t="s">
        <v>699</v>
      </c>
      <c r="C71" s="68">
        <f>(H71-MIN($H$70:$H$71))*627.509</f>
        <v>0.75119102383685055</v>
      </c>
      <c r="D71">
        <f>EXP(-C71/(0.001986*295.15))/(EXP(-$C$70/(0.001986*295.15))+EXP(-$C$71/(0.001986*295.15)))</f>
        <v>0.21729010664959358</v>
      </c>
      <c r="E71">
        <v>-821.95748900000001</v>
      </c>
      <c r="F71">
        <v>-821.74159199999997</v>
      </c>
      <c r="G71">
        <v>-821.65637509999999</v>
      </c>
      <c r="H71" s="4">
        <f t="shared" si="34"/>
        <v>-821.44047809999995</v>
      </c>
      <c r="I71">
        <v>22.563099999999999</v>
      </c>
      <c r="J71">
        <v>-0.25861000000000001</v>
      </c>
      <c r="K71">
        <v>8.9599999999999992E-3</v>
      </c>
      <c r="L71">
        <v>-0.12483</v>
      </c>
      <c r="M71">
        <v>0.26756999999999997</v>
      </c>
      <c r="N71">
        <v>2.912E-2</v>
      </c>
      <c r="O71">
        <v>156.126</v>
      </c>
      <c r="P71">
        <v>27.555299999999999</v>
      </c>
      <c r="Q71">
        <v>15.7597</v>
      </c>
      <c r="R71">
        <v>-43.314999999999998</v>
      </c>
      <c r="S71">
        <v>53.701500000000003</v>
      </c>
      <c r="T71">
        <v>0.77986</v>
      </c>
      <c r="U71">
        <v>-0.82898000000000005</v>
      </c>
      <c r="V71">
        <v>-0.78796999999999995</v>
      </c>
      <c r="W71">
        <v>2.4510000000000001E-2</v>
      </c>
      <c r="X71">
        <f t="shared" si="35"/>
        <v>4.1010000000000102E-2</v>
      </c>
      <c r="Y71">
        <f t="shared" si="36"/>
        <v>-0.80847500000000005</v>
      </c>
      <c r="Z71">
        <v>0.41510000000000002</v>
      </c>
      <c r="AA71">
        <v>-16.259799999999998</v>
      </c>
      <c r="AB71">
        <v>-32.294499999999999</v>
      </c>
      <c r="AC71">
        <v>101.9552</v>
      </c>
      <c r="AD71">
        <f t="shared" si="37"/>
        <v>16.034700000000001</v>
      </c>
      <c r="AE71">
        <f t="shared" si="38"/>
        <v>-24.277149999999999</v>
      </c>
      <c r="AF71">
        <v>111.521</v>
      </c>
      <c r="AG71">
        <v>117.756</v>
      </c>
      <c r="AH71">
        <f t="shared" si="39"/>
        <v>6.2349999999999994</v>
      </c>
      <c r="AI71">
        <f t="shared" si="40"/>
        <v>114.63849999999999</v>
      </c>
      <c r="AJ71">
        <v>9.7888808899999997</v>
      </c>
      <c r="AK71">
        <v>2.035383206512491</v>
      </c>
      <c r="AL71">
        <v>6.4937437121570527</v>
      </c>
      <c r="AM71">
        <v>1699.2239999999999</v>
      </c>
      <c r="AN71">
        <v>514.11599999999999</v>
      </c>
      <c r="AO71">
        <v>1338.2111</v>
      </c>
      <c r="AP71">
        <v>300.84679999999997</v>
      </c>
      <c r="AQ71">
        <v>68.503941522144203</v>
      </c>
      <c r="AR71">
        <v>50.119463211967549</v>
      </c>
      <c r="AS71">
        <v>88.017403970047241</v>
      </c>
    </row>
    <row r="72" spans="1:45" s="44" customFormat="1" x14ac:dyDescent="0.3">
      <c r="A72" s="44" t="s">
        <v>700</v>
      </c>
      <c r="B72" s="73" t="s">
        <v>701</v>
      </c>
      <c r="C72" s="74"/>
      <c r="D72" s="44">
        <f>SUM(D70:D71)</f>
        <v>1</v>
      </c>
      <c r="E72" s="44">
        <f>$D$70*E70+$D$71*E71</f>
        <v>-821.95998036559058</v>
      </c>
      <c r="F72" s="44">
        <f t="shared" ref="F72:AS72" si="41">$D$70*F70+$D$71*F71</f>
        <v>-821.74418824871623</v>
      </c>
      <c r="G72" s="44">
        <f t="shared" si="41"/>
        <v>-821.65720719888759</v>
      </c>
      <c r="H72" s="44">
        <f t="shared" si="41"/>
        <v>-821.44141508201324</v>
      </c>
      <c r="I72" s="44">
        <f t="shared" si="41"/>
        <v>18.479232860454921</v>
      </c>
      <c r="J72" s="44">
        <f t="shared" si="41"/>
        <v>-0.25832822443839382</v>
      </c>
      <c r="K72" s="44">
        <f t="shared" si="41"/>
        <v>1.0329742313363212E-2</v>
      </c>
      <c r="L72" s="44">
        <f t="shared" si="41"/>
        <v>-0.12400032751304857</v>
      </c>
      <c r="M72" s="44">
        <f t="shared" si="41"/>
        <v>0.26865796675175702</v>
      </c>
      <c r="N72" s="44">
        <f t="shared" si="41"/>
        <v>2.8619065668255741E-2</v>
      </c>
      <c r="O72" s="44">
        <f t="shared" si="41"/>
        <v>155.5749722350813</v>
      </c>
      <c r="P72" s="44">
        <f t="shared" si="41"/>
        <v>24.954668108353939</v>
      </c>
      <c r="Q72" s="44">
        <f t="shared" si="41"/>
        <v>19.234618842518465</v>
      </c>
      <c r="R72" s="44">
        <f t="shared" si="41"/>
        <v>-44.189286950872408</v>
      </c>
      <c r="S72" s="44">
        <f t="shared" si="41"/>
        <v>54.320701796629507</v>
      </c>
      <c r="T72" s="44">
        <f t="shared" si="41"/>
        <v>0.77967997672452949</v>
      </c>
      <c r="U72" s="44">
        <f t="shared" si="41"/>
        <v>-0.79577744632407577</v>
      </c>
      <c r="V72" s="44">
        <f t="shared" si="41"/>
        <v>-0.82196309066820816</v>
      </c>
      <c r="W72" s="44">
        <f t="shared" si="41"/>
        <v>2.468219617653709E-2</v>
      </c>
      <c r="X72" s="44">
        <f t="shared" si="41"/>
        <v>4.4007778891532075E-2</v>
      </c>
      <c r="Y72" s="44">
        <f t="shared" si="41"/>
        <v>-0.80887026849614196</v>
      </c>
      <c r="Z72" s="44">
        <f t="shared" si="41"/>
        <v>0.36680679958027995</v>
      </c>
      <c r="AA72" s="44">
        <f t="shared" si="41"/>
        <v>-29.53761235980696</v>
      </c>
      <c r="AB72" s="44">
        <f t="shared" si="41"/>
        <v>-18.990075503819128</v>
      </c>
      <c r="AC72" s="44">
        <f t="shared" si="41"/>
        <v>102.06470111407972</v>
      </c>
      <c r="AD72" s="44">
        <f t="shared" si="41"/>
        <v>17.515900202176311</v>
      </c>
      <c r="AE72" s="44">
        <f t="shared" si="41"/>
        <v>-24.263843931813042</v>
      </c>
      <c r="AF72" s="44">
        <f t="shared" si="41"/>
        <v>116.56634797253672</v>
      </c>
      <c r="AG72" s="44">
        <f t="shared" si="41"/>
        <v>112.78266133765152</v>
      </c>
      <c r="AH72" s="44">
        <f t="shared" si="41"/>
        <v>6.4932942648056322</v>
      </c>
      <c r="AI72" s="44">
        <f t="shared" si="41"/>
        <v>114.67450465509411</v>
      </c>
      <c r="AJ72" s="44">
        <f t="shared" si="41"/>
        <v>7.6843488519980303</v>
      </c>
      <c r="AK72" s="44">
        <f t="shared" si="41"/>
        <v>2.0376399789070905</v>
      </c>
      <c r="AL72" s="44">
        <f t="shared" si="41"/>
        <v>7.3874603338941842</v>
      </c>
      <c r="AM72" s="44">
        <f t="shared" si="41"/>
        <v>1698.15638370547</v>
      </c>
      <c r="AN72" s="44">
        <f t="shared" si="41"/>
        <v>632.6919308542158</v>
      </c>
      <c r="AO72" s="44">
        <f t="shared" si="41"/>
        <v>1337.6795617114258</v>
      </c>
      <c r="AP72" s="44">
        <f t="shared" si="41"/>
        <v>302.3552385064649</v>
      </c>
      <c r="AQ72" s="44">
        <f t="shared" si="41"/>
        <v>68.502068810687263</v>
      </c>
      <c r="AR72" s="44">
        <f t="shared" si="41"/>
        <v>50.113660496245878</v>
      </c>
      <c r="AS72" s="44">
        <f t="shared" si="41"/>
        <v>88.000016531880391</v>
      </c>
    </row>
    <row r="73" spans="1:45" s="44" customFormat="1" x14ac:dyDescent="0.3">
      <c r="A73" s="44" t="s">
        <v>741</v>
      </c>
      <c r="B73" s="73" t="s">
        <v>742</v>
      </c>
      <c r="C73" s="74"/>
      <c r="E73" s="44">
        <v>-707.36920199999997</v>
      </c>
      <c r="F73" s="44">
        <v>-707.18712300000004</v>
      </c>
      <c r="G73" s="44">
        <v>-707.10996909999994</v>
      </c>
      <c r="H73" s="43">
        <f t="shared" si="34"/>
        <v>-706.92789010000013</v>
      </c>
      <c r="I73" s="44">
        <v>17.667400000000001</v>
      </c>
      <c r="J73" s="44">
        <v>-0.25982</v>
      </c>
      <c r="K73" s="44">
        <v>1.021E-2</v>
      </c>
      <c r="L73" s="44">
        <v>-0.12479999999999999</v>
      </c>
      <c r="M73" s="44">
        <v>0.27002999999999999</v>
      </c>
      <c r="N73" s="44">
        <v>2.8840000000000001E-2</v>
      </c>
      <c r="O73" s="44">
        <v>138.58799999999999</v>
      </c>
      <c r="P73" s="44">
        <v>25.4495</v>
      </c>
      <c r="Q73" s="44">
        <v>11.995900000000001</v>
      </c>
      <c r="R73" s="44">
        <v>-37.445399999999999</v>
      </c>
      <c r="S73" s="44">
        <v>46.837400000000002</v>
      </c>
      <c r="T73" s="44">
        <v>0.79147000000000001</v>
      </c>
      <c r="U73" s="44">
        <v>-0.81862999999999997</v>
      </c>
      <c r="V73" s="44">
        <v>-0.81947000000000003</v>
      </c>
      <c r="W73" s="44">
        <v>-0.32935999999999999</v>
      </c>
      <c r="X73" s="44">
        <f t="shared" si="35"/>
        <v>8.4000000000006292E-4</v>
      </c>
      <c r="Y73" s="44">
        <f t="shared" si="36"/>
        <v>-0.81905000000000006</v>
      </c>
      <c r="Z73" s="44">
        <v>-6.2153</v>
      </c>
      <c r="AA73" s="44">
        <v>-36.3307</v>
      </c>
      <c r="AB73" s="44">
        <v>-31.129300000000001</v>
      </c>
      <c r="AC73" s="44">
        <v>150.23089999999999</v>
      </c>
      <c r="AD73" s="44">
        <f t="shared" si="37"/>
        <v>5.2013999999999996</v>
      </c>
      <c r="AE73" s="44">
        <f t="shared" si="38"/>
        <v>-33.730000000000004</v>
      </c>
      <c r="AF73" s="44">
        <v>115.232</v>
      </c>
      <c r="AG73" s="44">
        <v>114.74</v>
      </c>
      <c r="AH73" s="44">
        <f t="shared" si="39"/>
        <v>0.49200000000000443</v>
      </c>
      <c r="AI73" s="44">
        <f t="shared" si="40"/>
        <v>114.98599999999999</v>
      </c>
      <c r="AJ73" s="44">
        <v>7.8042856399999998</v>
      </c>
      <c r="AK73" s="44">
        <v>2.0020190667222511</v>
      </c>
      <c r="AL73" s="44">
        <v>7.6787455138370966</v>
      </c>
      <c r="AM73" s="44">
        <v>1667.6549</v>
      </c>
      <c r="AN73" s="44">
        <v>602.3501</v>
      </c>
      <c r="AO73" s="44">
        <v>1357.78</v>
      </c>
      <c r="AP73" s="44">
        <v>311.43290000000002</v>
      </c>
      <c r="AQ73" s="44">
        <v>68.389500941169729</v>
      </c>
      <c r="AR73" s="44">
        <v>50.136384149794708</v>
      </c>
      <c r="AS73" s="44">
        <v>87.8545685421374</v>
      </c>
    </row>
    <row r="74" spans="1:45" customFormat="1" x14ac:dyDescent="0.3">
      <c r="B74" s="70" t="s">
        <v>747</v>
      </c>
      <c r="C74" s="68">
        <f>(H74-MIN($H$74:$H$77))*627.509</f>
        <v>0.48230341748068012</v>
      </c>
      <c r="D74">
        <f>EXP(-C74/(0.001986*295.15))/(EXP(-$C$74/(0.001986*295.15))+EXP(-$C$75/(0.001986*295.15))+EXP(-$C$76/(0.001986*295.15))+EXP(-$C$77/(0.001986*295.15)))</f>
        <v>0.1528179863312302</v>
      </c>
      <c r="E74">
        <v>-913.66294300000004</v>
      </c>
      <c r="F74">
        <v>-913.51219800000001</v>
      </c>
      <c r="G74">
        <v>-913.34280509999996</v>
      </c>
      <c r="H74" s="4">
        <f t="shared" ref="H74:H77" si="42">G74+F74-E74</f>
        <v>-913.19206009999994</v>
      </c>
      <c r="I74">
        <v>11.630800000000001</v>
      </c>
      <c r="J74">
        <v>-0.24626000000000001</v>
      </c>
      <c r="K74">
        <v>1.153E-2</v>
      </c>
      <c r="L74">
        <v>-0.11736000000000001</v>
      </c>
      <c r="M74">
        <v>0.25779000000000002</v>
      </c>
      <c r="N74">
        <v>2.6720000000000001E-2</v>
      </c>
      <c r="O74">
        <v>161.26599999999999</v>
      </c>
      <c r="P74">
        <v>17.463699999999999</v>
      </c>
      <c r="Q74">
        <v>14.157400000000001</v>
      </c>
      <c r="R74">
        <v>-31.620999999999999</v>
      </c>
      <c r="S74">
        <v>38.798200000000001</v>
      </c>
      <c r="T74">
        <v>0.82321</v>
      </c>
      <c r="U74">
        <v>-0.80167999999999995</v>
      </c>
      <c r="V74">
        <v>-0.80166999999999999</v>
      </c>
      <c r="W74">
        <v>-0.18914</v>
      </c>
      <c r="X74">
        <f t="shared" ref="X74:X77" si="43">ABS(U74-V74)</f>
        <v>9.9999999999544897E-6</v>
      </c>
      <c r="Y74">
        <f t="shared" ref="Y74:Y77" si="44">AVERAGE(U74:V74)</f>
        <v>-0.80167499999999992</v>
      </c>
      <c r="Z74">
        <v>-3.0707</v>
      </c>
      <c r="AA74">
        <v>-19.995799999999999</v>
      </c>
      <c r="AB74">
        <v>-20.001899999999999</v>
      </c>
      <c r="AC74">
        <v>123.46169999999999</v>
      </c>
      <c r="AD74">
        <f t="shared" ref="AD74:AD77" si="45">ABS(AA74-AB74)</f>
        <v>6.0999999999999943E-3</v>
      </c>
      <c r="AE74">
        <f t="shared" ref="AE74:AE77" si="46">AVERAGE(AA74:AB74)</f>
        <v>-19.998849999999997</v>
      </c>
      <c r="AF74">
        <v>114.343</v>
      </c>
      <c r="AG74">
        <v>114.34399999999999</v>
      </c>
      <c r="AH74">
        <f t="shared" ref="AH74:AH77" si="47">ABS(AF74-AG74)</f>
        <v>9.9999999999056399E-4</v>
      </c>
      <c r="AI74">
        <f t="shared" ref="AI74:AI77" si="48">AVERAGE(AF74:AG74)</f>
        <v>114.34350000000001</v>
      </c>
      <c r="AJ74">
        <v>6.0751491099999999</v>
      </c>
      <c r="AK74">
        <v>3.110506688011645</v>
      </c>
      <c r="AL74">
        <v>7.8189762866365058</v>
      </c>
      <c r="AM74">
        <v>1708.4304999999999</v>
      </c>
      <c r="AN74">
        <v>451.61680000000001</v>
      </c>
      <c r="AO74">
        <v>1331.9836</v>
      </c>
      <c r="AP74">
        <v>178.59190000000001</v>
      </c>
      <c r="AQ74">
        <v>72.822692541443857</v>
      </c>
      <c r="AR74">
        <v>57.629092791510281</v>
      </c>
      <c r="AS74">
        <v>89.335868055036826</v>
      </c>
    </row>
    <row r="75" spans="1:45" customFormat="1" x14ac:dyDescent="0.3">
      <c r="B75" s="70" t="s">
        <v>748</v>
      </c>
      <c r="C75" s="69">
        <f t="shared" ref="C75:C77" si="49">(H75-MIN($H$74:$H$77))*627.509</f>
        <v>0</v>
      </c>
      <c r="D75">
        <f t="shared" ref="D75:D77" si="50">EXP(-C75/(0.001986*295.15))/(EXP(-$C$74/(0.001986*295.15))+EXP(-$C$75/(0.001986*295.15))+EXP(-$C$76/(0.001986*295.15))+EXP(-$C$77/(0.001986*295.15)))</f>
        <v>0.34794875253769014</v>
      </c>
      <c r="E75">
        <v>-913.66279699999996</v>
      </c>
      <c r="F75">
        <v>-913.51279999999997</v>
      </c>
      <c r="G75">
        <v>-913.34282570000005</v>
      </c>
      <c r="H75" s="4">
        <f t="shared" si="42"/>
        <v>-913.19282870000006</v>
      </c>
      <c r="I75">
        <v>11.767099999999999</v>
      </c>
      <c r="J75">
        <v>-0.24621999999999999</v>
      </c>
      <c r="K75">
        <v>1.064E-2</v>
      </c>
      <c r="L75">
        <v>-0.11779000000000001</v>
      </c>
      <c r="M75">
        <v>0.25685999999999998</v>
      </c>
      <c r="N75">
        <v>2.7009999999999999E-2</v>
      </c>
      <c r="O75">
        <v>161.18</v>
      </c>
      <c r="P75">
        <v>17.2956</v>
      </c>
      <c r="Q75">
        <v>13.316599999999999</v>
      </c>
      <c r="R75">
        <v>-30.612200000000001</v>
      </c>
      <c r="S75">
        <v>37.5976</v>
      </c>
      <c r="T75">
        <v>0.82308000000000003</v>
      </c>
      <c r="U75">
        <v>-0.80210000000000004</v>
      </c>
      <c r="V75">
        <v>-0.80115999999999998</v>
      </c>
      <c r="W75">
        <v>-0.18898999999999999</v>
      </c>
      <c r="X75">
        <f t="shared" si="43"/>
        <v>9.4000000000005191E-4</v>
      </c>
      <c r="Y75">
        <f t="shared" si="44"/>
        <v>-0.80163000000000006</v>
      </c>
      <c r="Z75">
        <v>-2.9813999999999998</v>
      </c>
      <c r="AA75">
        <v>-19.221699999999998</v>
      </c>
      <c r="AB75">
        <v>-20.958400000000001</v>
      </c>
      <c r="AC75">
        <v>123.41549999999999</v>
      </c>
      <c r="AD75">
        <f t="shared" si="45"/>
        <v>1.7367000000000026</v>
      </c>
      <c r="AE75">
        <f t="shared" si="46"/>
        <v>-20.090049999999998</v>
      </c>
      <c r="AF75">
        <v>114.274</v>
      </c>
      <c r="AG75">
        <v>114.408</v>
      </c>
      <c r="AH75">
        <f t="shared" si="47"/>
        <v>0.13400000000000034</v>
      </c>
      <c r="AI75">
        <f t="shared" si="48"/>
        <v>114.34100000000001</v>
      </c>
      <c r="AJ75">
        <v>5.3535456799999999</v>
      </c>
      <c r="AK75">
        <v>3.1083736998916902</v>
      </c>
      <c r="AL75">
        <v>7.8762841907486587</v>
      </c>
      <c r="AM75">
        <v>1708.5046</v>
      </c>
      <c r="AN75">
        <v>451.92579999999998</v>
      </c>
      <c r="AO75">
        <v>1331.6532999999999</v>
      </c>
      <c r="AP75">
        <v>159.02549999999999</v>
      </c>
      <c r="AQ75">
        <v>72.809434986354361</v>
      </c>
      <c r="AR75">
        <v>57.603311453141202</v>
      </c>
      <c r="AS75">
        <v>89.323249299719905</v>
      </c>
    </row>
    <row r="76" spans="1:45" customFormat="1" x14ac:dyDescent="0.3">
      <c r="B76" s="70" t="s">
        <v>749</v>
      </c>
      <c r="C76" s="68">
        <f t="shared" si="49"/>
        <v>0.48148765584694525</v>
      </c>
      <c r="D76">
        <f t="shared" si="50"/>
        <v>0.15303080903332064</v>
      </c>
      <c r="E76">
        <v>-913.66294300000004</v>
      </c>
      <c r="F76">
        <v>-913.51219900000001</v>
      </c>
      <c r="G76">
        <v>-913.34280539999997</v>
      </c>
      <c r="H76" s="4">
        <f t="shared" si="42"/>
        <v>-913.19206139999983</v>
      </c>
      <c r="I76">
        <v>11.630699999999999</v>
      </c>
      <c r="J76">
        <v>-0.24626000000000001</v>
      </c>
      <c r="K76">
        <v>1.153E-2</v>
      </c>
      <c r="L76">
        <v>-0.11736000000000001</v>
      </c>
      <c r="M76">
        <v>0.25779000000000002</v>
      </c>
      <c r="N76">
        <v>2.6720000000000001E-2</v>
      </c>
      <c r="O76">
        <v>161.26599999999999</v>
      </c>
      <c r="P76">
        <v>17.4634</v>
      </c>
      <c r="Q76">
        <v>14.1571</v>
      </c>
      <c r="R76">
        <v>-31.6205</v>
      </c>
      <c r="S76">
        <v>38.797600000000003</v>
      </c>
      <c r="T76">
        <v>0.82321</v>
      </c>
      <c r="U76">
        <v>-0.80167999999999995</v>
      </c>
      <c r="V76">
        <v>-0.80167999999999995</v>
      </c>
      <c r="W76">
        <v>-0.18914</v>
      </c>
      <c r="X76">
        <f t="shared" si="43"/>
        <v>0</v>
      </c>
      <c r="Y76">
        <f t="shared" si="44"/>
        <v>-0.80167999999999995</v>
      </c>
      <c r="Z76">
        <v>-3.0712000000000002</v>
      </c>
      <c r="AA76">
        <v>-20.000599999999999</v>
      </c>
      <c r="AB76">
        <v>-19.9998</v>
      </c>
      <c r="AC76">
        <v>123.46259999999999</v>
      </c>
      <c r="AD76">
        <f t="shared" si="45"/>
        <v>7.9999999999813554E-4</v>
      </c>
      <c r="AE76">
        <f t="shared" si="46"/>
        <v>-20.0002</v>
      </c>
      <c r="AF76">
        <v>114.34399999999999</v>
      </c>
      <c r="AG76">
        <v>114.34399999999999</v>
      </c>
      <c r="AH76">
        <f t="shared" si="47"/>
        <v>0</v>
      </c>
      <c r="AI76">
        <f t="shared" si="48"/>
        <v>114.34399999999999</v>
      </c>
      <c r="AJ76">
        <v>6.0750538199999999</v>
      </c>
      <c r="AK76">
        <v>3.11053392772765</v>
      </c>
      <c r="AL76">
        <v>7.8189076681920184</v>
      </c>
      <c r="AM76">
        <v>1708.4267</v>
      </c>
      <c r="AN76">
        <v>451.61360000000002</v>
      </c>
      <c r="AO76">
        <v>1331.9858999999999</v>
      </c>
      <c r="AP76">
        <v>178.58619999999999</v>
      </c>
      <c r="AQ76">
        <v>72.818602766794641</v>
      </c>
      <c r="AR76">
        <v>57.628959716473346</v>
      </c>
      <c r="AS76">
        <v>89.340509127849657</v>
      </c>
    </row>
    <row r="77" spans="1:45" customFormat="1" x14ac:dyDescent="0.3">
      <c r="B77" s="70" t="s">
        <v>750</v>
      </c>
      <c r="C77" s="68">
        <f t="shared" si="49"/>
        <v>2.9492923567593153E-3</v>
      </c>
      <c r="D77">
        <f t="shared" si="50"/>
        <v>0.34620245209775896</v>
      </c>
      <c r="E77">
        <v>-913.66279699999996</v>
      </c>
      <c r="F77">
        <v>-913.51279599999998</v>
      </c>
      <c r="G77">
        <v>-913.34282499999995</v>
      </c>
      <c r="H77" s="4">
        <f t="shared" si="42"/>
        <v>-913.19282399999997</v>
      </c>
      <c r="I77">
        <v>11.766999999999999</v>
      </c>
      <c r="J77">
        <v>-0.24621999999999999</v>
      </c>
      <c r="K77">
        <v>1.064E-2</v>
      </c>
      <c r="L77">
        <v>-0.11779000000000001</v>
      </c>
      <c r="M77">
        <v>0.25685999999999998</v>
      </c>
      <c r="N77">
        <v>2.7009999999999999E-2</v>
      </c>
      <c r="O77">
        <v>161.18</v>
      </c>
      <c r="P77">
        <v>17.2958</v>
      </c>
      <c r="Q77">
        <v>13.3165</v>
      </c>
      <c r="R77">
        <v>-30.612300000000001</v>
      </c>
      <c r="S77">
        <v>37.5976</v>
      </c>
      <c r="T77">
        <v>0.82308000000000003</v>
      </c>
      <c r="U77">
        <v>-0.80115999999999998</v>
      </c>
      <c r="V77">
        <v>-0.80210000000000004</v>
      </c>
      <c r="W77">
        <v>-0.18898999999999999</v>
      </c>
      <c r="X77">
        <f t="shared" si="43"/>
        <v>9.4000000000005191E-4</v>
      </c>
      <c r="Y77">
        <f t="shared" si="44"/>
        <v>-0.80163000000000006</v>
      </c>
      <c r="Z77">
        <v>-2.9811000000000001</v>
      </c>
      <c r="AA77">
        <v>-20.964600000000001</v>
      </c>
      <c r="AB77">
        <v>-19.216100000000001</v>
      </c>
      <c r="AC77">
        <v>123.4153</v>
      </c>
      <c r="AD77">
        <f t="shared" si="45"/>
        <v>1.7484999999999999</v>
      </c>
      <c r="AE77">
        <f t="shared" si="46"/>
        <v>-20.090350000000001</v>
      </c>
      <c r="AF77">
        <v>114.408</v>
      </c>
      <c r="AG77">
        <v>114.274</v>
      </c>
      <c r="AH77">
        <f t="shared" si="47"/>
        <v>0.13400000000000034</v>
      </c>
      <c r="AI77">
        <f t="shared" si="48"/>
        <v>114.34100000000001</v>
      </c>
      <c r="AJ77">
        <v>5.3540380399999998</v>
      </c>
      <c r="AK77">
        <v>3.1083542179675261</v>
      </c>
      <c r="AL77">
        <v>7.8762764652439072</v>
      </c>
      <c r="AM77">
        <v>1708.5036</v>
      </c>
      <c r="AN77">
        <v>451.9271</v>
      </c>
      <c r="AO77">
        <v>1331.6536000000001</v>
      </c>
      <c r="AP77">
        <v>158.99180000000001</v>
      </c>
      <c r="AQ77">
        <v>72.807731706571261</v>
      </c>
      <c r="AR77">
        <v>57.604605218037683</v>
      </c>
      <c r="AS77">
        <v>89.323662656722092</v>
      </c>
    </row>
    <row r="78" spans="1:45" s="44" customFormat="1" x14ac:dyDescent="0.3">
      <c r="A78" s="44" t="s">
        <v>751</v>
      </c>
      <c r="B78" s="73" t="s">
        <v>752</v>
      </c>
      <c r="D78" s="44">
        <f>SUM(D74:D77)</f>
        <v>1</v>
      </c>
      <c r="E78" s="44">
        <f>$D$74*E74+$D$75*E75+$D$76*E76+$D$77*E77</f>
        <v>-913.66284165392403</v>
      </c>
      <c r="F78" s="44">
        <f t="shared" ref="F78:AS78" si="51">$D$74*F74+$D$75*F75+$D$76*F76+$D$77*F77</f>
        <v>-913.5126146472461</v>
      </c>
      <c r="G78" s="44">
        <f t="shared" si="51"/>
        <v>-913.34281920308217</v>
      </c>
      <c r="H78" s="44">
        <f t="shared" si="51"/>
        <v>-913.19259219640435</v>
      </c>
      <c r="I78" s="44">
        <f t="shared" si="51"/>
        <v>11.725362885865696</v>
      </c>
      <c r="J78" s="44">
        <f t="shared" si="51"/>
        <v>-0.24623223395181457</v>
      </c>
      <c r="K78" s="44">
        <f t="shared" si="51"/>
        <v>1.0912205427874451E-2</v>
      </c>
      <c r="L78" s="44">
        <f t="shared" si="51"/>
        <v>-0.11765848501799324</v>
      </c>
      <c r="M78" s="44">
        <f t="shared" si="51"/>
        <v>0.257144439379689</v>
      </c>
      <c r="N78" s="44">
        <f t="shared" si="51"/>
        <v>2.6921303849344276E-2</v>
      </c>
      <c r="O78" s="44">
        <f t="shared" si="51"/>
        <v>161.20630299640135</v>
      </c>
      <c r="P78" s="44">
        <f t="shared" si="51"/>
        <v>17.347036513748488</v>
      </c>
      <c r="Q78" s="44">
        <f t="shared" si="51"/>
        <v>13.573677137654593</v>
      </c>
      <c r="R78" s="44">
        <f t="shared" si="51"/>
        <v>-30.920698369604452</v>
      </c>
      <c r="S78" s="44">
        <f t="shared" si="51"/>
        <v>37.964710245229256</v>
      </c>
      <c r="T78" s="44">
        <f t="shared" si="51"/>
        <v>0.8231197603433974</v>
      </c>
      <c r="U78" s="44">
        <f t="shared" si="51"/>
        <v>-0.8016461132009749</v>
      </c>
      <c r="V78" s="44">
        <f t="shared" si="51"/>
        <v>-0.80164294349869802</v>
      </c>
      <c r="W78" s="44">
        <f t="shared" si="51"/>
        <v>-0.18903587731930466</v>
      </c>
      <c r="X78" s="44">
        <f t="shared" si="51"/>
        <v>6.5403031222066349E-4</v>
      </c>
      <c r="Y78" s="44">
        <f t="shared" si="51"/>
        <v>-0.80164452834983657</v>
      </c>
      <c r="Z78" s="44">
        <f t="shared" si="51"/>
        <v>-3.0086849520949417</v>
      </c>
      <c r="AA78" s="44">
        <f t="shared" si="51"/>
        <v>-20.062588354136242</v>
      </c>
      <c r="AB78" s="44">
        <f t="shared" si="51"/>
        <v>-20.062345730244914</v>
      </c>
      <c r="AC78" s="44">
        <f t="shared" si="51"/>
        <v>123.42969870158356</v>
      </c>
      <c r="AD78" s="44">
        <f t="shared" si="51"/>
        <v>1.2106722003889856</v>
      </c>
      <c r="AE78" s="44">
        <f t="shared" si="51"/>
        <v>-20.062467042190576</v>
      </c>
      <c r="AF78" s="44">
        <f t="shared" si="51"/>
        <v>114.34164772627028</v>
      </c>
      <c r="AG78" s="44">
        <f t="shared" si="51"/>
        <v>114.34203454851556</v>
      </c>
      <c r="AH78" s="44">
        <f t="shared" si="51"/>
        <v>9.3169079407480204E-2</v>
      </c>
      <c r="AI78" s="44">
        <f t="shared" si="51"/>
        <v>114.34184113739292</v>
      </c>
      <c r="AJ78" s="44">
        <f t="shared" si="51"/>
        <v>5.5744030937299494</v>
      </c>
      <c r="AK78" s="44">
        <f t="shared" si="51"/>
        <v>3.1090234955645659</v>
      </c>
      <c r="AL78" s="44">
        <f t="shared" si="51"/>
        <v>7.8587434619863252</v>
      </c>
      <c r="AM78" s="44">
        <f t="shared" si="51"/>
        <v>1708.4810088847369</v>
      </c>
      <c r="AN78" s="44">
        <f t="shared" si="51"/>
        <v>451.83125308683117</v>
      </c>
      <c r="AO78" s="44">
        <f t="shared" si="51"/>
        <v>1331.7547776887052</v>
      </c>
      <c r="AP78" s="44">
        <f t="shared" si="51"/>
        <v>164.99732057137376</v>
      </c>
      <c r="AQ78" s="44">
        <f t="shared" si="51"/>
        <v>72.812274252447111</v>
      </c>
      <c r="AR78" s="44">
        <f t="shared" si="51"/>
        <v>57.611624184423306</v>
      </c>
      <c r="AS78" s="44">
        <f t="shared" si="51"/>
        <v>89.327962063167661</v>
      </c>
    </row>
    <row r="79" spans="1:45" customFormat="1" x14ac:dyDescent="0.3">
      <c r="B79" s="5" t="s">
        <v>702</v>
      </c>
      <c r="C79" s="68">
        <f>(H79-MIN($H$79:$H$82))*627.509</f>
        <v>0.89030976920651261</v>
      </c>
      <c r="D79">
        <f>EXP(-C79/(0.001986*295.15))/(EXP(-$C$79/(0.001986*295.15))+EXP(-$C$80/(0.001986*295.15))+EXP(-$C$81/(0.001986*295.15))+EXP(-$C$82/(0.001986*295.15)))</f>
        <v>9.4994403735008004E-2</v>
      </c>
      <c r="E79">
        <v>-745.292956</v>
      </c>
      <c r="F79">
        <v>-745.115816</v>
      </c>
      <c r="G79">
        <v>-745.01836089999995</v>
      </c>
      <c r="H79" s="4">
        <f t="shared" ref="H79:H82" si="52">G79+F79-E79</f>
        <v>-744.84122090000005</v>
      </c>
      <c r="I79">
        <v>18.096599999999999</v>
      </c>
      <c r="J79">
        <v>-0.25974999999999998</v>
      </c>
      <c r="K79">
        <v>1.018E-2</v>
      </c>
      <c r="L79">
        <v>-0.12478</v>
      </c>
      <c r="M79">
        <v>0.26993</v>
      </c>
      <c r="N79">
        <v>2.8840000000000001E-2</v>
      </c>
      <c r="O79">
        <v>161.92500000000001</v>
      </c>
      <c r="P79">
        <v>25.375299999999999</v>
      </c>
      <c r="Q79">
        <v>10.9541</v>
      </c>
      <c r="R79">
        <v>-36.3294</v>
      </c>
      <c r="S79">
        <v>45.647799999999997</v>
      </c>
      <c r="T79">
        <v>0.79822000000000004</v>
      </c>
      <c r="U79">
        <v>-0.81977999999999995</v>
      </c>
      <c r="V79">
        <v>-0.81613999999999998</v>
      </c>
      <c r="W79">
        <v>-0.33757999999999999</v>
      </c>
      <c r="X79">
        <f>ABS(U79-V79)</f>
        <v>3.6399999999999766E-3</v>
      </c>
      <c r="Y79">
        <f>AVERAGE(U79:V79)</f>
        <v>-0.81796000000000002</v>
      </c>
      <c r="Z79">
        <v>-4.0374999999999996</v>
      </c>
      <c r="AA79">
        <v>-27.153199999999998</v>
      </c>
      <c r="AB79">
        <v>-27.095600000000001</v>
      </c>
      <c r="AC79">
        <v>144.26150000000001</v>
      </c>
      <c r="AD79">
        <f>ABS(AA79-AB79)</f>
        <v>5.7599999999997209E-2</v>
      </c>
      <c r="AE79">
        <f>AVERAGE(AA79:AB79)</f>
        <v>-27.124400000000001</v>
      </c>
      <c r="AF79">
        <v>115.441</v>
      </c>
      <c r="AG79">
        <v>114.896</v>
      </c>
      <c r="AH79">
        <f>ABS(AF79-AG79)</f>
        <v>0.54500000000000171</v>
      </c>
      <c r="AI79">
        <f>AVERAGE(AF79:AG79)</f>
        <v>115.16849999999999</v>
      </c>
      <c r="AJ79">
        <v>8.96803186</v>
      </c>
      <c r="AK79">
        <v>2.025138251777471</v>
      </c>
      <c r="AL79">
        <v>6.8068963750103766</v>
      </c>
      <c r="AM79">
        <v>1677.5641000000001</v>
      </c>
      <c r="AN79">
        <v>537.38829999999996</v>
      </c>
      <c r="AO79">
        <v>1342.1522</v>
      </c>
      <c r="AP79">
        <v>243.57830000000001</v>
      </c>
      <c r="AQ79">
        <v>69.372358071592913</v>
      </c>
      <c r="AR79">
        <v>51.857501238850347</v>
      </c>
      <c r="AS79">
        <v>87.921375591027584</v>
      </c>
    </row>
    <row r="80" spans="1:45" customFormat="1" x14ac:dyDescent="0.3">
      <c r="A80" s="11"/>
      <c r="B80" s="5" t="s">
        <v>703</v>
      </c>
      <c r="C80" s="68">
        <f t="shared" ref="C80:C82" si="53">(H80-MIN($H$79:$H$82))*627.509</f>
        <v>1.4307205199547537</v>
      </c>
      <c r="D80">
        <f t="shared" ref="D80:D82" si="54">EXP(-C80/(0.001986*295.15))/(EXP(-$C$79/(0.001986*295.15))+EXP(-$C$80/(0.001986*295.15))+EXP(-$C$81/(0.001986*295.15))+EXP(-$C$82/(0.001986*295.15)))</f>
        <v>3.7783764061398141E-2</v>
      </c>
      <c r="E80">
        <v>-745.29580299999998</v>
      </c>
      <c r="F80">
        <v>-745.11685299999999</v>
      </c>
      <c r="G80">
        <v>-745.01930970000001</v>
      </c>
      <c r="H80" s="4">
        <f t="shared" si="52"/>
        <v>-744.84035970000014</v>
      </c>
      <c r="I80">
        <v>13.2026</v>
      </c>
      <c r="J80">
        <v>-0.26008999999999999</v>
      </c>
      <c r="K80">
        <v>1.2149999999999999E-2</v>
      </c>
      <c r="L80">
        <v>-0.12397</v>
      </c>
      <c r="M80">
        <v>0.27223999999999998</v>
      </c>
      <c r="N80">
        <v>2.8230000000000002E-2</v>
      </c>
      <c r="O80">
        <v>163.18600000000001</v>
      </c>
      <c r="P80">
        <v>19.002199999999998</v>
      </c>
      <c r="Q80">
        <v>-0.38879999999999998</v>
      </c>
      <c r="R80">
        <v>-18.613399999999999</v>
      </c>
      <c r="S80">
        <v>26.602499999999999</v>
      </c>
      <c r="T80">
        <v>0.80105000000000004</v>
      </c>
      <c r="U80">
        <v>-0.82210000000000005</v>
      </c>
      <c r="V80">
        <v>-0.81416999999999995</v>
      </c>
      <c r="W80">
        <v>-0.3352</v>
      </c>
      <c r="X80">
        <f t="shared" ref="X80:X82" si="55">ABS(U80-V80)</f>
        <v>7.9300000000001036E-3</v>
      </c>
      <c r="Y80">
        <f t="shared" ref="Y80:Y82" si="56">AVERAGE(U80:V80)</f>
        <v>-0.81813500000000006</v>
      </c>
      <c r="Z80">
        <v>-5.8678999999999997</v>
      </c>
      <c r="AA80">
        <v>-42.079599999999999</v>
      </c>
      <c r="AB80">
        <v>-24.527100000000001</v>
      </c>
      <c r="AC80">
        <v>142.95060000000001</v>
      </c>
      <c r="AD80">
        <f t="shared" ref="AD80:AD82" si="57">ABS(AA80-AB80)</f>
        <v>17.552499999999998</v>
      </c>
      <c r="AE80">
        <f t="shared" ref="AE80:AE82" si="58">AVERAGE(AA80:AB80)</f>
        <v>-33.303350000000002</v>
      </c>
      <c r="AF80">
        <v>116.706</v>
      </c>
      <c r="AG80">
        <v>113.887</v>
      </c>
      <c r="AH80">
        <f t="shared" ref="AH80:AH82" si="59">ABS(AF80-AG80)</f>
        <v>2.8190000000000026</v>
      </c>
      <c r="AI80">
        <f t="shared" ref="AI80:AI82" si="60">AVERAGE(AF80:AG80)</f>
        <v>115.29650000000001</v>
      </c>
      <c r="AJ80">
        <v>4.7550844400000001</v>
      </c>
      <c r="AK80">
        <v>1.8933097649078989</v>
      </c>
      <c r="AL80">
        <v>8.8538485976523944</v>
      </c>
      <c r="AM80">
        <v>1673.8782000000001</v>
      </c>
      <c r="AN80">
        <v>737.35400000000004</v>
      </c>
      <c r="AO80">
        <v>1340.5182</v>
      </c>
      <c r="AP80">
        <v>83.132800000000003</v>
      </c>
      <c r="AQ80">
        <v>70.535217727833029</v>
      </c>
      <c r="AR80">
        <v>54.207847687649959</v>
      </c>
      <c r="AS80">
        <v>88.236128955152523</v>
      </c>
    </row>
    <row r="81" spans="1:45" customFormat="1" x14ac:dyDescent="0.3">
      <c r="A81" s="11"/>
      <c r="B81" t="s">
        <v>704</v>
      </c>
      <c r="C81" s="68">
        <f t="shared" si="53"/>
        <v>6.275090697552059E-4</v>
      </c>
      <c r="D81">
        <f t="shared" si="54"/>
        <v>0.4333788198401175</v>
      </c>
      <c r="E81">
        <v>-745.29264699999999</v>
      </c>
      <c r="F81">
        <v>-745.11615099999995</v>
      </c>
      <c r="G81">
        <v>-745.0191347</v>
      </c>
      <c r="H81" s="4">
        <f t="shared" si="52"/>
        <v>-744.84263869999995</v>
      </c>
      <c r="I81">
        <v>15.579499999999999</v>
      </c>
      <c r="J81">
        <v>-0.25906000000000001</v>
      </c>
      <c r="K81">
        <v>1.0959999999999999E-2</v>
      </c>
      <c r="L81">
        <v>-0.12404999999999999</v>
      </c>
      <c r="M81">
        <v>0.27001999999999998</v>
      </c>
      <c r="N81">
        <v>2.8490000000000001E-2</v>
      </c>
      <c r="O81">
        <v>162.14400000000001</v>
      </c>
      <c r="P81">
        <v>21.1554</v>
      </c>
      <c r="Q81">
        <v>13.3497</v>
      </c>
      <c r="R81">
        <v>-34.505099999999999</v>
      </c>
      <c r="S81">
        <v>42.618899999999996</v>
      </c>
      <c r="T81">
        <v>0.79720999999999997</v>
      </c>
      <c r="U81">
        <v>-0.82626999999999995</v>
      </c>
      <c r="V81">
        <v>-0.81430999999999998</v>
      </c>
      <c r="W81">
        <v>-0.32433000000000001</v>
      </c>
      <c r="X81">
        <f t="shared" si="55"/>
        <v>1.1959999999999971E-2</v>
      </c>
      <c r="Y81">
        <f t="shared" si="56"/>
        <v>-0.82028999999999996</v>
      </c>
      <c r="Z81">
        <v>-6.1398999999999999</v>
      </c>
      <c r="AA81">
        <v>-13.7814</v>
      </c>
      <c r="AB81">
        <v>-53.958500000000001</v>
      </c>
      <c r="AC81">
        <v>139.91409999999999</v>
      </c>
      <c r="AD81">
        <f t="shared" si="57"/>
        <v>40.177100000000003</v>
      </c>
      <c r="AE81">
        <f t="shared" si="58"/>
        <v>-33.869950000000003</v>
      </c>
      <c r="AF81">
        <v>115.00700000000001</v>
      </c>
      <c r="AG81">
        <v>115.196</v>
      </c>
      <c r="AH81">
        <f t="shared" si="59"/>
        <v>0.18899999999999295</v>
      </c>
      <c r="AI81">
        <f t="shared" si="60"/>
        <v>115.1015</v>
      </c>
      <c r="AJ81">
        <v>6.1270548299999996</v>
      </c>
      <c r="AK81">
        <v>2.1151578929144761</v>
      </c>
      <c r="AL81">
        <v>8.7489106526159652</v>
      </c>
      <c r="AM81">
        <v>1672.3920000000001</v>
      </c>
      <c r="AN81">
        <v>608.798</v>
      </c>
      <c r="AO81">
        <v>1342.0341000000001</v>
      </c>
      <c r="AP81">
        <v>56.200600000000001</v>
      </c>
      <c r="AQ81">
        <v>69.503973031543453</v>
      </c>
      <c r="AR81">
        <v>51.386427741828427</v>
      </c>
      <c r="AS81">
        <v>88.427594500819794</v>
      </c>
    </row>
    <row r="82" spans="1:45" customFormat="1" x14ac:dyDescent="0.3">
      <c r="B82" t="s">
        <v>705</v>
      </c>
      <c r="C82" s="69">
        <f t="shared" si="53"/>
        <v>0</v>
      </c>
      <c r="D82">
        <f t="shared" si="54"/>
        <v>0.43384301236347644</v>
      </c>
      <c r="E82">
        <v>-745.29264699999999</v>
      </c>
      <c r="F82">
        <v>-745.11615200000006</v>
      </c>
      <c r="G82">
        <v>-745.0191347</v>
      </c>
      <c r="H82" s="4">
        <f t="shared" si="52"/>
        <v>-744.84263970000006</v>
      </c>
      <c r="I82">
        <v>15.579599999999999</v>
      </c>
      <c r="J82">
        <v>-0.25906000000000001</v>
      </c>
      <c r="K82">
        <v>1.0959999999999999E-2</v>
      </c>
      <c r="L82">
        <v>-0.12404999999999999</v>
      </c>
      <c r="M82">
        <v>0.27001999999999998</v>
      </c>
      <c r="N82">
        <v>2.8490000000000001E-2</v>
      </c>
      <c r="O82">
        <v>162.14400000000001</v>
      </c>
      <c r="P82">
        <v>21.1555</v>
      </c>
      <c r="Q82">
        <v>13.3499</v>
      </c>
      <c r="R82">
        <v>-34.505299999999998</v>
      </c>
      <c r="S82">
        <v>42.619100000000003</v>
      </c>
      <c r="T82">
        <v>0.79720999999999997</v>
      </c>
      <c r="U82">
        <v>-0.81430999999999998</v>
      </c>
      <c r="V82">
        <v>-0.82626999999999995</v>
      </c>
      <c r="W82">
        <v>-0.32433000000000001</v>
      </c>
      <c r="X82">
        <f t="shared" si="55"/>
        <v>1.1959999999999971E-2</v>
      </c>
      <c r="Y82">
        <f t="shared" si="56"/>
        <v>-0.82028999999999996</v>
      </c>
      <c r="Z82">
        <v>-6.1398999999999999</v>
      </c>
      <c r="AA82">
        <v>-53.959600000000002</v>
      </c>
      <c r="AB82">
        <v>-13.7811</v>
      </c>
      <c r="AC82">
        <v>139.91390000000001</v>
      </c>
      <c r="AD82">
        <f t="shared" si="57"/>
        <v>40.1785</v>
      </c>
      <c r="AE82">
        <f t="shared" si="58"/>
        <v>-33.870350000000002</v>
      </c>
      <c r="AF82">
        <v>115.196</v>
      </c>
      <c r="AG82">
        <v>115.00700000000001</v>
      </c>
      <c r="AH82">
        <f t="shared" si="59"/>
        <v>0.18899999999999295</v>
      </c>
      <c r="AI82">
        <f t="shared" si="60"/>
        <v>115.1015</v>
      </c>
      <c r="AJ82">
        <v>6.1270763399999986</v>
      </c>
      <c r="AK82">
        <v>2.1151583383250379</v>
      </c>
      <c r="AL82">
        <v>8.7489166437498032</v>
      </c>
      <c r="AM82">
        <v>1672.3922</v>
      </c>
      <c r="AN82">
        <v>608.79909999999995</v>
      </c>
      <c r="AO82">
        <v>1342.0343</v>
      </c>
      <c r="AP82">
        <v>56.195300000000003</v>
      </c>
      <c r="AQ82">
        <v>69.505182104681765</v>
      </c>
      <c r="AR82">
        <v>51.386456977193063</v>
      </c>
      <c r="AS82">
        <v>88.426890756302527</v>
      </c>
    </row>
    <row r="83" spans="1:45" s="44" customFormat="1" x14ac:dyDescent="0.3">
      <c r="A83" s="73" t="s">
        <v>706</v>
      </c>
      <c r="B83" s="73" t="s">
        <v>707</v>
      </c>
      <c r="C83" s="73"/>
      <c r="D83" s="75">
        <f>SUM(D79:D82)</f>
        <v>1</v>
      </c>
      <c r="E83" s="44">
        <f>$D$79*E79+$D$80*E80+$D$81*E81+$D$82*E82</f>
        <v>-745.29279559883014</v>
      </c>
      <c r="F83" s="44">
        <f t="shared" ref="F83:AS83" si="61">$D$79*F79+$D$80*F80+$D$81*F81+$D$82*F82</f>
        <v>-745.1161461349202</v>
      </c>
      <c r="G83" s="44">
        <f t="shared" si="61"/>
        <v>-745.01906780548916</v>
      </c>
      <c r="H83" s="44">
        <f t="shared" si="61"/>
        <v>-744.8424183415791</v>
      </c>
      <c r="I83" s="44">
        <f>$D$79*I79+$D$80*I80+$D$81*I81+$D$82*I82</f>
        <v>15.728845569145088</v>
      </c>
      <c r="J83" s="44">
        <f t="shared" si="61"/>
        <v>-0.25916446341556043</v>
      </c>
      <c r="K83" s="44">
        <f t="shared" si="61"/>
        <v>1.0930867044319758E-2</v>
      </c>
      <c r="L83" s="44">
        <f t="shared" si="61"/>
        <v>-0.12411632321360164</v>
      </c>
      <c r="M83" s="44">
        <f t="shared" si="61"/>
        <v>0.27009533045988016</v>
      </c>
      <c r="N83" s="44">
        <f t="shared" si="61"/>
        <v>2.8513424262651292E-2</v>
      </c>
      <c r="O83" s="44">
        <f t="shared" si="61"/>
        <v>162.16256690773403</v>
      </c>
      <c r="P83" s="44">
        <f t="shared" si="61"/>
        <v>21.474954267845597</v>
      </c>
      <c r="Q83" s="44">
        <f t="shared" si="61"/>
        <v>12.60312593245737</v>
      </c>
      <c r="R83" s="44">
        <f t="shared" si="61"/>
        <v>-34.078036816001728</v>
      </c>
      <c r="S83" s="44">
        <f t="shared" si="61"/>
        <v>42.30155543936246</v>
      </c>
      <c r="T83" s="44">
        <f t="shared" si="61"/>
        <v>0.7974510340017682</v>
      </c>
      <c r="U83" s="44">
        <f t="shared" si="61"/>
        <v>-0.82030716559575667</v>
      </c>
      <c r="V83" s="44">
        <f t="shared" si="61"/>
        <v>-0.81966731245973368</v>
      </c>
      <c r="W83" s="44">
        <f t="shared" si="61"/>
        <v>-0.3259993853648363</v>
      </c>
      <c r="X83" s="44">
        <f t="shared" si="61"/>
        <v>1.1017377991757275E-2</v>
      </c>
      <c r="Y83" s="44">
        <f t="shared" si="61"/>
        <v>-0.81998723902774517</v>
      </c>
      <c r="Z83" s="44">
        <f t="shared" si="61"/>
        <v>-5.9299065817628192</v>
      </c>
      <c r="AA83" s="44">
        <f t="shared" si="61"/>
        <v>-33.551889999368264</v>
      </c>
      <c r="AB83" s="44">
        <f t="shared" si="61"/>
        <v>-32.863961513377888</v>
      </c>
      <c r="AC83" s="44">
        <f t="shared" si="61"/>
        <v>140.44172230176756</v>
      </c>
      <c r="AD83" s="44">
        <f t="shared" si="61"/>
        <v>35.511736851187152</v>
      </c>
      <c r="AE83" s="44">
        <f t="shared" si="61"/>
        <v>-33.207925756373079</v>
      </c>
      <c r="AF83" s="44">
        <f t="shared" si="61"/>
        <v>115.19441851569803</v>
      </c>
      <c r="AG83" s="44">
        <f t="shared" si="61"/>
        <v>115.03604640238643</v>
      </c>
      <c r="AH83" s="44">
        <f t="shared" si="61"/>
        <v>0.32218930721113409</v>
      </c>
      <c r="AI83" s="44">
        <f t="shared" si="61"/>
        <v>115.11523245904223</v>
      </c>
      <c r="AJ83" s="44">
        <f t="shared" si="61"/>
        <v>6.3451028754379148</v>
      </c>
      <c r="AK83" s="44">
        <f t="shared" si="61"/>
        <v>2.0982244666924235</v>
      </c>
      <c r="AL83" s="44">
        <f t="shared" si="61"/>
        <v>8.5683977140378467</v>
      </c>
      <c r="AM83" s="44">
        <f t="shared" si="61"/>
        <v>1672.9395615543085</v>
      </c>
      <c r="AN83" s="44">
        <f t="shared" si="61"/>
        <v>606.87228492759505</v>
      </c>
      <c r="AO83" s="44">
        <f t="shared" si="61"/>
        <v>1341.9881291997431</v>
      </c>
      <c r="AP83" s="44">
        <f t="shared" si="61"/>
        <v>75.015733407226065</v>
      </c>
      <c r="AQ83" s="44">
        <f t="shared" si="61"/>
        <v>69.530959201127018</v>
      </c>
      <c r="AR83" s="44">
        <f t="shared" si="61"/>
        <v>51.537793636903096</v>
      </c>
      <c r="AS83" s="44">
        <f t="shared" si="61"/>
        <v>88.371966933680028</v>
      </c>
    </row>
    <row r="84" spans="1:45" customFormat="1" x14ac:dyDescent="0.3">
      <c r="B84" s="70" t="s">
        <v>743</v>
      </c>
      <c r="C84" s="68">
        <f>(H84-MIN($H$84:$H$85))*627.509</f>
        <v>6.2750807100201201E-5</v>
      </c>
      <c r="D84">
        <f>EXP(-C84/(0.001986*295.15))/(EXP(-$C$84/(0.001986*295.15))+EXP(-$C$85/(0.001986*295.15)))</f>
        <v>0.49997323684602984</v>
      </c>
      <c r="E84">
        <v>-988.72187199999996</v>
      </c>
      <c r="F84">
        <v>-988.58158200000003</v>
      </c>
      <c r="G84">
        <v>-988.37547440000003</v>
      </c>
      <c r="H84" s="4">
        <f t="shared" ref="H84:H85" si="62">G84+F84-E84</f>
        <v>-988.23518440000009</v>
      </c>
      <c r="I84">
        <v>12.4689</v>
      </c>
      <c r="J84">
        <v>-0.25734000000000001</v>
      </c>
      <c r="K84">
        <v>-7.1999999999999998E-3</v>
      </c>
      <c r="L84">
        <v>-0.13227</v>
      </c>
      <c r="M84">
        <v>0.25013999999999997</v>
      </c>
      <c r="N84">
        <v>3.4970000000000001E-2</v>
      </c>
      <c r="O84">
        <v>187.191</v>
      </c>
      <c r="P84">
        <v>15.081</v>
      </c>
      <c r="Q84">
        <v>7.7186000000000003</v>
      </c>
      <c r="R84">
        <v>-22.799600000000002</v>
      </c>
      <c r="S84">
        <v>28.404900000000001</v>
      </c>
      <c r="T84">
        <v>0.77847</v>
      </c>
      <c r="U84">
        <v>-0.77907999999999999</v>
      </c>
      <c r="V84">
        <v>-0.80357999999999996</v>
      </c>
      <c r="W84">
        <v>-7.9880000000000007E-2</v>
      </c>
      <c r="X84">
        <f t="shared" ref="X84:X85" si="63">ABS(U84-V84)</f>
        <v>2.4499999999999966E-2</v>
      </c>
      <c r="Y84">
        <f t="shared" ref="Y84:Y85" si="64">AVERAGE(U84:V84)</f>
        <v>-0.79132999999999998</v>
      </c>
      <c r="Z84">
        <v>-5.0625</v>
      </c>
      <c r="AA84">
        <v>-83.746600000000001</v>
      </c>
      <c r="AB84">
        <v>-90.123400000000004</v>
      </c>
      <c r="AC84">
        <v>7.9941000000000004</v>
      </c>
      <c r="AD84">
        <f t="shared" ref="AD84:AD85" si="65">ABS(AA84-AB84)</f>
        <v>6.3768000000000029</v>
      </c>
      <c r="AE84">
        <f t="shared" ref="AE84:AE85" si="66">AVERAGE(AA84:AB84)</f>
        <v>-86.935000000000002</v>
      </c>
      <c r="AF84">
        <v>115.142</v>
      </c>
      <c r="AG84">
        <v>114.628</v>
      </c>
      <c r="AH84">
        <f t="shared" ref="AH84:AH85" si="67">ABS(AF84-AG84)</f>
        <v>0.51399999999999579</v>
      </c>
      <c r="AI84">
        <f t="shared" ref="AI84:AI85" si="68">AVERAGE(AF84:AG84)</f>
        <v>114.88499999999999</v>
      </c>
      <c r="AJ84">
        <v>6.5248976699999996</v>
      </c>
      <c r="AK84">
        <v>2.4387635867943009</v>
      </c>
      <c r="AL84">
        <v>8.8218699500706528</v>
      </c>
      <c r="AM84">
        <v>1666.4081000000001</v>
      </c>
      <c r="AN84">
        <v>487.25630000000001</v>
      </c>
      <c r="AO84">
        <v>1369.9</v>
      </c>
      <c r="AP84">
        <v>232.76769999999999</v>
      </c>
      <c r="AQ84">
        <v>72.988861622671237</v>
      </c>
      <c r="AR84">
        <v>55.411951191723247</v>
      </c>
      <c r="AS84">
        <v>90.373109243697485</v>
      </c>
    </row>
    <row r="85" spans="1:45" customFormat="1" x14ac:dyDescent="0.3">
      <c r="B85" s="70" t="s">
        <v>744</v>
      </c>
      <c r="C85" s="69">
        <f>(H85-MIN($H$84:$H$85))*627.509</f>
        <v>0</v>
      </c>
      <c r="D85">
        <f>EXP(-C85/(0.001986*295.15))/(EXP(-$C$84/(0.001986*295.15))+EXP(-$C$85/(0.001986*295.15)))</f>
        <v>0.50002676315397021</v>
      </c>
      <c r="E85">
        <v>-988.72187199999996</v>
      </c>
      <c r="F85">
        <v>-988.58158200000003</v>
      </c>
      <c r="G85">
        <v>-988.3754745</v>
      </c>
      <c r="H85" s="4">
        <f t="shared" si="62"/>
        <v>-988.23518449999995</v>
      </c>
      <c r="I85">
        <v>12.4689</v>
      </c>
      <c r="J85">
        <v>-0.25734000000000001</v>
      </c>
      <c r="K85">
        <v>-7.1999999999999998E-3</v>
      </c>
      <c r="L85">
        <v>-0.13227</v>
      </c>
      <c r="M85">
        <v>0.25013999999999997</v>
      </c>
      <c r="N85">
        <v>3.4970000000000001E-2</v>
      </c>
      <c r="O85">
        <v>187.191</v>
      </c>
      <c r="P85">
        <v>15.081</v>
      </c>
      <c r="Q85">
        <v>7.7186000000000003</v>
      </c>
      <c r="R85">
        <v>-22.799600000000002</v>
      </c>
      <c r="S85">
        <v>28.404900000000001</v>
      </c>
      <c r="T85">
        <v>0.77847</v>
      </c>
      <c r="U85">
        <v>-0.80357999999999996</v>
      </c>
      <c r="V85">
        <v>-0.77907999999999999</v>
      </c>
      <c r="W85">
        <v>-7.9880000000000007E-2</v>
      </c>
      <c r="X85">
        <f t="shared" si="63"/>
        <v>2.4499999999999966E-2</v>
      </c>
      <c r="Y85">
        <f t="shared" si="64"/>
        <v>-0.79132999999999998</v>
      </c>
      <c r="Z85">
        <v>-5.0625</v>
      </c>
      <c r="AA85">
        <v>-90.123400000000004</v>
      </c>
      <c r="AB85">
        <v>-83.746700000000004</v>
      </c>
      <c r="AC85">
        <v>7.9939999999999998</v>
      </c>
      <c r="AD85">
        <f t="shared" si="65"/>
        <v>6.3766999999999996</v>
      </c>
      <c r="AE85">
        <f t="shared" si="66"/>
        <v>-86.935050000000004</v>
      </c>
      <c r="AF85">
        <v>114.628</v>
      </c>
      <c r="AG85">
        <v>115.142</v>
      </c>
      <c r="AH85">
        <f t="shared" si="67"/>
        <v>0.51399999999999579</v>
      </c>
      <c r="AI85">
        <f t="shared" si="68"/>
        <v>114.88499999999999</v>
      </c>
      <c r="AJ85">
        <v>6.5248975199999997</v>
      </c>
      <c r="AK85">
        <v>2.4387635751059409</v>
      </c>
      <c r="AL85">
        <v>8.821869386325826</v>
      </c>
      <c r="AM85">
        <v>1666.4079999999999</v>
      </c>
      <c r="AN85">
        <v>487.25619999999998</v>
      </c>
      <c r="AO85">
        <v>1369.9</v>
      </c>
      <c r="AP85">
        <v>232.7679</v>
      </c>
      <c r="AQ85">
        <v>72.988861622671237</v>
      </c>
      <c r="AR85">
        <v>55.411951191723247</v>
      </c>
      <c r="AS85">
        <v>90.373109243697485</v>
      </c>
    </row>
    <row r="86" spans="1:45" s="44" customFormat="1" x14ac:dyDescent="0.3">
      <c r="A86" s="44" t="s">
        <v>745</v>
      </c>
      <c r="B86" s="73" t="s">
        <v>746</v>
      </c>
      <c r="D86" s="44">
        <f>SUM(D84:D85)</f>
        <v>1</v>
      </c>
      <c r="E86" s="44">
        <f>$D$84*E84+$D$85*E85</f>
        <v>-988.72187200000008</v>
      </c>
      <c r="F86" s="44">
        <f t="shared" ref="F86:AS86" si="69">$D$84*F84+$D$85*F85</f>
        <v>-988.58158200000003</v>
      </c>
      <c r="G86" s="44">
        <f t="shared" si="69"/>
        <v>-988.37547445000268</v>
      </c>
      <c r="H86" s="44">
        <f t="shared" si="69"/>
        <v>-988.23518445000275</v>
      </c>
      <c r="I86" s="44">
        <f t="shared" si="69"/>
        <v>12.468900000000001</v>
      </c>
      <c r="J86" s="44">
        <f>$D$84*J84+$D$85*J85</f>
        <v>-0.25734000000000001</v>
      </c>
      <c r="K86" s="44">
        <f t="shared" si="69"/>
        <v>-7.1999999999999998E-3</v>
      </c>
      <c r="L86" s="44">
        <f t="shared" si="69"/>
        <v>-0.13227</v>
      </c>
      <c r="M86" s="44">
        <f t="shared" si="69"/>
        <v>0.25014000000000003</v>
      </c>
      <c r="N86" s="44">
        <f t="shared" si="69"/>
        <v>3.4970000000000001E-2</v>
      </c>
      <c r="O86" s="44">
        <f t="shared" si="69"/>
        <v>187.19100000000003</v>
      </c>
      <c r="P86" s="44">
        <f t="shared" si="69"/>
        <v>15.081</v>
      </c>
      <c r="Q86" s="44">
        <f t="shared" si="69"/>
        <v>7.7186000000000003</v>
      </c>
      <c r="R86" s="44">
        <f t="shared" si="69"/>
        <v>-22.799600000000005</v>
      </c>
      <c r="S86" s="44">
        <f t="shared" si="69"/>
        <v>28.404900000000001</v>
      </c>
      <c r="T86" s="44">
        <f t="shared" si="69"/>
        <v>0.77847</v>
      </c>
      <c r="U86" s="44">
        <f t="shared" si="69"/>
        <v>-0.79133065569727234</v>
      </c>
      <c r="V86" s="44">
        <f t="shared" si="69"/>
        <v>-0.79132934430272783</v>
      </c>
      <c r="W86" s="44">
        <f t="shared" si="69"/>
        <v>-7.9880000000000007E-2</v>
      </c>
      <c r="X86" s="44">
        <f t="shared" si="69"/>
        <v>2.4499999999999966E-2</v>
      </c>
      <c r="Y86" s="44">
        <f t="shared" si="69"/>
        <v>-0.79133000000000009</v>
      </c>
      <c r="Z86" s="44">
        <f t="shared" si="69"/>
        <v>-5.0625</v>
      </c>
      <c r="AA86" s="44">
        <f t="shared" si="69"/>
        <v>-86.935170663280246</v>
      </c>
      <c r="AB86" s="44">
        <f t="shared" si="69"/>
        <v>-86.934879339396076</v>
      </c>
      <c r="AC86" s="44">
        <f t="shared" si="69"/>
        <v>7.9940499973236854</v>
      </c>
      <c r="AD86" s="44">
        <f t="shared" si="69"/>
        <v>6.376749997323687</v>
      </c>
      <c r="AE86" s="44">
        <f t="shared" si="69"/>
        <v>-86.935025001338175</v>
      </c>
      <c r="AF86" s="44">
        <f t="shared" si="69"/>
        <v>114.88498624373887</v>
      </c>
      <c r="AG86" s="44">
        <f t="shared" si="69"/>
        <v>114.88501375626115</v>
      </c>
      <c r="AH86" s="44">
        <f t="shared" si="69"/>
        <v>0.51399999999999579</v>
      </c>
      <c r="AI86" s="44">
        <f t="shared" si="69"/>
        <v>114.88499999999999</v>
      </c>
      <c r="AJ86" s="44">
        <f t="shared" si="69"/>
        <v>6.524897594995986</v>
      </c>
      <c r="AK86" s="44">
        <f t="shared" si="69"/>
        <v>2.4387635809498081</v>
      </c>
      <c r="AL86" s="44">
        <f t="shared" si="69"/>
        <v>8.821869668183151</v>
      </c>
      <c r="AM86" s="44">
        <f t="shared" si="69"/>
        <v>1666.4080499973238</v>
      </c>
      <c r="AN86" s="44">
        <f t="shared" si="69"/>
        <v>487.25624999732372</v>
      </c>
      <c r="AO86" s="44">
        <f t="shared" si="69"/>
        <v>1369.9</v>
      </c>
      <c r="AP86" s="44">
        <f t="shared" si="69"/>
        <v>232.76780000535263</v>
      </c>
      <c r="AQ86" s="44">
        <f t="shared" si="69"/>
        <v>72.988861622671237</v>
      </c>
      <c r="AR86" s="44">
        <f t="shared" si="69"/>
        <v>55.411951191723247</v>
      </c>
      <c r="AS86" s="44">
        <f t="shared" si="69"/>
        <v>90.373109243697485</v>
      </c>
    </row>
    <row r="87" spans="1:45" s="44" customFormat="1" x14ac:dyDescent="0.3">
      <c r="A87" s="44" t="s">
        <v>739</v>
      </c>
      <c r="B87" s="73" t="s">
        <v>740</v>
      </c>
      <c r="C87" s="74"/>
      <c r="E87" s="44">
        <v>-1052.434563</v>
      </c>
      <c r="F87" s="44">
        <v>-1052.235821</v>
      </c>
      <c r="G87" s="44">
        <v>-1052.0305652</v>
      </c>
      <c r="H87" s="43">
        <f>G87+F87-E87</f>
        <v>-1051.8318231999999</v>
      </c>
      <c r="I87" s="44">
        <v>22.088699999999999</v>
      </c>
      <c r="J87" s="44">
        <v>-0.22086</v>
      </c>
      <c r="K87" s="44">
        <v>-3.993E-2</v>
      </c>
      <c r="L87" s="44">
        <v>-0.13039999999999999</v>
      </c>
      <c r="M87" s="44">
        <v>0.18093000000000001</v>
      </c>
      <c r="N87" s="44">
        <v>4.6989999999999997E-2</v>
      </c>
      <c r="O87" s="44">
        <v>277.67200000000003</v>
      </c>
      <c r="P87" s="44">
        <v>34.4634</v>
      </c>
      <c r="Q87" s="44">
        <v>29.965900000000001</v>
      </c>
      <c r="R87" s="44">
        <v>-64.429199999999994</v>
      </c>
      <c r="S87" s="44">
        <v>78.973399999999998</v>
      </c>
      <c r="T87" s="44">
        <v>0.84923000000000004</v>
      </c>
      <c r="U87" s="44">
        <v>-0.82365999999999995</v>
      </c>
      <c r="V87" s="44">
        <v>-0.82647000000000004</v>
      </c>
      <c r="W87" s="44">
        <v>-0.27556000000000003</v>
      </c>
      <c r="X87" s="44">
        <f t="shared" si="35"/>
        <v>2.8100000000000902E-3</v>
      </c>
      <c r="Y87" s="44">
        <f t="shared" si="36"/>
        <v>-0.82506499999999994</v>
      </c>
      <c r="Z87" s="44">
        <v>3.1147999999999998</v>
      </c>
      <c r="AA87" s="44">
        <v>-56.056199999999997</v>
      </c>
      <c r="AB87" s="44">
        <v>-37.300600000000003</v>
      </c>
      <c r="AC87" s="44">
        <v>38.872</v>
      </c>
      <c r="AD87" s="44">
        <f t="shared" si="37"/>
        <v>18.755599999999994</v>
      </c>
      <c r="AE87" s="44">
        <f t="shared" si="38"/>
        <v>-46.678399999999996</v>
      </c>
      <c r="AF87" s="44">
        <v>114.499</v>
      </c>
      <c r="AG87" s="44">
        <v>116.348</v>
      </c>
      <c r="AH87" s="44">
        <f t="shared" si="39"/>
        <v>1.8490000000000038</v>
      </c>
      <c r="AI87" s="44">
        <f t="shared" si="40"/>
        <v>115.42349999999999</v>
      </c>
      <c r="AJ87" s="44">
        <v>12.04010933</v>
      </c>
      <c r="AK87" s="44">
        <v>1.94677908</v>
      </c>
      <c r="AL87" s="44">
        <v>6.5038619620530556</v>
      </c>
      <c r="AM87" s="44">
        <v>1665.4607000000001</v>
      </c>
      <c r="AN87" s="44">
        <v>593.82730000000004</v>
      </c>
      <c r="AO87" s="44">
        <v>1331.7628999999999</v>
      </c>
      <c r="AP87" s="44">
        <v>305.36099999999999</v>
      </c>
      <c r="AQ87" s="44">
        <v>68.186752283759517</v>
      </c>
      <c r="AR87" s="44">
        <v>51.396733323156766</v>
      </c>
      <c r="AS87" s="44">
        <v>87.341970711593973</v>
      </c>
    </row>
    <row r="88" spans="1:45" s="2" customFormat="1" x14ac:dyDescent="0.3"/>
    <row r="89" spans="1:45" s="2" customFormat="1" x14ac:dyDescent="0.3"/>
    <row r="90" spans="1:45" s="2" customFormat="1" x14ac:dyDescent="0.3"/>
    <row r="91" spans="1:45" s="2" customFormat="1" x14ac:dyDescent="0.3"/>
    <row r="92" spans="1:45" s="2" customFormat="1" x14ac:dyDescent="0.3"/>
    <row r="93" spans="1:45" s="2" customFormat="1" x14ac:dyDescent="0.3"/>
    <row r="94" spans="1:45" s="2" customFormat="1" x14ac:dyDescent="0.3"/>
    <row r="95" spans="1:45" s="2" customFormat="1" x14ac:dyDescent="0.3"/>
    <row r="96" spans="1:45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</sheetData>
  <phoneticPr fontId="4" type="noConversion"/>
  <dataValidations count="1">
    <dataValidation type="whole" operator="greaterThan" allowBlank="1" showInputMessage="1" showErrorMessage="1" sqref="Z32:AB33 Z35:AB43 Z45:AB47 Z49:AB51 Z53:AB61 Z63:AB65 Y88:AC1048576 Z67:AB71 W87 Z73:AB77 Z84:AB85" xr:uid="{3D8E2962-4711-0D49-94A7-D32D3E8D4B6E}">
      <formula1>150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08C4-E49D-4442-9558-6BB26111CBCB}">
  <sheetPr>
    <tabColor theme="9" tint="0.59999389629810485"/>
  </sheetPr>
  <dimension ref="A1:AS20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ColWidth="11.19921875" defaultRowHeight="15.6" x14ac:dyDescent="0.3"/>
  <cols>
    <col min="1" max="1" width="14.59765625" bestFit="1" customWidth="1"/>
    <col min="2" max="2" width="26.3984375" bestFit="1" customWidth="1"/>
    <col min="3" max="3" width="20.09765625" bestFit="1" customWidth="1"/>
    <col min="4" max="5" width="13.796875" bestFit="1" customWidth="1"/>
    <col min="6" max="6" width="10.19921875" bestFit="1" customWidth="1"/>
    <col min="7" max="7" width="12.69921875" bestFit="1" customWidth="1"/>
    <col min="8" max="8" width="9.5" bestFit="1" customWidth="1"/>
    <col min="9" max="9" width="9.796875" bestFit="1" customWidth="1"/>
    <col min="10" max="10" width="10.09765625" bestFit="1" customWidth="1"/>
    <col min="11" max="11" width="13.3984375" bestFit="1" customWidth="1"/>
    <col min="12" max="12" width="12.69921875" bestFit="1" customWidth="1"/>
    <col min="13" max="14" width="7.5" bestFit="1" customWidth="1"/>
    <col min="15" max="15" width="10.3984375" bestFit="1" customWidth="1"/>
    <col min="16" max="16" width="18.59765625" bestFit="1" customWidth="1"/>
    <col min="17" max="19" width="16.5" bestFit="1" customWidth="1"/>
    <col min="20" max="20" width="19.3984375" bestFit="1" customWidth="1"/>
    <col min="21" max="21" width="11.296875" bestFit="1" customWidth="1"/>
    <col min="22" max="22" width="11.59765625" bestFit="1" customWidth="1"/>
    <col min="23" max="23" width="11.5" bestFit="1" customWidth="1"/>
    <col min="24" max="24" width="11.296875" bestFit="1" customWidth="1"/>
    <col min="25" max="25" width="11.59765625" bestFit="1" customWidth="1"/>
    <col min="26" max="26" width="11.8984375" bestFit="1" customWidth="1"/>
    <col min="27" max="27" width="11.796875" bestFit="1" customWidth="1"/>
    <col min="28" max="28" width="11.59765625" bestFit="1" customWidth="1"/>
    <col min="29" max="29" width="18.09765625" bestFit="1" customWidth="1"/>
    <col min="30" max="30" width="17.796875" bestFit="1" customWidth="1"/>
    <col min="31" max="32" width="23.3984375" bestFit="1" customWidth="1"/>
    <col min="33" max="34" width="23.09765625" bestFit="1" customWidth="1"/>
    <col min="35" max="35" width="18.796875" bestFit="1" customWidth="1"/>
    <col min="36" max="37" width="20.09765625" bestFit="1" customWidth="1"/>
    <col min="38" max="38" width="27.8984375" bestFit="1" customWidth="1"/>
    <col min="39" max="40" width="29.19921875" bestFit="1" customWidth="1"/>
    <col min="41" max="41" width="14.59765625" bestFit="1" customWidth="1"/>
    <col min="42" max="42" width="13.5" bestFit="1" customWidth="1"/>
    <col min="43" max="45" width="13.296875" bestFit="1" customWidth="1"/>
  </cols>
  <sheetData>
    <row r="1" spans="1:45" x14ac:dyDescent="0.3">
      <c r="A1" s="13" t="s">
        <v>609</v>
      </c>
    </row>
    <row r="2" spans="1:45" x14ac:dyDescent="0.3">
      <c r="A2" t="s">
        <v>478</v>
      </c>
    </row>
    <row r="3" spans="1:45" s="59" customFormat="1" x14ac:dyDescent="0.3">
      <c r="A3" s="59" t="s">
        <v>611</v>
      </c>
      <c r="B3" s="59" t="s">
        <v>2</v>
      </c>
      <c r="C3" s="59" t="s">
        <v>610</v>
      </c>
      <c r="D3" s="59" t="s">
        <v>0</v>
      </c>
      <c r="E3" s="59" t="s">
        <v>1</v>
      </c>
      <c r="F3" s="59" t="s">
        <v>612</v>
      </c>
      <c r="G3" s="59" t="s">
        <v>613</v>
      </c>
      <c r="H3" s="59" t="s">
        <v>614</v>
      </c>
      <c r="I3" s="59" t="s">
        <v>615</v>
      </c>
      <c r="J3" s="59" t="s">
        <v>616</v>
      </c>
      <c r="K3" s="59" t="s">
        <v>617</v>
      </c>
      <c r="L3" s="59" t="s">
        <v>618</v>
      </c>
      <c r="M3" s="59" t="s">
        <v>619</v>
      </c>
      <c r="N3" s="59" t="s">
        <v>620</v>
      </c>
      <c r="O3" s="59" t="s">
        <v>621</v>
      </c>
      <c r="P3" s="59" t="s">
        <v>622</v>
      </c>
      <c r="Q3" s="60" t="s">
        <v>827</v>
      </c>
      <c r="R3" s="60" t="s">
        <v>623</v>
      </c>
      <c r="S3" s="60" t="s">
        <v>624</v>
      </c>
      <c r="T3" s="60" t="s">
        <v>625</v>
      </c>
      <c r="U3" s="59" t="s">
        <v>626</v>
      </c>
      <c r="V3" s="59" t="s">
        <v>627</v>
      </c>
      <c r="W3" s="59" t="s">
        <v>628</v>
      </c>
      <c r="X3" s="59" t="s">
        <v>629</v>
      </c>
      <c r="Y3" s="59" t="s">
        <v>630</v>
      </c>
      <c r="Z3" s="59" t="s">
        <v>631</v>
      </c>
      <c r="AA3" s="59" t="s">
        <v>632</v>
      </c>
      <c r="AB3" s="59" t="s">
        <v>633</v>
      </c>
      <c r="AC3" s="59" t="s">
        <v>634</v>
      </c>
      <c r="AD3" s="59" t="s">
        <v>635</v>
      </c>
      <c r="AE3" s="59" t="s">
        <v>636</v>
      </c>
      <c r="AF3" s="59" t="s">
        <v>637</v>
      </c>
      <c r="AG3" s="59" t="s">
        <v>638</v>
      </c>
      <c r="AH3" s="59" t="s">
        <v>639</v>
      </c>
      <c r="AI3" s="59" t="s">
        <v>640</v>
      </c>
      <c r="AJ3" s="59" t="s">
        <v>641</v>
      </c>
      <c r="AK3" s="59" t="s">
        <v>642</v>
      </c>
      <c r="AL3" s="59" t="s">
        <v>643</v>
      </c>
      <c r="AM3" s="59" t="s">
        <v>644</v>
      </c>
      <c r="AN3" s="59" t="s">
        <v>645</v>
      </c>
      <c r="AO3" s="59" t="s">
        <v>646</v>
      </c>
      <c r="AP3" s="59" t="s">
        <v>647</v>
      </c>
      <c r="AQ3" s="60" t="s">
        <v>648</v>
      </c>
      <c r="AR3" s="60" t="s">
        <v>649</v>
      </c>
      <c r="AS3" s="60" t="s">
        <v>650</v>
      </c>
    </row>
    <row r="4" spans="1:45" x14ac:dyDescent="0.3">
      <c r="B4" s="11"/>
      <c r="C4" s="10" t="s">
        <v>47</v>
      </c>
      <c r="D4" s="1">
        <f>(I4-MIN($I$4:$I$30))*627.509</f>
        <v>0</v>
      </c>
      <c r="E4" s="1">
        <f>EXP(-D4/(0.001986*295.15))/(EXP(-$D$4/(0.001986*295.15))+EXP(-$D$5/(0.001986*295.15))+EXP(-$D$6/(0.001986*295.15))+EXP(-$D$7/(0.001986*295.15))+EXP(-$D$8/(0.001986*295.15))+EXP(-$D$9/(0.001986*295.15))+EXP(-$D$10/(0.001986*295.15))+EXP(-$D$11/(0.001986*295.15))+EXP(-$D$12/(0.001986*295.15))+EXP(-$D$13/(0.001986*295.15))+EXP(-$D$14/(0.001986*295.15))+EXP(-$D$15/(0.001986*295.15))+EXP(-$D$16/(0.001986*295.15))+EXP(-$D$17/(0.001986*295.15))+EXP(-$D$18/(0.001986*295.15))+EXP(-$D$19/(0.001986*295.15))+EXP(-$D$20/(0.001986*295.15))+EXP(-$D$21/(0.001986*295.15))+EXP(-$D$22/(0.001986*295.15))+EXP(-$D$23/(0.001986*295.15))+EXP(-$D$24/(0.001986*295.15))+EXP(-$D$25/(0.001986*295.15))+EXP(-$D$26/(0.001986*295.15))+EXP(-$D$27/(0.001986*295.15))+EXP(-$D$28/(0.001986*295.15))+EXP(-$D$29/(0.001986*295.15))+EXP(-$D$30/(0.001986*295.15)))</f>
        <v>0.26104257217201182</v>
      </c>
      <c r="F4" s="77">
        <v>-693.63103899999999</v>
      </c>
      <c r="G4">
        <v>-693.34530800000005</v>
      </c>
      <c r="H4">
        <v>-693.27498260000004</v>
      </c>
      <c r="I4" s="4">
        <f>H4+G4-F4</f>
        <v>-692.9892516000001</v>
      </c>
      <c r="J4">
        <v>5.5141</v>
      </c>
      <c r="K4">
        <v>-0.30241000000000001</v>
      </c>
      <c r="L4">
        <v>-1.516E-2</v>
      </c>
      <c r="M4">
        <v>-0.15878999999999999</v>
      </c>
      <c r="N4">
        <v>0.28725000000000001</v>
      </c>
      <c r="O4">
        <v>4.3889999999999998E-2</v>
      </c>
      <c r="P4">
        <v>172.77099999999999</v>
      </c>
      <c r="Q4">
        <v>15.768599999999999</v>
      </c>
      <c r="R4">
        <v>3.6852999999999998</v>
      </c>
      <c r="S4">
        <v>-19.453900000000001</v>
      </c>
      <c r="T4">
        <v>25.311699999999998</v>
      </c>
      <c r="U4">
        <v>0.76983999999999997</v>
      </c>
      <c r="V4">
        <v>-0.58826000000000001</v>
      </c>
      <c r="W4">
        <v>-0.49597999999999998</v>
      </c>
      <c r="X4">
        <v>-0.49758000000000002</v>
      </c>
      <c r="Y4" s="6">
        <v>-4.4288999999999996</v>
      </c>
      <c r="Z4">
        <v>-210.834</v>
      </c>
      <c r="AA4">
        <v>1.7098</v>
      </c>
      <c r="AB4">
        <v>148.56639999999999</v>
      </c>
      <c r="AC4" s="6">
        <v>119.783</v>
      </c>
      <c r="AD4" s="6">
        <v>115.756</v>
      </c>
      <c r="AE4" s="6">
        <v>0.88400000000000001</v>
      </c>
      <c r="AF4">
        <v>178.35900000000001</v>
      </c>
      <c r="AG4">
        <v>179.875</v>
      </c>
      <c r="AH4">
        <v>0.63200000000000001</v>
      </c>
      <c r="AI4">
        <v>5.6211822900000001</v>
      </c>
      <c r="AJ4">
        <v>1.9567281816839699</v>
      </c>
      <c r="AK4">
        <v>11.999681668080131</v>
      </c>
      <c r="AL4">
        <v>10.532047459999999</v>
      </c>
      <c r="AM4">
        <v>1.8379527417586301</v>
      </c>
      <c r="AN4">
        <v>8.3199647559434879</v>
      </c>
      <c r="AO4">
        <v>1792.1905999999999</v>
      </c>
      <c r="AP4">
        <v>231.60230000000001</v>
      </c>
      <c r="AQ4">
        <v>74.689273311430043</v>
      </c>
      <c r="AR4">
        <v>61.08566902724958</v>
      </c>
      <c r="AS4">
        <v>89.486304183816017</v>
      </c>
    </row>
    <row r="5" spans="1:45" x14ac:dyDescent="0.3">
      <c r="B5" s="64" t="s">
        <v>45</v>
      </c>
      <c r="C5" s="10" t="s">
        <v>444</v>
      </c>
      <c r="D5" s="46">
        <f t="shared" ref="D5:D30" si="0">(I5-MIN($I$4:$I$30))*627.509</f>
        <v>1.0082187103155811</v>
      </c>
      <c r="E5" s="1">
        <f t="shared" ref="E5:E30" si="1">EXP(-D5/(0.001986*295.15))/(EXP(-$D$4/(0.001986*295.15))+EXP(-$D$5/(0.001986*295.15))+EXP(-$D$6/(0.001986*295.15))+EXP(-$D$7/(0.001986*295.15))+EXP(-$D$8/(0.001986*295.15))+EXP(-$D$9/(0.001986*295.15))+EXP(-$D$10/(0.001986*295.15))+EXP(-$D$11/(0.001986*295.15))+EXP(-$D$12/(0.001986*295.15))+EXP(-$D$13/(0.001986*295.15))+EXP(-$D$14/(0.001986*295.15))+EXP(-$D$15/(0.001986*295.15))+EXP(-$D$16/(0.001986*295.15))+EXP(-$D$17/(0.001986*295.15))+EXP(-$D$18/(0.001986*295.15))+EXP(-$D$19/(0.001986*295.15))+EXP(-$D$20/(0.001986*295.15))+EXP(-$D$21/(0.001986*295.15))+EXP(-$D$22/(0.001986*295.15))+EXP(-$D$23/(0.001986*295.15))+EXP(-$D$24/(0.001986*295.15))+EXP(-$D$25/(0.001986*295.15))+EXP(-$D$26/(0.001986*295.15))+EXP(-$D$27/(0.001986*295.15))+EXP(-$D$28/(0.001986*295.15))+EXP(-$D$29/(0.001986*295.15))+EXP(-$D$30/(0.001986*295.15)))</f>
        <v>4.6743096592598704E-2</v>
      </c>
      <c r="F5" s="77">
        <v>-693.63102800000001</v>
      </c>
      <c r="G5">
        <v>-693.34471799999994</v>
      </c>
      <c r="H5">
        <v>-693.27395490000004</v>
      </c>
      <c r="I5" s="4">
        <f t="shared" ref="I5:I68" si="2">H5+G5-F5</f>
        <v>-692.98764490000008</v>
      </c>
      <c r="J5">
        <v>3.2633999999999999</v>
      </c>
      <c r="K5">
        <v>-0.30351</v>
      </c>
      <c r="L5">
        <v>-1.5789999999999998E-2</v>
      </c>
      <c r="M5">
        <v>-0.15964999999999999</v>
      </c>
      <c r="N5">
        <v>0.28771999999999998</v>
      </c>
      <c r="O5">
        <v>4.4290000000000003E-2</v>
      </c>
      <c r="P5">
        <v>170.857</v>
      </c>
      <c r="Q5">
        <v>11.354699999999999</v>
      </c>
      <c r="R5">
        <v>-2.6901999999999999</v>
      </c>
      <c r="S5">
        <v>-8.6645000000000003</v>
      </c>
      <c r="T5">
        <v>14.5341</v>
      </c>
      <c r="U5">
        <v>0.76378000000000001</v>
      </c>
      <c r="V5">
        <v>-0.59170999999999996</v>
      </c>
      <c r="W5">
        <v>-0.49767</v>
      </c>
      <c r="X5">
        <v>-0.48287000000000002</v>
      </c>
      <c r="Y5" s="6">
        <v>-6.4344999999999999</v>
      </c>
      <c r="Z5">
        <v>-218.7619</v>
      </c>
      <c r="AA5">
        <v>-4.7999000000000001</v>
      </c>
      <c r="AB5">
        <v>148.00630000000001</v>
      </c>
      <c r="AC5" s="6">
        <v>119.608</v>
      </c>
      <c r="AD5" s="6">
        <v>117.738</v>
      </c>
      <c r="AE5" s="6">
        <v>178.52699999999999</v>
      </c>
      <c r="AF5">
        <v>0.49399999999999999</v>
      </c>
      <c r="AG5">
        <v>0.42399999999999999</v>
      </c>
      <c r="AH5">
        <v>177.61</v>
      </c>
      <c r="AI5">
        <v>4.9872580299999996</v>
      </c>
      <c r="AJ5">
        <v>1.787522992995668</v>
      </c>
      <c r="AK5">
        <v>12.15994816878796</v>
      </c>
      <c r="AL5">
        <v>5.4766589300000001</v>
      </c>
      <c r="AM5">
        <v>1.734419727273367</v>
      </c>
      <c r="AN5">
        <v>12.505193390530341</v>
      </c>
      <c r="AO5">
        <v>1783.3033</v>
      </c>
      <c r="AP5">
        <v>256.57190000000003</v>
      </c>
      <c r="AQ5">
        <v>75.43858978573121</v>
      </c>
      <c r="AR5">
        <v>61.791513649838507</v>
      </c>
      <c r="AS5">
        <v>90.156336365945108</v>
      </c>
    </row>
    <row r="6" spans="1:45" x14ac:dyDescent="0.3">
      <c r="B6" s="64" t="s">
        <v>462</v>
      </c>
      <c r="C6" s="10" t="s">
        <v>445</v>
      </c>
      <c r="D6" s="46">
        <f t="shared" si="0"/>
        <v>0.87744583470332116</v>
      </c>
      <c r="E6" s="1">
        <f t="shared" si="1"/>
        <v>5.8426208238748611E-2</v>
      </c>
      <c r="F6" s="77">
        <v>-693.63023399999997</v>
      </c>
      <c r="G6">
        <v>-693.34414800000002</v>
      </c>
      <c r="H6">
        <v>-693.27393930000005</v>
      </c>
      <c r="I6" s="4">
        <f t="shared" si="2"/>
        <v>-692.9878533000001</v>
      </c>
      <c r="J6">
        <v>3.2172999999999998</v>
      </c>
      <c r="K6">
        <v>-0.30277999999999999</v>
      </c>
      <c r="L6">
        <v>-1.511E-2</v>
      </c>
      <c r="M6">
        <v>-0.15895000000000001</v>
      </c>
      <c r="N6">
        <v>0.28766999999999998</v>
      </c>
      <c r="O6">
        <v>4.3909999999999998E-2</v>
      </c>
      <c r="P6">
        <v>170.29300000000001</v>
      </c>
      <c r="Q6">
        <v>11.100300000000001</v>
      </c>
      <c r="R6">
        <v>1.6442000000000001</v>
      </c>
      <c r="S6">
        <v>-12.7445</v>
      </c>
      <c r="T6">
        <v>16.980699999999999</v>
      </c>
      <c r="U6">
        <v>0.76831000000000005</v>
      </c>
      <c r="V6">
        <v>-0.58665999999999996</v>
      </c>
      <c r="W6">
        <v>-0.49458999999999997</v>
      </c>
      <c r="X6">
        <v>-0.49651000000000001</v>
      </c>
      <c r="Y6" s="6">
        <v>-3.5994999999999999</v>
      </c>
      <c r="Z6">
        <v>-218.28880000000001</v>
      </c>
      <c r="AA6">
        <v>-0.15909999999999999</v>
      </c>
      <c r="AB6">
        <v>148.61699999999999</v>
      </c>
      <c r="AC6" s="6">
        <v>119.71599999999999</v>
      </c>
      <c r="AD6" s="6">
        <v>115.92100000000001</v>
      </c>
      <c r="AE6" s="6">
        <v>178.80500000000001</v>
      </c>
      <c r="AF6">
        <v>1.7999999999999999E-2</v>
      </c>
      <c r="AG6">
        <v>1.2E-2</v>
      </c>
      <c r="AH6">
        <v>178.834</v>
      </c>
      <c r="AI6">
        <v>4.66863881</v>
      </c>
      <c r="AJ6">
        <v>1.9595314486017801</v>
      </c>
      <c r="AK6">
        <v>9.711239632934122</v>
      </c>
      <c r="AL6">
        <v>6.6417497399999998</v>
      </c>
      <c r="AM6">
        <v>1.8598032688746049</v>
      </c>
      <c r="AN6">
        <v>8.5249768702999358</v>
      </c>
      <c r="AO6">
        <v>1791.5840000000001</v>
      </c>
      <c r="AP6">
        <v>232.6388</v>
      </c>
      <c r="AQ6">
        <v>74.783991376855482</v>
      </c>
      <c r="AR6">
        <v>61.177866933026273</v>
      </c>
      <c r="AS6">
        <v>89.542561773581525</v>
      </c>
    </row>
    <row r="7" spans="1:45" x14ac:dyDescent="0.3">
      <c r="B7" s="11"/>
      <c r="C7" s="10" t="s">
        <v>446</v>
      </c>
      <c r="D7" s="46">
        <f t="shared" si="0"/>
        <v>0.34218065777062451</v>
      </c>
      <c r="E7" s="1">
        <f t="shared" si="1"/>
        <v>0.14560896788586522</v>
      </c>
      <c r="F7" s="77">
        <v>-693.63008400000001</v>
      </c>
      <c r="G7">
        <v>-693.34404800000004</v>
      </c>
      <c r="H7">
        <v>-693.27474229999996</v>
      </c>
      <c r="I7" s="4">
        <f t="shared" si="2"/>
        <v>-692.98870629999999</v>
      </c>
      <c r="J7">
        <v>5.7333999999999996</v>
      </c>
      <c r="K7">
        <v>-0.3024</v>
      </c>
      <c r="L7">
        <v>-1.447E-2</v>
      </c>
      <c r="M7">
        <v>-0.15842999999999999</v>
      </c>
      <c r="N7">
        <v>0.28793000000000002</v>
      </c>
      <c r="O7">
        <v>4.3589999999999997E-2</v>
      </c>
      <c r="P7">
        <v>170.52199999999999</v>
      </c>
      <c r="Q7">
        <v>10.0296</v>
      </c>
      <c r="R7">
        <v>5.1863000000000001</v>
      </c>
      <c r="S7">
        <v>-15.2158</v>
      </c>
      <c r="T7">
        <v>18.947600000000001</v>
      </c>
      <c r="U7">
        <v>0.77185000000000004</v>
      </c>
      <c r="V7">
        <v>-0.58584000000000003</v>
      </c>
      <c r="W7">
        <v>-0.49481999999999998</v>
      </c>
      <c r="X7">
        <v>-0.50560000000000005</v>
      </c>
      <c r="Y7" s="6">
        <v>-4.8967999999999998</v>
      </c>
      <c r="Z7">
        <v>-211.32820000000001</v>
      </c>
      <c r="AA7">
        <v>1.9034</v>
      </c>
      <c r="AB7">
        <v>151.00970000000001</v>
      </c>
      <c r="AC7" s="6">
        <v>119.85599999999999</v>
      </c>
      <c r="AD7" s="6">
        <v>115.57599999999999</v>
      </c>
      <c r="AE7" s="6">
        <v>6.6000000000000003E-2</v>
      </c>
      <c r="AF7">
        <v>179.86500000000001</v>
      </c>
      <c r="AG7">
        <v>179.96</v>
      </c>
      <c r="AH7">
        <v>2.9000000000000001E-2</v>
      </c>
      <c r="AI7">
        <v>7.4694924199999999</v>
      </c>
      <c r="AJ7">
        <v>2.032030234738448</v>
      </c>
      <c r="AK7">
        <v>9.3409889636050494</v>
      </c>
      <c r="AL7">
        <v>5.5897321299999998</v>
      </c>
      <c r="AM7">
        <v>1.849719765053595</v>
      </c>
      <c r="AN7">
        <v>10.655193871287681</v>
      </c>
      <c r="AO7">
        <v>1794.1496</v>
      </c>
      <c r="AP7">
        <v>237.78729999999999</v>
      </c>
      <c r="AQ7">
        <v>73.216992112470408</v>
      </c>
      <c r="AR7">
        <v>58.826418416965687</v>
      </c>
      <c r="AS7">
        <v>89.096171802054158</v>
      </c>
    </row>
    <row r="8" spans="1:45" x14ac:dyDescent="0.3">
      <c r="B8" s="11"/>
      <c r="C8" s="10" t="s">
        <v>447</v>
      </c>
      <c r="D8" s="46">
        <f t="shared" si="0"/>
        <v>1.6340961870332726</v>
      </c>
      <c r="E8" s="1">
        <f t="shared" si="1"/>
        <v>1.6069486183668696E-2</v>
      </c>
      <c r="F8" s="77">
        <v>-693.62828300000001</v>
      </c>
      <c r="G8">
        <v>-693.34189300000003</v>
      </c>
      <c r="H8">
        <v>-693.27303749999999</v>
      </c>
      <c r="I8" s="4">
        <f t="shared" si="2"/>
        <v>-692.98664749999989</v>
      </c>
      <c r="J8">
        <v>5.7797000000000001</v>
      </c>
      <c r="K8">
        <v>-0.30234</v>
      </c>
      <c r="L8">
        <v>-1.431E-2</v>
      </c>
      <c r="M8">
        <v>-0.15831999999999999</v>
      </c>
      <c r="N8">
        <v>0.28803000000000001</v>
      </c>
      <c r="O8">
        <v>4.351E-2</v>
      </c>
      <c r="P8">
        <v>170.274</v>
      </c>
      <c r="Q8">
        <v>9.9823000000000004</v>
      </c>
      <c r="R8">
        <v>7.7774000000000001</v>
      </c>
      <c r="S8">
        <v>-17.759799999999998</v>
      </c>
      <c r="T8">
        <v>21.806999999999999</v>
      </c>
      <c r="U8">
        <v>0.77166999999999997</v>
      </c>
      <c r="V8">
        <v>-0.58621000000000001</v>
      </c>
      <c r="W8">
        <v>-0.49480000000000002</v>
      </c>
      <c r="X8">
        <v>-0.50370999999999999</v>
      </c>
      <c r="Y8" s="6">
        <v>-4.9161000000000001</v>
      </c>
      <c r="Z8">
        <v>-211.2764</v>
      </c>
      <c r="AA8">
        <v>1.9732000000000001</v>
      </c>
      <c r="AB8">
        <v>149.28800000000001</v>
      </c>
      <c r="AC8" s="6">
        <v>119.85899999999999</v>
      </c>
      <c r="AD8" s="6">
        <v>115.589</v>
      </c>
      <c r="AE8" s="6">
        <v>5.0000000000000001E-3</v>
      </c>
      <c r="AF8">
        <v>179.983</v>
      </c>
      <c r="AG8">
        <v>179.976</v>
      </c>
      <c r="AH8">
        <v>1.0999999999999999E-2</v>
      </c>
      <c r="AI8">
        <v>10.98587157</v>
      </c>
      <c r="AJ8">
        <v>2.0273718543966832</v>
      </c>
      <c r="AK8">
        <v>5.5991244312683044</v>
      </c>
      <c r="AL8">
        <v>5.9674082999999998</v>
      </c>
      <c r="AM8">
        <v>1.846114417506592</v>
      </c>
      <c r="AN8">
        <v>10.52712569983639</v>
      </c>
      <c r="AO8">
        <v>1794.0353</v>
      </c>
      <c r="AP8">
        <v>245.59010000000001</v>
      </c>
      <c r="AQ8">
        <v>73.201075542118716</v>
      </c>
      <c r="AR8">
        <v>58.807764034926663</v>
      </c>
      <c r="AS8">
        <v>89.084342659092528</v>
      </c>
    </row>
    <row r="9" spans="1:45" x14ac:dyDescent="0.3">
      <c r="B9" s="11"/>
      <c r="C9" s="10" t="s">
        <v>448</v>
      </c>
      <c r="D9" s="46">
        <f t="shared" si="0"/>
        <v>2.0316231383500183</v>
      </c>
      <c r="E9" s="1">
        <f t="shared" si="1"/>
        <v>8.1559105041966763E-3</v>
      </c>
      <c r="F9" s="77">
        <v>-693.63123299999995</v>
      </c>
      <c r="G9">
        <v>-693.34281599999997</v>
      </c>
      <c r="H9">
        <v>-693.27443100000005</v>
      </c>
      <c r="I9" s="4">
        <f t="shared" si="2"/>
        <v>-692.98601400000018</v>
      </c>
      <c r="J9">
        <v>3.1044999999999998</v>
      </c>
      <c r="K9">
        <v>-0.30298999999999998</v>
      </c>
      <c r="L9">
        <v>-1.553E-2</v>
      </c>
      <c r="M9">
        <v>-0.15926000000000001</v>
      </c>
      <c r="N9">
        <v>0.28745999999999999</v>
      </c>
      <c r="O9">
        <v>4.4119999999999999E-2</v>
      </c>
      <c r="P9">
        <v>170.12200000000001</v>
      </c>
      <c r="Q9">
        <v>10.6784</v>
      </c>
      <c r="R9">
        <v>2.8744000000000001</v>
      </c>
      <c r="S9">
        <v>-13.552899999999999</v>
      </c>
      <c r="T9">
        <v>17.492000000000001</v>
      </c>
      <c r="U9">
        <v>0.76900999999999997</v>
      </c>
      <c r="V9">
        <v>-0.5887</v>
      </c>
      <c r="W9">
        <v>-0.49421999999999999</v>
      </c>
      <c r="X9">
        <v>-0.49529000000000001</v>
      </c>
      <c r="Y9" s="6">
        <v>-4.1254999999999997</v>
      </c>
      <c r="Z9">
        <v>-220.44479999999999</v>
      </c>
      <c r="AA9">
        <v>2.18E-2</v>
      </c>
      <c r="AB9">
        <v>148.96940000000001</v>
      </c>
      <c r="AC9" s="6">
        <v>119.68600000000001</v>
      </c>
      <c r="AD9" s="6">
        <v>116.048</v>
      </c>
      <c r="AE9" s="6">
        <v>178.93199999999999</v>
      </c>
      <c r="AF9">
        <v>0.11</v>
      </c>
      <c r="AG9">
        <v>0.19</v>
      </c>
      <c r="AH9">
        <v>178.63300000000001</v>
      </c>
      <c r="AI9">
        <v>4.6455792699999998</v>
      </c>
      <c r="AJ9">
        <v>2.464513351371842</v>
      </c>
      <c r="AK9">
        <v>7.750159164735468</v>
      </c>
      <c r="AL9">
        <v>7.03768481</v>
      </c>
      <c r="AM9">
        <v>2.6098375859540601</v>
      </c>
      <c r="AN9">
        <v>5.0590601806223212</v>
      </c>
      <c r="AO9">
        <v>1786.8053</v>
      </c>
      <c r="AP9">
        <v>293.61419999999998</v>
      </c>
      <c r="AQ9">
        <v>74.860496403482628</v>
      </c>
      <c r="AR9">
        <v>61.917935194996822</v>
      </c>
      <c r="AS9">
        <v>89.582267371290911</v>
      </c>
    </row>
    <row r="10" spans="1:45" x14ac:dyDescent="0.3">
      <c r="B10" s="11"/>
      <c r="C10" s="10" t="s">
        <v>449</v>
      </c>
      <c r="D10" s="46">
        <f t="shared" si="0"/>
        <v>2.2014898247847281</v>
      </c>
      <c r="E10" s="1">
        <f t="shared" si="1"/>
        <v>6.1040410492269465E-3</v>
      </c>
      <c r="F10" s="77">
        <v>-693.63095399999997</v>
      </c>
      <c r="G10">
        <v>-693.34258799999998</v>
      </c>
      <c r="H10">
        <v>-693.27410929999996</v>
      </c>
      <c r="I10" s="4">
        <f t="shared" si="2"/>
        <v>-692.98574329999997</v>
      </c>
      <c r="J10">
        <v>3.3513000000000002</v>
      </c>
      <c r="K10">
        <v>-0.30296000000000001</v>
      </c>
      <c r="L10">
        <v>-1.4880000000000001E-2</v>
      </c>
      <c r="M10">
        <v>-0.15892000000000001</v>
      </c>
      <c r="N10">
        <v>0.28808</v>
      </c>
      <c r="O10">
        <v>4.3830000000000001E-2</v>
      </c>
      <c r="P10">
        <v>168.19800000000001</v>
      </c>
      <c r="Q10">
        <v>6.0159000000000002</v>
      </c>
      <c r="R10">
        <v>1.9479</v>
      </c>
      <c r="S10">
        <v>-7.9638</v>
      </c>
      <c r="T10">
        <v>10.168900000000001</v>
      </c>
      <c r="U10">
        <v>0.77081</v>
      </c>
      <c r="V10">
        <v>-0.58460999999999996</v>
      </c>
      <c r="W10">
        <v>-0.49386999999999998</v>
      </c>
      <c r="X10">
        <v>-0.50700000000000001</v>
      </c>
      <c r="Y10" s="6">
        <v>-4.1105999999999998</v>
      </c>
      <c r="Z10">
        <v>-217.93299999999999</v>
      </c>
      <c r="AA10">
        <v>-0.48399999999999999</v>
      </c>
      <c r="AB10">
        <v>151.7807</v>
      </c>
      <c r="AC10" s="6">
        <v>119.754</v>
      </c>
      <c r="AD10" s="6">
        <v>115.789</v>
      </c>
      <c r="AE10" s="6">
        <v>178.84200000000001</v>
      </c>
      <c r="AF10">
        <v>0.89100000000000001</v>
      </c>
      <c r="AG10">
        <v>1.5580000000000001</v>
      </c>
      <c r="AH10">
        <v>178.708</v>
      </c>
      <c r="AI10">
        <v>6.6898647200000001</v>
      </c>
      <c r="AJ10">
        <v>2.0057037580674582</v>
      </c>
      <c r="AK10">
        <v>6.8985259323230483</v>
      </c>
      <c r="AL10">
        <v>5.4903919999999999</v>
      </c>
      <c r="AM10">
        <v>1.872421768508455</v>
      </c>
      <c r="AN10">
        <v>7.7265086511809118</v>
      </c>
      <c r="AO10">
        <v>1793.2370000000001</v>
      </c>
      <c r="AP10">
        <v>253.7979</v>
      </c>
      <c r="AQ10">
        <v>73.209272280056652</v>
      </c>
      <c r="AR10">
        <v>59.065991195274648</v>
      </c>
      <c r="AS10">
        <v>89.12825071242095</v>
      </c>
    </row>
    <row r="11" spans="1:45" s="6" customFormat="1" x14ac:dyDescent="0.3">
      <c r="B11" s="12"/>
      <c r="C11" s="10" t="s">
        <v>450</v>
      </c>
      <c r="D11" s="46">
        <f t="shared" si="0"/>
        <v>1.1996717063528624</v>
      </c>
      <c r="E11" s="1">
        <f t="shared" si="1"/>
        <v>3.3718564573118774E-2</v>
      </c>
      <c r="F11" s="80">
        <v>-693.63314800000001</v>
      </c>
      <c r="G11" s="6">
        <v>-693.34461699999997</v>
      </c>
      <c r="H11" s="6">
        <v>-693.27587080000001</v>
      </c>
      <c r="I11" s="4">
        <f t="shared" si="2"/>
        <v>-692.98733979999986</v>
      </c>
      <c r="J11" s="6">
        <v>3.2414999999999998</v>
      </c>
      <c r="K11" s="6">
        <v>-0.30152000000000001</v>
      </c>
      <c r="L11" s="6">
        <v>-1.5980000000000001E-2</v>
      </c>
      <c r="M11" s="6">
        <v>-0.15875</v>
      </c>
      <c r="N11" s="6">
        <v>0.28554000000000002</v>
      </c>
      <c r="O11" s="6">
        <v>4.4130000000000003E-2</v>
      </c>
      <c r="P11" s="6">
        <v>165.69</v>
      </c>
      <c r="Q11" s="6">
        <v>11.3811</v>
      </c>
      <c r="R11" s="6">
        <v>-0.97370000000000001</v>
      </c>
      <c r="S11" s="6">
        <v>-10.407400000000001</v>
      </c>
      <c r="T11" s="6">
        <v>15.4529</v>
      </c>
      <c r="U11" s="6">
        <v>0.76622000000000001</v>
      </c>
      <c r="V11" s="6">
        <v>-0.58392999999999995</v>
      </c>
      <c r="W11" s="6">
        <v>-0.50341000000000002</v>
      </c>
      <c r="X11" s="6">
        <v>-0.48681999999999997</v>
      </c>
      <c r="Y11" s="6">
        <v>-5.1687000000000003</v>
      </c>
      <c r="Z11" s="6">
        <v>-240.2808</v>
      </c>
      <c r="AA11" s="6">
        <v>2.1594000000000002</v>
      </c>
      <c r="AB11" s="6">
        <v>146.14099999999999</v>
      </c>
      <c r="AC11" s="6">
        <v>119.474</v>
      </c>
      <c r="AD11" s="6">
        <v>116.52500000000001</v>
      </c>
      <c r="AE11" s="6">
        <v>173.96199999999999</v>
      </c>
      <c r="AF11" s="6">
        <v>6.7149999999999999</v>
      </c>
      <c r="AG11" s="6">
        <v>8.3510000000000009</v>
      </c>
      <c r="AH11" s="6">
        <v>170.97200000000001</v>
      </c>
      <c r="AI11">
        <v>4.8021007200000003</v>
      </c>
      <c r="AJ11">
        <v>1.756084586531105</v>
      </c>
      <c r="AK11">
        <v>8.3550631420162595</v>
      </c>
      <c r="AL11">
        <v>7.4453104000000003</v>
      </c>
      <c r="AM11">
        <v>1.7</v>
      </c>
      <c r="AN11">
        <v>6.6840719041654122</v>
      </c>
      <c r="AO11" s="6">
        <v>1788.7619</v>
      </c>
      <c r="AP11" s="6">
        <v>259.88049999999998</v>
      </c>
      <c r="AQ11">
        <v>75.925317229781385</v>
      </c>
      <c r="AR11">
        <v>62.96445831310001</v>
      </c>
      <c r="AS11">
        <v>90.428189949767514</v>
      </c>
    </row>
    <row r="12" spans="1:45" x14ac:dyDescent="0.3">
      <c r="B12" s="11"/>
      <c r="C12" s="10" t="s">
        <v>451</v>
      </c>
      <c r="D12" s="46">
        <f t="shared" si="0"/>
        <v>3.2643018180338137</v>
      </c>
      <c r="E12" s="1">
        <f t="shared" si="1"/>
        <v>9.9580699313067287E-4</v>
      </c>
      <c r="F12" s="77">
        <v>-693.62937999999997</v>
      </c>
      <c r="G12">
        <v>-693.34071200000005</v>
      </c>
      <c r="H12">
        <v>-693.27271759999996</v>
      </c>
      <c r="I12" s="4">
        <f t="shared" si="2"/>
        <v>-692.98404960000005</v>
      </c>
      <c r="J12">
        <v>5.5735000000000001</v>
      </c>
      <c r="K12">
        <v>-0.30236000000000002</v>
      </c>
      <c r="L12">
        <v>-1.6480000000000002E-2</v>
      </c>
      <c r="M12">
        <v>-0.15942000000000001</v>
      </c>
      <c r="N12">
        <v>0.28588000000000002</v>
      </c>
      <c r="O12">
        <v>4.4450000000000003E-2</v>
      </c>
      <c r="P12">
        <v>166.74100000000001</v>
      </c>
      <c r="Q12">
        <v>9.0078999999999994</v>
      </c>
      <c r="R12">
        <v>-2.6360000000000001</v>
      </c>
      <c r="S12">
        <v>-6.3719000000000001</v>
      </c>
      <c r="T12">
        <v>11.3443</v>
      </c>
      <c r="U12">
        <v>0.76580999999999999</v>
      </c>
      <c r="V12">
        <v>-0.59099999999999997</v>
      </c>
      <c r="W12">
        <v>-0.50087999999999999</v>
      </c>
      <c r="X12">
        <v>-0.48260999999999998</v>
      </c>
      <c r="Y12" s="6">
        <v>-7.1424000000000003</v>
      </c>
      <c r="Z12">
        <v>-212.91079999999999</v>
      </c>
      <c r="AA12">
        <v>-2.9630999999999998</v>
      </c>
      <c r="AB12">
        <v>147.6011</v>
      </c>
      <c r="AC12" s="6">
        <v>119.55</v>
      </c>
      <c r="AD12" s="6">
        <v>117.521</v>
      </c>
      <c r="AE12" s="6">
        <v>4.3289999999999997</v>
      </c>
      <c r="AF12">
        <v>178.44900000000001</v>
      </c>
      <c r="AG12">
        <v>172.78399999999999</v>
      </c>
      <c r="AH12">
        <v>4.4370000000000003</v>
      </c>
      <c r="AI12">
        <v>4.8053965700000001</v>
      </c>
      <c r="AJ12">
        <v>1.7463124035874751</v>
      </c>
      <c r="AK12">
        <v>7.5896319896337348</v>
      </c>
      <c r="AL12">
        <v>6.5993817999999997</v>
      </c>
      <c r="AM12">
        <v>1.7</v>
      </c>
      <c r="AN12">
        <v>7.4841584505274854</v>
      </c>
      <c r="AO12">
        <v>1785.4475</v>
      </c>
      <c r="AP12">
        <v>254.09620000000001</v>
      </c>
      <c r="AQ12">
        <v>75.793625767539453</v>
      </c>
      <c r="AR12">
        <v>62.1220098710481</v>
      </c>
      <c r="AS12">
        <v>90.424419429775099</v>
      </c>
    </row>
    <row r="13" spans="1:45" x14ac:dyDescent="0.3">
      <c r="B13" s="11"/>
      <c r="C13" s="10" t="s">
        <v>452</v>
      </c>
      <c r="D13" s="46">
        <f t="shared" si="0"/>
        <v>2.6959041659419651</v>
      </c>
      <c r="E13" s="1">
        <f t="shared" si="1"/>
        <v>2.6260536573625452E-3</v>
      </c>
      <c r="F13" s="77">
        <v>-693.63134200000002</v>
      </c>
      <c r="G13">
        <v>-693.34229000000005</v>
      </c>
      <c r="H13">
        <v>-693.27400739999996</v>
      </c>
      <c r="I13" s="4">
        <f t="shared" si="2"/>
        <v>-692.98495539999988</v>
      </c>
      <c r="J13">
        <v>3.2044000000000001</v>
      </c>
      <c r="K13">
        <v>-0.30288999999999999</v>
      </c>
      <c r="L13">
        <v>-1.6539999999999999E-2</v>
      </c>
      <c r="M13">
        <v>-0.15970999999999999</v>
      </c>
      <c r="N13">
        <v>0.28634999999999999</v>
      </c>
      <c r="O13">
        <v>4.4540000000000003E-2</v>
      </c>
      <c r="P13">
        <v>165.64400000000001</v>
      </c>
      <c r="Q13">
        <v>11.2591</v>
      </c>
      <c r="R13">
        <v>-1.1600999999999999</v>
      </c>
      <c r="S13">
        <v>-10.099</v>
      </c>
      <c r="T13">
        <v>15.1691</v>
      </c>
      <c r="U13">
        <v>0.76354</v>
      </c>
      <c r="V13">
        <v>-0.59048999999999996</v>
      </c>
      <c r="W13">
        <v>-0.49997999999999998</v>
      </c>
      <c r="X13">
        <v>-0.48291000000000001</v>
      </c>
      <c r="Y13" s="6">
        <v>-6.8841000000000001</v>
      </c>
      <c r="Z13">
        <v>-220.7302</v>
      </c>
      <c r="AA13">
        <v>-5.3041999999999998</v>
      </c>
      <c r="AB13">
        <v>147.9014</v>
      </c>
      <c r="AC13" s="6">
        <v>119.414</v>
      </c>
      <c r="AD13" s="6">
        <v>117.86199999999999</v>
      </c>
      <c r="AE13" s="6">
        <v>178.30600000000001</v>
      </c>
      <c r="AF13">
        <v>5.4039999999999999</v>
      </c>
      <c r="AG13">
        <v>5.1639999999999997</v>
      </c>
      <c r="AH13">
        <v>171.126</v>
      </c>
      <c r="AI13">
        <v>5.2457854299999997</v>
      </c>
      <c r="AJ13">
        <v>1.719610999452047</v>
      </c>
      <c r="AK13">
        <v>7.3831089319744576</v>
      </c>
      <c r="AL13">
        <v>5.4741188999999997</v>
      </c>
      <c r="AM13">
        <v>1.7</v>
      </c>
      <c r="AN13">
        <v>7.3222970775438636</v>
      </c>
      <c r="AO13">
        <v>1782.8888999999999</v>
      </c>
      <c r="AP13">
        <v>248.69720000000001</v>
      </c>
      <c r="AQ13">
        <v>75.435947906016807</v>
      </c>
      <c r="AR13">
        <v>61.739454566369638</v>
      </c>
      <c r="AS13">
        <v>90.171238632331793</v>
      </c>
    </row>
    <row r="14" spans="1:45" x14ac:dyDescent="0.3">
      <c r="B14" s="12"/>
      <c r="C14" s="10" t="s">
        <v>453</v>
      </c>
      <c r="D14" s="46">
        <f t="shared" si="0"/>
        <v>2.7558312753976728</v>
      </c>
      <c r="E14" s="1">
        <f t="shared" si="1"/>
        <v>2.3708458951336416E-3</v>
      </c>
      <c r="F14" s="77">
        <v>-693.63229000000001</v>
      </c>
      <c r="G14">
        <v>-693.34236299999998</v>
      </c>
      <c r="H14">
        <v>-693.27478689999998</v>
      </c>
      <c r="I14" s="4">
        <f t="shared" si="2"/>
        <v>-692.98485989999995</v>
      </c>
      <c r="J14">
        <v>3.2280000000000002</v>
      </c>
      <c r="K14">
        <v>-0.30273</v>
      </c>
      <c r="L14">
        <v>-1.566E-2</v>
      </c>
      <c r="M14">
        <v>-0.15920000000000001</v>
      </c>
      <c r="N14">
        <v>0.28706999999999999</v>
      </c>
      <c r="O14">
        <v>4.4139999999999999E-2</v>
      </c>
      <c r="P14">
        <v>166.16200000000001</v>
      </c>
      <c r="Q14">
        <v>10.7949</v>
      </c>
      <c r="R14">
        <v>-1.6308</v>
      </c>
      <c r="S14">
        <v>-9.1640999999999995</v>
      </c>
      <c r="T14">
        <v>14.2538</v>
      </c>
      <c r="U14">
        <v>0.76646999999999998</v>
      </c>
      <c r="V14">
        <v>-0.59250000000000003</v>
      </c>
      <c r="W14">
        <v>-0.49931999999999999</v>
      </c>
      <c r="X14">
        <v>-0.48898999999999998</v>
      </c>
      <c r="Y14" s="6">
        <v>-6.7157999999999998</v>
      </c>
      <c r="Z14">
        <v>-217.28710000000001</v>
      </c>
      <c r="AA14">
        <v>-6.4130000000000003</v>
      </c>
      <c r="AB14">
        <v>151.8973</v>
      </c>
      <c r="AC14" s="6">
        <v>119.46899999999999</v>
      </c>
      <c r="AD14" s="6">
        <v>117.792</v>
      </c>
      <c r="AE14" s="6">
        <v>173.12200000000001</v>
      </c>
      <c r="AF14">
        <v>6.601</v>
      </c>
      <c r="AG14">
        <v>9.7409999999999997</v>
      </c>
      <c r="AH14">
        <v>170.536</v>
      </c>
      <c r="AI14">
        <v>4.2941545100000003</v>
      </c>
      <c r="AJ14">
        <v>1.9160482152409331</v>
      </c>
      <c r="AK14">
        <v>8.0917295806938654</v>
      </c>
      <c r="AL14">
        <v>7.4998904799999986</v>
      </c>
      <c r="AM14">
        <v>1.7038873801992469</v>
      </c>
      <c r="AN14">
        <v>6.4524055100108111</v>
      </c>
      <c r="AO14">
        <v>1784.5186000000001</v>
      </c>
      <c r="AP14">
        <v>250.5444</v>
      </c>
      <c r="AQ14">
        <v>76.129001433349259</v>
      </c>
      <c r="AR14">
        <v>63.414863468732641</v>
      </c>
      <c r="AS14">
        <v>90.623681134196573</v>
      </c>
    </row>
    <row r="15" spans="1:45" x14ac:dyDescent="0.3">
      <c r="B15" s="11"/>
      <c r="C15" s="10" t="s">
        <v>48</v>
      </c>
      <c r="D15" s="46">
        <f t="shared" si="0"/>
        <v>1.0567251560429269</v>
      </c>
      <c r="E15" s="1">
        <f t="shared" si="1"/>
        <v>4.3030741705909946E-2</v>
      </c>
      <c r="F15" s="77">
        <v>-693.62986699999999</v>
      </c>
      <c r="G15">
        <v>-693.34394199999997</v>
      </c>
      <c r="H15">
        <v>-693.27349260000005</v>
      </c>
      <c r="I15" s="4">
        <f t="shared" si="2"/>
        <v>-692.98756760000003</v>
      </c>
      <c r="J15">
        <v>3.2107000000000001</v>
      </c>
      <c r="K15">
        <v>-0.30279</v>
      </c>
      <c r="L15">
        <v>-1.506E-2</v>
      </c>
      <c r="M15">
        <v>-0.15892999999999999</v>
      </c>
      <c r="N15">
        <v>0.28772999999999999</v>
      </c>
      <c r="O15">
        <v>4.3889999999999998E-2</v>
      </c>
      <c r="P15">
        <v>171.47</v>
      </c>
      <c r="Q15">
        <v>10.413500000000001</v>
      </c>
      <c r="R15">
        <v>2.0611000000000002</v>
      </c>
      <c r="S15">
        <v>-12.4747</v>
      </c>
      <c r="T15">
        <v>16.380099999999999</v>
      </c>
      <c r="U15">
        <v>0.76848000000000005</v>
      </c>
      <c r="V15">
        <v>-0.58665999999999996</v>
      </c>
      <c r="W15">
        <v>-0.49454999999999999</v>
      </c>
      <c r="X15">
        <v>-0.49658999999999998</v>
      </c>
      <c r="Y15" s="6">
        <v>-3.6861000000000002</v>
      </c>
      <c r="Z15">
        <v>-218.73570000000001</v>
      </c>
      <c r="AA15">
        <v>-0.16389999999999999</v>
      </c>
      <c r="AB15">
        <v>148.6318</v>
      </c>
      <c r="AC15" s="6">
        <v>119.723</v>
      </c>
      <c r="AD15" s="6">
        <v>115.89700000000001</v>
      </c>
      <c r="AE15" s="6">
        <v>178.73599999999999</v>
      </c>
      <c r="AF15">
        <v>3.9E-2</v>
      </c>
      <c r="AG15">
        <v>5.5E-2</v>
      </c>
      <c r="AH15">
        <v>178.83</v>
      </c>
      <c r="AI15">
        <v>5.6021692200000004</v>
      </c>
      <c r="AJ15">
        <v>1.9618023209395781</v>
      </c>
      <c r="AK15">
        <v>11.10939325407211</v>
      </c>
      <c r="AL15">
        <v>8.4997603900000005</v>
      </c>
      <c r="AM15">
        <v>1.8602319555397839</v>
      </c>
      <c r="AN15">
        <v>9.439214121364202</v>
      </c>
      <c r="AO15">
        <v>1792.0826</v>
      </c>
      <c r="AP15">
        <v>229.52979999999999</v>
      </c>
      <c r="AQ15">
        <v>74.706222970506687</v>
      </c>
      <c r="AR15">
        <v>61.128041192639749</v>
      </c>
      <c r="AS15">
        <v>89.521607762435991</v>
      </c>
    </row>
    <row r="16" spans="1:45" x14ac:dyDescent="0.3">
      <c r="B16" s="11"/>
      <c r="C16" s="10" t="s">
        <v>454</v>
      </c>
      <c r="D16" s="46">
        <f t="shared" si="0"/>
        <v>1.7983780431466627</v>
      </c>
      <c r="E16" s="1">
        <f t="shared" si="1"/>
        <v>1.2141848535327637E-2</v>
      </c>
      <c r="F16" s="77">
        <v>-693.62991899999997</v>
      </c>
      <c r="G16">
        <v>-693.34323900000004</v>
      </c>
      <c r="H16">
        <v>-693.27306569999996</v>
      </c>
      <c r="I16" s="4">
        <f t="shared" si="2"/>
        <v>-692.98638570000003</v>
      </c>
      <c r="J16">
        <v>3.234</v>
      </c>
      <c r="K16">
        <v>-0.30332999999999999</v>
      </c>
      <c r="L16">
        <v>-1.566E-2</v>
      </c>
      <c r="M16">
        <v>-0.15948999999999999</v>
      </c>
      <c r="N16">
        <v>0.28766999999999998</v>
      </c>
      <c r="O16">
        <v>4.4209999999999999E-2</v>
      </c>
      <c r="P16">
        <v>168.30799999999999</v>
      </c>
      <c r="Q16">
        <v>9.7075999999999993</v>
      </c>
      <c r="R16">
        <v>-1.4017999999999999</v>
      </c>
      <c r="S16">
        <v>-8.3057999999999996</v>
      </c>
      <c r="T16">
        <v>12.852600000000001</v>
      </c>
      <c r="U16">
        <v>0.76390000000000002</v>
      </c>
      <c r="V16">
        <v>-0.59128999999999998</v>
      </c>
      <c r="W16">
        <v>-0.49813000000000002</v>
      </c>
      <c r="X16">
        <v>-0.48265999999999998</v>
      </c>
      <c r="Y16" s="6">
        <v>-6.4387999999999996</v>
      </c>
      <c r="Z16">
        <v>-219.50110000000001</v>
      </c>
      <c r="AA16">
        <v>-4.5172999999999996</v>
      </c>
      <c r="AB16">
        <v>147.81739999999999</v>
      </c>
      <c r="AC16" s="6">
        <v>119.60299999999999</v>
      </c>
      <c r="AD16" s="6">
        <v>117.626</v>
      </c>
      <c r="AE16" s="6">
        <v>179.16499999999999</v>
      </c>
      <c r="AF16">
        <v>1.4810000000000001</v>
      </c>
      <c r="AG16">
        <v>1.385</v>
      </c>
      <c r="AH16">
        <v>176.29900000000001</v>
      </c>
      <c r="AI16">
        <v>4.4965627899999996</v>
      </c>
      <c r="AJ16">
        <v>1.7607018410795461</v>
      </c>
      <c r="AK16">
        <v>9.8892826344270901</v>
      </c>
      <c r="AL16">
        <v>6.5161005200000002</v>
      </c>
      <c r="AM16">
        <v>1.7</v>
      </c>
      <c r="AN16">
        <v>9.0599407830026575</v>
      </c>
      <c r="AO16">
        <v>1783.8875</v>
      </c>
      <c r="AP16">
        <v>263.98059999999998</v>
      </c>
      <c r="AQ16">
        <v>75.520348587208915</v>
      </c>
      <c r="AR16">
        <v>61.868812565676677</v>
      </c>
      <c r="AS16">
        <v>90.224126147054534</v>
      </c>
    </row>
    <row r="17" spans="1:45" x14ac:dyDescent="0.3">
      <c r="B17" s="11"/>
      <c r="C17" s="10" t="s">
        <v>455</v>
      </c>
      <c r="D17" s="46">
        <f t="shared" si="0"/>
        <v>1.2867699555184433</v>
      </c>
      <c r="E17" s="1">
        <f t="shared" si="1"/>
        <v>2.9062808906052805E-2</v>
      </c>
      <c r="F17" s="77">
        <v>-693.62969199999998</v>
      </c>
      <c r="G17">
        <v>-693.34335299999998</v>
      </c>
      <c r="H17">
        <v>-693.27354000000003</v>
      </c>
      <c r="I17" s="4">
        <f t="shared" si="2"/>
        <v>-692.98720099999991</v>
      </c>
      <c r="J17">
        <v>5.6523000000000003</v>
      </c>
      <c r="K17">
        <v>-0.30264000000000002</v>
      </c>
      <c r="L17">
        <v>-1.6539999999999999E-2</v>
      </c>
      <c r="M17">
        <v>-0.15959000000000001</v>
      </c>
      <c r="N17">
        <v>0.28610000000000002</v>
      </c>
      <c r="O17">
        <v>4.4510000000000001E-2</v>
      </c>
      <c r="P17">
        <v>169.20400000000001</v>
      </c>
      <c r="Q17">
        <v>9.8279999999999994</v>
      </c>
      <c r="R17">
        <v>0.73829999999999996</v>
      </c>
      <c r="S17">
        <v>-10.5663</v>
      </c>
      <c r="T17">
        <v>14.449199999999999</v>
      </c>
      <c r="U17">
        <v>0.76571999999999996</v>
      </c>
      <c r="V17">
        <v>-0.59238999999999997</v>
      </c>
      <c r="W17">
        <v>-0.49997999999999998</v>
      </c>
      <c r="X17">
        <v>-0.48322999999999999</v>
      </c>
      <c r="Y17" s="6">
        <v>-7.1611000000000002</v>
      </c>
      <c r="Z17">
        <v>-211.995</v>
      </c>
      <c r="AA17">
        <v>-2.6627999999999998</v>
      </c>
      <c r="AB17">
        <v>147.5667</v>
      </c>
      <c r="AC17" s="6">
        <v>119.59699999999999</v>
      </c>
      <c r="AD17" s="6">
        <v>117.72</v>
      </c>
      <c r="AE17" s="6">
        <v>0.76500000000000001</v>
      </c>
      <c r="AF17">
        <v>178.91900000000001</v>
      </c>
      <c r="AG17">
        <v>177.268</v>
      </c>
      <c r="AH17">
        <v>0.88600000000000001</v>
      </c>
      <c r="AI17">
        <v>4.5617872899999998</v>
      </c>
      <c r="AJ17">
        <v>1.761419728798822</v>
      </c>
      <c r="AK17">
        <v>10.88828371686578</v>
      </c>
      <c r="AL17">
        <v>6.3865125200000001</v>
      </c>
      <c r="AM17">
        <v>1.710332149492392</v>
      </c>
      <c r="AN17">
        <v>10.263860549475771</v>
      </c>
      <c r="AO17">
        <v>1784.0152</v>
      </c>
      <c r="AP17">
        <v>260.63389999999998</v>
      </c>
      <c r="AQ17">
        <v>75.488284982609031</v>
      </c>
      <c r="AR17">
        <v>61.825574681494501</v>
      </c>
      <c r="AS17">
        <v>90.19245349258459</v>
      </c>
    </row>
    <row r="18" spans="1:45" x14ac:dyDescent="0.3">
      <c r="B18" s="11"/>
      <c r="C18" s="10" t="s">
        <v>456</v>
      </c>
      <c r="D18" s="46">
        <f t="shared" si="0"/>
        <v>1.3736172011702652</v>
      </c>
      <c r="E18" s="1">
        <f t="shared" si="1"/>
        <v>2.5060634599767286E-2</v>
      </c>
      <c r="F18" s="77">
        <v>-693.62952600000006</v>
      </c>
      <c r="G18">
        <v>-693.343343</v>
      </c>
      <c r="H18">
        <v>-693.2732456</v>
      </c>
      <c r="I18" s="4">
        <f t="shared" si="2"/>
        <v>-692.98706259999983</v>
      </c>
      <c r="J18">
        <v>3.2988</v>
      </c>
      <c r="K18">
        <v>-0.30281000000000002</v>
      </c>
      <c r="L18">
        <v>-1.5270000000000001E-2</v>
      </c>
      <c r="M18">
        <v>-0.15903999999999999</v>
      </c>
      <c r="N18">
        <v>0.28754000000000002</v>
      </c>
      <c r="O18">
        <v>4.3979999999999998E-2</v>
      </c>
      <c r="P18">
        <v>168.893</v>
      </c>
      <c r="Q18">
        <v>9.0835000000000008</v>
      </c>
      <c r="R18">
        <v>4.7800000000000002E-2</v>
      </c>
      <c r="S18">
        <v>-9.1312999999999995</v>
      </c>
      <c r="T18">
        <v>12.88</v>
      </c>
      <c r="U18">
        <v>0.76722000000000001</v>
      </c>
      <c r="V18">
        <v>-0.58687999999999996</v>
      </c>
      <c r="W18">
        <v>-0.49464999999999998</v>
      </c>
      <c r="X18">
        <v>-0.50236999999999998</v>
      </c>
      <c r="Y18" s="6">
        <v>-3.5001000000000002</v>
      </c>
      <c r="Z18">
        <v>-222.41589999999999</v>
      </c>
      <c r="AA18">
        <v>-0.9919</v>
      </c>
      <c r="AB18">
        <v>152.9931</v>
      </c>
      <c r="AC18" s="6">
        <v>119.657</v>
      </c>
      <c r="AD18" s="6">
        <v>116.051</v>
      </c>
      <c r="AE18" s="6">
        <v>178.703</v>
      </c>
      <c r="AF18">
        <v>6.8000000000000005E-2</v>
      </c>
      <c r="AG18">
        <v>4.0000000000000001E-3</v>
      </c>
      <c r="AH18">
        <v>178.631</v>
      </c>
      <c r="AI18">
        <v>6.8251748399999999</v>
      </c>
      <c r="AJ18">
        <v>1.9839817163454481</v>
      </c>
      <c r="AK18">
        <v>9.0489021346959913</v>
      </c>
      <c r="AL18">
        <v>5.4888446999999996</v>
      </c>
      <c r="AM18">
        <v>1.8708109951081631</v>
      </c>
      <c r="AN18">
        <v>10.1888806338147</v>
      </c>
      <c r="AO18">
        <v>1791.0962999999999</v>
      </c>
      <c r="AP18">
        <v>218.9641</v>
      </c>
      <c r="AQ18">
        <v>74.929289454573251</v>
      </c>
      <c r="AR18">
        <v>62.007399992257113</v>
      </c>
      <c r="AS18">
        <v>89.594397759103657</v>
      </c>
    </row>
    <row r="19" spans="1:45" s="6" customFormat="1" x14ac:dyDescent="0.3">
      <c r="B19" s="12"/>
      <c r="C19" s="10" t="s">
        <v>457</v>
      </c>
      <c r="D19" s="46">
        <f t="shared" si="0"/>
        <v>3.0653814650366629</v>
      </c>
      <c r="E19" s="1">
        <f t="shared" si="1"/>
        <v>1.3981577439513791E-3</v>
      </c>
      <c r="F19" s="80">
        <v>-693.62978099999998</v>
      </c>
      <c r="G19" s="6">
        <v>-693.34215500000005</v>
      </c>
      <c r="H19" s="6">
        <v>-693.27199259999998</v>
      </c>
      <c r="I19" s="4">
        <f t="shared" si="2"/>
        <v>-692.98436660000004</v>
      </c>
      <c r="J19" s="6">
        <v>3.2406000000000001</v>
      </c>
      <c r="K19" s="6">
        <v>-0.30334</v>
      </c>
      <c r="L19" s="6">
        <v>-1.6590000000000001E-2</v>
      </c>
      <c r="M19" s="6">
        <v>-0.15995999999999999</v>
      </c>
      <c r="N19" s="6">
        <v>0.28675</v>
      </c>
      <c r="O19" s="6">
        <v>4.462E-2</v>
      </c>
      <c r="P19" s="6">
        <v>166.965</v>
      </c>
      <c r="Q19" s="6">
        <v>11.8842</v>
      </c>
      <c r="R19" s="6">
        <v>-1.6062000000000001</v>
      </c>
      <c r="S19" s="6">
        <v>-10.278</v>
      </c>
      <c r="T19" s="6">
        <v>15.794</v>
      </c>
      <c r="U19" s="6">
        <v>0.76193999999999995</v>
      </c>
      <c r="V19" s="6">
        <v>-0.59018999999999999</v>
      </c>
      <c r="W19" s="6">
        <v>-0.50116000000000005</v>
      </c>
      <c r="X19" s="6">
        <v>-0.48607</v>
      </c>
      <c r="Y19" s="6">
        <v>-7.3188000000000004</v>
      </c>
      <c r="Z19" s="6">
        <v>-222.96459999999999</v>
      </c>
      <c r="AA19" s="6">
        <v>-5.8913000000000002</v>
      </c>
      <c r="AB19" s="6">
        <v>146.99770000000001</v>
      </c>
      <c r="AC19" s="6">
        <v>119.485</v>
      </c>
      <c r="AD19" s="6">
        <v>117.6</v>
      </c>
      <c r="AE19" s="6">
        <v>178.53100000000001</v>
      </c>
      <c r="AF19" s="6">
        <v>5.1909999999999998</v>
      </c>
      <c r="AG19" s="6">
        <v>0.35199999999999998</v>
      </c>
      <c r="AH19" s="6">
        <v>172.988</v>
      </c>
      <c r="AI19">
        <v>4.2814360100000002</v>
      </c>
      <c r="AJ19">
        <v>1.739000744415327</v>
      </c>
      <c r="AK19">
        <v>10.60330065358405</v>
      </c>
      <c r="AL19">
        <v>7.1573312400000004</v>
      </c>
      <c r="AM19">
        <v>1.7</v>
      </c>
      <c r="AN19">
        <v>8.9638503211248661</v>
      </c>
      <c r="AO19" s="6">
        <v>1784.8733999999999</v>
      </c>
      <c r="AP19" s="6">
        <v>247.76920000000001</v>
      </c>
      <c r="AQ19">
        <v>77.354109695062164</v>
      </c>
      <c r="AR19">
        <v>64.153401988872048</v>
      </c>
      <c r="AS19">
        <v>91.168012429319447</v>
      </c>
    </row>
    <row r="20" spans="1:45" x14ac:dyDescent="0.3">
      <c r="B20" s="11"/>
      <c r="C20" s="10" t="s">
        <v>458</v>
      </c>
      <c r="D20" s="46">
        <f t="shared" si="0"/>
        <v>2.6132612305010547</v>
      </c>
      <c r="E20" s="1">
        <f t="shared" si="1"/>
        <v>3.023668148384459E-3</v>
      </c>
      <c r="F20" s="77">
        <v>-693.62985400000002</v>
      </c>
      <c r="G20">
        <v>-693.34216800000002</v>
      </c>
      <c r="H20">
        <v>-693.27277309999999</v>
      </c>
      <c r="I20" s="4">
        <f t="shared" si="2"/>
        <v>-692.9850871000001</v>
      </c>
      <c r="J20">
        <v>3.2498</v>
      </c>
      <c r="K20">
        <v>-0.30275999999999997</v>
      </c>
      <c r="L20">
        <v>-1.626E-2</v>
      </c>
      <c r="M20">
        <v>-0.15951000000000001</v>
      </c>
      <c r="N20">
        <v>0.28649999999999998</v>
      </c>
      <c r="O20">
        <v>4.4400000000000002E-2</v>
      </c>
      <c r="P20">
        <v>166.476</v>
      </c>
      <c r="Q20">
        <v>11.7189</v>
      </c>
      <c r="R20">
        <v>-1.1789000000000001</v>
      </c>
      <c r="S20">
        <v>-10.54</v>
      </c>
      <c r="T20">
        <v>15.8055</v>
      </c>
      <c r="U20">
        <v>0.76805000000000001</v>
      </c>
      <c r="V20">
        <v>-0.59379999999999999</v>
      </c>
      <c r="W20">
        <v>-0.49935000000000002</v>
      </c>
      <c r="X20">
        <v>-0.49506</v>
      </c>
      <c r="Y20" s="6">
        <v>-6.6824000000000003</v>
      </c>
      <c r="Z20">
        <v>-217.6806</v>
      </c>
      <c r="AA20">
        <v>-2.8635000000000002</v>
      </c>
      <c r="AB20">
        <v>148.95830000000001</v>
      </c>
      <c r="AC20" s="6">
        <v>119.361</v>
      </c>
      <c r="AD20" s="6">
        <v>118.063</v>
      </c>
      <c r="AE20" s="6">
        <v>179.09299999999999</v>
      </c>
      <c r="AF20">
        <v>3.6520000000000001</v>
      </c>
      <c r="AG20">
        <v>1.288</v>
      </c>
      <c r="AH20">
        <v>176.72900000000001</v>
      </c>
      <c r="AI20">
        <v>5.4909179899999998</v>
      </c>
      <c r="AJ20">
        <v>2.0263691519114739</v>
      </c>
      <c r="AK20">
        <v>7.4874959035419728</v>
      </c>
      <c r="AL20">
        <v>5.6605270399999998</v>
      </c>
      <c r="AM20">
        <v>1.828685112119119</v>
      </c>
      <c r="AN20">
        <v>7.5683462946774327</v>
      </c>
      <c r="AO20">
        <v>1783.8109999999999</v>
      </c>
      <c r="AP20">
        <v>208.78649999999999</v>
      </c>
      <c r="AQ20">
        <v>78.118024766855228</v>
      </c>
      <c r="AR20">
        <v>65.086621698453399</v>
      </c>
      <c r="AS20">
        <v>91.493843344201309</v>
      </c>
    </row>
    <row r="21" spans="1:45" s="6" customFormat="1" x14ac:dyDescent="0.3">
      <c r="B21" s="12"/>
      <c r="C21" s="10" t="s">
        <v>459</v>
      </c>
      <c r="D21" s="46">
        <f t="shared" si="0"/>
        <v>1.3266795278319492</v>
      </c>
      <c r="E21" s="79">
        <f t="shared" si="1"/>
        <v>2.7149910446457211E-2</v>
      </c>
      <c r="F21" s="80">
        <v>-693.62944000000005</v>
      </c>
      <c r="G21" s="6">
        <v>-693.34274000000005</v>
      </c>
      <c r="H21" s="6">
        <v>-693.27383740000005</v>
      </c>
      <c r="I21" s="4">
        <f t="shared" si="2"/>
        <v>-692.98713740000005</v>
      </c>
      <c r="J21" s="6">
        <v>5.5189000000000004</v>
      </c>
      <c r="K21" s="6">
        <v>-0.30246000000000001</v>
      </c>
      <c r="L21" s="6">
        <v>-1.524E-2</v>
      </c>
      <c r="M21" s="6">
        <v>-0.15884999999999999</v>
      </c>
      <c r="N21" s="6">
        <v>0.28721999999999998</v>
      </c>
      <c r="O21" s="6">
        <v>4.3929999999999997E-2</v>
      </c>
      <c r="P21" s="6">
        <v>169.739</v>
      </c>
      <c r="Q21" s="6">
        <v>13.488799999999999</v>
      </c>
      <c r="R21" s="6">
        <v>2.5318999999999998</v>
      </c>
      <c r="S21" s="6">
        <v>-16.020700000000001</v>
      </c>
      <c r="T21" s="6">
        <v>21.095500000000001</v>
      </c>
      <c r="U21" s="6">
        <v>0.76985999999999999</v>
      </c>
      <c r="V21" s="6">
        <v>-0.58818999999999999</v>
      </c>
      <c r="W21" s="6">
        <v>-0.49591000000000002</v>
      </c>
      <c r="X21" s="6">
        <v>-0.49736999999999998</v>
      </c>
      <c r="Y21" s="6">
        <v>-4.5797999999999996</v>
      </c>
      <c r="Z21" s="6">
        <v>-210.99549999999999</v>
      </c>
      <c r="AA21" s="6">
        <v>1.3090999999999999</v>
      </c>
      <c r="AB21" s="6">
        <v>148.5932</v>
      </c>
      <c r="AC21" s="6">
        <v>119.777</v>
      </c>
      <c r="AD21" s="6">
        <v>115.758</v>
      </c>
      <c r="AE21" s="6">
        <v>0.83299999999999996</v>
      </c>
      <c r="AF21" s="6">
        <v>178.37899999999999</v>
      </c>
      <c r="AG21" s="6">
        <v>179.81800000000001</v>
      </c>
      <c r="AH21" s="6">
        <v>0.60599999999999998</v>
      </c>
      <c r="AI21">
        <v>5.1859160199999996</v>
      </c>
      <c r="AJ21">
        <v>1.957126107289288</v>
      </c>
      <c r="AK21">
        <v>9.6099565897037031</v>
      </c>
      <c r="AL21">
        <v>6.8762635699999999</v>
      </c>
      <c r="AM21">
        <v>1.8390329443637701</v>
      </c>
      <c r="AN21">
        <v>8.3384133939829326</v>
      </c>
      <c r="AO21" s="6">
        <v>1792.1357</v>
      </c>
      <c r="AP21" s="6">
        <v>228.28989999999999</v>
      </c>
      <c r="AQ21">
        <v>74.709539563587839</v>
      </c>
      <c r="AR21">
        <v>61.110121710966602</v>
      </c>
      <c r="AS21">
        <v>89.513981482518943</v>
      </c>
    </row>
    <row r="22" spans="1:45" x14ac:dyDescent="0.3">
      <c r="B22" s="11"/>
      <c r="C22" s="10" t="s">
        <v>460</v>
      </c>
      <c r="D22" s="46">
        <f t="shared" si="0"/>
        <v>0.82824912924179872</v>
      </c>
      <c r="E22" s="1">
        <f t="shared" si="1"/>
        <v>6.3541544452793614E-2</v>
      </c>
      <c r="F22" s="77">
        <v>-693.63008000000002</v>
      </c>
      <c r="G22">
        <v>-693.34386500000005</v>
      </c>
      <c r="H22">
        <v>-693.27414669999996</v>
      </c>
      <c r="I22" s="4">
        <f t="shared" si="2"/>
        <v>-692.98793169999988</v>
      </c>
      <c r="J22">
        <v>5.6734999999999998</v>
      </c>
      <c r="K22">
        <v>-0.30229</v>
      </c>
      <c r="L22">
        <v>-1.5959999999999998E-2</v>
      </c>
      <c r="M22">
        <v>-0.15912000000000001</v>
      </c>
      <c r="N22">
        <v>0.28632999999999997</v>
      </c>
      <c r="O22">
        <v>4.4220000000000002E-2</v>
      </c>
      <c r="P22">
        <v>169.24299999999999</v>
      </c>
      <c r="Q22">
        <v>12.726100000000001</v>
      </c>
      <c r="R22">
        <v>-0.47120000000000001</v>
      </c>
      <c r="S22">
        <v>-12.254899999999999</v>
      </c>
      <c r="T22">
        <v>17.6737</v>
      </c>
      <c r="U22">
        <v>0.76688000000000001</v>
      </c>
      <c r="V22">
        <v>-0.58599999999999997</v>
      </c>
      <c r="W22">
        <v>-0.50205</v>
      </c>
      <c r="X22">
        <v>-0.48631999999999997</v>
      </c>
      <c r="Y22" s="6">
        <v>-5.2828999999999997</v>
      </c>
      <c r="Z22">
        <v>-228.4564</v>
      </c>
      <c r="AA22">
        <v>4.2556000000000003</v>
      </c>
      <c r="AB22">
        <v>145.3186</v>
      </c>
      <c r="AC22" s="6">
        <v>119.708</v>
      </c>
      <c r="AD22" s="6">
        <v>116.268</v>
      </c>
      <c r="AE22" s="6">
        <v>5.133</v>
      </c>
      <c r="AF22">
        <v>174.96899999999999</v>
      </c>
      <c r="AG22">
        <v>172.79300000000001</v>
      </c>
      <c r="AH22">
        <v>7.1040000000000001</v>
      </c>
      <c r="AI22">
        <v>4.77417566</v>
      </c>
      <c r="AJ22">
        <v>1.7089187380336921</v>
      </c>
      <c r="AK22">
        <v>11.515179306326971</v>
      </c>
      <c r="AL22">
        <v>5.59540025</v>
      </c>
      <c r="AM22">
        <v>1.7059286166524821</v>
      </c>
      <c r="AN22">
        <v>11.399507240175531</v>
      </c>
      <c r="AO22">
        <v>1788.7318</v>
      </c>
      <c r="AP22">
        <v>258.26510000000002</v>
      </c>
      <c r="AQ22">
        <v>75.527064111482261</v>
      </c>
      <c r="AR22">
        <v>61.86948100575529</v>
      </c>
      <c r="AS22">
        <v>90.205898720089039</v>
      </c>
    </row>
    <row r="23" spans="1:45" x14ac:dyDescent="0.3">
      <c r="B23" s="11"/>
      <c r="C23" s="10" t="s">
        <v>461</v>
      </c>
      <c r="D23" s="46">
        <f t="shared" si="0"/>
        <v>2.3110528962790733</v>
      </c>
      <c r="E23" s="1">
        <f t="shared" si="1"/>
        <v>5.0633933170077467E-3</v>
      </c>
      <c r="F23" s="77">
        <v>-693.62883199999999</v>
      </c>
      <c r="G23">
        <v>-693.34232399999996</v>
      </c>
      <c r="H23">
        <v>-693.27207669999996</v>
      </c>
      <c r="I23" s="4">
        <f t="shared" si="2"/>
        <v>-692.98556869999982</v>
      </c>
      <c r="J23">
        <v>5.5898000000000003</v>
      </c>
      <c r="K23">
        <v>-0.30279</v>
      </c>
      <c r="L23">
        <v>-1.7579999999999998E-2</v>
      </c>
      <c r="M23">
        <v>-0.16017999999999999</v>
      </c>
      <c r="N23">
        <v>0.28521000000000002</v>
      </c>
      <c r="O23">
        <v>4.4979999999999999E-2</v>
      </c>
      <c r="P23">
        <v>166.80699999999999</v>
      </c>
      <c r="Q23">
        <v>10.0031</v>
      </c>
      <c r="R23">
        <v>-2.8814000000000002</v>
      </c>
      <c r="S23">
        <v>-7.1216999999999997</v>
      </c>
      <c r="T23">
        <v>12.6128</v>
      </c>
      <c r="U23">
        <v>0.76426000000000005</v>
      </c>
      <c r="V23">
        <v>-0.59092</v>
      </c>
      <c r="W23">
        <v>-0.50261</v>
      </c>
      <c r="X23">
        <v>-0.48780000000000001</v>
      </c>
      <c r="Y23" s="6">
        <v>-8.0599000000000007</v>
      </c>
      <c r="Z23">
        <v>-215.0343</v>
      </c>
      <c r="AA23">
        <v>-3.7970000000000002</v>
      </c>
      <c r="AB23">
        <v>146.6567</v>
      </c>
      <c r="AC23" s="6">
        <v>119.515</v>
      </c>
      <c r="AD23" s="6">
        <v>117.69199999999999</v>
      </c>
      <c r="AE23" s="6">
        <v>4.4740000000000002</v>
      </c>
      <c r="AF23">
        <v>177.09399999999999</v>
      </c>
      <c r="AG23">
        <v>174.23500000000001</v>
      </c>
      <c r="AH23">
        <v>1.615</v>
      </c>
      <c r="AI23">
        <v>5.1070707300000002</v>
      </c>
      <c r="AJ23">
        <v>1.745460415290518</v>
      </c>
      <c r="AK23">
        <v>9.3236635840941453</v>
      </c>
      <c r="AL23">
        <v>6.3375014500000004</v>
      </c>
      <c r="AM23">
        <v>1.7</v>
      </c>
      <c r="AN23">
        <v>9.0380931004422393</v>
      </c>
      <c r="AO23">
        <v>1785.7398000000001</v>
      </c>
      <c r="AP23">
        <v>244.01929999999999</v>
      </c>
      <c r="AQ23">
        <v>77.142955427597329</v>
      </c>
      <c r="AR23">
        <v>63.934995608708263</v>
      </c>
      <c r="AS23">
        <v>90.966233552815851</v>
      </c>
    </row>
    <row r="24" spans="1:45" x14ac:dyDescent="0.3">
      <c r="B24" s="12"/>
      <c r="C24" s="10" t="s">
        <v>49</v>
      </c>
      <c r="D24" s="46">
        <f t="shared" si="0"/>
        <v>1.1591973758480409</v>
      </c>
      <c r="E24" s="1">
        <f t="shared" si="1"/>
        <v>3.6129062713359548E-2</v>
      </c>
      <c r="F24" s="77">
        <v>-693.62975500000005</v>
      </c>
      <c r="G24">
        <v>-693.34337100000005</v>
      </c>
      <c r="H24">
        <v>-693.27378829999998</v>
      </c>
      <c r="I24" s="4">
        <f t="shared" si="2"/>
        <v>-692.98740429999987</v>
      </c>
      <c r="J24">
        <v>5.6372</v>
      </c>
      <c r="K24">
        <v>-0.30242000000000002</v>
      </c>
      <c r="L24">
        <v>-1.617E-2</v>
      </c>
      <c r="M24">
        <v>-0.1593</v>
      </c>
      <c r="N24">
        <v>0.28625</v>
      </c>
      <c r="O24">
        <v>4.4319999999999998E-2</v>
      </c>
      <c r="P24">
        <v>170.83099999999999</v>
      </c>
      <c r="Q24">
        <v>13.345800000000001</v>
      </c>
      <c r="R24">
        <v>3.8679000000000001</v>
      </c>
      <c r="S24">
        <v>-17.213699999999999</v>
      </c>
      <c r="T24">
        <v>22.122</v>
      </c>
      <c r="U24">
        <v>0.76661999999999997</v>
      </c>
      <c r="V24">
        <v>-0.58618000000000003</v>
      </c>
      <c r="W24">
        <v>-0.50195999999999996</v>
      </c>
      <c r="X24">
        <v>-0.48666999999999999</v>
      </c>
      <c r="Y24" s="6">
        <v>-5.3941999999999997</v>
      </c>
      <c r="Z24">
        <v>-230.17500000000001</v>
      </c>
      <c r="AA24">
        <v>3.8988</v>
      </c>
      <c r="AB24">
        <v>145.5009</v>
      </c>
      <c r="AC24" s="6">
        <v>119.70099999999999</v>
      </c>
      <c r="AD24" s="6">
        <v>116.276</v>
      </c>
      <c r="AE24" s="6">
        <v>4.3849999999999998</v>
      </c>
      <c r="AF24">
        <v>175.548</v>
      </c>
      <c r="AG24">
        <v>173.68100000000001</v>
      </c>
      <c r="AH24">
        <v>6.3849999999999998</v>
      </c>
      <c r="AI24">
        <v>9.5520607000000002</v>
      </c>
      <c r="AJ24">
        <v>1.704499971729841</v>
      </c>
      <c r="AK24">
        <v>9.1467201890012131</v>
      </c>
      <c r="AL24">
        <v>5.5951810999999996</v>
      </c>
      <c r="AM24">
        <v>1.7036122241719041</v>
      </c>
      <c r="AN24">
        <v>12.106958137569739</v>
      </c>
      <c r="AO24">
        <v>1788.4219000000001</v>
      </c>
      <c r="AP24">
        <v>256.39839999999998</v>
      </c>
      <c r="AQ24">
        <v>75.493190323110866</v>
      </c>
      <c r="AR24">
        <v>61.789385891363438</v>
      </c>
      <c r="AS24">
        <v>90.199740054080706</v>
      </c>
    </row>
    <row r="25" spans="1:45" x14ac:dyDescent="0.3">
      <c r="B25" s="11"/>
      <c r="C25" s="10" t="s">
        <v>50</v>
      </c>
      <c r="D25" s="46">
        <f t="shared" si="0"/>
        <v>1.5030095568147956</v>
      </c>
      <c r="E25" s="1">
        <f t="shared" si="1"/>
        <v>2.0096696567274218E-2</v>
      </c>
      <c r="F25" s="77">
        <v>-693.62940000000003</v>
      </c>
      <c r="G25">
        <v>-693.34249699999998</v>
      </c>
      <c r="H25">
        <v>-693.27375940000002</v>
      </c>
      <c r="I25" s="4">
        <f t="shared" si="2"/>
        <v>-692.98685640000008</v>
      </c>
      <c r="J25">
        <v>5.4916</v>
      </c>
      <c r="K25">
        <v>-0.30246000000000001</v>
      </c>
      <c r="L25">
        <v>-1.52E-2</v>
      </c>
      <c r="M25">
        <v>-0.15883</v>
      </c>
      <c r="N25">
        <v>0.28726000000000002</v>
      </c>
      <c r="O25">
        <v>4.3909999999999998E-2</v>
      </c>
      <c r="P25">
        <v>170.79599999999999</v>
      </c>
      <c r="Q25">
        <v>11.303000000000001</v>
      </c>
      <c r="R25">
        <v>7.4474</v>
      </c>
      <c r="S25">
        <v>-18.750299999999999</v>
      </c>
      <c r="T25">
        <v>23.125599999999999</v>
      </c>
      <c r="U25">
        <v>0.76993</v>
      </c>
      <c r="V25">
        <v>-0.58845999999999998</v>
      </c>
      <c r="W25">
        <v>-0.49611</v>
      </c>
      <c r="X25">
        <v>-0.49701000000000001</v>
      </c>
      <c r="Y25" s="6">
        <v>-4.5255000000000001</v>
      </c>
      <c r="Z25">
        <v>-209.91079999999999</v>
      </c>
      <c r="AA25">
        <v>1.5633999999999999</v>
      </c>
      <c r="AB25">
        <v>148.923</v>
      </c>
      <c r="AC25" s="6">
        <v>119.78400000000001</v>
      </c>
      <c r="AD25" s="6">
        <v>115.754</v>
      </c>
      <c r="AE25" s="6">
        <v>0.85499999999999998</v>
      </c>
      <c r="AF25">
        <v>178.36600000000001</v>
      </c>
      <c r="AG25">
        <v>179.79499999999999</v>
      </c>
      <c r="AH25">
        <v>0.57499999999999996</v>
      </c>
      <c r="AI25">
        <v>10.09107803</v>
      </c>
      <c r="AJ25">
        <v>1.998281039346482</v>
      </c>
      <c r="AK25">
        <v>5.9895080364280293</v>
      </c>
      <c r="AL25">
        <v>8.4543951000000011</v>
      </c>
      <c r="AM25">
        <v>1.840293139363294</v>
      </c>
      <c r="AN25">
        <v>8.252432901225772</v>
      </c>
      <c r="AO25">
        <v>1792.3978</v>
      </c>
      <c r="AP25">
        <v>225.81360000000001</v>
      </c>
      <c r="AQ25">
        <v>74.722275837950136</v>
      </c>
      <c r="AR25">
        <v>61.107184454421471</v>
      </c>
      <c r="AS25">
        <v>89.52127341719202</v>
      </c>
    </row>
    <row r="26" spans="1:45" x14ac:dyDescent="0.3">
      <c r="B26" s="11"/>
      <c r="C26" s="10" t="s">
        <v>51</v>
      </c>
      <c r="D26" s="46">
        <f t="shared" si="0"/>
        <v>1.613576642578195</v>
      </c>
      <c r="E26" s="1">
        <f t="shared" si="1"/>
        <v>1.6641980739227315E-2</v>
      </c>
      <c r="F26" s="77">
        <v>-693.62902699999995</v>
      </c>
      <c r="G26">
        <v>-693.34288600000002</v>
      </c>
      <c r="H26">
        <v>-693.27282119999995</v>
      </c>
      <c r="I26" s="4">
        <f t="shared" si="2"/>
        <v>-692.98668020000014</v>
      </c>
      <c r="J26">
        <v>3.2467999999999999</v>
      </c>
      <c r="K26">
        <v>-0.30276999999999998</v>
      </c>
      <c r="L26">
        <v>-1.4999999999999999E-2</v>
      </c>
      <c r="M26">
        <v>-0.15887999999999999</v>
      </c>
      <c r="N26">
        <v>0.28777000000000003</v>
      </c>
      <c r="O26">
        <v>4.3860000000000003E-2</v>
      </c>
      <c r="P26">
        <v>171.601</v>
      </c>
      <c r="Q26">
        <v>9.1562000000000001</v>
      </c>
      <c r="R26">
        <v>4.4640000000000004</v>
      </c>
      <c r="S26">
        <v>-13.620200000000001</v>
      </c>
      <c r="T26">
        <v>17.007999999999999</v>
      </c>
      <c r="U26">
        <v>0.76834000000000002</v>
      </c>
      <c r="V26">
        <v>-0.58711000000000002</v>
      </c>
      <c r="W26">
        <v>-0.49484</v>
      </c>
      <c r="X26">
        <v>-0.49634</v>
      </c>
      <c r="Y26" s="6">
        <v>-3.8153000000000001</v>
      </c>
      <c r="Z26">
        <v>-218.54419999999999</v>
      </c>
      <c r="AA26">
        <v>-0.38550000000000001</v>
      </c>
      <c r="AB26">
        <v>148.68639999999999</v>
      </c>
      <c r="AC26" s="6">
        <v>119.721</v>
      </c>
      <c r="AD26" s="6">
        <v>115.902</v>
      </c>
      <c r="AE26" s="6">
        <v>178.77799999999999</v>
      </c>
      <c r="AF26">
        <v>2.9000000000000001E-2</v>
      </c>
      <c r="AG26">
        <v>4.9000000000000002E-2</v>
      </c>
      <c r="AH26">
        <v>178.7</v>
      </c>
      <c r="AI26">
        <v>7.13919397</v>
      </c>
      <c r="AJ26">
        <v>1.9626398323011209</v>
      </c>
      <c r="AK26">
        <v>10.518941132131999</v>
      </c>
      <c r="AL26">
        <v>11.11275582</v>
      </c>
      <c r="AM26">
        <v>1.8647405169009039</v>
      </c>
      <c r="AN26">
        <v>6.1723233838849918</v>
      </c>
      <c r="AO26">
        <v>1792.0172</v>
      </c>
      <c r="AP26">
        <v>228.8014</v>
      </c>
      <c r="AQ26">
        <v>74.774148050324811</v>
      </c>
      <c r="AR26">
        <v>61.17206676349268</v>
      </c>
      <c r="AS26">
        <v>89.559741850667791</v>
      </c>
    </row>
    <row r="27" spans="1:45" x14ac:dyDescent="0.3">
      <c r="B27" s="11"/>
      <c r="C27" s="10" t="s">
        <v>52</v>
      </c>
      <c r="D27" s="46">
        <f t="shared" si="0"/>
        <v>1.0123602697193925</v>
      </c>
      <c r="E27" s="1">
        <f t="shared" si="1"/>
        <v>4.6413998021853566E-2</v>
      </c>
      <c r="F27" s="77">
        <v>-693.62997700000005</v>
      </c>
      <c r="G27">
        <v>-693.34390800000006</v>
      </c>
      <c r="H27">
        <v>-693.27370729999996</v>
      </c>
      <c r="I27" s="4">
        <f t="shared" si="2"/>
        <v>-692.98763830000007</v>
      </c>
      <c r="J27">
        <v>3.1713</v>
      </c>
      <c r="K27">
        <v>-0.30281999999999998</v>
      </c>
      <c r="L27">
        <v>-1.504E-2</v>
      </c>
      <c r="M27">
        <v>-0.15892999999999999</v>
      </c>
      <c r="N27">
        <v>0.28777999999999998</v>
      </c>
      <c r="O27">
        <v>4.3889999999999998E-2</v>
      </c>
      <c r="P27">
        <v>171.922</v>
      </c>
      <c r="Q27">
        <v>7.1474000000000002</v>
      </c>
      <c r="R27">
        <v>5.0225999999999997</v>
      </c>
      <c r="S27">
        <v>-12.17</v>
      </c>
      <c r="T27">
        <v>14.980700000000001</v>
      </c>
      <c r="U27">
        <v>0.76837</v>
      </c>
      <c r="V27">
        <v>-0.58709999999999996</v>
      </c>
      <c r="W27">
        <v>-0.49481999999999998</v>
      </c>
      <c r="X27">
        <v>-0.49647000000000002</v>
      </c>
      <c r="Y27" s="6">
        <v>-3.8511000000000002</v>
      </c>
      <c r="Z27">
        <v>-218.46100000000001</v>
      </c>
      <c r="AA27">
        <v>-5.7299999999999997E-2</v>
      </c>
      <c r="AB27">
        <v>148.66659999999999</v>
      </c>
      <c r="AC27" s="6">
        <v>119.727</v>
      </c>
      <c r="AD27" s="6">
        <v>115.898</v>
      </c>
      <c r="AE27" s="6">
        <v>178.804</v>
      </c>
      <c r="AF27">
        <v>4.9000000000000002E-2</v>
      </c>
      <c r="AG27">
        <v>7.2999999999999995E-2</v>
      </c>
      <c r="AH27">
        <v>178.68199999999999</v>
      </c>
      <c r="AI27">
        <v>9.6932568499999991</v>
      </c>
      <c r="AJ27">
        <v>2.043541060427271</v>
      </c>
      <c r="AK27">
        <v>7.5952046817933567</v>
      </c>
      <c r="AL27">
        <v>10.32544936</v>
      </c>
      <c r="AM27">
        <v>1.8556562539015771</v>
      </c>
      <c r="AN27">
        <v>6.900915136231462</v>
      </c>
      <c r="AO27">
        <v>1792.0662</v>
      </c>
      <c r="AP27">
        <v>227.98079999999999</v>
      </c>
      <c r="AQ27">
        <v>74.771382977706864</v>
      </c>
      <c r="AR27">
        <v>61.159626443615338</v>
      </c>
      <c r="AS27">
        <v>89.55869940318351</v>
      </c>
    </row>
    <row r="28" spans="1:45" x14ac:dyDescent="0.3">
      <c r="B28" s="11"/>
      <c r="C28" s="10" t="s">
        <v>53</v>
      </c>
      <c r="D28" s="46">
        <f t="shared" si="0"/>
        <v>0.7334952700529922</v>
      </c>
      <c r="E28" s="1">
        <f t="shared" si="1"/>
        <v>7.4689806607526235E-2</v>
      </c>
      <c r="F28" s="77">
        <v>-693.63074099999994</v>
      </c>
      <c r="G28">
        <v>-693.34424200000001</v>
      </c>
      <c r="H28">
        <v>-693.2745817</v>
      </c>
      <c r="I28" s="4">
        <f t="shared" si="2"/>
        <v>-692.98808270000018</v>
      </c>
      <c r="J28">
        <v>3.2201</v>
      </c>
      <c r="K28">
        <v>-0.30285000000000001</v>
      </c>
      <c r="L28">
        <v>-1.54E-2</v>
      </c>
      <c r="M28">
        <v>-0.15912999999999999</v>
      </c>
      <c r="N28">
        <v>0.28744999999999998</v>
      </c>
      <c r="O28">
        <v>4.4040000000000003E-2</v>
      </c>
      <c r="P28">
        <v>169.80600000000001</v>
      </c>
      <c r="Q28">
        <v>7.0366999999999997</v>
      </c>
      <c r="R28">
        <v>-1.2500000000000001E-2</v>
      </c>
      <c r="S28">
        <v>-7.0243000000000002</v>
      </c>
      <c r="T28">
        <v>9.9427000000000003</v>
      </c>
      <c r="U28">
        <v>0.76729999999999998</v>
      </c>
      <c r="V28">
        <v>-0.58684999999999998</v>
      </c>
      <c r="W28">
        <v>-0.49475000000000002</v>
      </c>
      <c r="X28">
        <v>-0.50422</v>
      </c>
      <c r="Y28" s="6">
        <v>-3.3772000000000002</v>
      </c>
      <c r="Z28">
        <v>-222.19759999999999</v>
      </c>
      <c r="AA28">
        <v>-0.54669999999999996</v>
      </c>
      <c r="AB28">
        <v>154.16800000000001</v>
      </c>
      <c r="AC28" s="6">
        <v>119.667</v>
      </c>
      <c r="AD28" s="6">
        <v>116.05500000000001</v>
      </c>
      <c r="AE28" s="6">
        <v>178.56899999999999</v>
      </c>
      <c r="AF28">
        <v>4.1000000000000002E-2</v>
      </c>
      <c r="AG28">
        <v>0.14599999999999999</v>
      </c>
      <c r="AH28">
        <v>178.756</v>
      </c>
      <c r="AI28">
        <v>9.1359933600000005</v>
      </c>
      <c r="AJ28">
        <v>1.987141353757323</v>
      </c>
      <c r="AK28">
        <v>7.8036947625888962</v>
      </c>
      <c r="AL28">
        <v>5.4889460300000001</v>
      </c>
      <c r="AM28">
        <v>1.876920407678845</v>
      </c>
      <c r="AN28">
        <v>11.232727172530311</v>
      </c>
      <c r="AO28">
        <v>1791.3453999999999</v>
      </c>
      <c r="AP28">
        <v>220.3903</v>
      </c>
      <c r="AQ28">
        <v>75.156995921737092</v>
      </c>
      <c r="AR28">
        <v>62.378033739620221</v>
      </c>
      <c r="AS28">
        <v>89.589067699443902</v>
      </c>
    </row>
    <row r="29" spans="1:45" s="6" customFormat="1" x14ac:dyDescent="0.3">
      <c r="B29" s="12"/>
      <c r="C29" s="10" t="s">
        <v>54</v>
      </c>
      <c r="D29" s="46">
        <f t="shared" si="0"/>
        <v>1.7528208897047366</v>
      </c>
      <c r="E29" s="1">
        <f t="shared" si="1"/>
        <v>1.3123156697572576E-2</v>
      </c>
      <c r="F29" s="80">
        <v>-693.629682</v>
      </c>
      <c r="G29" s="6">
        <v>-693.34294899999998</v>
      </c>
      <c r="H29" s="6">
        <v>-693.27319130000001</v>
      </c>
      <c r="I29" s="4">
        <f t="shared" si="2"/>
        <v>-692.98645830000009</v>
      </c>
      <c r="J29" s="6">
        <v>3.2631999999999999</v>
      </c>
      <c r="K29" s="6">
        <v>-0.30270000000000002</v>
      </c>
      <c r="L29" s="6">
        <v>-1.562E-2</v>
      </c>
      <c r="M29" s="6">
        <v>-0.15916</v>
      </c>
      <c r="N29" s="6">
        <v>0.28708</v>
      </c>
      <c r="O29" s="6">
        <v>4.4119999999999999E-2</v>
      </c>
      <c r="P29" s="6">
        <v>170.39</v>
      </c>
      <c r="Q29" s="6">
        <v>9.5985999999999994</v>
      </c>
      <c r="R29" s="6">
        <v>-1.5414000000000001</v>
      </c>
      <c r="S29" s="6">
        <v>-8.0571999999999999</v>
      </c>
      <c r="T29" s="6">
        <v>12.6265</v>
      </c>
      <c r="U29" s="6">
        <v>0.76514000000000004</v>
      </c>
      <c r="V29" s="6">
        <v>-0.58523999999999998</v>
      </c>
      <c r="W29" s="6">
        <v>-0.50002000000000002</v>
      </c>
      <c r="X29" s="6">
        <v>-0.48662</v>
      </c>
      <c r="Y29" s="6">
        <v>-4.9748000000000001</v>
      </c>
      <c r="Z29" s="6">
        <v>-237.62360000000001</v>
      </c>
      <c r="AA29" s="6">
        <v>2.5708000000000002</v>
      </c>
      <c r="AB29" s="6">
        <v>145.81030000000001</v>
      </c>
      <c r="AC29" s="6">
        <v>119.693</v>
      </c>
      <c r="AD29" s="6">
        <v>116.30500000000001</v>
      </c>
      <c r="AE29" s="6">
        <v>175.67699999999999</v>
      </c>
      <c r="AF29" s="6">
        <v>3.7919999999999998</v>
      </c>
      <c r="AG29" s="6">
        <v>6.2910000000000004</v>
      </c>
      <c r="AH29" s="6">
        <v>174.24</v>
      </c>
      <c r="AI29">
        <v>9.6998181700000004</v>
      </c>
      <c r="AJ29">
        <v>1.7</v>
      </c>
      <c r="AK29">
        <v>7.6850548083889709</v>
      </c>
      <c r="AL29">
        <v>6.8253457099999997</v>
      </c>
      <c r="AM29">
        <v>1.709339259451689</v>
      </c>
      <c r="AN29">
        <v>10.61505836183562</v>
      </c>
      <c r="AO29" s="6">
        <v>1788.0060000000001</v>
      </c>
      <c r="AP29" s="6">
        <v>255.39609999999999</v>
      </c>
      <c r="AQ29">
        <v>75.513527149857424</v>
      </c>
      <c r="AR29">
        <v>61.804107575243037</v>
      </c>
      <c r="AS29">
        <v>90.203174603174602</v>
      </c>
    </row>
    <row r="30" spans="1:45" s="6" customFormat="1" x14ac:dyDescent="0.3">
      <c r="B30" s="12"/>
      <c r="C30" s="10" t="s">
        <v>443</v>
      </c>
      <c r="D30" s="46">
        <f t="shared" si="0"/>
        <v>2.9970457349451132</v>
      </c>
      <c r="E30" s="1">
        <f t="shared" si="1"/>
        <v>1.5710370524721186E-3</v>
      </c>
      <c r="F30" s="80">
        <v>-693.62920599999995</v>
      </c>
      <c r="G30" s="6">
        <v>-693.34185500000001</v>
      </c>
      <c r="H30" s="6">
        <v>-693.27182649999997</v>
      </c>
      <c r="I30" s="4">
        <f t="shared" si="2"/>
        <v>-692.98447550000003</v>
      </c>
      <c r="J30" s="6">
        <v>3.1977000000000002</v>
      </c>
      <c r="K30" s="6">
        <v>-0.30332999999999999</v>
      </c>
      <c r="L30" s="6">
        <v>-1.6E-2</v>
      </c>
      <c r="M30" s="6">
        <v>-0.15967000000000001</v>
      </c>
      <c r="N30" s="6">
        <v>0.28732999999999997</v>
      </c>
      <c r="O30" s="6">
        <v>4.4359999999999997E-2</v>
      </c>
      <c r="P30" s="6">
        <v>168.48699999999999</v>
      </c>
      <c r="Q30" s="6">
        <v>11.1874</v>
      </c>
      <c r="R30" s="6">
        <v>1.218</v>
      </c>
      <c r="S30" s="6">
        <v>-12.4053</v>
      </c>
      <c r="T30" s="6">
        <v>16.749099999999999</v>
      </c>
      <c r="U30" s="6">
        <v>0.76565000000000005</v>
      </c>
      <c r="V30" s="6">
        <v>-0.59430000000000005</v>
      </c>
      <c r="W30" s="6">
        <v>-0.49791999999999997</v>
      </c>
      <c r="X30" s="6">
        <v>-0.49363000000000001</v>
      </c>
      <c r="Y30" s="6">
        <v>-5.9055999999999997</v>
      </c>
      <c r="Z30" s="6">
        <v>-218.11510000000001</v>
      </c>
      <c r="AA30" s="6">
        <v>-2.7422</v>
      </c>
      <c r="AB30" s="6">
        <v>148.98159999999999</v>
      </c>
      <c r="AC30" s="6">
        <v>119.435</v>
      </c>
      <c r="AD30" s="6">
        <v>118</v>
      </c>
      <c r="AE30" s="6">
        <v>178.73400000000001</v>
      </c>
      <c r="AF30" s="6">
        <v>0.62</v>
      </c>
      <c r="AG30" s="6">
        <v>2.3519999999999999</v>
      </c>
      <c r="AH30" s="6">
        <v>179.53399999999999</v>
      </c>
      <c r="AI30">
        <v>4.3272425099999996</v>
      </c>
      <c r="AJ30">
        <v>2.0224316603124999</v>
      </c>
      <c r="AK30">
        <v>9.3250077251438963</v>
      </c>
      <c r="AL30">
        <v>7.3603111800000001</v>
      </c>
      <c r="AM30">
        <v>1.877047279586026</v>
      </c>
      <c r="AN30">
        <v>7.635449868914594</v>
      </c>
      <c r="AO30" s="6">
        <v>1781.5311999999999</v>
      </c>
      <c r="AP30" s="6">
        <v>224.11490000000001</v>
      </c>
      <c r="AQ30">
        <v>78.528360085847567</v>
      </c>
      <c r="AR30">
        <v>66.177555528272109</v>
      </c>
      <c r="AS30">
        <v>91.189070279032066</v>
      </c>
    </row>
    <row r="31" spans="1:45" s="16" customFormat="1" x14ac:dyDescent="0.3">
      <c r="A31" s="14" t="s">
        <v>55</v>
      </c>
      <c r="B31" s="14" t="s">
        <v>12</v>
      </c>
      <c r="C31" s="14" t="s">
        <v>46</v>
      </c>
      <c r="D31" s="14"/>
      <c r="E31" s="15">
        <f>SUM(E4:E30)</f>
        <v>0.99999999999999978</v>
      </c>
      <c r="F31" s="81">
        <f>$E$4*F4+$E$5*F5+$E$6*F6+$E$7*F7+$E$8*F8+$E$9*F9+$E$10*F10+$E$11*F11+$E$12*F12+$E$13*F13+$E$14*F14+$E$15*F15+$E$16*F16+$E$17*F17+$E$18*F18+$E$19*F19+$E$20*F20+$E$21*F21+$E$22*F22+$E$23*F23+$E$24*F24+$E$25*F25+$E$26*F26+$E$27*F27+$E$28*F28+$E$29*F29+$E$30*F30</f>
        <v>-693.6304153840349</v>
      </c>
      <c r="G31" s="32">
        <f t="shared" ref="G31:AS31" si="3">$E$4*G4+$E$5*G5+$E$6*G6+$E$7*G7+$E$8*G8+$E$9*G9+$E$10*G10+$E$11*G11+$E$12*G12+$E$13*G13+$E$14*G14+$E$15*G15+$E$16*G16+$E$17*G17+$E$18*G18+$E$19*G19+$E$20*G20+$E$21*G21+$E$22*G22+$E$23*G23+$E$24*G24+$E$25*G25+$E$26*G26+$E$27*G27+$E$28*G28+$E$29*G29+$E$30*G30</f>
        <v>-693.34416644258329</v>
      </c>
      <c r="H31" s="32">
        <f t="shared" si="3"/>
        <v>-693.27431826815621</v>
      </c>
      <c r="I31" s="32">
        <f t="shared" si="3"/>
        <v>-692.98806932670516</v>
      </c>
      <c r="J31" s="32">
        <f t="shared" si="3"/>
        <v>4.6653154605620379</v>
      </c>
      <c r="K31" s="32">
        <f t="shared" si="3"/>
        <v>-0.30256724927862005</v>
      </c>
      <c r="L31" s="32">
        <f t="shared" si="3"/>
        <v>-1.5277038148181056E-2</v>
      </c>
      <c r="M31" s="32">
        <f t="shared" si="3"/>
        <v>-0.15892321455760991</v>
      </c>
      <c r="N31" s="32">
        <f t="shared" si="3"/>
        <v>0.28729021113043895</v>
      </c>
      <c r="O31" s="32">
        <f t="shared" si="3"/>
        <v>4.3957230715204798E-2</v>
      </c>
      <c r="P31" s="32">
        <f t="shared" si="3"/>
        <v>170.73752712002835</v>
      </c>
      <c r="Q31" s="32">
        <f t="shared" si="3"/>
        <v>11.707428496758855</v>
      </c>
      <c r="R31" s="32">
        <f t="shared" si="3"/>
        <v>2.495748374416054</v>
      </c>
      <c r="S31" s="32">
        <f t="shared" si="3"/>
        <v>-14.203174338099251</v>
      </c>
      <c r="T31" s="32">
        <f t="shared" si="3"/>
        <v>18.809092025997998</v>
      </c>
      <c r="U31" s="32">
        <f t="shared" si="3"/>
        <v>0.7686239836780987</v>
      </c>
      <c r="V31" s="32">
        <f t="shared" si="3"/>
        <v>-0.58745764708865633</v>
      </c>
      <c r="W31" s="32">
        <f t="shared" si="3"/>
        <v>-0.49662885228273279</v>
      </c>
      <c r="X31" s="32">
        <f t="shared" si="3"/>
        <v>-0.49625134390850045</v>
      </c>
      <c r="Y31" s="32">
        <f t="shared" si="3"/>
        <v>-4.6521383374696681</v>
      </c>
      <c r="Z31" s="32">
        <f t="shared" si="3"/>
        <v>-217.20376719714241</v>
      </c>
      <c r="AA31" s="32">
        <f t="shared" si="3"/>
        <v>0.81696585063427674</v>
      </c>
      <c r="AB31" s="32">
        <f t="shared" si="3"/>
        <v>149.00206105070103</v>
      </c>
      <c r="AC31" s="32">
        <f t="shared" si="3"/>
        <v>119.73114933931622</v>
      </c>
      <c r="AD31" s="32">
        <f t="shared" si="3"/>
        <v>116.07603821841397</v>
      </c>
      <c r="AE31" s="32">
        <f t="shared" si="3"/>
        <v>71.235110798512451</v>
      </c>
      <c r="AF31" s="32">
        <f t="shared" si="3"/>
        <v>108.18645679578243</v>
      </c>
      <c r="AG31" s="32">
        <f t="shared" si="3"/>
        <v>108.48177449091456</v>
      </c>
      <c r="AH31" s="32">
        <f t="shared" si="3"/>
        <v>71.110612378003125</v>
      </c>
      <c r="AI31" s="32">
        <f t="shared" ref="AI31:AK31" si="4">$E$4*AI4+$E$5*AI5+$E$6*AI6+$E$7*AI7+$E$8*AI8+$E$9*AI9+$E$10*AI10+$E$11*AI11+$E$12*AI12+$E$13*AI13+$E$14*AI14+$E$15*AI15+$E$16*AI16+$E$17*AI17+$E$18*AI18+$E$19*AI19+$E$20*AI20+$E$21*AI21+$E$22*AI22+$E$23*AI23+$E$24*AI24+$E$25*AI25+$E$26*AI26+$E$27*AI27+$E$28*AI28+$E$29*AI29+$E$30*AI30</f>
        <v>6.5317676214971696</v>
      </c>
      <c r="AJ31" s="32">
        <f t="shared" si="4"/>
        <v>1.9286307211555165</v>
      </c>
      <c r="AK31" s="32">
        <f t="shared" si="4"/>
        <v>10.046869836370085</v>
      </c>
      <c r="AL31" s="32">
        <f t="shared" ref="AL31:AN31" si="5">$E$4*AL4+$E$5*AL5+$E$6*AL6+$E$7*AL7+$E$8*AL8+$E$9*AL9+$E$10*AL10+$E$11*AL11+$E$12*AL12+$E$13*AL13+$E$14*AL14+$E$15*AL15+$E$16*AL16+$E$17*AL17+$E$18*AL18+$E$19*AL19+$E$20*AL20+$E$21*AL21+$E$22*AL22+$E$23*AL23+$E$24*AL24+$E$25*AL25+$E$26*AL26+$E$27*AL27+$E$28*AL28+$E$29*AL29+$E$30*AL30</f>
        <v>7.6006690017349747</v>
      </c>
      <c r="AM31" s="32">
        <f t="shared" si="5"/>
        <v>1.8221352777452244</v>
      </c>
      <c r="AN31" s="32">
        <f t="shared" si="5"/>
        <v>9.4491909700768364</v>
      </c>
      <c r="AO31" s="32">
        <f t="shared" si="3"/>
        <v>1790.9167243546931</v>
      </c>
      <c r="AP31" s="32">
        <f t="shared" si="3"/>
        <v>238.14194303799599</v>
      </c>
      <c r="AQ31" s="32">
        <f t="shared" si="3"/>
        <v>74.739127208391778</v>
      </c>
      <c r="AR31" s="32">
        <f t="shared" si="3"/>
        <v>61.10645727384555</v>
      </c>
      <c r="AS31" s="32">
        <f t="shared" si="3"/>
        <v>89.640348569738123</v>
      </c>
    </row>
    <row r="32" spans="1:45" s="2" customFormat="1" x14ac:dyDescent="0.3">
      <c r="C32" s="9" t="s">
        <v>205</v>
      </c>
      <c r="D32" s="46">
        <f>(I32-MIN($I$32:$I$35))*627.509</f>
        <v>2.0678931585012488</v>
      </c>
      <c r="E32" s="1">
        <f>EXP(-D32/(0.001986*295.15))/(EXP(-$D$32/(0.001986*295.15))+EXP(-$D$33/(0.001986*295.15))+EXP(-$D$34/(0.001986*295.15))+EXP(-$D$35/(0.001986*295.15)))</f>
        <v>1.5192416107328166E-2</v>
      </c>
      <c r="F32" s="82">
        <v>-780.33294899999999</v>
      </c>
      <c r="G32" s="2">
        <v>-780.12526600000001</v>
      </c>
      <c r="H32" s="2">
        <v>-779.98668610000004</v>
      </c>
      <c r="I32" s="4">
        <f t="shared" si="2"/>
        <v>-779.77900310000007</v>
      </c>
      <c r="J32" s="2">
        <v>4.2317</v>
      </c>
      <c r="K32" s="2">
        <v>-0.30448999999999998</v>
      </c>
      <c r="L32" s="2">
        <v>-2.1600000000000001E-2</v>
      </c>
      <c r="M32" s="2">
        <v>-0.16303999999999999</v>
      </c>
      <c r="N32" s="2">
        <v>0.28288999999999997</v>
      </c>
      <c r="O32" s="2">
        <v>4.6989999999999997E-2</v>
      </c>
      <c r="P32" s="2">
        <v>147.904</v>
      </c>
      <c r="Q32" s="2">
        <v>5.7971000000000004</v>
      </c>
      <c r="R32" s="2">
        <v>1.2951999999999999</v>
      </c>
      <c r="S32" s="2">
        <v>-7.0922999999999998</v>
      </c>
      <c r="T32" s="2">
        <v>9.2512000000000008</v>
      </c>
      <c r="U32" s="2">
        <v>0.74702999999999997</v>
      </c>
      <c r="V32" s="2">
        <v>-0.57438999999999996</v>
      </c>
      <c r="W32" s="2">
        <v>-0.49560999999999999</v>
      </c>
      <c r="X32" s="2">
        <v>-0.27661000000000002</v>
      </c>
      <c r="Y32" s="2">
        <v>-2.0449999999999999</v>
      </c>
      <c r="Z32" s="2">
        <v>-237.54179999999999</v>
      </c>
      <c r="AA32" s="2">
        <v>6.8121999999999998</v>
      </c>
      <c r="AB32" s="2">
        <v>139.32069999999999</v>
      </c>
      <c r="AC32" s="2">
        <v>120.905</v>
      </c>
      <c r="AD32" s="2">
        <v>116.964</v>
      </c>
      <c r="AE32" s="2">
        <v>175.203</v>
      </c>
      <c r="AF32" s="2">
        <v>4.2140000000000004</v>
      </c>
      <c r="AG32" s="2">
        <v>6.2709999999999999</v>
      </c>
      <c r="AH32" s="2">
        <v>174.31200000000001</v>
      </c>
      <c r="AI32">
        <v>7.1535615899999998</v>
      </c>
      <c r="AJ32">
        <v>1.7309074180310919</v>
      </c>
      <c r="AK32">
        <v>7.1298017528600299</v>
      </c>
      <c r="AL32">
        <v>5.47237785</v>
      </c>
      <c r="AM32">
        <v>1.708989240927707</v>
      </c>
      <c r="AN32">
        <v>8.7953366644918862</v>
      </c>
      <c r="AO32" s="2">
        <v>1782.6286</v>
      </c>
      <c r="AP32" s="2">
        <v>337.178</v>
      </c>
      <c r="AQ32">
        <v>72.564746441621182</v>
      </c>
      <c r="AR32">
        <v>58.199222824578023</v>
      </c>
      <c r="AS32">
        <v>89.044794849003182</v>
      </c>
    </row>
    <row r="33" spans="1:45" s="2" customFormat="1" x14ac:dyDescent="0.3">
      <c r="C33" s="9" t="s">
        <v>206</v>
      </c>
      <c r="D33" s="46">
        <f t="shared" ref="D33:D35" si="6">(I33-MIN($I$32:$I$35))*627.509</f>
        <v>2.0006869446496509</v>
      </c>
      <c r="E33" s="1">
        <f t="shared" ref="E33:E35" si="7">EXP(-D33/(0.001986*295.15))/(EXP(-$D$32/(0.001986*295.15))+EXP(-$D$33/(0.001986*295.15))+EXP(-$D$34/(0.001986*295.15))+EXP(-$D$35/(0.001986*295.15)))</f>
        <v>1.7038063735638306E-2</v>
      </c>
      <c r="F33" s="82">
        <v>-780.33266300000003</v>
      </c>
      <c r="G33" s="2">
        <v>-780.12491899999998</v>
      </c>
      <c r="H33" s="2">
        <v>-779.98685420000004</v>
      </c>
      <c r="I33" s="4">
        <f t="shared" si="2"/>
        <v>-779.77911019999999</v>
      </c>
      <c r="J33" s="2">
        <v>5.7202000000000002</v>
      </c>
      <c r="K33" s="2">
        <v>-0.30415999999999999</v>
      </c>
      <c r="L33" s="2">
        <v>-2.2069999999999999E-2</v>
      </c>
      <c r="M33" s="2">
        <v>-0.16311</v>
      </c>
      <c r="N33" s="2">
        <v>0.28209000000000001</v>
      </c>
      <c r="O33" s="2">
        <v>4.7160000000000001E-2</v>
      </c>
      <c r="P33" s="2">
        <v>147.679</v>
      </c>
      <c r="Q33" s="2">
        <v>6.9653999999999998</v>
      </c>
      <c r="R33" s="2">
        <v>2.3178000000000001</v>
      </c>
      <c r="S33" s="2">
        <v>-9.2832000000000008</v>
      </c>
      <c r="T33" s="2">
        <v>11.834899999999999</v>
      </c>
      <c r="U33" s="2">
        <v>0.74873000000000001</v>
      </c>
      <c r="V33" s="2">
        <v>-0.57506000000000002</v>
      </c>
      <c r="W33" s="2">
        <v>-0.49725000000000003</v>
      </c>
      <c r="X33" s="2">
        <v>-0.27649000000000001</v>
      </c>
      <c r="Y33" s="2">
        <v>-2.4113000000000002</v>
      </c>
      <c r="Z33" s="2">
        <v>-228.8998</v>
      </c>
      <c r="AA33" s="2">
        <v>8.4029000000000007</v>
      </c>
      <c r="AB33" s="2">
        <v>138.93450000000001</v>
      </c>
      <c r="AC33" s="2">
        <v>120.989</v>
      </c>
      <c r="AD33" s="2">
        <v>116.834</v>
      </c>
      <c r="AE33" s="2">
        <v>4.3739999999999997</v>
      </c>
      <c r="AF33" s="2">
        <v>175.03100000000001</v>
      </c>
      <c r="AG33" s="2">
        <v>174.256</v>
      </c>
      <c r="AH33" s="2">
        <v>6.34</v>
      </c>
      <c r="AI33">
        <v>7.16622688</v>
      </c>
      <c r="AJ33">
        <v>1.7317081447371721</v>
      </c>
      <c r="AK33">
        <v>7.1255329403529304</v>
      </c>
      <c r="AL33">
        <v>5.5794868299999996</v>
      </c>
      <c r="AM33">
        <v>1.716972627878901</v>
      </c>
      <c r="AN33">
        <v>8.7984819029012868</v>
      </c>
      <c r="AO33" s="2">
        <v>1783.9954</v>
      </c>
      <c r="AP33" s="2">
        <v>326.02710000000002</v>
      </c>
      <c r="AQ33">
        <v>72.57188504508224</v>
      </c>
      <c r="AR33">
        <v>58.196180023605223</v>
      </c>
      <c r="AS33">
        <v>89.046329667046365</v>
      </c>
    </row>
    <row r="34" spans="1:45" s="2" customFormat="1" x14ac:dyDescent="0.3">
      <c r="C34" s="9" t="s">
        <v>207</v>
      </c>
      <c r="D34" s="46">
        <f t="shared" si="6"/>
        <v>8.1074162766522254E-2</v>
      </c>
      <c r="E34" s="1">
        <f t="shared" si="7"/>
        <v>0.45047442634926171</v>
      </c>
      <c r="F34" s="82">
        <v>-780.33223299999997</v>
      </c>
      <c r="G34" s="2">
        <v>-780.12703999999997</v>
      </c>
      <c r="H34" s="2">
        <v>-779.98736229999997</v>
      </c>
      <c r="I34" s="4">
        <f t="shared" si="2"/>
        <v>-779.78216929999996</v>
      </c>
      <c r="J34" s="2">
        <v>2.9314</v>
      </c>
      <c r="K34" s="2">
        <v>-0.30695</v>
      </c>
      <c r="L34" s="2">
        <v>-2.333E-2</v>
      </c>
      <c r="M34" s="2">
        <v>-0.16514000000000001</v>
      </c>
      <c r="N34" s="2">
        <v>0.28361999999999998</v>
      </c>
      <c r="O34" s="2">
        <v>4.8079999999999998E-2</v>
      </c>
      <c r="P34" s="2">
        <v>150.011</v>
      </c>
      <c r="Q34" s="2">
        <v>5.891</v>
      </c>
      <c r="R34" s="2">
        <v>1.5724</v>
      </c>
      <c r="S34" s="2">
        <v>-7.4634</v>
      </c>
      <c r="T34" s="2">
        <v>9.6372999999999998</v>
      </c>
      <c r="U34" s="2">
        <v>0.75922000000000001</v>
      </c>
      <c r="V34" s="2">
        <v>-0.58589999999999998</v>
      </c>
      <c r="W34" s="2">
        <v>-0.49241000000000001</v>
      </c>
      <c r="X34" s="2">
        <v>-0.28465000000000001</v>
      </c>
      <c r="Y34" s="2">
        <v>0.53449999999999998</v>
      </c>
      <c r="Z34" s="2">
        <v>-198.32329999999999</v>
      </c>
      <c r="AA34" s="2">
        <v>7.6131000000000002</v>
      </c>
      <c r="AB34" s="2">
        <v>139.1936</v>
      </c>
      <c r="AC34" s="2">
        <v>121.10299999999999</v>
      </c>
      <c r="AD34" s="2">
        <v>115.574</v>
      </c>
      <c r="AE34" s="2">
        <v>179.23400000000001</v>
      </c>
      <c r="AF34" s="2">
        <v>0.622</v>
      </c>
      <c r="AG34" s="2">
        <v>1.19</v>
      </c>
      <c r="AH34" s="2">
        <v>178.953</v>
      </c>
      <c r="AI34">
        <v>7.8424208599999998</v>
      </c>
      <c r="AJ34">
        <v>2.0860280157432149</v>
      </c>
      <c r="AK34">
        <v>6.7565998428158922</v>
      </c>
      <c r="AL34">
        <v>8.4802198600000001</v>
      </c>
      <c r="AM34">
        <v>1.9244890773395631</v>
      </c>
      <c r="AN34">
        <v>5.7369849108713709</v>
      </c>
      <c r="AO34" s="2">
        <v>1789.6755000000001</v>
      </c>
      <c r="AP34" s="2">
        <v>187.41919999999999</v>
      </c>
      <c r="AQ34">
        <v>73.054019240986278</v>
      </c>
      <c r="AR34">
        <v>58.258640924471351</v>
      </c>
      <c r="AS34">
        <v>89.043219098270029</v>
      </c>
    </row>
    <row r="35" spans="1:45" s="2" customFormat="1" x14ac:dyDescent="0.3">
      <c r="C35" s="9" t="s">
        <v>208</v>
      </c>
      <c r="D35" s="1">
        <f t="shared" si="6"/>
        <v>0</v>
      </c>
      <c r="E35" s="1">
        <f t="shared" si="7"/>
        <v>0.51729509380777183</v>
      </c>
      <c r="F35" s="82">
        <v>-780.33217000000002</v>
      </c>
      <c r="G35" s="2">
        <v>-780.12699799999996</v>
      </c>
      <c r="H35" s="2">
        <v>-779.98747049999997</v>
      </c>
      <c r="I35" s="4">
        <f t="shared" si="2"/>
        <v>-779.78229849999991</v>
      </c>
      <c r="J35" s="2">
        <v>3.5926999999999998</v>
      </c>
      <c r="K35" s="2">
        <v>-0.30764999999999998</v>
      </c>
      <c r="L35" s="2">
        <v>-2.3460000000000002E-2</v>
      </c>
      <c r="M35" s="2">
        <v>-0.16555</v>
      </c>
      <c r="N35" s="2">
        <v>0.28419</v>
      </c>
      <c r="O35" s="2">
        <v>4.8219999999999999E-2</v>
      </c>
      <c r="P35" s="2">
        <v>150.06200000000001</v>
      </c>
      <c r="Q35" s="2">
        <v>7.6569000000000003</v>
      </c>
      <c r="R35" s="2">
        <v>3.2357</v>
      </c>
      <c r="S35" s="2">
        <v>-10.8927</v>
      </c>
      <c r="T35" s="2">
        <v>13.702199999999999</v>
      </c>
      <c r="U35" s="2">
        <v>0.76048000000000004</v>
      </c>
      <c r="V35" s="2">
        <v>-0.58752000000000004</v>
      </c>
      <c r="W35" s="2">
        <v>-0.49357000000000001</v>
      </c>
      <c r="X35" s="2">
        <v>-0.28521999999999997</v>
      </c>
      <c r="Y35" s="2">
        <v>-2.1399999999999999E-2</v>
      </c>
      <c r="Z35" s="2">
        <v>-190.32660000000001</v>
      </c>
      <c r="AA35" s="2">
        <v>9.0218000000000007</v>
      </c>
      <c r="AB35" s="2">
        <v>139.34350000000001</v>
      </c>
      <c r="AC35" s="2">
        <v>121.196</v>
      </c>
      <c r="AD35" s="2">
        <v>115.41800000000001</v>
      </c>
      <c r="AE35" s="2">
        <v>0.61599999999999999</v>
      </c>
      <c r="AF35" s="2">
        <v>179.38900000000001</v>
      </c>
      <c r="AG35" s="2">
        <v>179.09299999999999</v>
      </c>
      <c r="AH35" s="2">
        <v>0.90200000000000002</v>
      </c>
      <c r="AI35">
        <v>7.82975215</v>
      </c>
      <c r="AJ35">
        <v>2.2084804229329711</v>
      </c>
      <c r="AK35">
        <v>6.7353712814723732</v>
      </c>
      <c r="AL35">
        <v>8.4825056100000005</v>
      </c>
      <c r="AM35">
        <v>1.956104271298422</v>
      </c>
      <c r="AN35">
        <v>5.7442911870501634</v>
      </c>
      <c r="AO35" s="2">
        <v>1789.8579999999999</v>
      </c>
      <c r="AP35" s="2">
        <v>187.74199999999999</v>
      </c>
      <c r="AQ35">
        <v>73.052682673271107</v>
      </c>
      <c r="AR35">
        <v>58.239398997222622</v>
      </c>
      <c r="AS35">
        <v>89.042886540953788</v>
      </c>
    </row>
    <row r="36" spans="1:45" s="32" customFormat="1" x14ac:dyDescent="0.3">
      <c r="A36" s="32" t="s">
        <v>219</v>
      </c>
      <c r="B36" s="32" t="s">
        <v>11</v>
      </c>
      <c r="C36" s="33" t="s">
        <v>209</v>
      </c>
      <c r="E36" s="32">
        <f>SUM(E32:E35)</f>
        <v>1</v>
      </c>
      <c r="F36" s="81">
        <f>$E$32*F32+$E$33*F33+$E$34*F34+$E$35*F35</f>
        <v>-780.33221861454649</v>
      </c>
      <c r="G36" s="32">
        <f t="shared" ref="G36:AS36" si="8">$E$32*G32+$E$33*G33+$E$34*G34+$E$35*G35</f>
        <v>-780.12695518452665</v>
      </c>
      <c r="H36" s="32">
        <f t="shared" si="8"/>
        <v>-779.98739934117714</v>
      </c>
      <c r="I36" s="32">
        <f t="shared" si="8"/>
        <v>-779.78213591115741</v>
      </c>
      <c r="J36" s="32">
        <f t="shared" si="8"/>
        <v>3.3407576963453867</v>
      </c>
      <c r="K36" s="32">
        <f t="shared" si="8"/>
        <v>-0.30722719702421897</v>
      </c>
      <c r="L36" s="32">
        <f t="shared" si="8"/>
        <v>-2.3349497522022429E-2</v>
      </c>
      <c r="M36" s="32">
        <f t="shared" si="8"/>
        <v>-0.16528559964525247</v>
      </c>
      <c r="N36" s="32">
        <f t="shared" si="8"/>
        <v>0.28387769950219655</v>
      </c>
      <c r="O36" s="32">
        <f t="shared" si="8"/>
        <v>4.8120186560939318E-2</v>
      </c>
      <c r="P36" s="32">
        <f t="shared" si="8"/>
        <v>149.96563886441456</v>
      </c>
      <c r="Q36" s="32">
        <f t="shared" si="8"/>
        <v>6.821370533960236</v>
      </c>
      <c r="R36" s="32">
        <f t="shared" si="8"/>
        <v>2.4413057644940603</v>
      </c>
      <c r="S36" s="32">
        <f t="shared" si="8"/>
        <v>-9.2627280279636768</v>
      </c>
      <c r="T36" s="32">
        <f t="shared" si="8"/>
        <v>11.771629883825611</v>
      </c>
      <c r="U36" s="32">
        <f t="shared" si="8"/>
        <v>0.75950786697726269</v>
      </c>
      <c r="V36" s="32">
        <f t="shared" si="8"/>
        <v>-0.58637846073167887</v>
      </c>
      <c r="W36" s="32">
        <f t="shared" si="8"/>
        <v>-0.49314114226884098</v>
      </c>
      <c r="X36" s="32">
        <f t="shared" si="8"/>
        <v>-0.28468368057788473</v>
      </c>
      <c r="Y36" s="32">
        <f t="shared" si="8"/>
        <v>0.15755609185096331</v>
      </c>
      <c r="Z36" s="32">
        <f t="shared" si="8"/>
        <v>-195.3034344502654</v>
      </c>
      <c r="AA36" s="32">
        <f t="shared" si="8"/>
        <v>8.3431026553250565</v>
      </c>
      <c r="AB36" s="32">
        <f t="shared" si="8"/>
        <v>139.26865892833513</v>
      </c>
      <c r="AC36" s="32">
        <f t="shared" si="8"/>
        <v>121.146158006069</v>
      </c>
      <c r="AD36" s="32">
        <f t="shared" si="8"/>
        <v>115.53588738406208</v>
      </c>
      <c r="AE36" s="32">
        <f t="shared" si="8"/>
        <v>83.795268480101072</v>
      </c>
      <c r="AF36" s="32">
        <f t="shared" si="8"/>
        <v>96.123454851460409</v>
      </c>
      <c r="AG36" s="32">
        <f t="shared" si="8"/>
        <v>96.244251278397343</v>
      </c>
      <c r="AH36" s="32">
        <f t="shared" si="8"/>
        <v>83.836591953678578</v>
      </c>
      <c r="AI36" s="32">
        <f t="shared" ref="AI36:AK36" si="9">$E$32*AI32+$E$33*AI33+$E$34*AI34+$E$35*AI35</f>
        <v>7.8138809256740016</v>
      </c>
      <c r="AJ36" s="32">
        <f t="shared" si="9"/>
        <v>2.1379399807736976</v>
      </c>
      <c r="AK36" s="32">
        <f t="shared" si="9"/>
        <v>6.7575741565237557</v>
      </c>
      <c r="AL36" s="32">
        <f t="shared" ref="AL36:AN36" si="10">$E$32*AL32+$E$33*AL33+$E$34*AL34+$E$35*AL35</f>
        <v>8.3862830056144375</v>
      </c>
      <c r="AM36" s="32">
        <f t="shared" si="10"/>
        <v>1.9340338203863277</v>
      </c>
      <c r="AN36" s="32">
        <f t="shared" si="10"/>
        <v>5.8393901450129153</v>
      </c>
      <c r="AO36" s="32">
        <f t="shared" si="8"/>
        <v>1789.5660690117284</v>
      </c>
      <c r="AP36" s="32">
        <f t="shared" si="8"/>
        <v>192.22299109607826</v>
      </c>
      <c r="AQ36" s="32">
        <f t="shared" si="8"/>
        <v>73.037679971947796</v>
      </c>
      <c r="AR36" s="32">
        <f t="shared" si="8"/>
        <v>58.246720252602344</v>
      </c>
      <c r="AS36" s="32">
        <f t="shared" si="8"/>
        <v>89.043124005531809</v>
      </c>
    </row>
    <row r="37" spans="1:45" s="2" customFormat="1" x14ac:dyDescent="0.3">
      <c r="C37" s="9" t="s">
        <v>467</v>
      </c>
      <c r="D37" s="1">
        <f>(I37-MIN($I$37:$I$40))*627.509</f>
        <v>0</v>
      </c>
      <c r="E37" s="1">
        <f>EXP(-D37/(0.001986*295.15))/(EXP(-$D$37/(0.001986*295.15))+EXP(-$D$38/(0.001986*295.15))+EXP(-$D$39/(0.001986*295.15))+EXP(-$D$40/(0.001986*295.15)))</f>
        <v>0.28862607263440532</v>
      </c>
      <c r="F37" s="82">
        <v>-1245.101846</v>
      </c>
      <c r="G37" s="2">
        <v>-1244.9821099999999</v>
      </c>
      <c r="H37" s="2">
        <v>-1244.6461515999999</v>
      </c>
      <c r="I37" s="4">
        <f t="shared" si="2"/>
        <v>-1244.5264155999998</v>
      </c>
      <c r="J37" s="2">
        <v>2.3849</v>
      </c>
      <c r="K37" s="2">
        <v>-0.30864999999999998</v>
      </c>
      <c r="L37" s="2">
        <v>-5.5890000000000002E-2</v>
      </c>
      <c r="M37" s="2">
        <v>-0.18226999999999999</v>
      </c>
      <c r="N37" s="2">
        <v>0.25275999999999998</v>
      </c>
      <c r="O37" s="2">
        <v>6.5720000000000001E-2</v>
      </c>
      <c r="P37" s="2">
        <v>156.90100000000001</v>
      </c>
      <c r="Q37" s="2">
        <v>10.158200000000001</v>
      </c>
      <c r="R37" s="2">
        <v>1.1518999999999999</v>
      </c>
      <c r="S37" s="2">
        <v>-11.3101</v>
      </c>
      <c r="T37" s="2">
        <v>15.245799999999999</v>
      </c>
      <c r="U37" s="2">
        <v>0.74787000000000003</v>
      </c>
      <c r="V37" s="2">
        <v>-0.56072999999999995</v>
      </c>
      <c r="W37" s="2">
        <v>-0.49379000000000001</v>
      </c>
      <c r="X37" s="2">
        <v>-0.14402999999999999</v>
      </c>
      <c r="Y37" s="2">
        <v>3.8043999999999998</v>
      </c>
      <c r="Z37" s="2">
        <v>-231.9579</v>
      </c>
      <c r="AA37" s="2">
        <v>8.1631</v>
      </c>
      <c r="AB37" s="2">
        <v>31.583500000000001</v>
      </c>
      <c r="AC37" s="2">
        <v>120.809</v>
      </c>
      <c r="AD37" s="2">
        <v>117.107</v>
      </c>
      <c r="AE37" s="2">
        <v>15.881</v>
      </c>
      <c r="AF37" s="2">
        <v>159.17699999999999</v>
      </c>
      <c r="AG37" s="2">
        <v>163.32300000000001</v>
      </c>
      <c r="AH37" s="2">
        <v>21.619</v>
      </c>
      <c r="AI37">
        <v>7.14803999</v>
      </c>
      <c r="AJ37">
        <v>2.684727228414987</v>
      </c>
      <c r="AK37">
        <v>5.5307101958387346</v>
      </c>
      <c r="AL37">
        <v>6.4127178999999996</v>
      </c>
      <c r="AM37">
        <v>2.1681951664460701</v>
      </c>
      <c r="AN37">
        <v>7.447808319802955</v>
      </c>
      <c r="AO37" s="2">
        <v>1769.3005000000001</v>
      </c>
      <c r="AP37" s="2">
        <v>276.47489999999999</v>
      </c>
      <c r="AQ37">
        <v>74.040565617648141</v>
      </c>
      <c r="AR37">
        <v>60.208062562565317</v>
      </c>
      <c r="AS37">
        <v>89.659899008007642</v>
      </c>
    </row>
    <row r="38" spans="1:45" s="2" customFormat="1" x14ac:dyDescent="0.3">
      <c r="C38" s="9" t="s">
        <v>210</v>
      </c>
      <c r="D38" s="46">
        <f t="shared" ref="D38:D40" si="11">(I38-MIN($I$37:$I$40))*627.509</f>
        <v>6.6453202882284138E-2</v>
      </c>
      <c r="E38" s="1">
        <f t="shared" ref="E38:E40" si="12">EXP(-D38/(0.001986*295.15))/(EXP(-$D$37/(0.001986*295.15))+EXP(-$D$38/(0.001986*295.15))+EXP(-$D$39/(0.001986*295.15))+EXP(-$D$40/(0.001986*295.15)))</f>
        <v>0.25769149051994217</v>
      </c>
      <c r="F38" s="82">
        <v>-1245.1018979999999</v>
      </c>
      <c r="G38" s="2">
        <v>-1244.9820090000001</v>
      </c>
      <c r="H38" s="2">
        <v>-1244.6461987</v>
      </c>
      <c r="I38" s="4">
        <f t="shared" si="2"/>
        <v>-1244.5263097000002</v>
      </c>
      <c r="J38" s="2">
        <v>2.3818999999999999</v>
      </c>
      <c r="K38" s="2">
        <v>-0.30862000000000001</v>
      </c>
      <c r="L38" s="2">
        <v>-5.5759999999999997E-2</v>
      </c>
      <c r="M38" s="2">
        <v>-0.18218999999999999</v>
      </c>
      <c r="N38" s="2">
        <v>0.25285999999999997</v>
      </c>
      <c r="O38" s="2">
        <v>6.5640000000000004E-2</v>
      </c>
      <c r="P38" s="2">
        <v>156.97399999999999</v>
      </c>
      <c r="Q38" s="2">
        <v>10.111499999999999</v>
      </c>
      <c r="R38" s="2">
        <v>1.1442000000000001</v>
      </c>
      <c r="S38" s="2">
        <v>-11.255699999999999</v>
      </c>
      <c r="T38" s="2">
        <v>15.1737</v>
      </c>
      <c r="U38" s="2">
        <v>0.74782999999999999</v>
      </c>
      <c r="V38" s="2">
        <v>-0.56103999999999998</v>
      </c>
      <c r="W38" s="2">
        <v>-0.49378</v>
      </c>
      <c r="X38" s="2">
        <v>-0.14383000000000001</v>
      </c>
      <c r="Y38" s="2">
        <v>3.7927</v>
      </c>
      <c r="Z38" s="2">
        <v>-231.7347</v>
      </c>
      <c r="AA38" s="2">
        <v>8.1424000000000003</v>
      </c>
      <c r="AB38" s="2">
        <v>31.426600000000001</v>
      </c>
      <c r="AC38" s="2">
        <v>120.79900000000001</v>
      </c>
      <c r="AD38" s="2">
        <v>117.15900000000001</v>
      </c>
      <c r="AE38" s="2">
        <v>15.663</v>
      </c>
      <c r="AF38" s="2">
        <v>159.38399999999999</v>
      </c>
      <c r="AG38" s="2">
        <v>163.56800000000001</v>
      </c>
      <c r="AH38" s="2">
        <v>21.385000000000002</v>
      </c>
      <c r="AI38">
        <v>7.1690825899999986</v>
      </c>
      <c r="AJ38">
        <v>2.6035662106992929</v>
      </c>
      <c r="AK38">
        <v>5.5297131464774871</v>
      </c>
      <c r="AL38">
        <v>6.1909141399999994</v>
      </c>
      <c r="AM38">
        <v>2.068102496076019</v>
      </c>
      <c r="AN38">
        <v>7.5209356016573468</v>
      </c>
      <c r="AO38" s="2">
        <v>1769.0842</v>
      </c>
      <c r="AP38" s="2">
        <v>276.22269999999997</v>
      </c>
      <c r="AQ38">
        <v>74.027152953227642</v>
      </c>
      <c r="AR38">
        <v>60.197247254831908</v>
      </c>
      <c r="AS38">
        <v>89.664844111803276</v>
      </c>
    </row>
    <row r="39" spans="1:45" s="2" customFormat="1" x14ac:dyDescent="0.3">
      <c r="C39" s="9" t="s">
        <v>211</v>
      </c>
      <c r="D39" s="46">
        <f t="shared" si="11"/>
        <v>8.6219736510727216E-2</v>
      </c>
      <c r="E39" s="1">
        <f t="shared" si="12"/>
        <v>0.24914659846085199</v>
      </c>
      <c r="F39" s="82">
        <v>-1245.102406</v>
      </c>
      <c r="G39" s="2">
        <v>-1244.982544</v>
      </c>
      <c r="H39" s="2">
        <v>-1244.6461402</v>
      </c>
      <c r="I39" s="4">
        <f t="shared" si="2"/>
        <v>-1244.5262782</v>
      </c>
      <c r="J39" s="2">
        <v>0.81510000000000005</v>
      </c>
      <c r="K39" s="2">
        <v>-0.30890000000000001</v>
      </c>
      <c r="L39" s="2">
        <v>-5.4800000000000001E-2</v>
      </c>
      <c r="M39" s="2">
        <v>-0.18185000000000001</v>
      </c>
      <c r="N39" s="2">
        <v>0.25409999999999999</v>
      </c>
      <c r="O39" s="2">
        <v>6.5070000000000003E-2</v>
      </c>
      <c r="P39" s="2">
        <v>157.25700000000001</v>
      </c>
      <c r="Q39" s="2">
        <v>8.2469000000000001</v>
      </c>
      <c r="R39" s="2">
        <v>1.4864999999999999</v>
      </c>
      <c r="S39" s="2">
        <v>-9.7332999999999998</v>
      </c>
      <c r="T39" s="2">
        <v>12.8436</v>
      </c>
      <c r="U39" s="2">
        <v>0.74589000000000005</v>
      </c>
      <c r="V39" s="2">
        <v>-0.56123999999999996</v>
      </c>
      <c r="W39" s="2">
        <v>-0.49186000000000002</v>
      </c>
      <c r="X39" s="2">
        <v>-0.14318</v>
      </c>
      <c r="Y39" s="2">
        <v>4.3010999999999999</v>
      </c>
      <c r="Z39" s="2">
        <v>-236.27549999999999</v>
      </c>
      <c r="AA39" s="2">
        <v>5.5922000000000001</v>
      </c>
      <c r="AB39" s="2">
        <v>31.429600000000001</v>
      </c>
      <c r="AC39" s="2">
        <v>120.907</v>
      </c>
      <c r="AD39" s="2">
        <v>116.96299999999999</v>
      </c>
      <c r="AE39" s="2">
        <v>158.79400000000001</v>
      </c>
      <c r="AF39" s="2">
        <v>12.933</v>
      </c>
      <c r="AG39" s="2">
        <v>21.806999999999999</v>
      </c>
      <c r="AH39" s="2">
        <v>166.46600000000001</v>
      </c>
      <c r="AI39">
        <v>7.1356664900000002</v>
      </c>
      <c r="AJ39">
        <v>2.6795764086041922</v>
      </c>
      <c r="AK39">
        <v>5.1030897970530313</v>
      </c>
      <c r="AL39">
        <v>6.3964390299999998</v>
      </c>
      <c r="AM39">
        <v>2.2071066021279719</v>
      </c>
      <c r="AN39">
        <v>7.4318050613175783</v>
      </c>
      <c r="AO39" s="2">
        <v>1768.6249</v>
      </c>
      <c r="AP39" s="2">
        <v>279.46089999999998</v>
      </c>
      <c r="AQ39">
        <v>74.063598297573066</v>
      </c>
      <c r="AR39">
        <v>60.236891124768263</v>
      </c>
      <c r="AS39">
        <v>89.669583534078058</v>
      </c>
    </row>
    <row r="40" spans="1:45" s="2" customFormat="1" x14ac:dyDescent="0.3">
      <c r="C40" s="9" t="s">
        <v>212</v>
      </c>
      <c r="D40" s="46">
        <f t="shared" si="11"/>
        <v>0.20186964506855226</v>
      </c>
      <c r="E40" s="1">
        <f t="shared" si="12"/>
        <v>0.20453583838480044</v>
      </c>
      <c r="F40" s="82">
        <v>-1245.1024580000001</v>
      </c>
      <c r="G40" s="2">
        <v>-1244.9823490000001</v>
      </c>
      <c r="H40" s="2">
        <v>-1244.6462028999999</v>
      </c>
      <c r="I40" s="4">
        <f t="shared" si="2"/>
        <v>-1244.5260939000002</v>
      </c>
      <c r="J40" s="2">
        <v>0.81379999999999997</v>
      </c>
      <c r="K40" s="2">
        <v>-0.30887999999999999</v>
      </c>
      <c r="L40" s="2">
        <v>-5.4629999999999998E-2</v>
      </c>
      <c r="M40" s="2">
        <v>-0.18174999999999999</v>
      </c>
      <c r="N40" s="2">
        <v>0.25424999999999998</v>
      </c>
      <c r="O40" s="2">
        <v>6.497E-2</v>
      </c>
      <c r="P40" s="2">
        <v>157.31299999999999</v>
      </c>
      <c r="Q40" s="2">
        <v>7.9881000000000002</v>
      </c>
      <c r="R40" s="2">
        <v>0.81189999999999996</v>
      </c>
      <c r="S40" s="2">
        <v>-8.8000000000000007</v>
      </c>
      <c r="T40" s="2">
        <v>11.912599999999999</v>
      </c>
      <c r="U40" s="2">
        <v>0.74587000000000003</v>
      </c>
      <c r="V40" s="2">
        <v>-0.56147999999999998</v>
      </c>
      <c r="W40" s="2">
        <v>-0.49192000000000002</v>
      </c>
      <c r="X40" s="2">
        <v>-0.14297000000000001</v>
      </c>
      <c r="Y40" s="2">
        <v>4.2865000000000002</v>
      </c>
      <c r="Z40" s="2">
        <v>-236.13560000000001</v>
      </c>
      <c r="AA40" s="2">
        <v>5.5998999999999999</v>
      </c>
      <c r="AB40" s="2">
        <v>31.273499999999999</v>
      </c>
      <c r="AC40" s="2">
        <v>120.902</v>
      </c>
      <c r="AD40" s="2">
        <v>116.998</v>
      </c>
      <c r="AE40" s="2">
        <v>158.94900000000001</v>
      </c>
      <c r="AF40" s="2">
        <v>12.752000000000001</v>
      </c>
      <c r="AG40" s="2">
        <v>21.617000000000001</v>
      </c>
      <c r="AH40" s="2">
        <v>166.68299999999999</v>
      </c>
      <c r="AI40">
        <v>7.1611984499999997</v>
      </c>
      <c r="AJ40">
        <v>2.6206294229821872</v>
      </c>
      <c r="AK40">
        <v>5.1274700515969229</v>
      </c>
      <c r="AL40">
        <v>6.1618857199999999</v>
      </c>
      <c r="AM40">
        <v>2.0842396668182448</v>
      </c>
      <c r="AN40">
        <v>7.5188026996321584</v>
      </c>
      <c r="AO40" s="2">
        <v>1768.5436999999999</v>
      </c>
      <c r="AP40" s="2">
        <v>279.37459999999999</v>
      </c>
      <c r="AQ40">
        <v>74.057609834035361</v>
      </c>
      <c r="AR40">
        <v>60.228416569879982</v>
      </c>
      <c r="AS40">
        <v>89.656885263657188</v>
      </c>
    </row>
    <row r="41" spans="1:45" s="32" customFormat="1" x14ac:dyDescent="0.3">
      <c r="A41" s="32" t="s">
        <v>220</v>
      </c>
      <c r="B41" s="32" t="s">
        <v>5</v>
      </c>
      <c r="C41" s="33" t="s">
        <v>213</v>
      </c>
      <c r="E41" s="32">
        <f>SUM(E37:E40)</f>
        <v>1</v>
      </c>
      <c r="F41" s="81">
        <f>$E$37*F37+$E$38*F38+$E$39*F39+$E$40*F40</f>
        <v>-1245.1021240979856</v>
      </c>
      <c r="G41" s="32">
        <f t="shared" ref="G41:AS41" si="13">$E$37*G37+$E$38*G38+$E$39*G39+$E$40*G40</f>
        <v>-1244.9822409868484</v>
      </c>
      <c r="H41" s="32">
        <f t="shared" si="13"/>
        <v>-1244.6461713896865</v>
      </c>
      <c r="I41" s="32">
        <f t="shared" si="13"/>
        <v>-1244.5262882785491</v>
      </c>
      <c r="J41" s="32">
        <f t="shared" si="13"/>
        <v>1.6716703395782342</v>
      </c>
      <c r="K41" s="32">
        <f t="shared" si="13"/>
        <v>-0.3087515991477281</v>
      </c>
      <c r="L41" s="32">
        <f t="shared" si="13"/>
        <v>-5.5327215157545226E-2</v>
      </c>
      <c r="M41" s="32">
        <f t="shared" si="13"/>
        <v>-0.18203838447344473</v>
      </c>
      <c r="N41" s="32">
        <f t="shared" si="13"/>
        <v>0.25342438399018286</v>
      </c>
      <c r="O41" s="32">
        <f t="shared" si="13"/>
        <v>6.5384037512970242E-2</v>
      </c>
      <c r="P41" s="32">
        <f t="shared" si="13"/>
        <v>157.09277643327454</v>
      </c>
      <c r="Q41" s="32">
        <f t="shared" si="13"/>
        <v>9.2261086908756358</v>
      </c>
      <c r="R41" s="32">
        <f t="shared" si="13"/>
        <v>1.1637380423171653</v>
      </c>
      <c r="S41" s="32">
        <f t="shared" si="13"/>
        <v>-10.389821818532955</v>
      </c>
      <c r="T41" s="32">
        <f t="shared" si="13"/>
        <v>13.946961628206635</v>
      </c>
      <c r="U41" s="32">
        <f t="shared" si="13"/>
        <v>0.74695731039865709</v>
      </c>
      <c r="V41" s="32">
        <f t="shared" si="13"/>
        <v>-0.56109035100606475</v>
      </c>
      <c r="W41" s="32">
        <f t="shared" si="13"/>
        <v>-0.49292408813228572</v>
      </c>
      <c r="X41" s="32">
        <f t="shared" si="13"/>
        <v>-0.14354987910451639</v>
      </c>
      <c r="Y41" s="32">
        <f t="shared" si="13"/>
        <v>4.0237428527017336</v>
      </c>
      <c r="Z41" s="32">
        <f t="shared" si="13"/>
        <v>-233.83058798485067</v>
      </c>
      <c r="AA41" s="32">
        <f t="shared" si="13"/>
        <v>6.9929685352153115</v>
      </c>
      <c r="AB41" s="32">
        <f t="shared" si="13"/>
        <v>31.441318433735006</v>
      </c>
      <c r="AC41" s="32">
        <f t="shared" si="13"/>
        <v>120.84986128471374</v>
      </c>
      <c r="AD41" s="32">
        <f t="shared" si="13"/>
        <v>117.06222844094472</v>
      </c>
      <c r="AE41" s="32">
        <f t="shared" si="13"/>
        <v>80.693644406939029</v>
      </c>
      <c r="AF41" s="32">
        <f t="shared" si="13"/>
        <v>92.844986857734369</v>
      </c>
      <c r="AG41" s="32">
        <f t="shared" si="13"/>
        <v>99.143948873234891</v>
      </c>
      <c r="AH41" s="32">
        <f t="shared" si="13"/>
        <v>87.317624397930047</v>
      </c>
      <c r="AI41" s="32">
        <f t="shared" ref="AI41:AK41" si="14">$E$37*AI37+$E$38*AI38+$E$39*AI39+$E$40*AI40</f>
        <v>7.1530710501703112</v>
      </c>
      <c r="AJ41" s="32">
        <f t="shared" si="14"/>
        <v>2.6494191171797463</v>
      </c>
      <c r="AK41" s="32">
        <f t="shared" si="14"/>
        <v>5.3414360359398749</v>
      </c>
      <c r="AL41" s="32">
        <f t="shared" ref="AL41:AN41" si="15">$E$37*AL37+$E$38*AL38+$E$39*AL39+$E$40*AL40</f>
        <v>6.3002009631651976</v>
      </c>
      <c r="AM41" s="32">
        <f t="shared" si="15"/>
        <v>2.1349248803662721</v>
      </c>
      <c r="AN41" s="32">
        <f t="shared" si="15"/>
        <v>7.4771863356447374</v>
      </c>
      <c r="AO41" s="32">
        <f t="shared" si="13"/>
        <v>1768.9216451661905</v>
      </c>
      <c r="AP41" s="32">
        <f t="shared" si="13"/>
        <v>277.74695451965937</v>
      </c>
      <c r="AQ41" s="32">
        <f t="shared" si="13"/>
        <v>74.046333955106874</v>
      </c>
      <c r="AR41" s="32">
        <f t="shared" si="13"/>
        <v>60.21662121195704</v>
      </c>
      <c r="AS41" s="32">
        <f t="shared" si="13"/>
        <v>89.662969767176264</v>
      </c>
    </row>
    <row r="42" spans="1:45" s="2" customFormat="1" x14ac:dyDescent="0.3">
      <c r="C42" s="9" t="s">
        <v>214</v>
      </c>
      <c r="D42" s="1">
        <f>(I42-MIN($I$42:$I$45))*627.509</f>
        <v>0</v>
      </c>
      <c r="E42" s="1">
        <f>EXP(-D42/(0.001986*295.15))/(EXP(-$D$42/(0.001986*295.15))+EXP(-$D$43/(0.001986*295.15))+EXP(-$D$44/(0.001986*295.15))+EXP(-$D$45/(0.001986*295.15)))</f>
        <v>0.51164034896678745</v>
      </c>
      <c r="F42" s="82">
        <v>-685.35924899999998</v>
      </c>
      <c r="G42" s="2">
        <v>-685.205961</v>
      </c>
      <c r="H42" s="2">
        <v>-685.06207419999998</v>
      </c>
      <c r="I42" s="4">
        <f t="shared" si="2"/>
        <v>-684.90878620000001</v>
      </c>
      <c r="J42" s="2">
        <v>7.6848000000000001</v>
      </c>
      <c r="K42" s="2">
        <v>-0.29177999999999998</v>
      </c>
      <c r="L42" s="2">
        <v>-3.065E-2</v>
      </c>
      <c r="M42" s="2">
        <v>-0.16120999999999999</v>
      </c>
      <c r="N42" s="2">
        <v>0.26112999999999997</v>
      </c>
      <c r="O42" s="2">
        <v>4.9770000000000002E-2</v>
      </c>
      <c r="P42" s="2">
        <v>147.17500000000001</v>
      </c>
      <c r="Q42" s="2">
        <v>8.2243999999999993</v>
      </c>
      <c r="R42" s="2">
        <v>-0.69240000000000002</v>
      </c>
      <c r="S42" s="2">
        <v>-7.532</v>
      </c>
      <c r="T42" s="2">
        <v>11.1737</v>
      </c>
      <c r="U42" s="2">
        <v>0.75814999999999999</v>
      </c>
      <c r="V42" s="2">
        <v>-0.56981000000000004</v>
      </c>
      <c r="W42" s="2">
        <v>-0.49001</v>
      </c>
      <c r="X42" s="2">
        <v>-0.21001</v>
      </c>
      <c r="Y42" s="2">
        <v>1.2161</v>
      </c>
      <c r="Z42" s="2">
        <v>-231.38390000000001</v>
      </c>
      <c r="AA42" s="2">
        <v>1.3459000000000001</v>
      </c>
      <c r="AB42" s="2">
        <v>44.211300000000001</v>
      </c>
      <c r="AC42" s="2">
        <v>120.36499999999999</v>
      </c>
      <c r="AD42" s="2">
        <v>116.61199999999999</v>
      </c>
      <c r="AE42" s="2">
        <v>12.548</v>
      </c>
      <c r="AF42" s="2">
        <v>165.458</v>
      </c>
      <c r="AG42" s="2">
        <v>169.70099999999999</v>
      </c>
      <c r="AH42" s="2">
        <v>12.292999999999999</v>
      </c>
      <c r="AI42">
        <v>6.4480375399999996</v>
      </c>
      <c r="AJ42">
        <v>2.2888653031693571</v>
      </c>
      <c r="AK42">
        <v>5.5658987368210218</v>
      </c>
      <c r="AL42">
        <v>5.5734052399999996</v>
      </c>
      <c r="AM42">
        <v>2.1258645618705119</v>
      </c>
      <c r="AN42">
        <v>5.8560824157074194</v>
      </c>
      <c r="AO42" s="2">
        <v>1767.7863</v>
      </c>
      <c r="AP42" s="2">
        <v>311.08550000000002</v>
      </c>
      <c r="AQ42">
        <v>75.64023918315398</v>
      </c>
      <c r="AR42">
        <v>62.205219984425888</v>
      </c>
      <c r="AS42">
        <v>90.348495430455898</v>
      </c>
    </row>
    <row r="43" spans="1:45" s="2" customFormat="1" x14ac:dyDescent="0.3">
      <c r="C43" s="9" t="s">
        <v>215</v>
      </c>
      <c r="D43" s="46">
        <f t="shared" ref="D43:D45" si="16">(I43-MIN($I$42:$I$45))*627.509</f>
        <v>3.1124446407025743E-2</v>
      </c>
      <c r="E43" s="1">
        <f t="shared" ref="E43:E45" si="17">EXP(-D43/(0.001986*295.15))/(EXP(-$D$42/(0.001986*295.15))+EXP(-$D$43/(0.001986*295.15))+EXP(-$D$44/(0.001986*295.15))+EXP(-$D$45/(0.001986*295.15)))</f>
        <v>0.48518184491622063</v>
      </c>
      <c r="F43" s="82">
        <v>-685.36036999999999</v>
      </c>
      <c r="G43" s="2">
        <v>-685.20681400000001</v>
      </c>
      <c r="H43" s="2">
        <v>-685.06229259999998</v>
      </c>
      <c r="I43" s="4">
        <f t="shared" si="2"/>
        <v>-684.9087366</v>
      </c>
      <c r="J43" s="2">
        <v>5.2435999999999998</v>
      </c>
      <c r="K43" s="2">
        <v>-0.29142000000000001</v>
      </c>
      <c r="L43" s="2">
        <v>-3.0509999999999999E-2</v>
      </c>
      <c r="M43" s="2">
        <v>-0.16095999999999999</v>
      </c>
      <c r="N43" s="2">
        <v>0.26090999999999998</v>
      </c>
      <c r="O43" s="2">
        <v>4.965E-2</v>
      </c>
      <c r="P43" s="2">
        <v>147.30199999999999</v>
      </c>
      <c r="Q43" s="2">
        <v>9.0036000000000005</v>
      </c>
      <c r="R43" s="2">
        <v>5.6959999999999997</v>
      </c>
      <c r="S43" s="2">
        <v>-14.6996</v>
      </c>
      <c r="T43" s="2">
        <v>18.154499999999999</v>
      </c>
      <c r="U43" s="2">
        <v>0.75604000000000005</v>
      </c>
      <c r="V43" s="2">
        <v>-0.57064000000000004</v>
      </c>
      <c r="W43" s="2">
        <v>-0.48862</v>
      </c>
      <c r="X43" s="2">
        <v>-0.21029</v>
      </c>
      <c r="Y43" s="2">
        <v>2.2014999999999998</v>
      </c>
      <c r="Z43" s="2">
        <v>-235.1669</v>
      </c>
      <c r="AA43" s="2">
        <v>1.9568000000000001</v>
      </c>
      <c r="AB43" s="2">
        <v>44.312399999999997</v>
      </c>
      <c r="AC43" s="2">
        <v>120.38</v>
      </c>
      <c r="AD43" s="2">
        <v>116.702</v>
      </c>
      <c r="AE43" s="2">
        <v>166.25</v>
      </c>
      <c r="AF43" s="2">
        <v>10.755000000000001</v>
      </c>
      <c r="AG43" s="2">
        <v>11.512</v>
      </c>
      <c r="AH43" s="2">
        <v>171.48400000000001</v>
      </c>
      <c r="AI43">
        <v>6.4483905899999998</v>
      </c>
      <c r="AJ43">
        <v>2.2856715654953428</v>
      </c>
      <c r="AK43">
        <v>5.447334808524678</v>
      </c>
      <c r="AL43">
        <v>5.4923137099999986</v>
      </c>
      <c r="AM43">
        <v>2.1408839780566131</v>
      </c>
      <c r="AN43">
        <v>5.8649946339076173</v>
      </c>
      <c r="AO43" s="2">
        <v>1765.7628</v>
      </c>
      <c r="AP43" s="2">
        <v>311.19690000000003</v>
      </c>
      <c r="AQ43">
        <v>75.554965257340285</v>
      </c>
      <c r="AR43">
        <v>62.139669160956338</v>
      </c>
      <c r="AS43">
        <v>90.307930757595571</v>
      </c>
    </row>
    <row r="44" spans="1:45" s="2" customFormat="1" x14ac:dyDescent="0.3">
      <c r="C44" s="9" t="s">
        <v>216</v>
      </c>
      <c r="D44" s="46">
        <f t="shared" si="16"/>
        <v>3.5212040025416464</v>
      </c>
      <c r="E44" s="1">
        <f t="shared" si="17"/>
        <v>1.259182307885196E-3</v>
      </c>
      <c r="F44" s="82">
        <v>-685.35547499999996</v>
      </c>
      <c r="G44" s="2">
        <v>-685.20204899999999</v>
      </c>
      <c r="H44" s="2">
        <v>-685.05660079999996</v>
      </c>
      <c r="I44" s="4">
        <f t="shared" si="2"/>
        <v>-684.9031748000001</v>
      </c>
      <c r="J44" s="2">
        <v>4.9238999999999997</v>
      </c>
      <c r="K44" s="2">
        <v>-0.29587000000000002</v>
      </c>
      <c r="L44" s="2">
        <v>-3.6450000000000003E-2</v>
      </c>
      <c r="M44" s="2">
        <v>-0.16616</v>
      </c>
      <c r="N44" s="2">
        <v>0.25941999999999998</v>
      </c>
      <c r="O44" s="2">
        <v>5.321E-2</v>
      </c>
      <c r="P44" s="2">
        <v>146.32499999999999</v>
      </c>
      <c r="Q44" s="2">
        <v>7.0571999999999999</v>
      </c>
      <c r="R44" s="2">
        <v>-0.98899999999999999</v>
      </c>
      <c r="S44" s="2">
        <v>-6.0682</v>
      </c>
      <c r="T44" s="2">
        <v>9.3597999999999999</v>
      </c>
      <c r="U44" s="2">
        <v>0.75249999999999995</v>
      </c>
      <c r="V44" s="2">
        <v>-0.57264999999999999</v>
      </c>
      <c r="W44" s="2">
        <v>-0.50087999999999999</v>
      </c>
      <c r="X44" s="2">
        <v>-0.23396</v>
      </c>
      <c r="Y44" s="2">
        <v>0.64329999999999998</v>
      </c>
      <c r="Z44" s="2">
        <v>-226.33179999999999</v>
      </c>
      <c r="AA44" s="2">
        <v>0.13400000000000001</v>
      </c>
      <c r="AB44" s="2">
        <v>45.280700000000003</v>
      </c>
      <c r="AC44" s="2">
        <v>119.96299999999999</v>
      </c>
      <c r="AD44" s="2">
        <v>116.68300000000001</v>
      </c>
      <c r="AE44" s="2">
        <v>11.468999999999999</v>
      </c>
      <c r="AF44" s="2">
        <v>168.227</v>
      </c>
      <c r="AG44" s="2">
        <v>171.66300000000001</v>
      </c>
      <c r="AH44" s="2">
        <v>8.641</v>
      </c>
      <c r="AI44">
        <v>6.4399616699999997</v>
      </c>
      <c r="AJ44">
        <v>2.4004081611298518</v>
      </c>
      <c r="AK44">
        <v>5.5673589572023019</v>
      </c>
      <c r="AL44">
        <v>5.5853718900000002</v>
      </c>
      <c r="AM44">
        <v>2.1606729948542869</v>
      </c>
      <c r="AN44">
        <v>5.8635102385562421</v>
      </c>
      <c r="AO44" s="2">
        <v>1760.7833000000001</v>
      </c>
      <c r="AP44" s="2">
        <v>288.18490000000003</v>
      </c>
      <c r="AQ44">
        <v>78.739147800130326</v>
      </c>
      <c r="AR44">
        <v>66.321068717320202</v>
      </c>
      <c r="AS44">
        <v>91.683037414940586</v>
      </c>
    </row>
    <row r="45" spans="1:45" s="2" customFormat="1" x14ac:dyDescent="0.3">
      <c r="C45" s="9" t="s">
        <v>217</v>
      </c>
      <c r="D45" s="46">
        <f t="shared" si="16"/>
        <v>3.2743419620084651</v>
      </c>
      <c r="E45" s="1">
        <f t="shared" si="17"/>
        <v>1.9186238091067189E-3</v>
      </c>
      <c r="F45" s="82">
        <v>-685.35609899999997</v>
      </c>
      <c r="G45" s="2">
        <v>-685.202943</v>
      </c>
      <c r="H45" s="2">
        <v>-685.05672419999996</v>
      </c>
      <c r="I45" s="4">
        <f t="shared" si="2"/>
        <v>-684.9035682</v>
      </c>
      <c r="J45" s="2">
        <v>3.2566999999999999</v>
      </c>
      <c r="K45" s="2">
        <v>-0.29696</v>
      </c>
      <c r="L45" s="2">
        <v>-3.5569999999999997E-2</v>
      </c>
      <c r="M45" s="2">
        <v>-0.16625999999999999</v>
      </c>
      <c r="N45" s="2">
        <v>0.26139000000000001</v>
      </c>
      <c r="O45" s="2">
        <v>5.2880000000000003E-2</v>
      </c>
      <c r="P45" s="2">
        <v>146.346</v>
      </c>
      <c r="Q45" s="2">
        <v>11.6632</v>
      </c>
      <c r="R45" s="2">
        <v>1.6987000000000001</v>
      </c>
      <c r="S45" s="2">
        <v>-13.3619</v>
      </c>
      <c r="T45" s="2">
        <v>17.817299999999999</v>
      </c>
      <c r="U45" s="2">
        <v>0.75146000000000002</v>
      </c>
      <c r="V45" s="2">
        <v>-0.57060999999999995</v>
      </c>
      <c r="W45" s="2">
        <v>-0.49986000000000003</v>
      </c>
      <c r="X45" s="2">
        <v>-0.23091</v>
      </c>
      <c r="Y45" s="2">
        <v>1.5832999999999999</v>
      </c>
      <c r="Z45" s="2">
        <v>-233.51849999999999</v>
      </c>
      <c r="AA45" s="2">
        <v>-0.46970000000000001</v>
      </c>
      <c r="AB45" s="2">
        <v>44.258800000000001</v>
      </c>
      <c r="AC45" s="2">
        <v>120.107</v>
      </c>
      <c r="AD45" s="2">
        <v>116.455</v>
      </c>
      <c r="AE45" s="2">
        <v>168.238</v>
      </c>
      <c r="AF45" s="2">
        <v>9.1999999999999993</v>
      </c>
      <c r="AG45" s="2">
        <v>8.8710000000000004</v>
      </c>
      <c r="AH45" s="2">
        <v>173.691</v>
      </c>
      <c r="AI45">
        <v>6.4424463100000002</v>
      </c>
      <c r="AJ45">
        <v>2.4192336075252099</v>
      </c>
      <c r="AK45">
        <v>5.0772996907865897</v>
      </c>
      <c r="AL45">
        <v>5.4848220200000002</v>
      </c>
      <c r="AM45">
        <v>2.1760409128234719</v>
      </c>
      <c r="AN45">
        <v>5.8806942968494251</v>
      </c>
      <c r="AO45" s="2">
        <v>1762.0435</v>
      </c>
      <c r="AP45" s="2">
        <v>286.58409999999998</v>
      </c>
      <c r="AQ45">
        <v>78.726193524715157</v>
      </c>
      <c r="AR45">
        <v>66.34725677303463</v>
      </c>
      <c r="AS45">
        <v>91.637598129654393</v>
      </c>
    </row>
    <row r="46" spans="1:45" s="32" customFormat="1" x14ac:dyDescent="0.3">
      <c r="A46" s="32" t="s">
        <v>221</v>
      </c>
      <c r="B46" s="32" t="s">
        <v>4</v>
      </c>
      <c r="C46" s="33" t="s">
        <v>218</v>
      </c>
      <c r="E46" s="32">
        <f>SUM(E42:E45)</f>
        <v>1</v>
      </c>
      <c r="F46" s="81">
        <f>$E$42*F42+$E$43*F43+$E$44*F44+$E$45*F45</f>
        <v>-685.35978209302914</v>
      </c>
      <c r="G46" s="32">
        <f t="shared" ref="G46:AS46" si="18">$E$42*G42+$E$43*G43+$E$44*G44+$E$45*G45</f>
        <v>-685.20636414378589</v>
      </c>
      <c r="H46" s="32">
        <f t="shared" si="18"/>
        <v>-685.06216300706899</v>
      </c>
      <c r="I46" s="32">
        <f t="shared" si="18"/>
        <v>-684.90874505782585</v>
      </c>
      <c r="J46" s="32">
        <f t="shared" si="18"/>
        <v>6.4884017456675771</v>
      </c>
      <c r="K46" s="32">
        <f t="shared" si="18"/>
        <v>-0.29162042306280062</v>
      </c>
      <c r="L46" s="32">
        <f t="shared" si="18"/>
        <v>-3.0598817428238268E-2</v>
      </c>
      <c r="M46" s="32">
        <f t="shared" si="18"/>
        <v>-0.16110462654143098</v>
      </c>
      <c r="N46" s="32">
        <f t="shared" si="18"/>
        <v>0.26102160563456223</v>
      </c>
      <c r="O46" s="32">
        <f t="shared" si="18"/>
        <v>4.9722076685795508E-2</v>
      </c>
      <c r="P46" s="32">
        <f t="shared" si="18"/>
        <v>147.2339572502049</v>
      </c>
      <c r="Q46" s="32">
        <f t="shared" si="18"/>
        <v>8.6075817395237113</v>
      </c>
      <c r="R46" s="32">
        <f t="shared" si="18"/>
        <v>2.4113498459802201</v>
      </c>
      <c r="S46" s="32">
        <f t="shared" si="18"/>
        <v>-11.018931585503932</v>
      </c>
      <c r="T46" s="32">
        <f t="shared" si="18"/>
        <v>14.571119961341061</v>
      </c>
      <c r="U46" s="32">
        <f t="shared" si="18"/>
        <v>0.75710631633390435</v>
      </c>
      <c r="V46" s="32">
        <f t="shared" si="18"/>
        <v>-0.57021781190808229</v>
      </c>
      <c r="W46" s="32">
        <f t="shared" si="18"/>
        <v>-0.48936818299177287</v>
      </c>
      <c r="X46" s="32">
        <f t="shared" si="18"/>
        <v>-0.21021610757046075</v>
      </c>
      <c r="Y46" s="32">
        <f t="shared" si="18"/>
        <v>1.6941814490171909</v>
      </c>
      <c r="Z46" s="32">
        <f t="shared" si="18"/>
        <v>-233.21707689876331</v>
      </c>
      <c r="AA46" s="32">
        <f t="shared" si="18"/>
        <v>1.637288132632579</v>
      </c>
      <c r="AB46" s="32">
        <f t="shared" si="18"/>
        <v>44.261789588712013</v>
      </c>
      <c r="AC46" s="32">
        <f t="shared" si="18"/>
        <v>120.37127653144321</v>
      </c>
      <c r="AD46" s="32">
        <f t="shared" si="18"/>
        <v>116.65545454404828</v>
      </c>
      <c r="AE46" s="32">
        <f t="shared" si="18"/>
        <v>87.41877181044255</v>
      </c>
      <c r="AF46" s="32">
        <f t="shared" si="18"/>
        <v>90.102599402573048</v>
      </c>
      <c r="AG46" s="32">
        <f t="shared" si="18"/>
        <v>92.6444673830174</v>
      </c>
      <c r="AH46" s="32">
        <f t="shared" si="18"/>
        <v>89.834646585811896</v>
      </c>
      <c r="AI46" s="32">
        <f t="shared" ref="AI46:AK46" si="19">$E$42*AI42+$E$43*AI43+$E$44*AI44+$E$45*AI45</f>
        <v>6.4481879369907213</v>
      </c>
      <c r="AJ46" s="32">
        <f t="shared" si="19"/>
        <v>2.2877063401585049</v>
      </c>
      <c r="AK46" s="32">
        <f t="shared" si="19"/>
        <v>5.5074380722705278</v>
      </c>
      <c r="AL46" s="32">
        <f t="shared" ref="AL46:AN46" si="20">$E$42*AL42+$E$43*AL43+$E$44*AL44+$E$45*AL45</f>
        <v>5.5339062121865048</v>
      </c>
      <c r="AM46" s="32">
        <f t="shared" si="20"/>
        <v>2.1332918096298195</v>
      </c>
      <c r="AN46" s="32">
        <f t="shared" si="20"/>
        <v>5.8604630361003505</v>
      </c>
      <c r="AO46" s="32">
        <f t="shared" si="18"/>
        <v>1766.784698210299</v>
      </c>
      <c r="AP46" s="32">
        <f t="shared" si="18"/>
        <v>311.06370425776731</v>
      </c>
      <c r="AQ46" s="32">
        <f t="shared" si="18"/>
        <v>75.608688698882219</v>
      </c>
      <c r="AR46" s="32">
        <f t="shared" si="18"/>
        <v>62.186545529266368</v>
      </c>
      <c r="AS46" s="32">
        <f t="shared" si="18"/>
        <v>90.332967922426164</v>
      </c>
    </row>
    <row r="47" spans="1:45" s="2" customFormat="1" x14ac:dyDescent="0.3">
      <c r="C47" s="9" t="s">
        <v>223</v>
      </c>
      <c r="D47" s="46">
        <f>(I47-MIN($I$47:$I$48))*627.509</f>
        <v>0.41578746336325867</v>
      </c>
      <c r="E47" s="1">
        <f>EXP(-D47/(0.001986*295.15))/(EXP(-$D$47/(0.001986*295.15))+EXP(-$D$48/(0.001986*295.15)))</f>
        <v>0.32974653050484254</v>
      </c>
      <c r="F47" s="82">
        <v>-688.78685099999996</v>
      </c>
      <c r="G47" s="2">
        <v>-688.58213000000001</v>
      </c>
      <c r="H47" s="2">
        <v>-688.46432589999995</v>
      </c>
      <c r="I47" s="4">
        <f t="shared" si="2"/>
        <v>-688.2596049</v>
      </c>
      <c r="J47" s="2">
        <v>3.4335</v>
      </c>
      <c r="K47" s="2">
        <v>-0.29857</v>
      </c>
      <c r="L47" s="2">
        <v>-1.6750000000000001E-2</v>
      </c>
      <c r="M47" s="2">
        <v>-0.15765999999999999</v>
      </c>
      <c r="N47" s="2">
        <v>0.28182000000000001</v>
      </c>
      <c r="O47" s="2">
        <v>4.41E-2</v>
      </c>
      <c r="P47" s="2">
        <v>161.453</v>
      </c>
      <c r="Q47" s="2">
        <v>6.7636000000000003</v>
      </c>
      <c r="R47" s="2">
        <v>4.5399000000000003</v>
      </c>
      <c r="S47" s="2">
        <v>-11.3035</v>
      </c>
      <c r="T47" s="2">
        <v>13.933</v>
      </c>
      <c r="U47" s="2">
        <v>0.78319000000000005</v>
      </c>
      <c r="V47" s="2">
        <v>-0.58101000000000003</v>
      </c>
      <c r="W47" s="2">
        <v>-0.50409000000000004</v>
      </c>
      <c r="X47" s="2">
        <v>-0.17132</v>
      </c>
      <c r="Y47" s="2">
        <v>-9.2202000000000002</v>
      </c>
      <c r="Z47" s="2">
        <v>-230.4699</v>
      </c>
      <c r="AA47" s="2">
        <v>7.0735999999999999</v>
      </c>
      <c r="AB47" s="2">
        <v>130.11760000000001</v>
      </c>
      <c r="AC47" s="2">
        <v>118.825</v>
      </c>
      <c r="AD47" s="2">
        <v>118.205</v>
      </c>
      <c r="AE47" s="2">
        <v>175.08600000000001</v>
      </c>
      <c r="AF47" s="2">
        <v>4.9009999999999998</v>
      </c>
      <c r="AG47" s="2">
        <v>7.5659999999999998</v>
      </c>
      <c r="AH47" s="2">
        <v>172.447</v>
      </c>
      <c r="AI47">
        <v>5.6046157799999996</v>
      </c>
      <c r="AJ47">
        <v>2.8641915956866839</v>
      </c>
      <c r="AK47">
        <v>6.1683678621677851</v>
      </c>
      <c r="AL47">
        <v>5.4501273899999996</v>
      </c>
      <c r="AM47">
        <v>2.393472674100031</v>
      </c>
      <c r="AN47">
        <v>7.1848871259346216</v>
      </c>
      <c r="AO47" s="2">
        <v>1773.4775</v>
      </c>
      <c r="AP47" s="2">
        <v>239.7903</v>
      </c>
      <c r="AQ47">
        <v>81.071206081429708</v>
      </c>
      <c r="AR47">
        <v>70.17826211034199</v>
      </c>
      <c r="AS47">
        <v>92.313208195460078</v>
      </c>
    </row>
    <row r="48" spans="1:45" s="2" customFormat="1" x14ac:dyDescent="0.3">
      <c r="C48" s="9" t="s">
        <v>224</v>
      </c>
      <c r="D48" s="1">
        <f>(I48-MIN($I$47:$I$48))*627.509</f>
        <v>0</v>
      </c>
      <c r="E48" s="1">
        <f>EXP(-D48/(0.001986*295.15))/(EXP(-$D$47/(0.001986*295.15))+EXP(-$D$48/(0.001986*295.15)))</f>
        <v>0.67025346949515752</v>
      </c>
      <c r="F48" s="82">
        <v>-688.78648299999998</v>
      </c>
      <c r="G48" s="2">
        <v>-688.58187899999996</v>
      </c>
      <c r="H48" s="2">
        <v>-688.46487149999996</v>
      </c>
      <c r="I48" s="4">
        <f t="shared" si="2"/>
        <v>-688.26026749999994</v>
      </c>
      <c r="J48" s="2">
        <v>5.7178000000000004</v>
      </c>
      <c r="K48" s="2">
        <v>-0.30063000000000001</v>
      </c>
      <c r="L48" s="2">
        <v>-1.721E-2</v>
      </c>
      <c r="M48" s="2">
        <v>-0.15892000000000001</v>
      </c>
      <c r="N48" s="2">
        <v>0.28342000000000001</v>
      </c>
      <c r="O48" s="2">
        <v>4.4560000000000002E-2</v>
      </c>
      <c r="P48" s="2">
        <v>161.40799999999999</v>
      </c>
      <c r="Q48" s="2">
        <v>7.9583000000000004</v>
      </c>
      <c r="R48" s="2">
        <v>3.4264000000000001</v>
      </c>
      <c r="S48" s="2">
        <v>-11.3847</v>
      </c>
      <c r="T48" s="2">
        <v>14.306900000000001</v>
      </c>
      <c r="U48" s="2">
        <v>0.78476999999999997</v>
      </c>
      <c r="V48" s="2">
        <v>-0.58223000000000003</v>
      </c>
      <c r="W48" s="2">
        <v>-0.50573999999999997</v>
      </c>
      <c r="X48" s="2">
        <v>-0.17202999999999999</v>
      </c>
      <c r="Y48" s="2">
        <v>-9.5914000000000001</v>
      </c>
      <c r="Z48" s="2">
        <v>-222.70160000000001</v>
      </c>
      <c r="AA48" s="2">
        <v>7.5510000000000002</v>
      </c>
      <c r="AB48" s="2">
        <v>130.2441</v>
      </c>
      <c r="AC48" s="2">
        <v>118.875</v>
      </c>
      <c r="AD48" s="2">
        <v>118.134</v>
      </c>
      <c r="AE48" s="2">
        <v>6.9480000000000004</v>
      </c>
      <c r="AF48" s="2">
        <v>174.131</v>
      </c>
      <c r="AG48" s="2">
        <v>170.29300000000001</v>
      </c>
      <c r="AH48" s="2">
        <v>8.6289999999999996</v>
      </c>
      <c r="AI48">
        <v>5.5969762699999999</v>
      </c>
      <c r="AJ48">
        <v>2.871266221389785</v>
      </c>
      <c r="AK48">
        <v>6.1726549310293173</v>
      </c>
      <c r="AL48">
        <v>5.6250179300000003</v>
      </c>
      <c r="AM48">
        <v>2.4112015679563039</v>
      </c>
      <c r="AN48">
        <v>7.1854970827885634</v>
      </c>
      <c r="AO48" s="2">
        <v>1774.1497999999999</v>
      </c>
      <c r="AP48" s="2">
        <v>241.9992</v>
      </c>
      <c r="AQ48">
        <v>81.104048982212603</v>
      </c>
      <c r="AR48">
        <v>70.209854721067543</v>
      </c>
      <c r="AS48">
        <v>92.332916285410178</v>
      </c>
    </row>
    <row r="49" spans="1:45" s="32" customFormat="1" x14ac:dyDescent="0.3">
      <c r="A49" s="32" t="s">
        <v>225</v>
      </c>
      <c r="B49" s="32" t="s">
        <v>10</v>
      </c>
      <c r="C49" s="33" t="s">
        <v>222</v>
      </c>
      <c r="E49" s="32">
        <f>SUM(E47:E48)</f>
        <v>1</v>
      </c>
      <c r="F49" s="81">
        <f>$E$47*F47+$E$48*F48</f>
        <v>-688.78660434672327</v>
      </c>
      <c r="G49" s="32">
        <f t="shared" ref="G49:AS49" si="21">$E$47*G47+$E$48*G48</f>
        <v>-688.58196176637921</v>
      </c>
      <c r="H49" s="32">
        <f t="shared" si="21"/>
        <v>-688.464691590293</v>
      </c>
      <c r="I49" s="32">
        <f t="shared" si="21"/>
        <v>-688.26004900994894</v>
      </c>
      <c r="J49" s="32">
        <f t="shared" si="21"/>
        <v>4.9645600003677881</v>
      </c>
      <c r="K49" s="32">
        <f t="shared" si="21"/>
        <v>-0.29995072214716006</v>
      </c>
      <c r="L49" s="32">
        <f t="shared" si="21"/>
        <v>-1.7058316595967772E-2</v>
      </c>
      <c r="M49" s="32">
        <f t="shared" si="21"/>
        <v>-0.1585045193715639</v>
      </c>
      <c r="N49" s="32">
        <f t="shared" si="21"/>
        <v>0.28289240555119227</v>
      </c>
      <c r="O49" s="32">
        <f t="shared" si="21"/>
        <v>4.4408316595967778E-2</v>
      </c>
      <c r="P49" s="32">
        <f t="shared" si="21"/>
        <v>161.42283859387271</v>
      </c>
      <c r="Q49" s="32">
        <f t="shared" si="21"/>
        <v>7.5643518200058653</v>
      </c>
      <c r="R49" s="32">
        <f t="shared" si="21"/>
        <v>3.7935727617171429</v>
      </c>
      <c r="S49" s="32">
        <f t="shared" si="21"/>
        <v>-11.357924581723008</v>
      </c>
      <c r="T49" s="32">
        <f t="shared" si="21"/>
        <v>14.18360777224424</v>
      </c>
      <c r="U49" s="32">
        <f t="shared" si="21"/>
        <v>0.78424900048180235</v>
      </c>
      <c r="V49" s="32">
        <f t="shared" si="21"/>
        <v>-0.58182770923278415</v>
      </c>
      <c r="W49" s="32">
        <f t="shared" si="21"/>
        <v>-0.50519591822466703</v>
      </c>
      <c r="X49" s="32">
        <f t="shared" si="21"/>
        <v>-0.17179587996334156</v>
      </c>
      <c r="Y49" s="32">
        <f t="shared" si="21"/>
        <v>-9.4689980878766029</v>
      </c>
      <c r="Z49" s="32">
        <f t="shared" si="21"/>
        <v>-225.26316997292082</v>
      </c>
      <c r="AA49" s="32">
        <f t="shared" si="21"/>
        <v>7.3935790063369886</v>
      </c>
      <c r="AB49" s="32">
        <f t="shared" si="21"/>
        <v>130.20238706389117</v>
      </c>
      <c r="AC49" s="32">
        <f t="shared" si="21"/>
        <v>118.85851267347476</v>
      </c>
      <c r="AD49" s="32">
        <f t="shared" si="21"/>
        <v>118.15741200366585</v>
      </c>
      <c r="AE49" s="32">
        <f t="shared" si="21"/>
        <v>62.390922146023215</v>
      </c>
      <c r="AF49" s="32">
        <f t="shared" si="21"/>
        <v>118.32799464266552</v>
      </c>
      <c r="AG49" s="32">
        <f t="shared" si="21"/>
        <v>116.6343363305385</v>
      </c>
      <c r="AH49" s="32">
        <f t="shared" si="21"/>
        <v>62.647417134242296</v>
      </c>
      <c r="AI49" s="32">
        <f t="shared" ref="AI49:AK49" si="22">$E$47*AI47+$E$48*AI48</f>
        <v>5.5994953719172571</v>
      </c>
      <c r="AJ49" s="32">
        <f t="shared" si="22"/>
        <v>2.8689333881095673</v>
      </c>
      <c r="AK49" s="32">
        <f t="shared" si="22"/>
        <v>6.1712412849461931</v>
      </c>
      <c r="AL49" s="32">
        <f t="shared" ref="AL49:AN49" si="23">$E$47*AL47+$E$48*AL48</f>
        <v>5.567348381216882</v>
      </c>
      <c r="AM49" s="32">
        <f t="shared" si="23"/>
        <v>2.4053555267175097</v>
      </c>
      <c r="AN49" s="32">
        <f t="shared" si="23"/>
        <v>7.1852959516322192</v>
      </c>
      <c r="AO49" s="32">
        <f t="shared" si="21"/>
        <v>1773.9281114075416</v>
      </c>
      <c r="AP49" s="32">
        <f t="shared" si="21"/>
        <v>241.27082288876787</v>
      </c>
      <c r="AQ49" s="32">
        <f t="shared" si="21"/>
        <v>81.093219149627728</v>
      </c>
      <c r="AR49" s="32">
        <f t="shared" si="21"/>
        <v>70.199437167291208</v>
      </c>
      <c r="AS49" s="32">
        <f t="shared" si="21"/>
        <v>92.32641761112626</v>
      </c>
    </row>
    <row r="50" spans="1:45" s="2" customFormat="1" x14ac:dyDescent="0.3">
      <c r="C50" s="9" t="s">
        <v>226</v>
      </c>
      <c r="D50" s="46">
        <f>(I50-MIN($I$50:$I$69))*627.509</f>
        <v>0.93003108895603881</v>
      </c>
      <c r="E50" s="1">
        <f>EXP(-D50/(0.001986*295.15))/(EXP(-$D$50/(0.001986*295.15))+EXP(-$D$51/(0.001986*295.15))+EXP(-$D$52/(0.001986*295.15))+EXP(-$D$53/(0.001986*295.15))+EXP(-$D$54/(0.001986*295.15))+EXP(-$D$55/(0.001986*295.15))+EXP(-$D$56/(0.001986*295.15))+EXP(-$D$57/(0.001986*295.15))+EXP(-$D$58/(0.001986*295.15))+EXP(-$D$59/(0.001986*295.15))+EXP(-$D$60/(0.001986*295.15))+EXP(-$D$61/(0.001986*295.15))+EXP(-$D$62/(0.001986*295.15))+EXP(-$D$63/(0.001986*295.15))+EXP(-$D$64/(0.001986*295.15))+EXP(-$D$65/(0.001986*295.15))+EXP(-$D$66/(0.001986*295.15))+EXP(-$D$67/(0.001986*295.15))+EXP(-$D$68/(0.001986*295.15))+EXP(-$D$69/(0.001986*295.15)))</f>
        <v>4.2910566507081957E-2</v>
      </c>
      <c r="F50" s="82">
        <v>-763.02943900000002</v>
      </c>
      <c r="G50" s="2">
        <v>-762.83079199999997</v>
      </c>
      <c r="H50" s="2">
        <v>-762.6923147</v>
      </c>
      <c r="I50" s="4">
        <f t="shared" si="2"/>
        <v>-762.49366769999995</v>
      </c>
      <c r="J50" s="2">
        <v>2.5314999999999999</v>
      </c>
      <c r="K50" s="2">
        <v>-0.30565999999999999</v>
      </c>
      <c r="L50" s="2">
        <v>-2.0420000000000001E-2</v>
      </c>
      <c r="M50" s="2">
        <v>-0.16303999999999999</v>
      </c>
      <c r="N50" s="2">
        <v>0.28523999999999999</v>
      </c>
      <c r="O50" s="2">
        <v>4.6600000000000003E-2</v>
      </c>
      <c r="P50" s="2">
        <v>145.00299999999999</v>
      </c>
      <c r="Q50" s="2">
        <v>9.7599</v>
      </c>
      <c r="R50" s="2">
        <v>0.83250000000000002</v>
      </c>
      <c r="S50" s="2">
        <v>-10.5924</v>
      </c>
      <c r="T50" s="2">
        <v>14.427300000000001</v>
      </c>
      <c r="U50" s="2">
        <v>0.78366000000000002</v>
      </c>
      <c r="V50" s="2">
        <v>-0.56952000000000003</v>
      </c>
      <c r="W50" s="2">
        <v>-0.49686999999999998</v>
      </c>
      <c r="X50" s="2">
        <v>-0.26462999999999998</v>
      </c>
      <c r="Y50" s="2">
        <v>-0.53120000000000001</v>
      </c>
      <c r="Z50" s="2">
        <v>-217.226</v>
      </c>
      <c r="AA50" s="2">
        <v>6.2329999999999997</v>
      </c>
      <c r="AB50" s="2">
        <v>128.47219999999999</v>
      </c>
      <c r="AC50" s="2">
        <v>120.21899999999999</v>
      </c>
      <c r="AD50" s="2">
        <v>115.682</v>
      </c>
      <c r="AE50" s="2">
        <v>176.15299999999999</v>
      </c>
      <c r="AF50" s="2">
        <v>5.33</v>
      </c>
      <c r="AG50" s="2">
        <v>1.98</v>
      </c>
      <c r="AH50" s="2">
        <v>176.53800000000001</v>
      </c>
      <c r="AI50">
        <v>5.1902770699999996</v>
      </c>
      <c r="AJ50">
        <v>3.032151699279189</v>
      </c>
      <c r="AK50">
        <v>6.5400957590554896</v>
      </c>
      <c r="AL50">
        <v>5.4836366400000003</v>
      </c>
      <c r="AM50">
        <v>2.2133330238854252</v>
      </c>
      <c r="AN50">
        <v>6.3235530934949358</v>
      </c>
      <c r="AO50" s="2">
        <v>1773.9237000000001</v>
      </c>
      <c r="AP50" s="2">
        <v>404.31560000000002</v>
      </c>
      <c r="AQ50">
        <v>79.064811859654895</v>
      </c>
      <c r="AR50">
        <v>67.389647609008492</v>
      </c>
      <c r="AS50">
        <v>91.45661454112215</v>
      </c>
    </row>
    <row r="51" spans="1:45" s="2" customFormat="1" x14ac:dyDescent="0.3">
      <c r="C51" s="9" t="s">
        <v>235</v>
      </c>
      <c r="D51" s="46">
        <f t="shared" ref="D51:D69" si="24">(I51-MIN($I$50:$I$69))*627.509</f>
        <v>0.57228820812458048</v>
      </c>
      <c r="E51" s="1">
        <f t="shared" ref="E51:E69" si="25">EXP(-D51/(0.001986*295.15))/(EXP(-$D$50/(0.001986*295.15))+EXP(-$D$51/(0.001986*295.15))+EXP(-$D$52/(0.001986*295.15))+EXP(-$D$53/(0.001986*295.15))+EXP(-$D$54/(0.001986*295.15))+EXP(-$D$55/(0.001986*295.15))+EXP(-$D$56/(0.001986*295.15))+EXP(-$D$57/(0.001986*295.15))+EXP(-$D$58/(0.001986*295.15))+EXP(-$D$59/(0.001986*295.15))+EXP(-$D$60/(0.001986*295.15))+EXP(-$D$61/(0.001986*295.15))+EXP(-$D$62/(0.001986*295.15))+EXP(-$D$63/(0.001986*295.15))+EXP(-$D$64/(0.001986*295.15))+EXP(-$D$65/(0.001986*295.15))+EXP(-$D$66/(0.001986*295.15))+EXP(-$D$67/(0.001986*295.15))+EXP(-$D$68/(0.001986*295.15))+EXP(-$D$69/(0.001986*295.15)))</f>
        <v>7.899827116705252E-2</v>
      </c>
      <c r="F51" s="82">
        <v>-763.02915800000005</v>
      </c>
      <c r="G51" s="2">
        <v>-762.83041800000001</v>
      </c>
      <c r="H51" s="2">
        <v>-762.69297779999999</v>
      </c>
      <c r="I51" s="4">
        <f t="shared" si="2"/>
        <v>-762.49423779999984</v>
      </c>
      <c r="J51" s="2">
        <v>3.8656999999999999</v>
      </c>
      <c r="K51" s="2">
        <v>-0.30543999999999999</v>
      </c>
      <c r="L51" s="2">
        <v>-2.1610000000000001E-2</v>
      </c>
      <c r="M51" s="2">
        <v>-0.16353000000000001</v>
      </c>
      <c r="N51" s="2">
        <v>0.28383000000000003</v>
      </c>
      <c r="O51" s="2">
        <v>4.7109999999999999E-2</v>
      </c>
      <c r="P51" s="2">
        <v>144.88800000000001</v>
      </c>
      <c r="Q51" s="2">
        <v>10.7089</v>
      </c>
      <c r="R51" s="2">
        <v>-0.34210000000000002</v>
      </c>
      <c r="S51" s="2">
        <v>-10.3668</v>
      </c>
      <c r="T51" s="2">
        <v>14.9086</v>
      </c>
      <c r="U51" s="2">
        <v>0.78512999999999999</v>
      </c>
      <c r="V51" s="2">
        <v>-0.57057999999999998</v>
      </c>
      <c r="W51" s="2">
        <v>-0.50161</v>
      </c>
      <c r="X51" s="2">
        <v>-0.26550000000000001</v>
      </c>
      <c r="Y51" s="2">
        <v>-1.3448</v>
      </c>
      <c r="Z51" s="2">
        <v>-215.87639999999999</v>
      </c>
      <c r="AA51" s="2">
        <v>8.2774000000000001</v>
      </c>
      <c r="AB51" s="2">
        <v>128.10069999999999</v>
      </c>
      <c r="AC51" s="2">
        <v>120.167</v>
      </c>
      <c r="AD51" s="2">
        <v>115.35599999999999</v>
      </c>
      <c r="AE51" s="2">
        <v>7.1680000000000001</v>
      </c>
      <c r="AF51" s="2">
        <v>175.083</v>
      </c>
      <c r="AG51" s="2">
        <v>174.45500000000001</v>
      </c>
      <c r="AH51" s="2">
        <v>3.2949999999999999</v>
      </c>
      <c r="AI51">
        <v>4.5693477800000002</v>
      </c>
      <c r="AJ51">
        <v>3.035983253131985</v>
      </c>
      <c r="AK51">
        <v>6.5475302335841992</v>
      </c>
      <c r="AL51">
        <v>5.5903009799999994</v>
      </c>
      <c r="AM51">
        <v>2.3609591664757592</v>
      </c>
      <c r="AN51">
        <v>6.3275542610864122</v>
      </c>
      <c r="AO51" s="2">
        <v>1773.6917000000001</v>
      </c>
      <c r="AP51" s="2">
        <v>416.9085</v>
      </c>
      <c r="AQ51">
        <v>79.826397050813839</v>
      </c>
      <c r="AR51">
        <v>68.65622113698835</v>
      </c>
      <c r="AS51">
        <v>91.780141473143246</v>
      </c>
    </row>
    <row r="52" spans="1:45" s="2" customFormat="1" x14ac:dyDescent="0.3">
      <c r="C52" s="9" t="s">
        <v>236</v>
      </c>
      <c r="D52" s="46">
        <f t="shared" si="24"/>
        <v>2.2408346389782579</v>
      </c>
      <c r="E52" s="79">
        <f t="shared" si="25"/>
        <v>4.5854703977269984E-3</v>
      </c>
      <c r="F52" s="82">
        <v>-763.02632900000003</v>
      </c>
      <c r="G52" s="2">
        <v>-762.82752000000005</v>
      </c>
      <c r="H52" s="2">
        <v>-762.69038780000005</v>
      </c>
      <c r="I52" s="4">
        <f t="shared" si="2"/>
        <v>-762.49157880000007</v>
      </c>
      <c r="J52" s="2">
        <v>4.6902999999999997</v>
      </c>
      <c r="K52" s="2">
        <v>-0.30552000000000001</v>
      </c>
      <c r="L52" s="2">
        <v>-1.9879999999999998E-2</v>
      </c>
      <c r="M52" s="2">
        <v>-0.16270000000000001</v>
      </c>
      <c r="N52" s="2">
        <v>0.28564000000000001</v>
      </c>
      <c r="O52" s="2">
        <v>4.6339999999999999E-2</v>
      </c>
      <c r="P52" s="2">
        <v>145.51400000000001</v>
      </c>
      <c r="Q52" s="2">
        <v>9.1692</v>
      </c>
      <c r="R52" s="2">
        <v>1.0098</v>
      </c>
      <c r="S52" s="2">
        <v>-10.178900000000001</v>
      </c>
      <c r="T52" s="2">
        <v>13.737</v>
      </c>
      <c r="U52" s="2">
        <v>0.78556000000000004</v>
      </c>
      <c r="V52" s="2">
        <v>-0.56772999999999996</v>
      </c>
      <c r="W52" s="2">
        <v>-0.49429000000000001</v>
      </c>
      <c r="X52" s="2">
        <v>-0.26273999999999997</v>
      </c>
      <c r="Y52" s="2">
        <v>-0.627</v>
      </c>
      <c r="Z52" s="2">
        <v>-220.98339999999999</v>
      </c>
      <c r="AA52" s="2">
        <v>7.8308</v>
      </c>
      <c r="AB52" s="2">
        <v>126.95780000000001</v>
      </c>
      <c r="AC52" s="2">
        <v>120.44199999999999</v>
      </c>
      <c r="AD52" s="2">
        <v>115.434</v>
      </c>
      <c r="AE52" s="2">
        <v>175.464</v>
      </c>
      <c r="AF52" s="2">
        <v>4.4249999999999998</v>
      </c>
      <c r="AG52" s="2">
        <v>1.8859999999999999</v>
      </c>
      <c r="AH52" s="2">
        <v>178.22499999999999</v>
      </c>
      <c r="AI52">
        <v>5.8660310000000004</v>
      </c>
      <c r="AJ52">
        <v>2.8652075086297191</v>
      </c>
      <c r="AK52">
        <v>6.1919323152321946</v>
      </c>
      <c r="AL52">
        <v>5.4878870900000001</v>
      </c>
      <c r="AM52">
        <v>2.2413429719988769</v>
      </c>
      <c r="AN52">
        <v>6.9826721530896041</v>
      </c>
      <c r="AO52" s="2">
        <v>1774.9480000000001</v>
      </c>
      <c r="AP52" s="2">
        <v>174.20140000000001</v>
      </c>
      <c r="AQ52">
        <v>78.605431581602716</v>
      </c>
      <c r="AR52">
        <v>66.897991960763932</v>
      </c>
      <c r="AS52">
        <v>91.169165841907713</v>
      </c>
    </row>
    <row r="53" spans="1:45" s="2" customFormat="1" x14ac:dyDescent="0.3">
      <c r="C53" s="9" t="s">
        <v>237</v>
      </c>
      <c r="D53" s="46">
        <f t="shared" si="24"/>
        <v>1.0735423972432712</v>
      </c>
      <c r="E53" s="1">
        <f t="shared" si="25"/>
        <v>3.3592015538323125E-2</v>
      </c>
      <c r="F53" s="82">
        <v>-763.02858400000002</v>
      </c>
      <c r="G53" s="2">
        <v>-762.82988399999999</v>
      </c>
      <c r="H53" s="2">
        <v>-762.692139</v>
      </c>
      <c r="I53" s="4">
        <f t="shared" si="2"/>
        <v>-762.49343899999997</v>
      </c>
      <c r="J53" s="2">
        <v>4.3388</v>
      </c>
      <c r="K53" s="2">
        <v>-0.30558000000000002</v>
      </c>
      <c r="L53" s="2">
        <v>-2.1749999999999999E-2</v>
      </c>
      <c r="M53" s="2">
        <v>-0.16367000000000001</v>
      </c>
      <c r="N53" s="2">
        <v>0.28383000000000003</v>
      </c>
      <c r="O53" s="2">
        <v>4.7190000000000003E-2</v>
      </c>
      <c r="P53" s="2">
        <v>145.78800000000001</v>
      </c>
      <c r="Q53" s="2">
        <v>10.955299999999999</v>
      </c>
      <c r="R53" s="2">
        <v>-0.48089999999999999</v>
      </c>
      <c r="S53" s="2">
        <v>-10.474299999999999</v>
      </c>
      <c r="T53" s="2">
        <v>15.1645</v>
      </c>
      <c r="U53" s="2">
        <v>0.78412999999999999</v>
      </c>
      <c r="V53" s="2">
        <v>-0.57096000000000002</v>
      </c>
      <c r="W53" s="2">
        <v>-0.50036999999999998</v>
      </c>
      <c r="X53" s="2">
        <v>-0.2656</v>
      </c>
      <c r="Y53" s="2">
        <v>-1.1041000000000001</v>
      </c>
      <c r="Z53" s="2">
        <v>-215.85169999999999</v>
      </c>
      <c r="AA53" s="2">
        <v>8.8335000000000008</v>
      </c>
      <c r="AB53" s="2">
        <v>128.23769999999999</v>
      </c>
      <c r="AC53" s="2">
        <v>120.196</v>
      </c>
      <c r="AD53" s="2">
        <v>115.42100000000001</v>
      </c>
      <c r="AE53" s="2">
        <v>4.335</v>
      </c>
      <c r="AF53" s="2">
        <v>176.70400000000001</v>
      </c>
      <c r="AG53" s="2">
        <v>177.828</v>
      </c>
      <c r="AH53" s="2">
        <v>1.1319999999999999</v>
      </c>
      <c r="AI53">
        <v>4.9400772100000001</v>
      </c>
      <c r="AJ53">
        <v>3.239908325507352</v>
      </c>
      <c r="AK53">
        <v>6.2668416907771913</v>
      </c>
      <c r="AL53">
        <v>5.5898981699999997</v>
      </c>
      <c r="AM53">
        <v>2.40079734449602</v>
      </c>
      <c r="AN53">
        <v>7.1181312858303274</v>
      </c>
      <c r="AO53" s="2">
        <v>1772.5890999999999</v>
      </c>
      <c r="AP53" s="2">
        <v>419.25880000000001</v>
      </c>
      <c r="AQ53">
        <v>79.781521020383977</v>
      </c>
      <c r="AR53">
        <v>68.577054112649876</v>
      </c>
      <c r="AS53">
        <v>91.757578926531934</v>
      </c>
    </row>
    <row r="54" spans="1:45" s="2" customFormat="1" x14ac:dyDescent="0.3">
      <c r="C54" s="9" t="s">
        <v>238</v>
      </c>
      <c r="D54" s="46">
        <f t="shared" si="24"/>
        <v>0.28225354824357712</v>
      </c>
      <c r="E54" s="1">
        <f t="shared" si="25"/>
        <v>0.12957033900246995</v>
      </c>
      <c r="F54" s="82">
        <v>-763.02882599999998</v>
      </c>
      <c r="G54" s="2">
        <v>-762.83070599999996</v>
      </c>
      <c r="H54" s="2">
        <v>-762.69281999999998</v>
      </c>
      <c r="I54" s="4">
        <f t="shared" si="2"/>
        <v>-762.49469999999997</v>
      </c>
      <c r="J54" s="2">
        <v>3.9106000000000001</v>
      </c>
      <c r="K54" s="2">
        <v>-0.30571999999999999</v>
      </c>
      <c r="L54" s="2">
        <v>-2.1919999999999999E-2</v>
      </c>
      <c r="M54" s="2">
        <v>-0.16381999999999999</v>
      </c>
      <c r="N54" s="2">
        <v>0.2838</v>
      </c>
      <c r="O54" s="2">
        <v>4.7280000000000003E-2</v>
      </c>
      <c r="P54" s="2">
        <v>145.74199999999999</v>
      </c>
      <c r="Q54" s="2">
        <v>11.013</v>
      </c>
      <c r="R54" s="2">
        <v>-0.42809999999999998</v>
      </c>
      <c r="S54" s="2">
        <v>-10.584899999999999</v>
      </c>
      <c r="T54" s="2">
        <v>15.281000000000001</v>
      </c>
      <c r="U54" s="2">
        <v>0.78441000000000005</v>
      </c>
      <c r="V54" s="2">
        <v>-0.57099</v>
      </c>
      <c r="W54" s="2">
        <v>-0.50073000000000001</v>
      </c>
      <c r="X54" s="2">
        <v>-0.26495999999999997</v>
      </c>
      <c r="Y54" s="2">
        <v>-1.3253999999999999</v>
      </c>
      <c r="Z54" s="2">
        <v>-215.9753</v>
      </c>
      <c r="AA54" s="2">
        <v>8.5277999999999992</v>
      </c>
      <c r="AB54" s="2">
        <v>128.26159999999999</v>
      </c>
      <c r="AC54" s="2">
        <v>120.15600000000001</v>
      </c>
      <c r="AD54" s="2">
        <v>115.43</v>
      </c>
      <c r="AE54" s="2">
        <v>5.1260000000000003</v>
      </c>
      <c r="AF54" s="2">
        <v>176.68899999999999</v>
      </c>
      <c r="AG54" s="2">
        <v>176.87</v>
      </c>
      <c r="AH54" s="2">
        <v>1.3160000000000001</v>
      </c>
      <c r="AI54">
        <v>4.6009497100000001</v>
      </c>
      <c r="AJ54">
        <v>3.1908208351815319</v>
      </c>
      <c r="AK54">
        <v>6.7668595543832968</v>
      </c>
      <c r="AL54">
        <v>5.5901477699999997</v>
      </c>
      <c r="AM54">
        <v>2.3938341479581382</v>
      </c>
      <c r="AN54">
        <v>6.8432805085819686</v>
      </c>
      <c r="AO54" s="2">
        <v>1773.3715</v>
      </c>
      <c r="AP54" s="2">
        <v>434.24939999999998</v>
      </c>
      <c r="AQ54">
        <v>79.827235286810449</v>
      </c>
      <c r="AR54">
        <v>68.630281390237457</v>
      </c>
      <c r="AS54">
        <v>91.792435565614596</v>
      </c>
    </row>
    <row r="55" spans="1:45" s="2" customFormat="1" x14ac:dyDescent="0.3">
      <c r="C55" s="9" t="s">
        <v>239</v>
      </c>
      <c r="D55" s="46">
        <f t="shared" si="24"/>
        <v>1.4684965617592536</v>
      </c>
      <c r="E55" s="1">
        <f t="shared" si="25"/>
        <v>1.7124295482155601E-2</v>
      </c>
      <c r="F55" s="82">
        <v>-763.02591299999995</v>
      </c>
      <c r="G55" s="2">
        <v>-762.82801400000005</v>
      </c>
      <c r="H55" s="2">
        <v>-762.69070859999999</v>
      </c>
      <c r="I55" s="4">
        <f t="shared" si="2"/>
        <v>-762.4928096000001</v>
      </c>
      <c r="J55" s="2">
        <v>5.0715000000000003</v>
      </c>
      <c r="K55" s="2">
        <v>-0.30541000000000001</v>
      </c>
      <c r="L55" s="2">
        <v>-2.002E-2</v>
      </c>
      <c r="M55" s="2">
        <v>-0.16270999999999999</v>
      </c>
      <c r="N55" s="2">
        <v>0.28538999999999998</v>
      </c>
      <c r="O55" s="2">
        <v>4.6390000000000001E-2</v>
      </c>
      <c r="P55" s="2">
        <v>146.178</v>
      </c>
      <c r="Q55" s="2">
        <v>10.013400000000001</v>
      </c>
      <c r="R55" s="2">
        <v>-0.1052</v>
      </c>
      <c r="S55" s="2">
        <v>-9.9080999999999992</v>
      </c>
      <c r="T55" s="2">
        <v>14.087199999999999</v>
      </c>
      <c r="U55" s="2">
        <v>0.78529000000000004</v>
      </c>
      <c r="V55" s="2">
        <v>-0.56796000000000002</v>
      </c>
      <c r="W55" s="2">
        <v>-0.49423</v>
      </c>
      <c r="X55" s="2">
        <v>-0.26201000000000002</v>
      </c>
      <c r="Y55" s="2">
        <v>-0.71619999999999995</v>
      </c>
      <c r="Z55" s="2">
        <v>-221.88509999999999</v>
      </c>
      <c r="AA55" s="2">
        <v>8.0990000000000002</v>
      </c>
      <c r="AB55" s="2">
        <v>127.23990000000001</v>
      </c>
      <c r="AC55" s="2">
        <v>120.458</v>
      </c>
      <c r="AD55" s="2">
        <v>115.47499999999999</v>
      </c>
      <c r="AE55" s="2">
        <v>175.78100000000001</v>
      </c>
      <c r="AF55" s="2">
        <v>3.774</v>
      </c>
      <c r="AG55" s="2">
        <v>1.4510000000000001</v>
      </c>
      <c r="AH55" s="2">
        <v>178.994</v>
      </c>
      <c r="AI55">
        <v>6.8398002499999997</v>
      </c>
      <c r="AJ55">
        <v>2.864990966170085</v>
      </c>
      <c r="AK55">
        <v>5.1809337058452378</v>
      </c>
      <c r="AL55">
        <v>5.4871094199999986</v>
      </c>
      <c r="AM55">
        <v>2.2520172679170338</v>
      </c>
      <c r="AN55">
        <v>7.9566635066474509</v>
      </c>
      <c r="AO55" s="2">
        <v>1776.1668999999999</v>
      </c>
      <c r="AP55" s="2">
        <v>193.5395</v>
      </c>
      <c r="AQ55">
        <v>78.614553968178129</v>
      </c>
      <c r="AR55">
        <v>66.914666737460621</v>
      </c>
      <c r="AS55">
        <v>91.153522941604876</v>
      </c>
    </row>
    <row r="56" spans="1:45" s="2" customFormat="1" x14ac:dyDescent="0.3">
      <c r="C56" s="9" t="s">
        <v>240</v>
      </c>
      <c r="D56" s="46">
        <f t="shared" si="24"/>
        <v>1.8492062720183338</v>
      </c>
      <c r="E56" s="1">
        <f t="shared" si="25"/>
        <v>8.9442338396802327E-3</v>
      </c>
      <c r="F56" s="82">
        <v>-763.02561300000002</v>
      </c>
      <c r="G56" s="2">
        <v>-762.82688800000005</v>
      </c>
      <c r="H56" s="2">
        <v>-762.69092790000002</v>
      </c>
      <c r="I56" s="4">
        <f t="shared" si="2"/>
        <v>-762.49220290000017</v>
      </c>
      <c r="J56" s="2">
        <v>7.3722000000000003</v>
      </c>
      <c r="K56" s="2">
        <v>-0.30548999999999998</v>
      </c>
      <c r="L56" s="2">
        <v>-2.002E-2</v>
      </c>
      <c r="M56" s="2">
        <v>-0.16275000000000001</v>
      </c>
      <c r="N56" s="2">
        <v>0.28547</v>
      </c>
      <c r="O56" s="2">
        <v>4.6399999999999997E-2</v>
      </c>
      <c r="P56" s="2">
        <v>145.376</v>
      </c>
      <c r="Q56" s="2">
        <v>7.8742999999999999</v>
      </c>
      <c r="R56" s="2">
        <v>-1.7059</v>
      </c>
      <c r="S56" s="2">
        <v>-6.1684000000000001</v>
      </c>
      <c r="T56" s="2">
        <v>10.1471</v>
      </c>
      <c r="U56" s="2">
        <v>0.78722999999999999</v>
      </c>
      <c r="V56" s="2">
        <v>-0.56954000000000005</v>
      </c>
      <c r="W56" s="2">
        <v>-0.49670999999999998</v>
      </c>
      <c r="X56" s="2">
        <v>-0.26323000000000002</v>
      </c>
      <c r="Y56" s="2">
        <v>-1.1857</v>
      </c>
      <c r="Z56" s="2">
        <v>-212.8451</v>
      </c>
      <c r="AA56" s="2">
        <v>9.6303999999999998</v>
      </c>
      <c r="AB56" s="2">
        <v>127.0942</v>
      </c>
      <c r="AC56" s="2">
        <v>120.482</v>
      </c>
      <c r="AD56" s="2">
        <v>115.40600000000001</v>
      </c>
      <c r="AE56" s="2">
        <v>4.7380000000000004</v>
      </c>
      <c r="AF56" s="2">
        <v>175.71100000000001</v>
      </c>
      <c r="AG56" s="2">
        <v>178.01499999999999</v>
      </c>
      <c r="AH56" s="2">
        <v>1.5369999999999999</v>
      </c>
      <c r="AI56">
        <v>5.8947007199999986</v>
      </c>
      <c r="AJ56">
        <v>2.8586885217328351</v>
      </c>
      <c r="AK56">
        <v>6.1712406224667484</v>
      </c>
      <c r="AL56">
        <v>5.5841177499999999</v>
      </c>
      <c r="AM56">
        <v>2.231403266461613</v>
      </c>
      <c r="AN56">
        <v>7.0268320707201957</v>
      </c>
      <c r="AO56" s="2">
        <v>1775.6973</v>
      </c>
      <c r="AP56" s="2">
        <v>175.12309999999999</v>
      </c>
      <c r="AQ56">
        <v>78.642153443349798</v>
      </c>
      <c r="AR56">
        <v>66.929444792258892</v>
      </c>
      <c r="AS56">
        <v>91.191640181209081</v>
      </c>
    </row>
    <row r="57" spans="1:45" s="2" customFormat="1" x14ac:dyDescent="0.3">
      <c r="C57" s="9" t="s">
        <v>241</v>
      </c>
      <c r="D57" s="46">
        <f t="shared" si="24"/>
        <v>2.056472494772887</v>
      </c>
      <c r="E57" s="1">
        <f t="shared" si="25"/>
        <v>6.2802748583201517E-3</v>
      </c>
      <c r="F57" s="82">
        <v>-763.02599699999996</v>
      </c>
      <c r="G57" s="2">
        <v>-762.82744300000002</v>
      </c>
      <c r="H57" s="2">
        <v>-762.69042660000002</v>
      </c>
      <c r="I57" s="4">
        <f t="shared" si="2"/>
        <v>-762.49187260000008</v>
      </c>
      <c r="J57" s="2">
        <v>5.1433</v>
      </c>
      <c r="K57" s="2">
        <v>-0.30520999999999998</v>
      </c>
      <c r="L57" s="2">
        <v>-1.9789999999999999E-2</v>
      </c>
      <c r="M57" s="2">
        <v>-0.16250000000000001</v>
      </c>
      <c r="N57" s="2">
        <v>0.28542000000000001</v>
      </c>
      <c r="O57" s="2">
        <v>4.6260000000000003E-2</v>
      </c>
      <c r="P57" s="2">
        <v>145.75800000000001</v>
      </c>
      <c r="Q57" s="2">
        <v>10.206099999999999</v>
      </c>
      <c r="R57" s="2">
        <v>-0.17469999999999999</v>
      </c>
      <c r="S57" s="2">
        <v>-10.0313</v>
      </c>
      <c r="T57" s="2">
        <v>14.3116</v>
      </c>
      <c r="U57" s="2">
        <v>0.78549000000000002</v>
      </c>
      <c r="V57" s="2">
        <v>-0.56874999999999998</v>
      </c>
      <c r="W57" s="2">
        <v>-0.49423</v>
      </c>
      <c r="X57" s="2">
        <v>-0.26327</v>
      </c>
      <c r="Y57" s="2">
        <v>-0.81040000000000001</v>
      </c>
      <c r="Z57" s="2">
        <v>-222.3579</v>
      </c>
      <c r="AA57" s="2">
        <v>8.4296000000000006</v>
      </c>
      <c r="AB57" s="2">
        <v>127.29689999999999</v>
      </c>
      <c r="AC57" s="2">
        <v>120.458</v>
      </c>
      <c r="AD57" s="2">
        <v>115.539</v>
      </c>
      <c r="AE57" s="2">
        <v>176.32300000000001</v>
      </c>
      <c r="AF57" s="2">
        <v>3.3260000000000001</v>
      </c>
      <c r="AG57" s="2">
        <v>0.84899999999999998</v>
      </c>
      <c r="AH57" s="2">
        <v>179.50200000000001</v>
      </c>
      <c r="AI57">
        <v>6.4328864299999999</v>
      </c>
      <c r="AJ57">
        <v>3.0058754670052039</v>
      </c>
      <c r="AK57">
        <v>5.1492069825993712</v>
      </c>
      <c r="AL57">
        <v>5.4858958099999997</v>
      </c>
      <c r="AM57">
        <v>2.2491501381318231</v>
      </c>
      <c r="AN57">
        <v>7.5096191413748219</v>
      </c>
      <c r="AO57" s="2">
        <v>1775.4445000000001</v>
      </c>
      <c r="AP57" s="2">
        <v>195.10990000000001</v>
      </c>
      <c r="AQ57">
        <v>78.702576461527002</v>
      </c>
      <c r="AR57">
        <v>66.983351639782185</v>
      </c>
      <c r="AS57">
        <v>91.21555504097168</v>
      </c>
    </row>
    <row r="58" spans="1:45" s="2" customFormat="1" x14ac:dyDescent="0.3">
      <c r="C58" s="9" t="s">
        <v>242</v>
      </c>
      <c r="D58" s="46">
        <f t="shared" si="24"/>
        <v>2.7497444379774958</v>
      </c>
      <c r="E58" s="1">
        <f t="shared" si="25"/>
        <v>1.9245548503431266E-3</v>
      </c>
      <c r="F58" s="82">
        <v>-763.02621299999998</v>
      </c>
      <c r="G58" s="2">
        <v>-762.82725500000004</v>
      </c>
      <c r="H58" s="2">
        <v>-762.68972580000002</v>
      </c>
      <c r="I58" s="4">
        <f t="shared" si="2"/>
        <v>-762.49076780000007</v>
      </c>
      <c r="J58" s="2">
        <v>4.4866000000000001</v>
      </c>
      <c r="K58" s="2">
        <v>-0.30553000000000002</v>
      </c>
      <c r="L58" s="2">
        <v>-2.1360000000000001E-2</v>
      </c>
      <c r="M58" s="2">
        <v>-0.16345000000000001</v>
      </c>
      <c r="N58" s="2">
        <v>0.28416999999999998</v>
      </c>
      <c r="O58" s="2">
        <v>4.7E-2</v>
      </c>
      <c r="P58" s="2">
        <v>145.45599999999999</v>
      </c>
      <c r="Q58" s="2">
        <v>9.1974</v>
      </c>
      <c r="R58" s="2">
        <v>1.2366999999999999</v>
      </c>
      <c r="S58" s="2">
        <v>-10.434100000000001</v>
      </c>
      <c r="T58" s="2">
        <v>13.964</v>
      </c>
      <c r="U58" s="2">
        <v>0.78483000000000003</v>
      </c>
      <c r="V58" s="2">
        <v>-0.56637000000000004</v>
      </c>
      <c r="W58" s="2">
        <v>-0.49715999999999999</v>
      </c>
      <c r="X58" s="2">
        <v>-0.26279999999999998</v>
      </c>
      <c r="Y58" s="2">
        <v>-0.82979999999999998</v>
      </c>
      <c r="Z58" s="2">
        <v>-228.32589999999999</v>
      </c>
      <c r="AA58" s="2">
        <v>7.8989000000000003</v>
      </c>
      <c r="AB58" s="2">
        <v>126.9331</v>
      </c>
      <c r="AC58" s="2">
        <v>120.285</v>
      </c>
      <c r="AD58" s="2">
        <v>115.31399999999999</v>
      </c>
      <c r="AE58" s="2">
        <v>174.511</v>
      </c>
      <c r="AF58" s="2">
        <v>5.18</v>
      </c>
      <c r="AG58" s="2">
        <v>3.3820000000000001</v>
      </c>
      <c r="AH58" s="2">
        <v>176.92699999999999</v>
      </c>
      <c r="AI58">
        <v>5.74964925</v>
      </c>
      <c r="AJ58">
        <v>2.7885029680269771</v>
      </c>
      <c r="AK58">
        <v>6.2677984043974488</v>
      </c>
      <c r="AL58">
        <v>5.4849766199999994</v>
      </c>
      <c r="AM58">
        <v>2.410810202257502</v>
      </c>
      <c r="AN58">
        <v>6.8404654992683103</v>
      </c>
      <c r="AO58" s="2">
        <v>1774.1666</v>
      </c>
      <c r="AP58" s="2">
        <v>158.26419999999999</v>
      </c>
      <c r="AQ58">
        <v>79.385555039568558</v>
      </c>
      <c r="AR58">
        <v>68.239355453843586</v>
      </c>
      <c r="AS58">
        <v>91.474168163704334</v>
      </c>
    </row>
    <row r="59" spans="1:45" s="2" customFormat="1" x14ac:dyDescent="0.3">
      <c r="C59" s="9" t="s">
        <v>243</v>
      </c>
      <c r="D59" s="46">
        <f t="shared" si="24"/>
        <v>1.1750733534437525</v>
      </c>
      <c r="E59" s="1">
        <f t="shared" si="25"/>
        <v>2.8249535552827634E-2</v>
      </c>
      <c r="F59" s="82">
        <v>-763.02523900000006</v>
      </c>
      <c r="G59" s="2">
        <v>-762.82745399999999</v>
      </c>
      <c r="H59" s="2">
        <v>-762.69106220000003</v>
      </c>
      <c r="I59" s="4">
        <f t="shared" si="2"/>
        <v>-762.49327719999997</v>
      </c>
      <c r="J59" s="2">
        <v>7.6826999999999996</v>
      </c>
      <c r="K59" s="2">
        <v>-0.30541000000000001</v>
      </c>
      <c r="L59" s="2">
        <v>-2.019E-2</v>
      </c>
      <c r="M59" s="2">
        <v>-0.1628</v>
      </c>
      <c r="N59" s="2">
        <v>0.28521999999999997</v>
      </c>
      <c r="O59" s="2">
        <v>4.6460000000000001E-2</v>
      </c>
      <c r="P59" s="2">
        <v>146.06800000000001</v>
      </c>
      <c r="Q59" s="2">
        <v>7.9108000000000001</v>
      </c>
      <c r="R59" s="2">
        <v>-1.5573999999999999</v>
      </c>
      <c r="S59" s="2">
        <v>-6.3532999999999999</v>
      </c>
      <c r="T59" s="2">
        <v>10.265000000000001</v>
      </c>
      <c r="U59" s="2">
        <v>0.78688000000000002</v>
      </c>
      <c r="V59" s="2">
        <v>-0.56967999999999996</v>
      </c>
      <c r="W59" s="2">
        <v>-0.49661</v>
      </c>
      <c r="X59" s="2">
        <v>-0.26241999999999999</v>
      </c>
      <c r="Y59" s="2">
        <v>-1.248</v>
      </c>
      <c r="Z59" s="2">
        <v>-213.7133</v>
      </c>
      <c r="AA59" s="2">
        <v>9.7800999999999991</v>
      </c>
      <c r="AB59" s="2">
        <v>127.34010000000001</v>
      </c>
      <c r="AC59" s="2">
        <v>120.495</v>
      </c>
      <c r="AD59" s="2">
        <v>115.44499999999999</v>
      </c>
      <c r="AE59" s="2">
        <v>4.1349999999999998</v>
      </c>
      <c r="AF59" s="2">
        <v>175.97499999999999</v>
      </c>
      <c r="AG59" s="2">
        <v>178.673</v>
      </c>
      <c r="AH59" s="2">
        <v>1.2170000000000001</v>
      </c>
      <c r="AI59">
        <v>6.8590782799999994</v>
      </c>
      <c r="AJ59">
        <v>2.8511784270938052</v>
      </c>
      <c r="AK59">
        <v>5.5943927640866056</v>
      </c>
      <c r="AL59">
        <v>5.5839333800000004</v>
      </c>
      <c r="AM59">
        <v>2.244563222791172</v>
      </c>
      <c r="AN59">
        <v>7.9676261598714939</v>
      </c>
      <c r="AO59" s="2">
        <v>1776.7713000000001</v>
      </c>
      <c r="AP59" s="2">
        <v>193.14429999999999</v>
      </c>
      <c r="AQ59">
        <v>78.662337612701265</v>
      </c>
      <c r="AR59">
        <v>66.949824630097268</v>
      </c>
      <c r="AS59">
        <v>91.177689885827618</v>
      </c>
    </row>
    <row r="60" spans="1:45" s="2" customFormat="1" x14ac:dyDescent="0.3">
      <c r="C60" s="9" t="s">
        <v>244</v>
      </c>
      <c r="D60" s="46">
        <f t="shared" si="24"/>
        <v>1.7572134526936465</v>
      </c>
      <c r="E60" s="79">
        <f t="shared" si="25"/>
        <v>1.0464079876891942E-2</v>
      </c>
      <c r="F60" s="82">
        <v>-763.02538600000003</v>
      </c>
      <c r="G60" s="2">
        <v>-762.82696399999998</v>
      </c>
      <c r="H60" s="2">
        <v>-762.69077149999998</v>
      </c>
      <c r="I60" s="4">
        <f t="shared" si="2"/>
        <v>-762.49234950000005</v>
      </c>
      <c r="J60" s="2">
        <v>7.6528</v>
      </c>
      <c r="K60" s="2">
        <v>-0.30518000000000001</v>
      </c>
      <c r="L60" s="2">
        <v>-0.02</v>
      </c>
      <c r="M60" s="2">
        <v>-0.16259000000000001</v>
      </c>
      <c r="N60" s="2">
        <v>0.28517999999999999</v>
      </c>
      <c r="O60" s="2">
        <v>4.6350000000000002E-2</v>
      </c>
      <c r="P60" s="2">
        <v>145.673</v>
      </c>
      <c r="Q60" s="2">
        <v>7.3323</v>
      </c>
      <c r="R60" s="2">
        <v>-0.59140000000000004</v>
      </c>
      <c r="S60" s="2">
        <v>-6.7408999999999999</v>
      </c>
      <c r="T60" s="2">
        <v>9.9776000000000007</v>
      </c>
      <c r="U60" s="2">
        <v>0.78710000000000002</v>
      </c>
      <c r="V60" s="2">
        <v>-0.57032000000000005</v>
      </c>
      <c r="W60" s="2">
        <v>-0.49654999999999999</v>
      </c>
      <c r="X60" s="2">
        <v>-0.26361000000000001</v>
      </c>
      <c r="Y60" s="2">
        <v>-1.2692000000000001</v>
      </c>
      <c r="Z60" s="2">
        <v>-213.90039999999999</v>
      </c>
      <c r="AA60" s="2">
        <v>9.9230999999999998</v>
      </c>
      <c r="AB60" s="2">
        <v>127.34350000000001</v>
      </c>
      <c r="AC60" s="2">
        <v>120.498</v>
      </c>
      <c r="AD60" s="2">
        <v>115.489</v>
      </c>
      <c r="AE60" s="2">
        <v>3.7069999999999999</v>
      </c>
      <c r="AF60" s="2">
        <v>176.434</v>
      </c>
      <c r="AG60" s="2">
        <v>179.14</v>
      </c>
      <c r="AH60" s="2">
        <v>0.71899999999999997</v>
      </c>
      <c r="AI60">
        <v>6.4312699499999999</v>
      </c>
      <c r="AJ60">
        <v>3.006558929817682</v>
      </c>
      <c r="AK60">
        <v>5.5930396889894256</v>
      </c>
      <c r="AL60">
        <v>5.5838043800000001</v>
      </c>
      <c r="AM60">
        <v>2.2397810368160189</v>
      </c>
      <c r="AN60">
        <v>7.5015728755888702</v>
      </c>
      <c r="AO60" s="2">
        <v>1776.0358000000001</v>
      </c>
      <c r="AP60" s="2">
        <v>192.5532</v>
      </c>
      <c r="AQ60">
        <v>78.726661188296674</v>
      </c>
      <c r="AR60">
        <v>67.007314771901449</v>
      </c>
      <c r="AS60">
        <v>91.228482967511098</v>
      </c>
    </row>
    <row r="61" spans="1:45" s="2" customFormat="1" x14ac:dyDescent="0.3">
      <c r="C61" s="9" t="s">
        <v>227</v>
      </c>
      <c r="D61" s="46">
        <f t="shared" si="24"/>
        <v>1.1399328493897947</v>
      </c>
      <c r="E61" s="1">
        <f t="shared" si="25"/>
        <v>2.9994876107089667E-2</v>
      </c>
      <c r="F61" s="82">
        <v>-763.02882199999999</v>
      </c>
      <c r="G61" s="2">
        <v>-762.83010300000001</v>
      </c>
      <c r="H61" s="2">
        <v>-762.69205220000003</v>
      </c>
      <c r="I61" s="4">
        <f t="shared" si="2"/>
        <v>-762.49333320000005</v>
      </c>
      <c r="J61" s="2">
        <v>3.1038999999999999</v>
      </c>
      <c r="K61" s="2">
        <v>-0.30580000000000002</v>
      </c>
      <c r="L61" s="2">
        <v>-2.0650000000000002E-2</v>
      </c>
      <c r="M61" s="2">
        <v>-0.16322999999999999</v>
      </c>
      <c r="N61" s="2">
        <v>0.28515000000000001</v>
      </c>
      <c r="O61" s="2">
        <v>4.6719999999999998E-2</v>
      </c>
      <c r="P61" s="2">
        <v>145.84299999999999</v>
      </c>
      <c r="Q61" s="2">
        <v>9.6731999999999996</v>
      </c>
      <c r="R61" s="2">
        <v>1.4770000000000001</v>
      </c>
      <c r="S61" s="2">
        <v>-11.1503</v>
      </c>
      <c r="T61" s="2">
        <v>14.835100000000001</v>
      </c>
      <c r="U61" s="2">
        <v>0.78247</v>
      </c>
      <c r="V61" s="2">
        <v>-0.56976000000000004</v>
      </c>
      <c r="W61" s="2">
        <v>-0.49558999999999997</v>
      </c>
      <c r="X61" s="2">
        <v>-0.26451999999999998</v>
      </c>
      <c r="Y61" s="2">
        <v>-0.37890000000000001</v>
      </c>
      <c r="Z61" s="2">
        <v>-218.68219999999999</v>
      </c>
      <c r="AA61" s="2">
        <v>6.4256000000000002</v>
      </c>
      <c r="AB61" s="2">
        <v>128.50980000000001</v>
      </c>
      <c r="AC61" s="2">
        <v>120.262</v>
      </c>
      <c r="AD61" s="2">
        <v>115.711</v>
      </c>
      <c r="AE61" s="2">
        <v>177.38499999999999</v>
      </c>
      <c r="AF61" s="2">
        <v>3.004</v>
      </c>
      <c r="AG61" s="2">
        <v>0.217</v>
      </c>
      <c r="AH61" s="2">
        <v>179.393</v>
      </c>
      <c r="AI61">
        <v>5.1879544400000004</v>
      </c>
      <c r="AJ61">
        <v>3.0353319450472078</v>
      </c>
      <c r="AK61">
        <v>6.282999962684797</v>
      </c>
      <c r="AL61">
        <v>5.4831856399999994</v>
      </c>
      <c r="AM61">
        <v>2.2415132795283119</v>
      </c>
      <c r="AN61">
        <v>7.0794607034418311</v>
      </c>
      <c r="AO61" s="2">
        <v>1773.0730000000001</v>
      </c>
      <c r="AP61" s="2">
        <v>407.2525</v>
      </c>
      <c r="AQ61">
        <v>79.039692701664549</v>
      </c>
      <c r="AR61">
        <v>67.341173451554539</v>
      </c>
      <c r="AS61">
        <v>91.453722446723489</v>
      </c>
    </row>
    <row r="62" spans="1:45" s="2" customFormat="1" x14ac:dyDescent="0.3">
      <c r="C62" s="9" t="s">
        <v>245</v>
      </c>
      <c r="D62" s="46">
        <f t="shared" si="24"/>
        <v>2.1569366856831955</v>
      </c>
      <c r="E62" s="1">
        <f t="shared" si="25"/>
        <v>5.2910793174751102E-3</v>
      </c>
      <c r="F62" s="82">
        <v>-763.025577</v>
      </c>
      <c r="G62" s="2">
        <v>-762.82667500000002</v>
      </c>
      <c r="H62" s="2">
        <v>-762.69061450000004</v>
      </c>
      <c r="I62" s="4">
        <f t="shared" si="2"/>
        <v>-762.49171250000006</v>
      </c>
      <c r="J62" s="2">
        <v>7.2095000000000002</v>
      </c>
      <c r="K62" s="2">
        <v>-0.30563000000000001</v>
      </c>
      <c r="L62" s="2">
        <v>-2.1360000000000001E-2</v>
      </c>
      <c r="M62" s="2">
        <v>-0.16350000000000001</v>
      </c>
      <c r="N62" s="2">
        <v>0.28427000000000002</v>
      </c>
      <c r="O62" s="2">
        <v>4.7019999999999999E-2</v>
      </c>
      <c r="P62" s="2">
        <v>145.35499999999999</v>
      </c>
      <c r="Q62" s="2">
        <v>7.8326000000000002</v>
      </c>
      <c r="R62" s="2">
        <v>-1.9520999999999999</v>
      </c>
      <c r="S62" s="2">
        <v>-5.8804999999999996</v>
      </c>
      <c r="T62" s="2">
        <v>9.9870000000000001</v>
      </c>
      <c r="U62" s="2">
        <v>0.78634999999999999</v>
      </c>
      <c r="V62" s="2">
        <v>-0.56847000000000003</v>
      </c>
      <c r="W62" s="2">
        <v>-0.49936999999999998</v>
      </c>
      <c r="X62" s="2">
        <v>-0.26346999999999998</v>
      </c>
      <c r="Y62" s="2">
        <v>-1.3395999999999999</v>
      </c>
      <c r="Z62" s="2">
        <v>-219.52670000000001</v>
      </c>
      <c r="AA62" s="2">
        <v>9.4451000000000001</v>
      </c>
      <c r="AB62" s="2">
        <v>127.0839</v>
      </c>
      <c r="AC62" s="2">
        <v>120.34399999999999</v>
      </c>
      <c r="AD62" s="2">
        <v>115.24299999999999</v>
      </c>
      <c r="AE62" s="2">
        <v>5.32</v>
      </c>
      <c r="AF62" s="2">
        <v>175.07400000000001</v>
      </c>
      <c r="AG62" s="2">
        <v>177.04499999999999</v>
      </c>
      <c r="AH62" s="2">
        <v>2.5619999999999998</v>
      </c>
      <c r="AI62">
        <v>5.8054093399999998</v>
      </c>
      <c r="AJ62">
        <v>2.773777173040834</v>
      </c>
      <c r="AK62">
        <v>6.2365219285515989</v>
      </c>
      <c r="AL62">
        <v>5.5873553899999999</v>
      </c>
      <c r="AM62">
        <v>2.4024051546293221</v>
      </c>
      <c r="AN62">
        <v>6.9079466523215949</v>
      </c>
      <c r="AO62" s="2">
        <v>1774.9626000000001</v>
      </c>
      <c r="AP62" s="2">
        <v>161.2362</v>
      </c>
      <c r="AQ62">
        <v>79.444072849580522</v>
      </c>
      <c r="AR62">
        <v>68.281481760051861</v>
      </c>
      <c r="AS62">
        <v>91.520884998057909</v>
      </c>
    </row>
    <row r="63" spans="1:45" s="2" customFormat="1" x14ac:dyDescent="0.3">
      <c r="C63" s="9" t="s">
        <v>228</v>
      </c>
      <c r="D63" s="46">
        <f t="shared" si="24"/>
        <v>0.35661336473418542</v>
      </c>
      <c r="E63" s="1">
        <f t="shared" si="25"/>
        <v>0.11413321904858441</v>
      </c>
      <c r="F63" s="82">
        <v>-763.02897399999995</v>
      </c>
      <c r="G63" s="2">
        <v>-762.83098099999995</v>
      </c>
      <c r="H63" s="2">
        <v>-762.69257449999998</v>
      </c>
      <c r="I63" s="4">
        <f t="shared" si="2"/>
        <v>-762.49458149999998</v>
      </c>
      <c r="J63" s="2">
        <v>2.7850000000000001</v>
      </c>
      <c r="K63" s="2">
        <v>-0.30585000000000001</v>
      </c>
      <c r="L63" s="2">
        <v>-2.087E-2</v>
      </c>
      <c r="M63" s="2">
        <v>-0.16336000000000001</v>
      </c>
      <c r="N63" s="2">
        <v>0.28498000000000001</v>
      </c>
      <c r="O63" s="2">
        <v>4.6820000000000001E-2</v>
      </c>
      <c r="P63" s="2">
        <v>145.86099999999999</v>
      </c>
      <c r="Q63" s="2">
        <v>9.9961000000000002</v>
      </c>
      <c r="R63" s="2">
        <v>0.9819</v>
      </c>
      <c r="S63" s="2">
        <v>-10.9781</v>
      </c>
      <c r="T63" s="2">
        <v>14.8797</v>
      </c>
      <c r="U63" s="2">
        <v>0.78268000000000004</v>
      </c>
      <c r="V63" s="2">
        <v>-0.56969000000000003</v>
      </c>
      <c r="W63" s="2">
        <v>-0.49604999999999999</v>
      </c>
      <c r="X63" s="2">
        <v>-0.26380999999999999</v>
      </c>
      <c r="Y63" s="2">
        <v>-0.46479999999999999</v>
      </c>
      <c r="Z63" s="2">
        <v>-218.1439</v>
      </c>
      <c r="AA63" s="2">
        <v>6.431</v>
      </c>
      <c r="AB63" s="2">
        <v>128.4288</v>
      </c>
      <c r="AC63" s="2">
        <v>120.212</v>
      </c>
      <c r="AD63" s="2">
        <v>115.741</v>
      </c>
      <c r="AE63" s="2">
        <v>177.51</v>
      </c>
      <c r="AF63" s="2">
        <v>3.5110000000000001</v>
      </c>
      <c r="AG63" s="2">
        <v>0.23799999999999999</v>
      </c>
      <c r="AH63" s="2">
        <v>178.74100000000001</v>
      </c>
      <c r="AI63">
        <v>5.1872917999999997</v>
      </c>
      <c r="AJ63">
        <v>3.036681901800399</v>
      </c>
      <c r="AK63">
        <v>6.7657569816860086</v>
      </c>
      <c r="AL63">
        <v>5.4830938599999994</v>
      </c>
      <c r="AM63">
        <v>2.2381400520038448</v>
      </c>
      <c r="AN63">
        <v>6.8427408326483041</v>
      </c>
      <c r="AO63" s="2">
        <v>1773.7321999999999</v>
      </c>
      <c r="AP63" s="2">
        <v>424.3578</v>
      </c>
      <c r="AQ63">
        <v>79.07118518391114</v>
      </c>
      <c r="AR63">
        <v>67.373474252404421</v>
      </c>
      <c r="AS63">
        <v>91.478745415568014</v>
      </c>
    </row>
    <row r="64" spans="1:45" s="2" customFormat="1" x14ac:dyDescent="0.3">
      <c r="C64" s="9" t="s">
        <v>229</v>
      </c>
      <c r="D64" s="46">
        <f t="shared" si="24"/>
        <v>1.4391291405905955</v>
      </c>
      <c r="E64" s="79">
        <f t="shared" si="25"/>
        <v>1.8004089777916819E-2</v>
      </c>
      <c r="F64" s="82">
        <v>-763.02939000000003</v>
      </c>
      <c r="G64" s="2">
        <v>-762.83049000000005</v>
      </c>
      <c r="H64" s="2">
        <v>-762.69175640000003</v>
      </c>
      <c r="I64" s="4">
        <f t="shared" si="2"/>
        <v>-762.49285640000005</v>
      </c>
      <c r="J64" s="2">
        <v>2.5499000000000001</v>
      </c>
      <c r="K64" s="2">
        <v>-0.30554999999999999</v>
      </c>
      <c r="L64" s="2">
        <v>-2.1590000000000002E-2</v>
      </c>
      <c r="M64" s="2">
        <v>-0.16356999999999999</v>
      </c>
      <c r="N64" s="2">
        <v>0.28395999999999999</v>
      </c>
      <c r="O64" s="2">
        <v>4.7109999999999999E-2</v>
      </c>
      <c r="P64" s="2">
        <v>144.946</v>
      </c>
      <c r="Q64" s="2">
        <v>9.5701999999999998</v>
      </c>
      <c r="R64" s="2">
        <v>1.0971</v>
      </c>
      <c r="S64" s="2">
        <v>-10.667299999999999</v>
      </c>
      <c r="T64" s="2">
        <v>14.372999999999999</v>
      </c>
      <c r="U64" s="2">
        <v>0.78386</v>
      </c>
      <c r="V64" s="2">
        <v>-0.56891999999999998</v>
      </c>
      <c r="W64" s="2">
        <v>-0.49952999999999997</v>
      </c>
      <c r="X64" s="2">
        <v>-0.26556000000000002</v>
      </c>
      <c r="Y64" s="2">
        <v>-0.90180000000000005</v>
      </c>
      <c r="Z64" s="2">
        <v>-224.88650000000001</v>
      </c>
      <c r="AA64" s="2">
        <v>6.3563999999999998</v>
      </c>
      <c r="AB64" s="2">
        <v>128.01169999999999</v>
      </c>
      <c r="AC64" s="2">
        <v>120.09</v>
      </c>
      <c r="AD64" s="2">
        <v>115.46899999999999</v>
      </c>
      <c r="AE64" s="2">
        <v>175.542</v>
      </c>
      <c r="AF64" s="2">
        <v>6.0529999999999999</v>
      </c>
      <c r="AG64" s="2">
        <v>2.8889999999999998</v>
      </c>
      <c r="AH64" s="2">
        <v>175.51599999999999</v>
      </c>
      <c r="AI64">
        <v>4.5852020200000014</v>
      </c>
      <c r="AJ64">
        <v>3.0237780023340179</v>
      </c>
      <c r="AK64">
        <v>6.5410133809596331</v>
      </c>
      <c r="AL64">
        <v>5.4811313300000002</v>
      </c>
      <c r="AM64">
        <v>2.3731285641578692</v>
      </c>
      <c r="AN64">
        <v>6.2944236769589361</v>
      </c>
      <c r="AO64" s="2">
        <v>1774.0853999999999</v>
      </c>
      <c r="AP64" s="2">
        <v>414.08569999999997</v>
      </c>
      <c r="AQ64">
        <v>79.827649473660074</v>
      </c>
      <c r="AR64">
        <v>68.649797243933349</v>
      </c>
      <c r="AS64">
        <v>91.77902104170245</v>
      </c>
    </row>
    <row r="65" spans="1:45" s="2" customFormat="1" x14ac:dyDescent="0.3">
      <c r="C65" s="9" t="s">
        <v>230</v>
      </c>
      <c r="D65" s="46">
        <f t="shared" si="24"/>
        <v>0.24504226448771363</v>
      </c>
      <c r="E65" s="1">
        <f t="shared" si="25"/>
        <v>0.13806245943422768</v>
      </c>
      <c r="F65" s="82">
        <v>-763.02909499999998</v>
      </c>
      <c r="G65" s="2">
        <v>-762.83061899999996</v>
      </c>
      <c r="H65" s="2">
        <v>-762.69323529999997</v>
      </c>
      <c r="I65" s="4">
        <f t="shared" si="2"/>
        <v>-762.49475930000006</v>
      </c>
      <c r="J65" s="2">
        <v>3.9106000000000001</v>
      </c>
      <c r="K65" s="2">
        <v>-0.30537999999999998</v>
      </c>
      <c r="L65" s="2">
        <v>-2.0570000000000001E-2</v>
      </c>
      <c r="M65" s="2">
        <v>-0.16297</v>
      </c>
      <c r="N65" s="2">
        <v>0.28481000000000001</v>
      </c>
      <c r="O65" s="2">
        <v>4.6629999999999998E-2</v>
      </c>
      <c r="P65" s="2">
        <v>144.89500000000001</v>
      </c>
      <c r="Q65" s="2">
        <v>11.067500000000001</v>
      </c>
      <c r="R65" s="2">
        <v>-0.21429999999999999</v>
      </c>
      <c r="S65" s="2">
        <v>-10.853199999999999</v>
      </c>
      <c r="T65" s="2">
        <v>15.5025</v>
      </c>
      <c r="U65" s="2">
        <v>0.78522000000000003</v>
      </c>
      <c r="V65" s="2">
        <v>-0.57094</v>
      </c>
      <c r="W65" s="2">
        <v>-0.49913000000000002</v>
      </c>
      <c r="X65" s="2">
        <v>-0.26471</v>
      </c>
      <c r="Y65" s="2">
        <v>-1.0310999999999999</v>
      </c>
      <c r="Z65" s="2">
        <v>-209.2054</v>
      </c>
      <c r="AA65" s="2">
        <v>8.3920999999999992</v>
      </c>
      <c r="AB65" s="2">
        <v>128.46960000000001</v>
      </c>
      <c r="AC65" s="2">
        <v>120.286</v>
      </c>
      <c r="AD65" s="2">
        <v>115.592</v>
      </c>
      <c r="AE65" s="2">
        <v>6.694</v>
      </c>
      <c r="AF65" s="2">
        <v>175.45099999999999</v>
      </c>
      <c r="AG65" s="2">
        <v>175.131</v>
      </c>
      <c r="AH65" s="2">
        <v>2.7250000000000001</v>
      </c>
      <c r="AI65">
        <v>5.1876562599999998</v>
      </c>
      <c r="AJ65">
        <v>3.028759135783933</v>
      </c>
      <c r="AK65">
        <v>6.5460295580178158</v>
      </c>
      <c r="AL65">
        <v>5.58691958</v>
      </c>
      <c r="AM65">
        <v>2.199373277267199</v>
      </c>
      <c r="AN65">
        <v>6.3466821980601527</v>
      </c>
      <c r="AO65" s="2">
        <v>1773.4920999999999</v>
      </c>
      <c r="AP65" s="2">
        <v>406.34660000000002</v>
      </c>
      <c r="AQ65">
        <v>79.073882964491844</v>
      </c>
      <c r="AR65">
        <v>67.402110432705058</v>
      </c>
      <c r="AS65">
        <v>91.447714871542061</v>
      </c>
    </row>
    <row r="66" spans="1:45" s="2" customFormat="1" x14ac:dyDescent="0.3">
      <c r="C66" s="9" t="s">
        <v>231</v>
      </c>
      <c r="D66" s="46">
        <f t="shared" si="24"/>
        <v>1.5644426879237729</v>
      </c>
      <c r="E66" s="1">
        <f t="shared" si="25"/>
        <v>1.4538707148969203E-2</v>
      </c>
      <c r="F66" s="82">
        <v>-763.02866700000004</v>
      </c>
      <c r="G66" s="2">
        <v>-762.829928</v>
      </c>
      <c r="H66" s="2">
        <v>-762.69139570000004</v>
      </c>
      <c r="I66" s="4">
        <f t="shared" si="2"/>
        <v>-762.4926567</v>
      </c>
      <c r="J66" s="2">
        <v>3.1316000000000002</v>
      </c>
      <c r="K66" s="2">
        <v>-0.30554999999999999</v>
      </c>
      <c r="L66" s="2">
        <v>-2.1729999999999999E-2</v>
      </c>
      <c r="M66" s="2">
        <v>-0.16364000000000001</v>
      </c>
      <c r="N66" s="2">
        <v>0.28382000000000002</v>
      </c>
      <c r="O66" s="2">
        <v>4.7169999999999997E-2</v>
      </c>
      <c r="P66" s="2">
        <v>145.82599999999999</v>
      </c>
      <c r="Q66" s="2">
        <v>9.4222999999999999</v>
      </c>
      <c r="R66" s="2">
        <v>1.8816999999999999</v>
      </c>
      <c r="S66" s="2">
        <v>-11.304</v>
      </c>
      <c r="T66" s="2">
        <v>14.835800000000001</v>
      </c>
      <c r="U66" s="2">
        <v>0.78269999999999995</v>
      </c>
      <c r="V66" s="2">
        <v>-0.56920000000000004</v>
      </c>
      <c r="W66" s="2">
        <v>-0.49825999999999998</v>
      </c>
      <c r="X66" s="2">
        <v>-0.26551999999999998</v>
      </c>
      <c r="Y66" s="2">
        <v>-0.62609999999999999</v>
      </c>
      <c r="Z66" s="2">
        <v>-225.36490000000001</v>
      </c>
      <c r="AA66" s="2">
        <v>7.1544999999999996</v>
      </c>
      <c r="AB66" s="2">
        <v>128.20079999999999</v>
      </c>
      <c r="AC66" s="2">
        <v>120.11799999999999</v>
      </c>
      <c r="AD66" s="2">
        <v>115.542</v>
      </c>
      <c r="AE66" s="2">
        <v>176.77</v>
      </c>
      <c r="AF66" s="2">
        <v>3.5840000000000001</v>
      </c>
      <c r="AG66" s="2">
        <v>1.111</v>
      </c>
      <c r="AH66" s="2">
        <v>178.536</v>
      </c>
      <c r="AI66">
        <v>4.92840349</v>
      </c>
      <c r="AJ66">
        <v>3.2392045990450642</v>
      </c>
      <c r="AK66">
        <v>6.2711626010147041</v>
      </c>
      <c r="AL66">
        <v>5.48031106</v>
      </c>
      <c r="AM66">
        <v>2.4157685796098498</v>
      </c>
      <c r="AN66">
        <v>7.1140415897808227</v>
      </c>
      <c r="AO66" s="2">
        <v>1773.1670999999999</v>
      </c>
      <c r="AP66" s="2">
        <v>418.28160000000003</v>
      </c>
      <c r="AQ66">
        <v>79.770629841053847</v>
      </c>
      <c r="AR66">
        <v>68.568761227180602</v>
      </c>
      <c r="AS66">
        <v>91.747587319609195</v>
      </c>
    </row>
    <row r="67" spans="1:45" s="2" customFormat="1" x14ac:dyDescent="0.3">
      <c r="C67" s="9" t="s">
        <v>232</v>
      </c>
      <c r="D67" s="46">
        <f t="shared" si="24"/>
        <v>0.79963471875709624</v>
      </c>
      <c r="E67" s="1">
        <f t="shared" si="25"/>
        <v>5.360132385065982E-2</v>
      </c>
      <c r="F67" s="82">
        <v>-763.02888700000005</v>
      </c>
      <c r="G67" s="2">
        <v>-762.83074899999997</v>
      </c>
      <c r="H67" s="2">
        <v>-762.69201350000003</v>
      </c>
      <c r="I67" s="4">
        <f t="shared" si="2"/>
        <v>-762.49387549999994</v>
      </c>
      <c r="J67" s="2">
        <v>2.7921</v>
      </c>
      <c r="K67" s="2">
        <v>-0.30563000000000001</v>
      </c>
      <c r="L67" s="2">
        <v>-2.196E-2</v>
      </c>
      <c r="M67" s="2">
        <v>-0.16378999999999999</v>
      </c>
      <c r="N67" s="2">
        <v>0.28366999999999998</v>
      </c>
      <c r="O67" s="2">
        <v>4.7289999999999999E-2</v>
      </c>
      <c r="P67" s="2">
        <v>145.77799999999999</v>
      </c>
      <c r="Q67" s="2">
        <v>9.7975999999999992</v>
      </c>
      <c r="R67" s="2">
        <v>1.2549999999999999</v>
      </c>
      <c r="S67" s="2">
        <v>-11.0526</v>
      </c>
      <c r="T67" s="2">
        <v>14.8232</v>
      </c>
      <c r="U67" s="2">
        <v>0.78300999999999998</v>
      </c>
      <c r="V67" s="2">
        <v>-0.56927000000000005</v>
      </c>
      <c r="W67" s="2">
        <v>-0.49858999999999998</v>
      </c>
      <c r="X67" s="2">
        <v>-0.26495000000000002</v>
      </c>
      <c r="Y67" s="2">
        <v>-0.8216</v>
      </c>
      <c r="Z67" s="2">
        <v>-225.56729999999999</v>
      </c>
      <c r="AA67" s="2">
        <v>7.0071000000000003</v>
      </c>
      <c r="AB67" s="2">
        <v>128.19640000000001</v>
      </c>
      <c r="AC67" s="2">
        <v>120.07299999999999</v>
      </c>
      <c r="AD67" s="2">
        <v>115.562</v>
      </c>
      <c r="AE67" s="2">
        <v>176.99100000000001</v>
      </c>
      <c r="AF67" s="2">
        <v>4.1159999999999997</v>
      </c>
      <c r="AG67" s="2">
        <v>1.0269999999999999</v>
      </c>
      <c r="AH67" s="2">
        <v>177.86600000000001</v>
      </c>
      <c r="AI67">
        <v>4.6198466699999994</v>
      </c>
      <c r="AJ67">
        <v>3.1915924008605221</v>
      </c>
      <c r="AK67">
        <v>6.7679173188251349</v>
      </c>
      <c r="AL67">
        <v>5.4805993399999986</v>
      </c>
      <c r="AM67">
        <v>2.4139751530046349</v>
      </c>
      <c r="AN67">
        <v>6.8387477379492347</v>
      </c>
      <c r="AO67" s="2">
        <v>1773.8407</v>
      </c>
      <c r="AP67" s="2">
        <v>431.1046</v>
      </c>
      <c r="AQ67">
        <v>79.827511743190087</v>
      </c>
      <c r="AR67">
        <v>68.625674719051403</v>
      </c>
      <c r="AS67">
        <v>91.79224601227223</v>
      </c>
    </row>
    <row r="68" spans="1:45" s="2" customFormat="1" x14ac:dyDescent="0.3">
      <c r="C68" s="9" t="s">
        <v>233</v>
      </c>
      <c r="D68" s="46">
        <f t="shared" si="24"/>
        <v>0.79511665393996744</v>
      </c>
      <c r="E68" s="1">
        <f t="shared" si="25"/>
        <v>5.4016068454283951E-2</v>
      </c>
      <c r="F68" s="82">
        <v>-763.02860599999997</v>
      </c>
      <c r="G68" s="2">
        <v>-762.83000400000003</v>
      </c>
      <c r="H68" s="2">
        <v>-762.69248470000002</v>
      </c>
      <c r="I68" s="4">
        <f t="shared" si="2"/>
        <v>-762.49388269999997</v>
      </c>
      <c r="J68" s="2">
        <v>4.3685</v>
      </c>
      <c r="K68" s="2">
        <v>-0.30567</v>
      </c>
      <c r="L68" s="2">
        <v>-2.085E-2</v>
      </c>
      <c r="M68" s="2">
        <v>-0.16325999999999999</v>
      </c>
      <c r="N68" s="2">
        <v>0.28482000000000002</v>
      </c>
      <c r="O68" s="2">
        <v>4.6789999999999998E-2</v>
      </c>
      <c r="P68" s="2">
        <v>145.75700000000001</v>
      </c>
      <c r="Q68" s="2">
        <v>11.306100000000001</v>
      </c>
      <c r="R68" s="2">
        <v>-0.26790000000000003</v>
      </c>
      <c r="S68" s="2">
        <v>-11.0382</v>
      </c>
      <c r="T68" s="2">
        <v>15.8032</v>
      </c>
      <c r="U68" s="2">
        <v>0.78415999999999997</v>
      </c>
      <c r="V68" s="2">
        <v>-0.57133999999999996</v>
      </c>
      <c r="W68" s="2">
        <v>-0.49787999999999999</v>
      </c>
      <c r="X68" s="2">
        <v>-0.26477000000000001</v>
      </c>
      <c r="Y68" s="2">
        <v>-0.82320000000000004</v>
      </c>
      <c r="Z68" s="2">
        <v>-209.88059999999999</v>
      </c>
      <c r="AA68" s="2">
        <v>8.5353999999999992</v>
      </c>
      <c r="AB68" s="2">
        <v>128.5446</v>
      </c>
      <c r="AC68" s="2">
        <v>120.32899999999999</v>
      </c>
      <c r="AD68" s="2">
        <v>115.616</v>
      </c>
      <c r="AE68" s="2">
        <v>3.89</v>
      </c>
      <c r="AF68" s="2">
        <v>177.16800000000001</v>
      </c>
      <c r="AG68" s="2">
        <v>178.49</v>
      </c>
      <c r="AH68" s="2">
        <v>0.45100000000000001</v>
      </c>
      <c r="AI68">
        <v>5.18504466</v>
      </c>
      <c r="AJ68">
        <v>3.0382971436466391</v>
      </c>
      <c r="AK68">
        <v>6.2810534295043929</v>
      </c>
      <c r="AL68">
        <v>5.5863981899999997</v>
      </c>
      <c r="AM68">
        <v>2.229946237997861</v>
      </c>
      <c r="AN68">
        <v>7.0862062476906909</v>
      </c>
      <c r="AO68" s="2">
        <v>1772.3927000000001</v>
      </c>
      <c r="AP68" s="2">
        <v>406.94479999999999</v>
      </c>
      <c r="AQ68">
        <v>79.052110783907182</v>
      </c>
      <c r="AR68">
        <v>67.349895862022436</v>
      </c>
      <c r="AS68">
        <v>91.46645254056881</v>
      </c>
    </row>
    <row r="69" spans="1:45" s="2" customFormat="1" x14ac:dyDescent="0.3">
      <c r="C69" s="9" t="s">
        <v>234</v>
      </c>
      <c r="D69" s="1">
        <f t="shared" si="24"/>
        <v>0</v>
      </c>
      <c r="E69" s="79">
        <f t="shared" si="25"/>
        <v>0.20971453978792001</v>
      </c>
      <c r="F69" s="82">
        <v>-763.02878299999998</v>
      </c>
      <c r="G69" s="2">
        <v>-762.830872</v>
      </c>
      <c r="H69" s="2">
        <v>-762.69306080000001</v>
      </c>
      <c r="I69" s="4">
        <f t="shared" ref="I69:I128" si="26">H69+G69-F69</f>
        <v>-762.49514980000004</v>
      </c>
      <c r="J69" s="2">
        <v>3.9558</v>
      </c>
      <c r="K69" s="2">
        <v>-0.30578</v>
      </c>
      <c r="L69" s="2">
        <v>-2.1010000000000001E-2</v>
      </c>
      <c r="M69" s="2">
        <v>-0.16339999999999999</v>
      </c>
      <c r="N69" s="2">
        <v>0.28477000000000002</v>
      </c>
      <c r="O69" s="2">
        <v>4.6879999999999998E-2</v>
      </c>
      <c r="P69" s="2">
        <v>145.76900000000001</v>
      </c>
      <c r="Q69" s="2">
        <v>11.343500000000001</v>
      </c>
      <c r="R69" s="2">
        <v>-0.29499999999999998</v>
      </c>
      <c r="S69" s="2">
        <v>-11.048500000000001</v>
      </c>
      <c r="T69" s="2">
        <v>15.8376</v>
      </c>
      <c r="U69" s="2">
        <v>0.78435999999999995</v>
      </c>
      <c r="V69" s="2">
        <v>-0.57125000000000004</v>
      </c>
      <c r="W69" s="2">
        <v>-0.49836000000000003</v>
      </c>
      <c r="X69" s="2">
        <v>-0.26401999999999998</v>
      </c>
      <c r="Y69" s="2">
        <v>-0.93379999999999996</v>
      </c>
      <c r="Z69" s="2">
        <v>-209.57310000000001</v>
      </c>
      <c r="AA69" s="2">
        <v>8.4605999999999995</v>
      </c>
      <c r="AB69" s="2">
        <v>128.45740000000001</v>
      </c>
      <c r="AC69" s="2">
        <v>120.283</v>
      </c>
      <c r="AD69" s="2">
        <v>115.63800000000001</v>
      </c>
      <c r="AE69" s="2">
        <v>4.6829999999999998</v>
      </c>
      <c r="AF69" s="2">
        <v>177.06399999999999</v>
      </c>
      <c r="AG69" s="2">
        <v>177.51599999999999</v>
      </c>
      <c r="AH69" s="2">
        <v>0.73699999999999999</v>
      </c>
      <c r="AI69">
        <v>5.1848371899999997</v>
      </c>
      <c r="AJ69">
        <v>3.0343968050723968</v>
      </c>
      <c r="AK69">
        <v>6.7643341762335938</v>
      </c>
      <c r="AL69">
        <v>5.5867640400000003</v>
      </c>
      <c r="AM69">
        <v>2.2184178387976559</v>
      </c>
      <c r="AN69">
        <v>6.8427246952516461</v>
      </c>
      <c r="AO69" s="2">
        <v>1773.1668999999999</v>
      </c>
      <c r="AP69" s="2">
        <v>425.6309</v>
      </c>
      <c r="AQ69">
        <v>79.078891795872437</v>
      </c>
      <c r="AR69">
        <v>67.384177016366309</v>
      </c>
      <c r="AS69">
        <v>91.485094527065897</v>
      </c>
    </row>
    <row r="70" spans="1:45" s="32" customFormat="1" x14ac:dyDescent="0.3">
      <c r="A70" s="32" t="s">
        <v>247</v>
      </c>
      <c r="B70" s="32" t="s">
        <v>7</v>
      </c>
      <c r="C70" s="33" t="s">
        <v>246</v>
      </c>
      <c r="E70" s="32">
        <f>SUM(E50:E69)</f>
        <v>1</v>
      </c>
      <c r="F70" s="81">
        <f>$E$50*F50+$E$51*F51+$E$52*F52+$E$53*F53+$E$54*F54+$E$55*F55+$E$56*F56+$E$57*F57+$E$58*F58+$E$59*F59+$E$60*F60+$E$61*F61+$E$62*F62+$E$63*F63+$E$64*F64+$E$65*F65+$E$66*F66+$E$67*F67+$E$68*F68+$E$69*F69</f>
        <v>-763.02864713913596</v>
      </c>
      <c r="G70" s="32">
        <f t="shared" ref="G70:AS70" si="27">$E$50*G50+$E$51*G51+$E$52*G52+$E$53*G53+$E$54*G54+$E$55*G55+$E$56*G56+$E$57*G57+$E$58*G58+$E$59*G59+$E$60*G60+$E$61*G61+$E$62*G62+$E$63*G63+$E$64*G64+$E$65*G65+$E$66*G66+$E$67*G67+$E$68*G68+$E$69*G69</f>
        <v>-762.83037026906391</v>
      </c>
      <c r="H70" s="32">
        <f t="shared" si="27"/>
        <v>-762.69257551545127</v>
      </c>
      <c r="I70" s="32">
        <f t="shared" si="27"/>
        <v>-762.4942986453791</v>
      </c>
      <c r="J70" s="32">
        <f t="shared" si="27"/>
        <v>3.874470033378298</v>
      </c>
      <c r="K70" s="32">
        <f t="shared" si="27"/>
        <v>-0.3056336887532502</v>
      </c>
      <c r="L70" s="32">
        <f t="shared" si="27"/>
        <v>-2.1080654239383694E-2</v>
      </c>
      <c r="M70" s="32">
        <f t="shared" si="27"/>
        <v>-0.16335788041143776</v>
      </c>
      <c r="N70" s="32">
        <f t="shared" si="27"/>
        <v>0.28455303451386654</v>
      </c>
      <c r="O70" s="32">
        <f t="shared" si="27"/>
        <v>4.6892212647289017E-2</v>
      </c>
      <c r="P70" s="32">
        <f t="shared" si="27"/>
        <v>145.54847126718676</v>
      </c>
      <c r="Q70" s="32">
        <f t="shared" si="27"/>
        <v>10.550249252932705</v>
      </c>
      <c r="R70" s="32">
        <f t="shared" si="27"/>
        <v>3.024096711923991E-2</v>
      </c>
      <c r="S70" s="32">
        <f t="shared" si="27"/>
        <v>-10.580495649702275</v>
      </c>
      <c r="T70" s="32">
        <f t="shared" si="27"/>
        <v>14.972744218882708</v>
      </c>
      <c r="U70" s="32">
        <f t="shared" si="27"/>
        <v>0.78430903093530668</v>
      </c>
      <c r="V70" s="32">
        <f t="shared" si="27"/>
        <v>-0.570459183793949</v>
      </c>
      <c r="W70" s="32">
        <f t="shared" si="27"/>
        <v>-0.49849757147539886</v>
      </c>
      <c r="X70" s="32">
        <f t="shared" si="27"/>
        <v>-0.26445733962359425</v>
      </c>
      <c r="Y70" s="32">
        <f t="shared" si="27"/>
        <v>-0.94235348473683489</v>
      </c>
      <c r="Z70" s="32">
        <f t="shared" si="27"/>
        <v>-214.64348583179333</v>
      </c>
      <c r="AA70" s="32">
        <f t="shared" si="27"/>
        <v>7.9967847878342742</v>
      </c>
      <c r="AB70" s="32">
        <f t="shared" si="27"/>
        <v>128.27543715814238</v>
      </c>
      <c r="AC70" s="32">
        <f t="shared" si="27"/>
        <v>120.24391768323986</v>
      </c>
      <c r="AD70" s="32">
        <f t="shared" si="27"/>
        <v>115.56511612182753</v>
      </c>
      <c r="AE70" s="32">
        <f t="shared" si="27"/>
        <v>57.333203438903588</v>
      </c>
      <c r="AF70" s="32">
        <f t="shared" si="27"/>
        <v>124.11914766825205</v>
      </c>
      <c r="AG70" s="32">
        <f t="shared" si="27"/>
        <v>123.45849928355872</v>
      </c>
      <c r="AH70" s="32">
        <f t="shared" si="27"/>
        <v>55.089450321981928</v>
      </c>
      <c r="AI70" s="32">
        <f t="shared" ref="AI70:AK70" si="28">$E$50*AI50+$E$51*AI51+$E$52*AI52+$E$53*AI53+$E$54*AI54+$E$55*AI55+$E$56*AI56+$E$57*AI57+$E$58*AI58+$E$59*AI59+$E$60*AI60+$E$61*AI61+$E$62*AI62+$E$63*AI63+$E$64*AI64+$E$65*AI65+$E$66*AI66+$E$67*AI67+$E$68*AI68+$E$69*AI69</f>
        <v>5.1188980296172071</v>
      </c>
      <c r="AJ70" s="32">
        <f t="shared" si="28"/>
        <v>3.0597839966586471</v>
      </c>
      <c r="AK70" s="32">
        <f t="shared" si="28"/>
        <v>6.5454391213346419</v>
      </c>
      <c r="AL70" s="32">
        <f t="shared" ref="AL70:AN70" si="29">$E$50*AL50+$E$51*AL51+$E$52*AL52+$E$53*AL53+$E$54*AL54+$E$55*AL55+$E$56*AL56+$E$57*AL57+$E$58*AL58+$E$59*AL59+$E$60*AL60+$E$61*AL61+$E$62*AL62+$E$63*AL63+$E$64*AL64+$E$65*AL65+$E$66*AL66+$E$67*AL67+$E$68*AL68+$E$69*AL69</f>
        <v>5.5559637483581712</v>
      </c>
      <c r="AM70" s="32">
        <f t="shared" si="29"/>
        <v>2.2786848198680314</v>
      </c>
      <c r="AN70" s="32">
        <f t="shared" si="29"/>
        <v>6.7992672501148199</v>
      </c>
      <c r="AO70" s="32">
        <f t="shared" si="27"/>
        <v>1773.6051162363251</v>
      </c>
      <c r="AP70" s="32">
        <f t="shared" si="27"/>
        <v>400.8044460439495</v>
      </c>
      <c r="AQ70" s="32">
        <f t="shared" si="27"/>
        <v>79.288053311979397</v>
      </c>
      <c r="AR70" s="32">
        <f t="shared" si="27"/>
        <v>67.764423549286363</v>
      </c>
      <c r="AS70" s="32">
        <f t="shared" si="27"/>
        <v>91.551249769212347</v>
      </c>
    </row>
    <row r="71" spans="1:45" s="2" customFormat="1" x14ac:dyDescent="0.3">
      <c r="C71" s="9" t="s">
        <v>250</v>
      </c>
      <c r="D71" s="46">
        <f>(I71-MIN($I$71:$I$75))*627.509</f>
        <v>7.6995354455169043E-2</v>
      </c>
      <c r="E71" s="1">
        <f>EXP(-D71/(0.001986*295.15))/(EXP(-$D$71/(0.001986*295.15))+EXP(-$D$72/(0.001986*295.15))+EXP(-$D$73/(0.001986*295.15))+EXP(-$D$74/(0.001986*295.15))+EXP(-$D$75/(0.001986*295.15)))</f>
        <v>0.44367708568217312</v>
      </c>
      <c r="F71" s="82">
        <v>-574.43901200000005</v>
      </c>
      <c r="G71" s="2">
        <v>-574.24575700000003</v>
      </c>
      <c r="H71" s="2">
        <v>-574.1690863</v>
      </c>
      <c r="I71" s="4">
        <f t="shared" si="26"/>
        <v>-573.97583129999998</v>
      </c>
      <c r="J71" s="2">
        <v>3.5996999999999999</v>
      </c>
      <c r="K71" s="2">
        <v>-0.30238999999999999</v>
      </c>
      <c r="L71" s="2">
        <v>-1.3860000000000001E-2</v>
      </c>
      <c r="M71" s="2">
        <v>-0.15812000000000001</v>
      </c>
      <c r="N71" s="2">
        <v>0.28853000000000001</v>
      </c>
      <c r="O71" s="2">
        <v>4.333E-2</v>
      </c>
      <c r="P71" s="2">
        <v>128.928</v>
      </c>
      <c r="Q71" s="2">
        <v>6.5803000000000003</v>
      </c>
      <c r="R71" s="2">
        <v>2.6453000000000002</v>
      </c>
      <c r="S71" s="2">
        <v>-9.2255000000000003</v>
      </c>
      <c r="T71" s="2">
        <v>11.6365</v>
      </c>
      <c r="U71" s="2">
        <v>0.77786999999999995</v>
      </c>
      <c r="V71" s="2">
        <v>-0.58728999999999998</v>
      </c>
      <c r="W71" s="2">
        <v>-0.49482999999999999</v>
      </c>
      <c r="X71" s="2">
        <v>-0.32085999999999998</v>
      </c>
      <c r="Y71" s="2">
        <v>-8.0342000000000002</v>
      </c>
      <c r="Z71" s="2">
        <v>-211.03479999999999</v>
      </c>
      <c r="AA71" s="2">
        <v>3.0895999999999999</v>
      </c>
      <c r="AB71" s="2">
        <v>139.0265</v>
      </c>
      <c r="AC71" s="2">
        <v>119.467</v>
      </c>
      <c r="AD71" s="2">
        <v>116.35599999999999</v>
      </c>
      <c r="AE71" s="2">
        <v>178.83600000000001</v>
      </c>
      <c r="AF71" s="2">
        <v>2.153</v>
      </c>
      <c r="AG71" s="2">
        <v>3.371</v>
      </c>
      <c r="AH71" s="2">
        <v>175.64099999999999</v>
      </c>
      <c r="AI71">
        <v>6.3048012699999996</v>
      </c>
      <c r="AJ71">
        <v>2.350690205266682</v>
      </c>
      <c r="AK71">
        <v>5.025203753308336</v>
      </c>
      <c r="AL71">
        <v>5.48607347</v>
      </c>
      <c r="AM71">
        <v>2.136738848148966</v>
      </c>
      <c r="AN71">
        <v>5.5178831892027862</v>
      </c>
      <c r="AO71" s="2">
        <v>1785.662</v>
      </c>
      <c r="AP71" s="2">
        <v>237.92420000000001</v>
      </c>
      <c r="AQ71">
        <v>76.216493052569618</v>
      </c>
      <c r="AR71">
        <v>63.394160745414162</v>
      </c>
      <c r="AS71">
        <v>90.307328605200937</v>
      </c>
    </row>
    <row r="72" spans="1:45" s="2" customFormat="1" x14ac:dyDescent="0.3">
      <c r="C72" s="9" t="s">
        <v>251</v>
      </c>
      <c r="D72" s="1">
        <f t="shared" ref="D72:D75" si="30">(I72-MIN($I$71:$I$75))*627.509</f>
        <v>0</v>
      </c>
      <c r="E72" s="1">
        <f t="shared" ref="E72:E75" si="31">EXP(-D72/(0.001986*295.15))/(EXP(-$D$71/(0.001986*295.15))+EXP(-$D$72/(0.001986*295.15))+EXP(-$D$73/(0.001986*295.15))+EXP(-$D$74/(0.001986*295.15))+EXP(-$D$75/(0.001986*295.15)))</f>
        <v>0.50595653575053001</v>
      </c>
      <c r="F72" s="82">
        <v>-574.43837499999995</v>
      </c>
      <c r="G72" s="2">
        <v>-574.24521200000004</v>
      </c>
      <c r="H72" s="2">
        <v>-574.16911700000003</v>
      </c>
      <c r="I72" s="4">
        <f t="shared" si="26"/>
        <v>-573.97595400000023</v>
      </c>
      <c r="J72" s="2">
        <v>5.9420000000000002</v>
      </c>
      <c r="K72" s="2">
        <v>-0.30213000000000001</v>
      </c>
      <c r="L72" s="2">
        <v>-1.4250000000000001E-2</v>
      </c>
      <c r="M72" s="2">
        <v>-0.15819</v>
      </c>
      <c r="N72" s="2">
        <v>0.28788000000000002</v>
      </c>
      <c r="O72" s="2">
        <v>4.3459999999999999E-2</v>
      </c>
      <c r="P72" s="2">
        <v>128.846</v>
      </c>
      <c r="Q72" s="2">
        <v>4.7816999999999998</v>
      </c>
      <c r="R72" s="2">
        <v>3.2923</v>
      </c>
      <c r="S72" s="2">
        <v>-8.0739999999999998</v>
      </c>
      <c r="T72" s="2">
        <v>9.9444999999999997</v>
      </c>
      <c r="U72" s="2">
        <v>0.77947</v>
      </c>
      <c r="V72" s="2">
        <v>-0.58838999999999997</v>
      </c>
      <c r="W72" s="2">
        <v>-0.49690000000000001</v>
      </c>
      <c r="X72" s="2">
        <v>-0.32163000000000003</v>
      </c>
      <c r="Y72" s="2">
        <v>-8.4200999999999997</v>
      </c>
      <c r="Z72" s="2">
        <v>-203.28200000000001</v>
      </c>
      <c r="AA72" s="2">
        <v>4.3601000000000001</v>
      </c>
      <c r="AB72" s="2">
        <v>139.0318</v>
      </c>
      <c r="AC72" s="2">
        <v>119.492</v>
      </c>
      <c r="AD72" s="2">
        <v>116.316</v>
      </c>
      <c r="AE72" s="2">
        <v>2.3780000000000001</v>
      </c>
      <c r="AF72" s="2">
        <v>178.38900000000001</v>
      </c>
      <c r="AG72" s="2">
        <v>175.46799999999999</v>
      </c>
      <c r="AH72" s="2">
        <v>3.7650000000000001</v>
      </c>
      <c r="AI72">
        <v>6.3066281399999999</v>
      </c>
      <c r="AJ72">
        <v>2.3549622627791029</v>
      </c>
      <c r="AK72">
        <v>5.5841258778971392</v>
      </c>
      <c r="AL72">
        <v>5.6010432300000002</v>
      </c>
      <c r="AM72">
        <v>2.1261916103738341</v>
      </c>
      <c r="AN72">
        <v>5.5351020290848689</v>
      </c>
      <c r="AO72" s="2">
        <v>1785.8793000000001</v>
      </c>
      <c r="AP72" s="2">
        <v>238.6678</v>
      </c>
      <c r="AQ72">
        <v>76.217239916372691</v>
      </c>
      <c r="AR72">
        <v>63.393345994356729</v>
      </c>
      <c r="AS72">
        <v>90.300051539846265</v>
      </c>
    </row>
    <row r="73" spans="1:45" s="2" customFormat="1" x14ac:dyDescent="0.3">
      <c r="C73" s="9" t="s">
        <v>252</v>
      </c>
      <c r="D73" s="46">
        <f t="shared" si="30"/>
        <v>1.8522183154675513</v>
      </c>
      <c r="E73" s="1">
        <f t="shared" si="31"/>
        <v>2.1468226901926166E-2</v>
      </c>
      <c r="F73" s="82">
        <v>-574.43726300000003</v>
      </c>
      <c r="G73" s="2">
        <v>-574.24340800000004</v>
      </c>
      <c r="H73" s="2">
        <v>-574.16685729999995</v>
      </c>
      <c r="I73" s="4">
        <f t="shared" si="26"/>
        <v>-573.97300229999996</v>
      </c>
      <c r="J73" s="2">
        <v>3.4438</v>
      </c>
      <c r="K73" s="2">
        <v>-0.30174000000000001</v>
      </c>
      <c r="L73" s="2">
        <v>-1.482E-2</v>
      </c>
      <c r="M73" s="2">
        <v>-0.15828</v>
      </c>
      <c r="N73" s="2">
        <v>0.28692000000000001</v>
      </c>
      <c r="O73" s="2">
        <v>4.3659999999999997E-2</v>
      </c>
      <c r="P73" s="2">
        <v>127.51900000000001</v>
      </c>
      <c r="Q73" s="2">
        <v>7.9821</v>
      </c>
      <c r="R73" s="2">
        <v>2.0312000000000001</v>
      </c>
      <c r="S73" s="2">
        <v>-10.013199999999999</v>
      </c>
      <c r="T73" s="2">
        <v>12.9655</v>
      </c>
      <c r="U73" s="2">
        <v>0.77661999999999998</v>
      </c>
      <c r="V73" s="2">
        <v>-0.58736999999999995</v>
      </c>
      <c r="W73" s="2">
        <v>-0.49908999999999998</v>
      </c>
      <c r="X73" s="2">
        <v>-0.32085000000000002</v>
      </c>
      <c r="Y73" s="2">
        <v>-8.1167999999999996</v>
      </c>
      <c r="Z73" s="2">
        <v>-233.96940000000001</v>
      </c>
      <c r="AA73" s="2">
        <v>2.7326000000000001</v>
      </c>
      <c r="AB73" s="2">
        <v>144.00729999999999</v>
      </c>
      <c r="AC73" s="2">
        <v>119.05</v>
      </c>
      <c r="AD73" s="2">
        <v>115.913</v>
      </c>
      <c r="AE73" s="2">
        <v>174.928</v>
      </c>
      <c r="AF73" s="2">
        <v>4.444</v>
      </c>
      <c r="AG73" s="2">
        <v>6.13</v>
      </c>
      <c r="AH73" s="2">
        <v>174.499</v>
      </c>
      <c r="AI73">
        <v>4.7033575499999998</v>
      </c>
      <c r="AJ73">
        <v>2.2038075426281138</v>
      </c>
      <c r="AK73">
        <v>5.0323268909044234</v>
      </c>
      <c r="AL73">
        <v>5.4840266399999997</v>
      </c>
      <c r="AM73">
        <v>2.061337908380338</v>
      </c>
      <c r="AN73">
        <v>4.978449399299774</v>
      </c>
      <c r="AO73" s="2">
        <v>1784.6192000000001</v>
      </c>
      <c r="AP73" s="2">
        <v>213.63079999999999</v>
      </c>
      <c r="AQ73">
        <v>78.440025073960527</v>
      </c>
      <c r="AR73">
        <v>66.895515817579906</v>
      </c>
      <c r="AS73">
        <v>90.817725159194055</v>
      </c>
    </row>
    <row r="74" spans="1:45" s="2" customFormat="1" x14ac:dyDescent="0.3">
      <c r="C74" s="9" t="s">
        <v>253</v>
      </c>
      <c r="D74" s="46">
        <f t="shared" si="30"/>
        <v>1.6985413613774489</v>
      </c>
      <c r="E74" s="1">
        <f t="shared" si="31"/>
        <v>2.7903336464728826E-2</v>
      </c>
      <c r="F74" s="82">
        <v>-574.436734</v>
      </c>
      <c r="G74" s="2">
        <v>-574.24293899999998</v>
      </c>
      <c r="H74" s="2">
        <v>-574.16704219999997</v>
      </c>
      <c r="I74" s="4">
        <f t="shared" si="26"/>
        <v>-573.97324719999995</v>
      </c>
      <c r="J74" s="2">
        <v>5.6910999999999996</v>
      </c>
      <c r="K74" s="2">
        <v>-0.30168</v>
      </c>
      <c r="L74" s="2">
        <v>-1.5100000000000001E-2</v>
      </c>
      <c r="M74" s="2">
        <v>-0.15839</v>
      </c>
      <c r="N74" s="2">
        <v>0.28658</v>
      </c>
      <c r="O74" s="2">
        <v>4.3770000000000003E-2</v>
      </c>
      <c r="P74" s="2">
        <v>127.482</v>
      </c>
      <c r="Q74" s="2">
        <v>6.2339000000000002</v>
      </c>
      <c r="R74" s="2">
        <v>2.1383999999999999</v>
      </c>
      <c r="S74" s="2">
        <v>-8.3722999999999992</v>
      </c>
      <c r="T74" s="2">
        <v>10.655099999999999</v>
      </c>
      <c r="U74" s="2">
        <v>0.77824000000000004</v>
      </c>
      <c r="V74" s="2">
        <v>-0.58874000000000004</v>
      </c>
      <c r="W74" s="2">
        <v>-0.50060000000000004</v>
      </c>
      <c r="X74" s="2">
        <v>-0.32129999999999997</v>
      </c>
      <c r="Y74" s="2">
        <v>-8.6005000000000003</v>
      </c>
      <c r="Z74" s="2">
        <v>-225.9939</v>
      </c>
      <c r="AA74" s="2">
        <v>3.8860999999999999</v>
      </c>
      <c r="AB74" s="2">
        <v>144.06700000000001</v>
      </c>
      <c r="AC74" s="2">
        <v>119.069</v>
      </c>
      <c r="AD74" s="2">
        <v>115.9</v>
      </c>
      <c r="AE74" s="2">
        <v>5.2809999999999997</v>
      </c>
      <c r="AF74" s="2">
        <v>174.434</v>
      </c>
      <c r="AG74" s="2">
        <v>173.71100000000001</v>
      </c>
      <c r="AH74" s="2">
        <v>6.5739999999999998</v>
      </c>
      <c r="AI74">
        <v>4.7022382499999997</v>
      </c>
      <c r="AJ74">
        <v>2.2161648788927129</v>
      </c>
      <c r="AK74">
        <v>5.5907605486642069</v>
      </c>
      <c r="AL74">
        <v>5.60719586</v>
      </c>
      <c r="AM74">
        <v>2.0386903305740001</v>
      </c>
      <c r="AN74">
        <v>4.9926671220288146</v>
      </c>
      <c r="AO74" s="2">
        <v>1784.6717000000001</v>
      </c>
      <c r="AP74" s="2">
        <v>214.25739999999999</v>
      </c>
      <c r="AQ74">
        <v>78.456122782441838</v>
      </c>
      <c r="AR74">
        <v>66.904585721096055</v>
      </c>
      <c r="AS74">
        <v>90.827774748463128</v>
      </c>
    </row>
    <row r="75" spans="1:45" s="2" customFormat="1" x14ac:dyDescent="0.3">
      <c r="C75" s="9" t="s">
        <v>254</v>
      </c>
      <c r="D75" s="46">
        <f t="shared" si="30"/>
        <v>3.6527926400729993</v>
      </c>
      <c r="E75" s="1">
        <f t="shared" si="31"/>
        <v>9.9481520064180419E-4</v>
      </c>
      <c r="F75" s="82">
        <v>-574.43491100000006</v>
      </c>
      <c r="G75" s="2">
        <v>-574.24103100000002</v>
      </c>
      <c r="H75" s="2">
        <v>-574.16401289999999</v>
      </c>
      <c r="I75" s="4">
        <f t="shared" si="26"/>
        <v>-573.97013289999995</v>
      </c>
      <c r="J75" s="2">
        <v>3.7911000000000001</v>
      </c>
      <c r="K75" s="2">
        <v>-0.30242999999999998</v>
      </c>
      <c r="L75" s="2">
        <v>-1.414E-2</v>
      </c>
      <c r="M75" s="2">
        <v>-0.15828</v>
      </c>
      <c r="N75" s="2">
        <v>0.28828999999999999</v>
      </c>
      <c r="O75" s="2">
        <v>4.3450000000000003E-2</v>
      </c>
      <c r="P75" s="2">
        <v>128.55699999999999</v>
      </c>
      <c r="Q75" s="2">
        <v>6.2441000000000004</v>
      </c>
      <c r="R75" s="2">
        <v>2.6591999999999998</v>
      </c>
      <c r="S75" s="2">
        <v>-8.9032999999999998</v>
      </c>
      <c r="T75" s="2">
        <v>11.1951</v>
      </c>
      <c r="U75" s="2">
        <v>0.77608999999999995</v>
      </c>
      <c r="V75" s="2">
        <v>-0.58664000000000005</v>
      </c>
      <c r="W75" s="2">
        <v>-0.49846000000000001</v>
      </c>
      <c r="X75" s="2">
        <v>-0.31673000000000001</v>
      </c>
      <c r="Y75" s="2">
        <v>-7.681</v>
      </c>
      <c r="Z75" s="2">
        <v>-227.9161</v>
      </c>
      <c r="AA75" s="2">
        <v>4.7523</v>
      </c>
      <c r="AB75" s="2">
        <v>131.32429999999999</v>
      </c>
      <c r="AC75" s="2">
        <v>118.575</v>
      </c>
      <c r="AD75" s="2">
        <v>119.321</v>
      </c>
      <c r="AE75" s="2">
        <v>180</v>
      </c>
      <c r="AF75" s="2">
        <v>0</v>
      </c>
      <c r="AG75" s="2">
        <v>0</v>
      </c>
      <c r="AH75" s="2">
        <v>180</v>
      </c>
      <c r="AI75">
        <v>6.4618304200000001</v>
      </c>
      <c r="AJ75">
        <v>2.377119338477327</v>
      </c>
      <c r="AK75">
        <v>4.9615027400000002</v>
      </c>
      <c r="AL75">
        <v>5.4574447499999996</v>
      </c>
      <c r="AM75">
        <v>2.268008773644147</v>
      </c>
      <c r="AN75">
        <v>6.1804117999999999</v>
      </c>
      <c r="AO75" s="2">
        <v>1771.5971999999999</v>
      </c>
      <c r="AP75" s="2">
        <v>274.55430000000001</v>
      </c>
      <c r="AQ75">
        <v>75.480067270572945</v>
      </c>
      <c r="AR75">
        <v>62.483477368280752</v>
      </c>
      <c r="AS75">
        <v>90.082613761988711</v>
      </c>
    </row>
    <row r="76" spans="1:45" s="32" customFormat="1" x14ac:dyDescent="0.3">
      <c r="A76" s="32" t="s">
        <v>248</v>
      </c>
      <c r="B76" s="32" t="s">
        <v>9</v>
      </c>
      <c r="C76" s="33" t="s">
        <v>249</v>
      </c>
      <c r="E76" s="32">
        <f>SUM(E71:E75)</f>
        <v>1</v>
      </c>
      <c r="F76" s="81">
        <f>$E$71*F71+$E$72*F72+$E$73*F73+$E$74*F74+$E$75*F75</f>
        <v>-574.43858451422034</v>
      </c>
      <c r="G76" s="32">
        <f t="shared" ref="G76:AS76" si="32">$E$71*G71+$E$72*G72+$E$73*G73+$E$74*G74+$E$75*G75</f>
        <v>-574.24534749172415</v>
      </c>
      <c r="H76" s="32">
        <f t="shared" si="32"/>
        <v>-574.16899189588241</v>
      </c>
      <c r="I76" s="32">
        <f t="shared" si="32"/>
        <v>-573.97575487338645</v>
      </c>
      <c r="J76" s="32">
        <f t="shared" si="32"/>
        <v>4.8400025426261921</v>
      </c>
      <c r="K76" s="32">
        <f t="shared" si="32"/>
        <v>-0.30222472537693668</v>
      </c>
      <c r="L76" s="32">
        <f t="shared" si="32"/>
        <v>-1.4112811232240997E-2</v>
      </c>
      <c r="M76" s="32">
        <f t="shared" si="32"/>
        <v>-0.15816654494508442</v>
      </c>
      <c r="N76" s="32">
        <f t="shared" si="32"/>
        <v>0.28811191414469567</v>
      </c>
      <c r="O76" s="32">
        <f t="shared" si="32"/>
        <v>4.3415255710393758E-2</v>
      </c>
      <c r="P76" s="32">
        <f t="shared" si="32"/>
        <v>128.8155455313962</v>
      </c>
      <c r="Q76" s="32">
        <f t="shared" si="32"/>
        <v>5.6903805626483788</v>
      </c>
      <c r="R76" s="32">
        <f t="shared" si="32"/>
        <v>2.945339867167438</v>
      </c>
      <c r="S76" s="32">
        <f t="shared" si="32"/>
        <v>-8.6356739152845563</v>
      </c>
      <c r="T76" s="32">
        <f t="shared" si="32"/>
        <v>10.781129369226715</v>
      </c>
      <c r="U76" s="32">
        <f t="shared" si="32"/>
        <v>0.77866124863700825</v>
      </c>
      <c r="V76" s="32">
        <f t="shared" si="32"/>
        <v>-0.58788808285547123</v>
      </c>
      <c r="W76" s="32">
        <f t="shared" si="32"/>
        <v>-0.49613339810618562</v>
      </c>
      <c r="X76" s="32">
        <f t="shared" si="32"/>
        <v>-0.32125754073152463</v>
      </c>
      <c r="Y76" s="32">
        <f t="shared" si="32"/>
        <v>-8.2466721933993377</v>
      </c>
      <c r="Z76" s="32">
        <f t="shared" si="32"/>
        <v>-208.03878794069431</v>
      </c>
      <c r="AA76" s="32">
        <f t="shared" si="32"/>
        <v>3.7486327083953239</v>
      </c>
      <c r="AB76" s="32">
        <f t="shared" si="32"/>
        <v>139.26909501600463</v>
      </c>
      <c r="AC76" s="32">
        <f t="shared" si="32"/>
        <v>119.45870375970371</v>
      </c>
      <c r="AD76" s="32">
        <f t="shared" si="32"/>
        <v>116.3164770196944</v>
      </c>
      <c r="AE76" s="32">
        <f t="shared" si="32"/>
        <v>84.630418188557769</v>
      </c>
      <c r="AF76" s="32">
        <f t="shared" si="32"/>
        <v>96.175012614715683</v>
      </c>
      <c r="AG76" s="32">
        <f t="shared" si="32"/>
        <v>95.253533582441904</v>
      </c>
      <c r="AH76" s="32">
        <f t="shared" si="32"/>
        <v>83.941500759597176</v>
      </c>
      <c r="AI76" s="32">
        <f t="shared" ref="AI76:AK76" si="33">$E$71*AI71+$E$72*AI72+$E$73*AI73+$E$74*AI74+$E$75*AI75</f>
        <v>6.2267847894972137</v>
      </c>
      <c r="AJ76" s="32">
        <f t="shared" si="33"/>
        <v>2.3459709570153273</v>
      </c>
      <c r="AK76" s="32">
        <f t="shared" si="33"/>
        <v>5.3238645271681717</v>
      </c>
      <c r="AL76" s="32">
        <f t="shared" ref="AL76:AN76" si="34">$E$71*AL71+$E$72*AL72+$E$73*AL73+$E$74*AL74+$E$75*AL75</f>
        <v>5.5475504681905505</v>
      </c>
      <c r="AM76" s="32">
        <f t="shared" si="34"/>
        <v>2.1271783883204591</v>
      </c>
      <c r="AN76" s="32">
        <f t="shared" si="34"/>
        <v>5.5010182996728076</v>
      </c>
      <c r="AO76" s="32">
        <f t="shared" si="32"/>
        <v>1785.7079327372701</v>
      </c>
      <c r="AP76" s="32">
        <f t="shared" si="32"/>
        <v>237.15495055340244</v>
      </c>
      <c r="AQ76" s="32">
        <f t="shared" si="32"/>
        <v>76.326366757497965</v>
      </c>
      <c r="AR76" s="32">
        <f t="shared" si="32"/>
        <v>63.565963009509204</v>
      </c>
      <c r="AS76" s="32">
        <f t="shared" si="32"/>
        <v>90.328902669560094</v>
      </c>
    </row>
    <row r="77" spans="1:45" s="2" customFormat="1" x14ac:dyDescent="0.3">
      <c r="C77" s="9" t="s">
        <v>255</v>
      </c>
      <c r="D77" s="46">
        <f>(I77-MIN($I$77:$I$80))*627.509</f>
        <v>0.58107333417373974</v>
      </c>
      <c r="E77" s="1">
        <f>EXP(-D77/(0.001986*295.15))/(EXP(-$D$77/(0.001986*295.15))+EXP(-$D$78/(0.001986*295.15))+EXP(-$D$79/(0.001986*295.15))+EXP(-$D$80/(0.001986*295.15)))</f>
        <v>0.25367359450244237</v>
      </c>
      <c r="F77" s="82">
        <v>-907.60323700000004</v>
      </c>
      <c r="G77" s="2">
        <v>-907.52420099999995</v>
      </c>
      <c r="H77" s="2">
        <v>-907.36257899999998</v>
      </c>
      <c r="I77" s="4">
        <f t="shared" si="26"/>
        <v>-907.28354299999978</v>
      </c>
      <c r="J77" s="2">
        <v>7.2834000000000003</v>
      </c>
      <c r="K77" s="2">
        <v>-0.30243999999999999</v>
      </c>
      <c r="L77" s="2">
        <v>-4.7169999999999997E-2</v>
      </c>
      <c r="M77" s="2">
        <v>-0.17480000000000001</v>
      </c>
      <c r="N77" s="2">
        <v>0.25527</v>
      </c>
      <c r="O77" s="2">
        <v>5.985E-2</v>
      </c>
      <c r="P77" s="2">
        <v>120.81399999999999</v>
      </c>
      <c r="Q77" s="2">
        <v>4.4706000000000001</v>
      </c>
      <c r="R77" s="2">
        <v>-1.1545000000000001</v>
      </c>
      <c r="S77" s="2">
        <v>-3.3161</v>
      </c>
      <c r="T77" s="2">
        <v>5.6847000000000003</v>
      </c>
      <c r="U77" s="2">
        <v>0.73007</v>
      </c>
      <c r="V77" s="2">
        <v>-0.58953</v>
      </c>
      <c r="W77" s="2">
        <v>-0.48680000000000001</v>
      </c>
      <c r="X77" s="2">
        <v>-3.96E-3</v>
      </c>
      <c r="Y77" s="2">
        <v>12.614800000000001</v>
      </c>
      <c r="Z77" s="2">
        <v>-167.3724</v>
      </c>
      <c r="AA77" s="2">
        <v>8.5332000000000008</v>
      </c>
      <c r="AB77" s="2">
        <v>20.1191</v>
      </c>
      <c r="AC77" s="2">
        <v>119.876</v>
      </c>
      <c r="AD77" s="2">
        <v>119.88200000000001</v>
      </c>
      <c r="AE77" s="2">
        <v>0</v>
      </c>
      <c r="AF77" s="2">
        <v>180</v>
      </c>
      <c r="AG77" s="2">
        <v>180</v>
      </c>
      <c r="AH77" s="2">
        <v>0</v>
      </c>
      <c r="AI77">
        <v>5.6625766100000003</v>
      </c>
      <c r="AJ77">
        <v>1.784114358653963</v>
      </c>
      <c r="AK77">
        <v>5.4683396300022107</v>
      </c>
      <c r="AL77">
        <v>5.6256368299999986</v>
      </c>
      <c r="AM77">
        <v>1.741296905364913</v>
      </c>
      <c r="AN77">
        <v>5.6213904500214724</v>
      </c>
      <c r="AO77" s="2">
        <v>1739.4936</v>
      </c>
      <c r="AP77" s="2">
        <v>255.05680000000001</v>
      </c>
      <c r="AQ77">
        <v>72.690179740279589</v>
      </c>
      <c r="AR77">
        <v>58.313672266890528</v>
      </c>
      <c r="AS77">
        <v>89.085340802987872</v>
      </c>
    </row>
    <row r="78" spans="1:45" s="2" customFormat="1" x14ac:dyDescent="0.3">
      <c r="C78" s="9" t="s">
        <v>256</v>
      </c>
      <c r="D78" s="46">
        <f t="shared" ref="D78:D80" si="35">(I78-MIN($I$77:$I$80))*627.509</f>
        <v>1.8175170676340111</v>
      </c>
      <c r="E78" s="1">
        <f t="shared" ref="E78:E80" si="36">EXP(-D78/(0.001986*295.15))/(EXP(-$D$77/(0.001986*295.15))+EXP(-$D$78/(0.001986*295.15))+EXP(-$D$79/(0.001986*295.15))+EXP(-$D$80/(0.001986*295.15)))</f>
        <v>3.0774318022017941E-2</v>
      </c>
      <c r="F78" s="82">
        <v>-907.59736099999998</v>
      </c>
      <c r="G78" s="2">
        <v>-907.51780399999996</v>
      </c>
      <c r="H78" s="2">
        <v>-907.36112960000003</v>
      </c>
      <c r="I78" s="4">
        <f t="shared" si="26"/>
        <v>-907.2815726</v>
      </c>
      <c r="J78" s="2">
        <v>7.1558999999999999</v>
      </c>
      <c r="K78" s="2">
        <v>-0.30542000000000002</v>
      </c>
      <c r="L78" s="2">
        <v>-3.9300000000000002E-2</v>
      </c>
      <c r="M78" s="2">
        <v>-0.17236000000000001</v>
      </c>
      <c r="N78" s="2">
        <v>0.26612000000000002</v>
      </c>
      <c r="O78" s="2">
        <v>5.5820000000000002E-2</v>
      </c>
      <c r="P78" s="2">
        <v>119.515</v>
      </c>
      <c r="Q78" s="2">
        <v>2.8271999999999999</v>
      </c>
      <c r="R78" s="2">
        <v>0.61360000000000003</v>
      </c>
      <c r="S78" s="2">
        <v>-3.4407999999999999</v>
      </c>
      <c r="T78" s="2">
        <v>4.4954999999999998</v>
      </c>
      <c r="U78" s="2">
        <v>0.73379000000000005</v>
      </c>
      <c r="V78" s="2">
        <v>-0.55227999999999999</v>
      </c>
      <c r="W78" s="2">
        <v>-0.49215999999999999</v>
      </c>
      <c r="X78" s="2">
        <v>-2.4099999999999998E-3</v>
      </c>
      <c r="Y78" s="2">
        <v>10.5503</v>
      </c>
      <c r="Z78" s="2">
        <v>-218.2826</v>
      </c>
      <c r="AA78" s="2">
        <v>4.6599000000000004</v>
      </c>
      <c r="AB78" s="2">
        <v>21.607199999999999</v>
      </c>
      <c r="AC78" s="2">
        <v>120.70699999999999</v>
      </c>
      <c r="AD78" s="2">
        <v>116.111</v>
      </c>
      <c r="AE78" s="2">
        <v>16.763999999999999</v>
      </c>
      <c r="AF78" s="2">
        <v>159.22200000000001</v>
      </c>
      <c r="AG78" s="2">
        <v>160.89400000000001</v>
      </c>
      <c r="AH78" s="2">
        <v>23.119</v>
      </c>
      <c r="AI78">
        <v>5.7386859599999998</v>
      </c>
      <c r="AJ78">
        <v>2.0619511637445198</v>
      </c>
      <c r="AK78">
        <v>5.5571218695858571</v>
      </c>
      <c r="AL78">
        <v>5.5964354099999998</v>
      </c>
      <c r="AM78">
        <v>1.810786735100131</v>
      </c>
      <c r="AN78">
        <v>5.560154180402141</v>
      </c>
      <c r="AO78" s="2">
        <v>1785.1388999999999</v>
      </c>
      <c r="AP78" s="2">
        <v>306.71300000000002</v>
      </c>
      <c r="AQ78">
        <v>72.689104536368532</v>
      </c>
      <c r="AR78">
        <v>58.321433588362098</v>
      </c>
      <c r="AS78">
        <v>89.176672704524663</v>
      </c>
    </row>
    <row r="79" spans="1:45" s="2" customFormat="1" x14ac:dyDescent="0.3">
      <c r="C79" s="9" t="s">
        <v>257</v>
      </c>
      <c r="D79" s="1">
        <f t="shared" si="35"/>
        <v>0</v>
      </c>
      <c r="E79" s="1">
        <f t="shared" si="36"/>
        <v>0.68358914468821907</v>
      </c>
      <c r="F79" s="82">
        <v>-907.60406</v>
      </c>
      <c r="G79" s="2">
        <v>-907.52529100000004</v>
      </c>
      <c r="H79" s="2">
        <v>-907.36323800000002</v>
      </c>
      <c r="I79" s="4">
        <f t="shared" si="26"/>
        <v>-907.28446900000006</v>
      </c>
      <c r="J79" s="2">
        <v>5.6121999999999996</v>
      </c>
      <c r="K79" s="2">
        <v>-0.30285000000000001</v>
      </c>
      <c r="L79" s="2">
        <v>-4.6370000000000001E-2</v>
      </c>
      <c r="M79" s="2">
        <v>-0.17460999999999999</v>
      </c>
      <c r="N79" s="2">
        <v>0.25647999999999999</v>
      </c>
      <c r="O79" s="2">
        <v>5.944E-2</v>
      </c>
      <c r="P79" s="2">
        <v>121.31699999999999</v>
      </c>
      <c r="Q79" s="2">
        <v>10.856199999999999</v>
      </c>
      <c r="R79" s="2">
        <v>-2.4961000000000002</v>
      </c>
      <c r="S79" s="2">
        <v>-8.3600999999999992</v>
      </c>
      <c r="T79" s="2">
        <v>13.9276</v>
      </c>
      <c r="U79" s="2">
        <v>0.72851999999999995</v>
      </c>
      <c r="V79" s="2">
        <v>-0.58779000000000003</v>
      </c>
      <c r="W79" s="2">
        <v>-0.48724000000000001</v>
      </c>
      <c r="X79" s="2">
        <v>-2.81E-3</v>
      </c>
      <c r="Y79" s="2">
        <v>13.102</v>
      </c>
      <c r="Z79" s="2">
        <v>-176.67930000000001</v>
      </c>
      <c r="AA79" s="2">
        <v>5.8897000000000004</v>
      </c>
      <c r="AB79" s="2">
        <v>20.366499999999998</v>
      </c>
      <c r="AC79" s="2">
        <v>119.825</v>
      </c>
      <c r="AD79" s="2">
        <v>119.824</v>
      </c>
      <c r="AE79" s="2">
        <v>180</v>
      </c>
      <c r="AF79" s="2">
        <v>1E-3</v>
      </c>
      <c r="AG79" s="2">
        <v>0</v>
      </c>
      <c r="AH79" s="2">
        <v>179.999</v>
      </c>
      <c r="AI79">
        <v>5.6644179799999996</v>
      </c>
      <c r="AJ79">
        <v>1.784242469382475</v>
      </c>
      <c r="AK79">
        <v>4.9293264400042176</v>
      </c>
      <c r="AL79">
        <v>5.4181740299999994</v>
      </c>
      <c r="AM79">
        <v>1.741409928921398</v>
      </c>
      <c r="AN79">
        <v>5.6217738502384638</v>
      </c>
      <c r="AO79" s="2">
        <v>1739.1449</v>
      </c>
      <c r="AP79" s="2">
        <v>256.2201</v>
      </c>
      <c r="AQ79">
        <v>72.672911984589277</v>
      </c>
      <c r="AR79">
        <v>58.297754200918497</v>
      </c>
      <c r="AS79">
        <v>89.081897903999291</v>
      </c>
    </row>
    <row r="80" spans="1:45" s="2" customFormat="1" x14ac:dyDescent="0.3">
      <c r="C80" s="9" t="s">
        <v>258</v>
      </c>
      <c r="D80" s="46">
        <f t="shared" si="35"/>
        <v>1.7953032490330239</v>
      </c>
      <c r="E80" s="1">
        <f t="shared" si="36"/>
        <v>3.1962942787320571E-2</v>
      </c>
      <c r="F80" s="82">
        <v>-907.59824400000002</v>
      </c>
      <c r="G80" s="2">
        <v>-907.51855699999999</v>
      </c>
      <c r="H80" s="2">
        <v>-907.36129500000004</v>
      </c>
      <c r="I80" s="4">
        <f t="shared" si="26"/>
        <v>-907.28160800000001</v>
      </c>
      <c r="J80" s="2">
        <v>4.7702999999999998</v>
      </c>
      <c r="K80" s="2">
        <v>-0.30585000000000001</v>
      </c>
      <c r="L80" s="2">
        <v>-3.7740000000000003E-2</v>
      </c>
      <c r="M80" s="2">
        <v>-0.17180000000000001</v>
      </c>
      <c r="N80" s="2">
        <v>0.26811000000000001</v>
      </c>
      <c r="O80" s="2">
        <v>5.5039999999999999E-2</v>
      </c>
      <c r="P80" s="2">
        <v>119.90600000000001</v>
      </c>
      <c r="Q80" s="2">
        <v>12.504200000000001</v>
      </c>
      <c r="R80" s="2">
        <v>-0.41160000000000002</v>
      </c>
      <c r="S80" s="2">
        <v>-12.092499999999999</v>
      </c>
      <c r="T80" s="2">
        <v>17.399799999999999</v>
      </c>
      <c r="U80" s="2">
        <v>0.73231000000000002</v>
      </c>
      <c r="V80" s="2">
        <v>-0.55311999999999995</v>
      </c>
      <c r="W80" s="2">
        <v>-0.49036999999999997</v>
      </c>
      <c r="X80" s="2">
        <v>-1.25E-3</v>
      </c>
      <c r="Y80" s="2">
        <v>10.850099999999999</v>
      </c>
      <c r="Z80" s="2">
        <v>-221.76140000000001</v>
      </c>
      <c r="AA80" s="2">
        <v>1.8087</v>
      </c>
      <c r="AB80" s="2">
        <v>21.4741</v>
      </c>
      <c r="AC80" s="2">
        <v>120.848</v>
      </c>
      <c r="AD80" s="2">
        <v>115.88200000000001</v>
      </c>
      <c r="AE80" s="2">
        <v>159.22399999999999</v>
      </c>
      <c r="AF80" s="2">
        <v>13.992000000000001</v>
      </c>
      <c r="AG80" s="2">
        <v>22.922000000000001</v>
      </c>
      <c r="AH80" s="2">
        <v>163.86199999999999</v>
      </c>
      <c r="AI80">
        <v>5.73954992</v>
      </c>
      <c r="AJ80">
        <v>2.0666560317924421</v>
      </c>
      <c r="AK80">
        <v>5.0072548455906229</v>
      </c>
      <c r="AL80">
        <v>5.4778972799999996</v>
      </c>
      <c r="AM80">
        <v>1.8127780821465489</v>
      </c>
      <c r="AN80">
        <v>5.5625979463661528</v>
      </c>
      <c r="AO80" s="2">
        <v>1784.8348000000001</v>
      </c>
      <c r="AP80" s="2">
        <v>308.57510000000002</v>
      </c>
      <c r="AQ80">
        <v>72.689189654052115</v>
      </c>
      <c r="AR80">
        <v>58.323793216728227</v>
      </c>
      <c r="AS80">
        <v>89.175723622782442</v>
      </c>
    </row>
    <row r="81" spans="1:45" s="32" customFormat="1" x14ac:dyDescent="0.3">
      <c r="A81" s="32" t="s">
        <v>260</v>
      </c>
      <c r="B81" s="32" t="s">
        <v>8</v>
      </c>
      <c r="C81" s="33" t="s">
        <v>259</v>
      </c>
      <c r="E81" s="32">
        <f>SUM(E77:E80)</f>
        <v>1</v>
      </c>
      <c r="F81" s="81">
        <f>$E$77*F77+$E$78*F78+$E$79*F79+$E$80*F80</f>
        <v>-907.60345917300003</v>
      </c>
      <c r="G81" s="32">
        <f t="shared" ref="G81:AS81" si="37">$E$77*G77+$E$78*G78+$E$79*G79+$E$80*G80</f>
        <v>-907.52456885000618</v>
      </c>
      <c r="H81" s="32">
        <f t="shared" si="37"/>
        <v>-907.36294384053133</v>
      </c>
      <c r="I81" s="32">
        <f t="shared" si="37"/>
        <v>-907.28405351753736</v>
      </c>
      <c r="J81" s="32">
        <f t="shared" si="37"/>
        <v>6.0567360243304256</v>
      </c>
      <c r="K81" s="32">
        <f t="shared" si="37"/>
        <v>-0.30292097265193252</v>
      </c>
      <c r="L81" s="32">
        <f t="shared" si="37"/>
        <v>-4.607952425093171E-2</v>
      </c>
      <c r="M81" s="32">
        <f t="shared" si="37"/>
        <v>-0.17449913989817356</v>
      </c>
      <c r="N81" s="32">
        <f t="shared" si="37"/>
        <v>0.25684144840100082</v>
      </c>
      <c r="O81" s="32">
        <f t="shared" si="37"/>
        <v>5.9291966194242082E-2</v>
      </c>
      <c r="P81" s="32">
        <f t="shared" si="37"/>
        <v>121.08884714861667</v>
      </c>
      <c r="Q81" s="32">
        <f t="shared" si="37"/>
        <v>9.0419298252599258</v>
      </c>
      <c r="R81" s="32">
        <f t="shared" si="37"/>
        <v>-1.9934458546222844</v>
      </c>
      <c r="S81" s="32">
        <f t="shared" si="37"/>
        <v>-7.0484807743433624</v>
      </c>
      <c r="T81" s="32">
        <f t="shared" si="37"/>
        <v>11.657309212806476</v>
      </c>
      <c r="U81" s="32">
        <f t="shared" si="37"/>
        <v>0.72919651428061871</v>
      </c>
      <c r="V81" s="32">
        <f t="shared" si="37"/>
        <v>-0.58603044079503597</v>
      </c>
      <c r="W81" s="32">
        <f t="shared" si="37"/>
        <v>-0.48737983727401157</v>
      </c>
      <c r="X81" s="32">
        <f t="shared" si="37"/>
        <v>-3.0395527157207813E-3</v>
      </c>
      <c r="Y81" s="32">
        <f t="shared" si="37"/>
        <v>12.82790604659886</v>
      </c>
      <c r="Z81" s="32">
        <f t="shared" si="37"/>
        <v>-177.03965499132289</v>
      </c>
      <c r="AA81" s="32">
        <f t="shared" si="37"/>
        <v>6.3919991212486744</v>
      </c>
      <c r="AB81" s="32">
        <f t="shared" si="37"/>
        <v>20.377325004521246</v>
      </c>
      <c r="AC81" s="32">
        <f t="shared" si="37"/>
        <v>119.89777839228648</v>
      </c>
      <c r="AD81" s="32">
        <f t="shared" si="37"/>
        <v>119.59845010519777</v>
      </c>
      <c r="AE81" s="32">
        <f t="shared" si="37"/>
        <v>128.65121431356886</v>
      </c>
      <c r="AF81" s="32">
        <f t="shared" si="37"/>
        <v>51.009104559166239</v>
      </c>
      <c r="AG81" s="32">
        <f t="shared" si="37"/>
        <v>51.345304708845141</v>
      </c>
      <c r="AH81" s="32">
        <f t="shared" si="37"/>
        <v>128.99434564410168</v>
      </c>
      <c r="AI81" s="32">
        <f t="shared" ref="AI81:AK81" si="38">$E$77*AI77+$E$78*AI78+$E$79*AI79+$E$80*AI80</f>
        <v>5.6686378573883838</v>
      </c>
      <c r="AJ81" s="32">
        <f t="shared" si="38"/>
        <v>1.801783035288929</v>
      </c>
      <c r="AK81" s="32">
        <f t="shared" si="38"/>
        <v>5.0878706507672167</v>
      </c>
      <c r="AL81" s="32">
        <f t="shared" ref="AL81:AN81" si="39">$E$77*AL77+$E$78*AL78+$E$79*AL79+$E$80*AL80</f>
        <v>5.4781966674235276</v>
      </c>
      <c r="AM81" s="32">
        <f t="shared" si="39"/>
        <v>1.7457974179246294</v>
      </c>
      <c r="AN81" s="32">
        <f t="shared" si="39"/>
        <v>5.6178888523814727</v>
      </c>
      <c r="AO81" s="32">
        <f t="shared" si="37"/>
        <v>1742.1091736251658</v>
      </c>
      <c r="AP81" s="32">
        <f t="shared" si="37"/>
        <v>259.15230593959944</v>
      </c>
      <c r="AQ81" s="32">
        <f t="shared" si="37"/>
        <v>72.678310955200018</v>
      </c>
      <c r="AR81" s="32">
        <f t="shared" si="37"/>
        <v>58.303353194503465</v>
      </c>
      <c r="AS81" s="32">
        <f t="shared" si="37"/>
        <v>89.088686852494519</v>
      </c>
    </row>
    <row r="82" spans="1:45" s="2" customFormat="1" x14ac:dyDescent="0.3">
      <c r="C82" s="9" t="s">
        <v>261</v>
      </c>
      <c r="D82" s="1">
        <f>(I82-MIN($I$82:$I$83))*627.509</f>
        <v>0</v>
      </c>
      <c r="E82" s="1">
        <f>EXP(-D82/(0.001986*295.15))/(EXP(-$D$82/(0.001986*295.15))+EXP(-$D$83/(0.001986*295.15)))</f>
        <v>0.54855550782456652</v>
      </c>
      <c r="F82" s="82">
        <v>-686.10584200000005</v>
      </c>
      <c r="G82" s="2">
        <v>-686.00236900000004</v>
      </c>
      <c r="H82" s="2">
        <v>-685.83216540000001</v>
      </c>
      <c r="I82" s="4">
        <f t="shared" si="26"/>
        <v>-685.72869239999989</v>
      </c>
      <c r="J82" s="2">
        <v>6.7560000000000002</v>
      </c>
      <c r="K82" s="2">
        <v>-0.30708000000000002</v>
      </c>
      <c r="L82" s="2">
        <v>-4.743E-2</v>
      </c>
      <c r="M82" s="2">
        <v>-0.17724999999999999</v>
      </c>
      <c r="N82" s="2">
        <v>0.25964999999999999</v>
      </c>
      <c r="O82" s="2">
        <v>6.0499999999999998E-2</v>
      </c>
      <c r="P82" s="2">
        <v>124.569</v>
      </c>
      <c r="Q82" s="2">
        <v>6.2495000000000003</v>
      </c>
      <c r="R82" s="2">
        <v>1.0208999999999999</v>
      </c>
      <c r="S82" s="2">
        <v>-7.2704000000000004</v>
      </c>
      <c r="T82" s="2">
        <v>9.6415000000000006</v>
      </c>
      <c r="U82" s="2">
        <v>0.748</v>
      </c>
      <c r="V82" s="2">
        <v>-0.56106</v>
      </c>
      <c r="W82" s="2">
        <v>-0.49207000000000001</v>
      </c>
      <c r="X82" s="2">
        <v>-0.24490999999999999</v>
      </c>
      <c r="Y82" s="2">
        <v>5.3129999999999997</v>
      </c>
      <c r="Z82" s="2">
        <v>-235.93350000000001</v>
      </c>
      <c r="AA82" s="2">
        <v>4.5145999999999997</v>
      </c>
      <c r="AB82" s="2">
        <v>50.736400000000003</v>
      </c>
      <c r="AC82" s="2">
        <v>121.105</v>
      </c>
      <c r="AD82" s="2">
        <v>117.318</v>
      </c>
      <c r="AE82" s="2">
        <v>10.064</v>
      </c>
      <c r="AF82" s="2">
        <v>165.149</v>
      </c>
      <c r="AG82" s="2">
        <v>171.86799999999999</v>
      </c>
      <c r="AH82" s="2">
        <v>12.919</v>
      </c>
      <c r="AI82">
        <v>6.4036838899999999</v>
      </c>
      <c r="AJ82">
        <v>2.1110506964021281</v>
      </c>
      <c r="AK82">
        <v>5.5382301260776599</v>
      </c>
      <c r="AL82">
        <v>5.5728450699999996</v>
      </c>
      <c r="AM82">
        <v>2.1174670141230112</v>
      </c>
      <c r="AN82">
        <v>5.767726062722244</v>
      </c>
      <c r="AO82" s="2">
        <v>1764.2433000000001</v>
      </c>
      <c r="AP82" s="2">
        <v>300.34230000000002</v>
      </c>
      <c r="AQ82">
        <v>74.854318647022069</v>
      </c>
      <c r="AR82">
        <v>61.36103693838588</v>
      </c>
      <c r="AS82">
        <v>89.966236657130267</v>
      </c>
    </row>
    <row r="83" spans="1:45" s="2" customFormat="1" x14ac:dyDescent="0.3">
      <c r="C83" s="9" t="s">
        <v>262</v>
      </c>
      <c r="D83" s="46">
        <f>(I83-MIN($I$82:$I$83))*627.509</f>
        <v>0.11420663799701401</v>
      </c>
      <c r="E83" s="1">
        <f>EXP(-D83/(0.001986*295.15))/(EXP(-$D$82/(0.001986*295.15))+EXP(-$D$83/(0.001986*295.15)))</f>
        <v>0.45144449217543353</v>
      </c>
      <c r="F83" s="82">
        <v>-686.10652700000003</v>
      </c>
      <c r="G83" s="2">
        <v>-686.00289899999996</v>
      </c>
      <c r="H83" s="2">
        <v>-685.83213839999996</v>
      </c>
      <c r="I83" s="4">
        <f t="shared" si="26"/>
        <v>-685.72851039999989</v>
      </c>
      <c r="J83" s="2">
        <v>5.4702999999999999</v>
      </c>
      <c r="K83" s="2">
        <v>-0.30763000000000001</v>
      </c>
      <c r="L83" s="2">
        <v>-4.6859999999999999E-2</v>
      </c>
      <c r="M83" s="2">
        <v>-0.17724999999999999</v>
      </c>
      <c r="N83" s="2">
        <v>0.26077</v>
      </c>
      <c r="O83" s="2">
        <v>6.0240000000000002E-2</v>
      </c>
      <c r="P83" s="2">
        <v>124.758</v>
      </c>
      <c r="Q83" s="2">
        <v>14.6135</v>
      </c>
      <c r="R83" s="2">
        <v>-4.9993999999999996</v>
      </c>
      <c r="S83" s="2">
        <v>-9.6141000000000005</v>
      </c>
      <c r="T83" s="2">
        <v>18.192799999999998</v>
      </c>
      <c r="U83" s="2">
        <v>0.74617</v>
      </c>
      <c r="V83" s="2">
        <v>-0.56074999999999997</v>
      </c>
      <c r="W83" s="2">
        <v>-0.49043999999999999</v>
      </c>
      <c r="X83" s="2">
        <v>-0.24501999999999999</v>
      </c>
      <c r="Y83" s="2">
        <v>6.2910000000000004</v>
      </c>
      <c r="Z83" s="2">
        <v>-241.61959999999999</v>
      </c>
      <c r="AA83" s="2">
        <v>3.3269000000000002</v>
      </c>
      <c r="AB83" s="2">
        <v>50.668100000000003</v>
      </c>
      <c r="AC83" s="2">
        <v>121.151</v>
      </c>
      <c r="AD83" s="2">
        <v>117.247</v>
      </c>
      <c r="AE83" s="2">
        <v>164.60599999999999</v>
      </c>
      <c r="AF83" s="2">
        <v>8.6929999999999996</v>
      </c>
      <c r="AG83" s="2">
        <v>13.581</v>
      </c>
      <c r="AH83" s="2">
        <v>173.12</v>
      </c>
      <c r="AI83">
        <v>6.4032176199999986</v>
      </c>
      <c r="AJ83">
        <v>2.1094938879565621</v>
      </c>
      <c r="AK83">
        <v>4.9844026952110596</v>
      </c>
      <c r="AL83">
        <v>5.4707374599999996</v>
      </c>
      <c r="AM83">
        <v>2.1317023748366908</v>
      </c>
      <c r="AN83">
        <v>5.7642042362936188</v>
      </c>
      <c r="AO83" s="2">
        <v>1763.6529</v>
      </c>
      <c r="AP83" s="2">
        <v>304.26139999999998</v>
      </c>
      <c r="AQ83">
        <v>74.853275898643318</v>
      </c>
      <c r="AR83">
        <v>61.372686526881203</v>
      </c>
      <c r="AS83">
        <v>89.967581941498096</v>
      </c>
    </row>
    <row r="84" spans="1:45" s="32" customFormat="1" x14ac:dyDescent="0.3">
      <c r="A84" s="32" t="s">
        <v>264</v>
      </c>
      <c r="B84" s="32" t="s">
        <v>6</v>
      </c>
      <c r="C84" s="33" t="s">
        <v>263</v>
      </c>
      <c r="E84" s="32">
        <f>SUM(E82:E83)</f>
        <v>1</v>
      </c>
      <c r="F84" s="81">
        <f>$E$82*F82+$E$83*F83</f>
        <v>-686.10615123947719</v>
      </c>
      <c r="G84" s="32">
        <f t="shared" ref="G84:AS84" si="40">$E$82*G82+$E$83*G83</f>
        <v>-686.00260826558088</v>
      </c>
      <c r="H84" s="32">
        <f t="shared" si="40"/>
        <v>-685.83215321099874</v>
      </c>
      <c r="I84" s="32">
        <f t="shared" si="40"/>
        <v>-685.72861023710243</v>
      </c>
      <c r="J84" s="32">
        <f t="shared" si="40"/>
        <v>6.1755778164100459</v>
      </c>
      <c r="K84" s="32">
        <f t="shared" si="40"/>
        <v>-0.30732829447069654</v>
      </c>
      <c r="L84" s="32">
        <f t="shared" si="40"/>
        <v>-4.7172676639460003E-2</v>
      </c>
      <c r="M84" s="32">
        <f t="shared" si="40"/>
        <v>-0.17724999999999999</v>
      </c>
      <c r="N84" s="32">
        <f t="shared" si="40"/>
        <v>0.26015561783123653</v>
      </c>
      <c r="O84" s="32">
        <f t="shared" si="40"/>
        <v>6.038262443203439E-2</v>
      </c>
      <c r="P84" s="32">
        <f t="shared" si="40"/>
        <v>124.65432300902116</v>
      </c>
      <c r="Q84" s="32">
        <f t="shared" si="40"/>
        <v>10.025381732555328</v>
      </c>
      <c r="R84" s="32">
        <f t="shared" si="40"/>
        <v>-1.6969312762437623</v>
      </c>
      <c r="S84" s="32">
        <f t="shared" si="40"/>
        <v>-8.3284504563115647</v>
      </c>
      <c r="T84" s="32">
        <f t="shared" si="40"/>
        <v>13.501937285939785</v>
      </c>
      <c r="U84" s="32">
        <f t="shared" si="40"/>
        <v>0.74717385657931901</v>
      </c>
      <c r="V84" s="32">
        <f t="shared" si="40"/>
        <v>-0.56092005220742558</v>
      </c>
      <c r="W84" s="32">
        <f t="shared" si="40"/>
        <v>-0.49133414547775411</v>
      </c>
      <c r="X84" s="32">
        <f t="shared" si="40"/>
        <v>-0.24495965889413931</v>
      </c>
      <c r="Y84" s="32">
        <f t="shared" si="40"/>
        <v>5.7545127133475749</v>
      </c>
      <c r="Z84" s="32">
        <f t="shared" si="40"/>
        <v>-238.50045852695874</v>
      </c>
      <c r="AA84" s="32">
        <f t="shared" si="40"/>
        <v>3.9784193766432381</v>
      </c>
      <c r="AB84" s="32">
        <f t="shared" si="40"/>
        <v>50.705566341184422</v>
      </c>
      <c r="AC84" s="32">
        <f t="shared" si="40"/>
        <v>121.12576644664009</v>
      </c>
      <c r="AD84" s="32">
        <f t="shared" si="40"/>
        <v>117.28594744105555</v>
      </c>
      <c r="AE84" s="32">
        <f t="shared" si="40"/>
        <v>79.831134709775853</v>
      </c>
      <c r="AF84" s="32">
        <f t="shared" si="40"/>
        <v>94.517800532200383</v>
      </c>
      <c r="AG84" s="32">
        <f t="shared" si="40"/>
        <v>100.41020566702716</v>
      </c>
      <c r="AH84" s="32">
        <f t="shared" si="40"/>
        <v>85.240859090996622</v>
      </c>
      <c r="AI84" s="32">
        <f t="shared" ref="AI84:AK84" si="41">$E$82*AI82+$E$83*AI83</f>
        <v>6.4034733949766327</v>
      </c>
      <c r="AJ84" s="32">
        <f t="shared" si="41"/>
        <v>2.1103478838040051</v>
      </c>
      <c r="AK84" s="32">
        <f t="shared" si="41"/>
        <v>5.2882077827972624</v>
      </c>
      <c r="AL84" s="32">
        <f t="shared" ref="AL84:AN84" si="42">$E$82*AL82+$E$83*AL83</f>
        <v>5.5267491518563023</v>
      </c>
      <c r="AM84" s="32">
        <f t="shared" si="42"/>
        <v>2.1238934893113326</v>
      </c>
      <c r="AN84" s="32">
        <f t="shared" si="42"/>
        <v>5.7661361535786435</v>
      </c>
      <c r="AO84" s="32">
        <f t="shared" si="40"/>
        <v>1763.9767671718198</v>
      </c>
      <c r="AP84" s="32">
        <f t="shared" si="40"/>
        <v>302.11155610928472</v>
      </c>
      <c r="AQ84" s="32">
        <f t="shared" si="40"/>
        <v>74.853847904009768</v>
      </c>
      <c r="AR84" s="32">
        <f t="shared" si="40"/>
        <v>61.366296080948203</v>
      </c>
      <c r="AS84" s="32">
        <f t="shared" si="40"/>
        <v>89.966843978348535</v>
      </c>
    </row>
    <row r="85" spans="1:45" s="2" customFormat="1" x14ac:dyDescent="0.3">
      <c r="C85" s="9" t="s">
        <v>267</v>
      </c>
      <c r="D85" s="46">
        <f>(I85-MIN($I$85:$I$88))*627.509</f>
        <v>1.0954424613093807</v>
      </c>
      <c r="E85" s="1">
        <f>EXP(-D85/(0.001986*295.15))/(EXP(-$D$85/(0.001986*295.15))+EXP(-$D$86/(0.001986*295.15))+EXP(-$D$87/(0.001986*295.15))+EXP(-$D$88/(0.001986*295.15)))</f>
        <v>0.10900648914749544</v>
      </c>
      <c r="F85" s="82">
        <v>-685.35726599999998</v>
      </c>
      <c r="G85" s="2">
        <v>-685.20351200000005</v>
      </c>
      <c r="H85" s="2">
        <v>-685.06077100000005</v>
      </c>
      <c r="I85" s="4">
        <f t="shared" si="26"/>
        <v>-684.907017</v>
      </c>
      <c r="J85" s="2">
        <v>2.5009000000000001</v>
      </c>
      <c r="K85" s="2">
        <v>-0.29099999999999998</v>
      </c>
      <c r="L85" s="2">
        <v>-2.7029999999999998E-2</v>
      </c>
      <c r="M85" s="2">
        <v>-0.15901000000000001</v>
      </c>
      <c r="N85" s="2">
        <v>0.26396999999999998</v>
      </c>
      <c r="O85" s="2">
        <v>4.7899999999999998E-2</v>
      </c>
      <c r="P85" s="2">
        <v>141.74199999999999</v>
      </c>
      <c r="Q85" s="2">
        <v>6.6428000000000003</v>
      </c>
      <c r="R85" s="2">
        <v>1.855</v>
      </c>
      <c r="S85" s="2">
        <v>-8.4977999999999998</v>
      </c>
      <c r="T85" s="2">
        <v>10.9445</v>
      </c>
      <c r="U85" s="2">
        <v>0.72699000000000003</v>
      </c>
      <c r="V85" s="2">
        <v>-0.57599999999999996</v>
      </c>
      <c r="W85" s="2">
        <v>-0.50155000000000005</v>
      </c>
      <c r="X85" s="2">
        <v>-0.12358</v>
      </c>
      <c r="Y85" s="2">
        <v>-2.6522999999999999</v>
      </c>
      <c r="Z85" s="2">
        <v>-229.82259999999999</v>
      </c>
      <c r="AA85" s="2">
        <v>5.3658999999999999</v>
      </c>
      <c r="AB85" s="2">
        <v>114.37430000000001</v>
      </c>
      <c r="AC85" s="2">
        <v>121.167</v>
      </c>
      <c r="AD85" s="2">
        <v>118.015</v>
      </c>
      <c r="AE85" s="2">
        <v>172.31700000000001</v>
      </c>
      <c r="AF85" s="2">
        <v>4.4050000000000002</v>
      </c>
      <c r="AG85" s="2">
        <v>5.351</v>
      </c>
      <c r="AH85" s="2">
        <v>177.92599999999999</v>
      </c>
      <c r="AI85">
        <v>4.3246593400000002</v>
      </c>
      <c r="AJ85">
        <v>1.9724106169800451</v>
      </c>
      <c r="AK85">
        <v>7.1943419490949463</v>
      </c>
      <c r="AL85">
        <v>5.4538349799999999</v>
      </c>
      <c r="AM85">
        <v>1.846588377018239</v>
      </c>
      <c r="AN85">
        <v>7.4258658375195852</v>
      </c>
      <c r="AO85" s="2">
        <v>1778.5936999999999</v>
      </c>
      <c r="AP85" s="2">
        <v>258.65989999999999</v>
      </c>
      <c r="AQ85">
        <v>76.357044707033523</v>
      </c>
      <c r="AR85">
        <v>62.833136812018687</v>
      </c>
      <c r="AS85">
        <v>90.628746428638124</v>
      </c>
    </row>
    <row r="86" spans="1:45" s="2" customFormat="1" x14ac:dyDescent="0.3">
      <c r="C86" s="9" t="s">
        <v>268</v>
      </c>
      <c r="D86" s="46">
        <f t="shared" ref="D86:D88" si="43">(I86-MIN($I$85:$I$88))*627.509</f>
        <v>1.1679197507334025</v>
      </c>
      <c r="E86" s="1">
        <f t="shared" ref="E86:E88" si="44">EXP(-D86/(0.001986*295.15))/(EXP(-$D$85/(0.001986*295.15))+EXP(-$D$86/(0.001986*295.15))+EXP(-$D$87/(0.001986*295.15))+EXP(-$D$88/(0.001986*295.15)))</f>
        <v>9.6328233590646101E-2</v>
      </c>
      <c r="F86" s="82">
        <v>-685.35654099999999</v>
      </c>
      <c r="G86" s="2">
        <v>-685.20292900000004</v>
      </c>
      <c r="H86" s="2">
        <v>-685.06051349999996</v>
      </c>
      <c r="I86" s="4">
        <f t="shared" si="26"/>
        <v>-684.90690150000012</v>
      </c>
      <c r="J86" s="2">
        <v>4.1417000000000002</v>
      </c>
      <c r="K86" s="2">
        <v>-0.29088999999999998</v>
      </c>
      <c r="L86" s="2">
        <v>-2.7550000000000002E-2</v>
      </c>
      <c r="M86" s="2">
        <v>-0.15922</v>
      </c>
      <c r="N86" s="2">
        <v>0.26334000000000002</v>
      </c>
      <c r="O86" s="2">
        <v>4.8129999999999999E-2</v>
      </c>
      <c r="P86" s="2">
        <v>141.68799999999999</v>
      </c>
      <c r="Q86" s="2">
        <v>8.5409000000000006</v>
      </c>
      <c r="R86" s="2">
        <v>3.1663999999999999</v>
      </c>
      <c r="S86" s="2">
        <v>-11.7073</v>
      </c>
      <c r="T86" s="2">
        <v>14.833500000000001</v>
      </c>
      <c r="U86" s="2">
        <v>0.72841999999999996</v>
      </c>
      <c r="V86" s="2">
        <v>-0.57718000000000003</v>
      </c>
      <c r="W86" s="2">
        <v>-0.50271999999999994</v>
      </c>
      <c r="X86" s="2">
        <v>-0.12426</v>
      </c>
      <c r="Y86" s="2">
        <v>-3.0855999999999999</v>
      </c>
      <c r="Z86" s="2">
        <v>-221.85470000000001</v>
      </c>
      <c r="AA86" s="2">
        <v>7.6464999999999996</v>
      </c>
      <c r="AB86" s="2">
        <v>114.24679999999999</v>
      </c>
      <c r="AC86" s="2">
        <v>121.19799999999999</v>
      </c>
      <c r="AD86" s="2">
        <v>118.048</v>
      </c>
      <c r="AE86" s="2">
        <v>4.415</v>
      </c>
      <c r="AF86" s="2">
        <v>172.81299999999999</v>
      </c>
      <c r="AG86" s="2">
        <v>178.06800000000001</v>
      </c>
      <c r="AH86" s="2">
        <v>4.7050000000000001</v>
      </c>
      <c r="AI86">
        <v>4.2920881900000003</v>
      </c>
      <c r="AJ86">
        <v>1.9717183968598091</v>
      </c>
      <c r="AK86">
        <v>7.1943389510225071</v>
      </c>
      <c r="AL86">
        <v>5.5897361099999996</v>
      </c>
      <c r="AM86">
        <v>1.84835302792307</v>
      </c>
      <c r="AN86">
        <v>7.4292552737890336</v>
      </c>
      <c r="AO86" s="2">
        <v>1779.3572999999999</v>
      </c>
      <c r="AP86" s="2">
        <v>255.94280000000001</v>
      </c>
      <c r="AQ86">
        <v>76.396641905850288</v>
      </c>
      <c r="AR86">
        <v>62.855976691864058</v>
      </c>
      <c r="AS86">
        <v>90.66612886359222</v>
      </c>
    </row>
    <row r="87" spans="1:45" s="2" customFormat="1" x14ac:dyDescent="0.3">
      <c r="C87" s="9" t="s">
        <v>269</v>
      </c>
      <c r="D87" s="46">
        <f t="shared" si="43"/>
        <v>1.2193754887461683</v>
      </c>
      <c r="E87" s="1">
        <f t="shared" si="44"/>
        <v>8.8232747808804898E-2</v>
      </c>
      <c r="F87" s="82">
        <v>-685.35472900000002</v>
      </c>
      <c r="G87" s="2">
        <v>-685.20200199999999</v>
      </c>
      <c r="H87" s="2">
        <v>-685.05954650000001</v>
      </c>
      <c r="I87" s="4">
        <f t="shared" si="26"/>
        <v>-684.9068195000001</v>
      </c>
      <c r="J87" s="2">
        <v>3.5177</v>
      </c>
      <c r="K87" s="2">
        <v>-0.28985</v>
      </c>
      <c r="L87" s="2">
        <v>-2.4510000000000001E-2</v>
      </c>
      <c r="M87" s="2">
        <v>-0.15717999999999999</v>
      </c>
      <c r="N87" s="2">
        <v>0.26534000000000002</v>
      </c>
      <c r="O87" s="2">
        <v>4.6550000000000001E-2</v>
      </c>
      <c r="P87" s="2">
        <v>146.286</v>
      </c>
      <c r="Q87" s="2">
        <v>7.6867000000000001</v>
      </c>
      <c r="R87" s="2">
        <v>3.1042999999999998</v>
      </c>
      <c r="S87" s="2">
        <v>-10.790900000000001</v>
      </c>
      <c r="T87" s="2">
        <v>13.6076</v>
      </c>
      <c r="U87" s="2">
        <v>0.74197999999999997</v>
      </c>
      <c r="V87" s="2">
        <v>-0.56757999999999997</v>
      </c>
      <c r="W87" s="2">
        <v>-0.49575000000000002</v>
      </c>
      <c r="X87" s="2">
        <v>-0.12124</v>
      </c>
      <c r="Y87" s="2">
        <v>1.6878</v>
      </c>
      <c r="Z87" s="2">
        <v>-232.69970000000001</v>
      </c>
      <c r="AA87" s="2">
        <v>5.8307000000000002</v>
      </c>
      <c r="AB87" s="2">
        <v>115.2209</v>
      </c>
      <c r="AC87" s="2">
        <v>121.224</v>
      </c>
      <c r="AD87" s="2">
        <v>117.218</v>
      </c>
      <c r="AE87" s="2">
        <v>173.67400000000001</v>
      </c>
      <c r="AF87" s="2">
        <v>2.4580000000000002</v>
      </c>
      <c r="AG87" s="2">
        <v>3.6709999999999998</v>
      </c>
      <c r="AH87" s="2">
        <v>179.804</v>
      </c>
      <c r="AI87">
        <v>8.2050482500000008</v>
      </c>
      <c r="AJ87">
        <v>1.9098233046166619</v>
      </c>
      <c r="AK87">
        <v>5.3245772682887456</v>
      </c>
      <c r="AL87">
        <v>5.4614665000000002</v>
      </c>
      <c r="AM87">
        <v>1.856299112111683</v>
      </c>
      <c r="AN87">
        <v>8.4244352056342926</v>
      </c>
      <c r="AO87" s="2">
        <v>1789.7541000000001</v>
      </c>
      <c r="AP87" s="2">
        <v>320.63569999999999</v>
      </c>
      <c r="AQ87">
        <v>72.361090672104623</v>
      </c>
      <c r="AR87">
        <v>57.219560109906148</v>
      </c>
      <c r="AS87">
        <v>89.037949438097328</v>
      </c>
    </row>
    <row r="88" spans="1:45" s="2" customFormat="1" x14ac:dyDescent="0.3">
      <c r="C88" s="9" t="s">
        <v>270</v>
      </c>
      <c r="D88" s="1">
        <f t="shared" si="43"/>
        <v>0</v>
      </c>
      <c r="E88" s="1">
        <f t="shared" si="44"/>
        <v>0.70643252945305357</v>
      </c>
      <c r="F88" s="82">
        <v>-685.35307599999999</v>
      </c>
      <c r="G88" s="2">
        <v>-685.20028200000002</v>
      </c>
      <c r="H88" s="2">
        <v>-685.06155669999998</v>
      </c>
      <c r="I88" s="4">
        <f t="shared" si="26"/>
        <v>-684.90876270000001</v>
      </c>
      <c r="J88" s="2">
        <v>4.5408999999999997</v>
      </c>
      <c r="K88" s="2">
        <v>-0.28639999999999999</v>
      </c>
      <c r="L88" s="2">
        <v>-2.1940000000000001E-2</v>
      </c>
      <c r="M88" s="2">
        <v>-0.15417</v>
      </c>
      <c r="N88" s="2">
        <v>0.26445999999999997</v>
      </c>
      <c r="O88" s="2">
        <v>4.4940000000000001E-2</v>
      </c>
      <c r="P88" s="2">
        <v>145.31700000000001</v>
      </c>
      <c r="Q88" s="2">
        <v>9.8149999999999995</v>
      </c>
      <c r="R88" s="2">
        <v>1.6540999999999999</v>
      </c>
      <c r="S88" s="2">
        <v>-11.469200000000001</v>
      </c>
      <c r="T88" s="2">
        <v>15.1859</v>
      </c>
      <c r="U88" s="2">
        <v>0.73397999999999997</v>
      </c>
      <c r="V88" s="2">
        <v>-0.56318999999999997</v>
      </c>
      <c r="W88" s="2">
        <v>-0.49981999999999999</v>
      </c>
      <c r="X88" s="2">
        <v>-0.13188</v>
      </c>
      <c r="Y88" s="2">
        <v>1.2569999999999999</v>
      </c>
      <c r="Z88" s="2">
        <v>-213.10820000000001</v>
      </c>
      <c r="AA88" s="2">
        <v>8.8076000000000008</v>
      </c>
      <c r="AB88" s="2">
        <v>118.5745</v>
      </c>
      <c r="AC88" s="2">
        <v>121.358</v>
      </c>
      <c r="AD88" s="2">
        <v>114.67700000000001</v>
      </c>
      <c r="AE88" s="2">
        <v>0.36799999999999999</v>
      </c>
      <c r="AF88" s="2">
        <v>179.28800000000001</v>
      </c>
      <c r="AG88" s="2">
        <v>179.62700000000001</v>
      </c>
      <c r="AH88" s="2">
        <v>0.03</v>
      </c>
      <c r="AI88">
        <v>4.48860218</v>
      </c>
      <c r="AJ88">
        <v>1.8616714813158119</v>
      </c>
      <c r="AK88">
        <v>7.1472273595765232</v>
      </c>
      <c r="AL88">
        <v>6.9318362599999999</v>
      </c>
      <c r="AM88">
        <v>1.828681155525296</v>
      </c>
      <c r="AN88">
        <v>5.6230060919015994</v>
      </c>
      <c r="AO88" s="2">
        <v>1817.1605</v>
      </c>
      <c r="AP88" s="2">
        <v>252.14760000000001</v>
      </c>
      <c r="AQ88">
        <v>75.705377975581925</v>
      </c>
      <c r="AR88">
        <v>62.296189866263163</v>
      </c>
      <c r="AS88">
        <v>90.077011562938836</v>
      </c>
    </row>
    <row r="89" spans="1:45" s="32" customFormat="1" x14ac:dyDescent="0.3">
      <c r="A89" s="32" t="s">
        <v>266</v>
      </c>
      <c r="B89" s="32" t="s">
        <v>14</v>
      </c>
      <c r="C89" s="33" t="s">
        <v>265</v>
      </c>
      <c r="E89" s="32">
        <f>SUM(E85:E88)</f>
        <v>1</v>
      </c>
      <c r="F89" s="81">
        <f>$E$85*F85+$E$86*F86+$E$87*F87+$E$88*F88</f>
        <v>-685.35401236325106</v>
      </c>
      <c r="G89" s="32">
        <f t="shared" ref="G89:AS89" si="45">$E$85*G85+$E$86*G86+$E$87*G87+$E$88*G88</f>
        <v>-685.2010408321205</v>
      </c>
      <c r="H89" s="32">
        <f t="shared" si="45"/>
        <v>-685.06119319851859</v>
      </c>
      <c r="I89" s="32">
        <f t="shared" si="45"/>
        <v>-684.90822166738803</v>
      </c>
      <c r="J89" s="32">
        <f t="shared" si="45"/>
        <v>4.1897927837317539</v>
      </c>
      <c r="K89" s="32">
        <f t="shared" si="45"/>
        <v>-0.28763834659884085</v>
      </c>
      <c r="L89" s="32">
        <f t="shared" si="45"/>
        <v>-2.3262002582072908E-2</v>
      </c>
      <c r="M89" s="32">
        <f t="shared" si="45"/>
        <v>-0.15544962955801114</v>
      </c>
      <c r="N89" s="32">
        <f t="shared" si="45"/>
        <v>0.26437634401676796</v>
      </c>
      <c r="O89" s="32">
        <f t="shared" si="45"/>
        <v>4.5712000997002927E-2</v>
      </c>
      <c r="P89" s="32">
        <f t="shared" si="45"/>
        <v>144.66322417422398</v>
      </c>
      <c r="Q89" s="32">
        <f t="shared" si="45"/>
        <v>9.1586920555469931</v>
      </c>
      <c r="R89" s="32">
        <f t="shared" si="45"/>
        <v>1.9496317222011947</v>
      </c>
      <c r="S89" s="32">
        <f t="shared" si="45"/>
        <v>-11.108385597726354</v>
      </c>
      <c r="T89" s="32">
        <f t="shared" si="45"/>
        <v>14.550356061545834</v>
      </c>
      <c r="U89" s="32">
        <f t="shared" si="45"/>
        <v>0.73338832164456547</v>
      </c>
      <c r="V89" s="32">
        <f t="shared" si="45"/>
        <v>-0.56632134687679314</v>
      </c>
      <c r="W89" s="32">
        <f t="shared" si="45"/>
        <v>-0.49992882582005621</v>
      </c>
      <c r="X89" s="32">
        <f t="shared" si="45"/>
        <v>-0.12930242856342938</v>
      </c>
      <c r="Y89" s="32">
        <f t="shared" si="45"/>
        <v>0.45055661254098939</v>
      </c>
      <c r="Z89" s="32">
        <f t="shared" si="45"/>
        <v>-217.5013248360037</v>
      </c>
      <c r="AA89" s="32">
        <f t="shared" si="45"/>
        <v>8.0579255873269346</v>
      </c>
      <c r="AB89" s="32">
        <f t="shared" si="45"/>
        <v>117.40387390472085</v>
      </c>
      <c r="AC89" s="32">
        <f t="shared" si="45"/>
        <v>121.30994405499194</v>
      </c>
      <c r="AD89" s="32">
        <f t="shared" si="45"/>
        <v>115.58978554839059</v>
      </c>
      <c r="AE89" s="32">
        <f t="shared" si="45"/>
        <v>34.792661755516775</v>
      </c>
      <c r="AF89" s="32">
        <f t="shared" si="45"/>
        <v>143.99869605088816</v>
      </c>
      <c r="AG89" s="32">
        <f t="shared" si="45"/>
        <v>144.95452800771722</v>
      </c>
      <c r="AH89" s="32">
        <f t="shared" si="45"/>
        <v>35.734106889999211</v>
      </c>
      <c r="AI89" s="32">
        <f t="shared" ref="AI89:AK89" si="46">$E$85*AI85+$E$86*AI86+$E$87*AI87+$E$88*AI88</f>
        <v>4.7797137498975149</v>
      </c>
      <c r="AJ89" s="32">
        <f t="shared" si="46"/>
        <v>1.8885919583740884</v>
      </c>
      <c r="AK89" s="32">
        <f t="shared" si="46"/>
        <v>6.9960839061048974</v>
      </c>
      <c r="AL89" s="32">
        <f t="shared" ref="AL89:AN89" si="47">$E$85*AL85+$E$86*AL86+$E$87*AL87+$E$88*AL88</f>
        <v>6.5117076285406821</v>
      </c>
      <c r="AM89" s="32">
        <f t="shared" si="47"/>
        <v>1.8349649237886076</v>
      </c>
      <c r="AN89" s="32">
        <f t="shared" si="47"/>
        <v>6.2407000848087488</v>
      </c>
      <c r="AO89" s="32">
        <f t="shared" si="45"/>
        <v>1806.8968110747251</v>
      </c>
      <c r="AP89" s="32">
        <f t="shared" si="45"/>
        <v>259.26596112660263</v>
      </c>
      <c r="AQ89" s="32">
        <f t="shared" si="45"/>
        <v>75.54792645317147</v>
      </c>
      <c r="AR89" s="32">
        <f t="shared" si="45"/>
        <v>61.960718850764572</v>
      </c>
      <c r="AS89" s="32">
        <f t="shared" si="45"/>
        <v>90.10222356611979</v>
      </c>
    </row>
    <row r="90" spans="1:45" s="2" customFormat="1" x14ac:dyDescent="0.3">
      <c r="C90" s="9" t="s">
        <v>271</v>
      </c>
      <c r="D90" s="46">
        <f>(I90-MIN($I$90:$I$91))*627.509</f>
        <v>0.18116184826351345</v>
      </c>
      <c r="E90" s="1">
        <f>EXP(-D90/(0.001986*295.15))/(EXP(-$D$90/(0.001986*295.15))+EXP(-$D$91/(0.001986*295.15)))</f>
        <v>0.42334386680454783</v>
      </c>
      <c r="F90" s="82">
        <v>-684.15401899999995</v>
      </c>
      <c r="G90" s="2">
        <v>-684.02379499999995</v>
      </c>
      <c r="H90" s="2">
        <v>-683.86046020000003</v>
      </c>
      <c r="I90" s="4">
        <f t="shared" si="26"/>
        <v>-683.73023620000015</v>
      </c>
      <c r="J90" s="2">
        <v>5.9770000000000003</v>
      </c>
      <c r="K90" s="2">
        <v>-0.3095</v>
      </c>
      <c r="L90" s="2">
        <v>-6.2979999999999994E-2</v>
      </c>
      <c r="M90" s="2">
        <v>-0.18623999999999999</v>
      </c>
      <c r="N90" s="2">
        <v>0.24651999999999999</v>
      </c>
      <c r="O90" s="2">
        <v>7.0349999999999996E-2</v>
      </c>
      <c r="P90" s="2">
        <v>146.33500000000001</v>
      </c>
      <c r="Q90" s="2">
        <v>5.1063999999999998</v>
      </c>
      <c r="R90" s="2">
        <v>0.63139999999999996</v>
      </c>
      <c r="S90" s="2">
        <v>-5.7377000000000002</v>
      </c>
      <c r="T90" s="2">
        <v>7.7069000000000001</v>
      </c>
      <c r="U90" s="2">
        <v>0.68671000000000004</v>
      </c>
      <c r="V90" s="2">
        <v>-0.55515000000000003</v>
      </c>
      <c r="W90" s="2">
        <v>-0.49336000000000002</v>
      </c>
      <c r="X90" s="2">
        <v>0.51095000000000002</v>
      </c>
      <c r="Y90" s="2">
        <v>5.7267999999999999</v>
      </c>
      <c r="Z90" s="2">
        <v>-213.60810000000001</v>
      </c>
      <c r="AA90" s="2">
        <v>10.9023</v>
      </c>
      <c r="AB90" s="2">
        <v>-26.6265</v>
      </c>
      <c r="AC90" s="2">
        <v>122.396</v>
      </c>
      <c r="AD90" s="2">
        <v>116.21</v>
      </c>
      <c r="AE90" s="2">
        <v>2.4420000000000002</v>
      </c>
      <c r="AF90" s="2">
        <v>178.744</v>
      </c>
      <c r="AG90" s="2">
        <v>179.41800000000001</v>
      </c>
      <c r="AH90" s="2">
        <v>4.2809999999999997</v>
      </c>
      <c r="AI90">
        <v>6.5060803700000003</v>
      </c>
      <c r="AJ90">
        <v>2.0402740697812458</v>
      </c>
      <c r="AK90">
        <v>5.7502712039839308</v>
      </c>
      <c r="AL90">
        <v>5.5657153599999996</v>
      </c>
      <c r="AM90">
        <v>1.954793433072114</v>
      </c>
      <c r="AN90">
        <v>5.6681116843907411</v>
      </c>
      <c r="AO90" s="2">
        <v>1773.5862</v>
      </c>
      <c r="AP90" s="2">
        <v>266.04669999999999</v>
      </c>
      <c r="AQ90">
        <v>75.810677301799927</v>
      </c>
      <c r="AR90">
        <v>62.045550825195313</v>
      </c>
      <c r="AS90">
        <v>90.499150342664009</v>
      </c>
    </row>
    <row r="91" spans="1:45" s="2" customFormat="1" x14ac:dyDescent="0.3">
      <c r="C91" s="9" t="s">
        <v>272</v>
      </c>
      <c r="D91" s="1">
        <f>(I91-MIN($I$90:$I$91))*627.509</f>
        <v>0</v>
      </c>
      <c r="E91" s="1">
        <f>EXP(-D91/(0.001986*295.15))/(EXP(-$D$90/(0.001986*295.15))+EXP(-$D$91/(0.001986*295.15)))</f>
        <v>0.57665613319545217</v>
      </c>
      <c r="F91" s="82">
        <v>-684.15486899999996</v>
      </c>
      <c r="G91" s="2">
        <v>-684.02437299999997</v>
      </c>
      <c r="H91" s="2">
        <v>-683.86102089999997</v>
      </c>
      <c r="I91" s="4">
        <f t="shared" si="26"/>
        <v>-683.73052490000009</v>
      </c>
      <c r="J91" s="2">
        <v>5.1070000000000002</v>
      </c>
      <c r="K91" s="2">
        <v>-0.30972</v>
      </c>
      <c r="L91" s="2">
        <v>-6.3500000000000001E-2</v>
      </c>
      <c r="M91" s="2">
        <v>-0.18661</v>
      </c>
      <c r="N91" s="2">
        <v>0.24621999999999999</v>
      </c>
      <c r="O91" s="2">
        <v>7.0720000000000005E-2</v>
      </c>
      <c r="P91" s="2">
        <v>147.29</v>
      </c>
      <c r="Q91" s="2">
        <v>12.647500000000001</v>
      </c>
      <c r="R91" s="2">
        <v>-0.74219999999999997</v>
      </c>
      <c r="S91" s="2">
        <v>-11.9053</v>
      </c>
      <c r="T91" s="2">
        <v>17.385200000000001</v>
      </c>
      <c r="U91" s="2">
        <v>0.68430000000000002</v>
      </c>
      <c r="V91" s="2">
        <v>-0.55528999999999995</v>
      </c>
      <c r="W91" s="2">
        <v>-0.49142000000000002</v>
      </c>
      <c r="X91" s="2">
        <v>0.51036000000000004</v>
      </c>
      <c r="Y91" s="2">
        <v>6.1913999999999998</v>
      </c>
      <c r="Z91" s="2">
        <v>-222.4889</v>
      </c>
      <c r="AA91" s="2">
        <v>8.4262999999999995</v>
      </c>
      <c r="AB91" s="2">
        <v>-26.240200000000002</v>
      </c>
      <c r="AC91" s="2">
        <v>122.303</v>
      </c>
      <c r="AD91" s="2">
        <v>116.116</v>
      </c>
      <c r="AE91" s="2">
        <v>177.64400000000001</v>
      </c>
      <c r="AF91" s="2">
        <v>1.413</v>
      </c>
      <c r="AG91" s="2">
        <v>5.3710000000000004</v>
      </c>
      <c r="AH91" s="2">
        <v>178.398</v>
      </c>
      <c r="AI91">
        <v>6.5110951500000001</v>
      </c>
      <c r="AJ91">
        <v>2.0199406459059781</v>
      </c>
      <c r="AK91">
        <v>5.7513594687664318</v>
      </c>
      <c r="AL91">
        <v>5.5041402799999997</v>
      </c>
      <c r="AM91">
        <v>1.9517967933254541</v>
      </c>
      <c r="AN91">
        <v>5.586439981866091</v>
      </c>
      <c r="AO91" s="2">
        <v>1771.0878</v>
      </c>
      <c r="AP91" s="2">
        <v>280.0444</v>
      </c>
      <c r="AQ91">
        <v>75.727763859188471</v>
      </c>
      <c r="AR91">
        <v>61.98947227540652</v>
      </c>
      <c r="AS91">
        <v>90.410084033613444</v>
      </c>
    </row>
    <row r="92" spans="1:45" s="32" customFormat="1" x14ac:dyDescent="0.3">
      <c r="A92" s="32" t="s">
        <v>274</v>
      </c>
      <c r="B92" s="32" t="s">
        <v>15</v>
      </c>
      <c r="C92" s="33" t="s">
        <v>273</v>
      </c>
      <c r="E92" s="32">
        <f>SUM(E90:E91)</f>
        <v>1</v>
      </c>
      <c r="F92" s="81">
        <f>$E$90*F90+$E$91*F91</f>
        <v>-684.15450915771316</v>
      </c>
      <c r="G92" s="32">
        <f t="shared" ref="G92:AS92" si="48">$E$90*G90+$E$91*G91</f>
        <v>-684.02412830724495</v>
      </c>
      <c r="H92" s="32">
        <f t="shared" si="48"/>
        <v>-683.86078353109383</v>
      </c>
      <c r="I92" s="32">
        <f t="shared" si="48"/>
        <v>-683.73040268062573</v>
      </c>
      <c r="J92" s="32">
        <f t="shared" si="48"/>
        <v>5.4753091641199569</v>
      </c>
      <c r="K92" s="32">
        <f t="shared" si="48"/>
        <v>-0.30962686434930298</v>
      </c>
      <c r="L92" s="32">
        <f t="shared" si="48"/>
        <v>-6.3279861189261627E-2</v>
      </c>
      <c r="M92" s="32">
        <f t="shared" si="48"/>
        <v>-0.18645336276928232</v>
      </c>
      <c r="N92" s="32">
        <f t="shared" si="48"/>
        <v>0.24634700316004135</v>
      </c>
      <c r="O92" s="32">
        <f t="shared" si="48"/>
        <v>7.0563362769282323E-2</v>
      </c>
      <c r="P92" s="32">
        <f t="shared" si="48"/>
        <v>146.88570660720166</v>
      </c>
      <c r="Q92" s="32">
        <f t="shared" si="48"/>
        <v>9.4550215660402248</v>
      </c>
      <c r="R92" s="32">
        <f t="shared" si="48"/>
        <v>-0.16069486455727311</v>
      </c>
      <c r="S92" s="32">
        <f t="shared" si="48"/>
        <v>-9.2942843670962709</v>
      </c>
      <c r="T92" s="32">
        <f t="shared" si="48"/>
        <v>13.287951053905546</v>
      </c>
      <c r="U92" s="32">
        <f t="shared" si="48"/>
        <v>0.68532025871899904</v>
      </c>
      <c r="V92" s="32">
        <f t="shared" si="48"/>
        <v>-0.55523073185864735</v>
      </c>
      <c r="W92" s="32">
        <f t="shared" si="48"/>
        <v>-0.49224128710160081</v>
      </c>
      <c r="X92" s="32">
        <f t="shared" si="48"/>
        <v>0.51060977288141474</v>
      </c>
      <c r="Y92" s="32">
        <f t="shared" si="48"/>
        <v>5.9947144394826068</v>
      </c>
      <c r="Z92" s="32">
        <f t="shared" si="48"/>
        <v>-218.72926778768218</v>
      </c>
      <c r="AA92" s="32">
        <f t="shared" si="48"/>
        <v>9.4744994142080614</v>
      </c>
      <c r="AB92" s="32">
        <f t="shared" si="48"/>
        <v>-26.403737735746596</v>
      </c>
      <c r="AC92" s="32">
        <f t="shared" si="48"/>
        <v>122.34237097961282</v>
      </c>
      <c r="AD92" s="32">
        <f t="shared" si="48"/>
        <v>116.15579432347963</v>
      </c>
      <c r="AE92" s="32">
        <f t="shared" si="48"/>
        <v>103.47330784810961</v>
      </c>
      <c r="AF92" s="32">
        <f t="shared" si="48"/>
        <v>76.484991244317271</v>
      </c>
      <c r="AG92" s="32">
        <f t="shared" si="48"/>
        <v>79.052729985731133</v>
      </c>
      <c r="AH92" s="32">
        <f t="shared" si="48"/>
        <v>104.68663594359253</v>
      </c>
      <c r="AI92" s="32">
        <f>$E$90*AI90+$E$91*AI91</f>
        <v>6.5089721736436257</v>
      </c>
      <c r="AJ92" s="32">
        <f t="shared" ref="AJ92:AK92" si="49">$E$90*AJ90+$E$91*AJ91</f>
        <v>2.0285486761947098</v>
      </c>
      <c r="AK92" s="32">
        <f t="shared" si="49"/>
        <v>5.7508987585453006</v>
      </c>
      <c r="AL92" s="32">
        <f t="shared" ref="AL92:AN92" si="50">$E$90*AL90+$E$91*AL91</f>
        <v>5.530207712465999</v>
      </c>
      <c r="AM92" s="32">
        <f t="shared" si="50"/>
        <v>1.953065402383225</v>
      </c>
      <c r="AN92" s="32">
        <f t="shared" si="50"/>
        <v>5.6210151962213875</v>
      </c>
      <c r="AO92" s="32">
        <f t="shared" si="48"/>
        <v>1772.1454823168247</v>
      </c>
      <c r="AP92" s="32">
        <f t="shared" si="48"/>
        <v>274.11855955562999</v>
      </c>
      <c r="AQ92" s="32">
        <f t="shared" si="48"/>
        <v>75.762864756593672</v>
      </c>
      <c r="AR92" s="32">
        <f t="shared" si="48"/>
        <v>62.013212785518903</v>
      </c>
      <c r="AS92" s="32">
        <f t="shared" si="48"/>
        <v>90.447789709288912</v>
      </c>
    </row>
    <row r="93" spans="1:45" s="2" customFormat="1" x14ac:dyDescent="0.3">
      <c r="C93" s="9" t="s">
        <v>275</v>
      </c>
      <c r="D93" s="46">
        <f>(I93-MIN($I$93:$I$95))*627.509</f>
        <v>0.35491909044559705</v>
      </c>
      <c r="E93" s="1">
        <f>EXP(-D93/(0.001986*295.15))/(EXP(-$D$93/(0.001986*295.15))+EXP(-$D$94/(0.001986*295.15))+EXP(-$D$95/(0.001986*295.15)))</f>
        <v>0.24795998080246068</v>
      </c>
      <c r="F93" s="82">
        <v>-584.61534300000005</v>
      </c>
      <c r="G93" s="2">
        <v>-584.53234399999997</v>
      </c>
      <c r="H93" s="2">
        <v>-584.3859066</v>
      </c>
      <c r="I93" s="4">
        <f t="shared" si="26"/>
        <v>-584.30290759999991</v>
      </c>
      <c r="J93" s="2">
        <v>4.6919000000000004</v>
      </c>
      <c r="K93" s="2">
        <v>-0.3075</v>
      </c>
      <c r="L93" s="2">
        <v>-5.4379999999999998E-2</v>
      </c>
      <c r="M93" s="2">
        <v>-0.18093999999999999</v>
      </c>
      <c r="N93" s="2">
        <v>0.25312000000000001</v>
      </c>
      <c r="O93" s="2">
        <v>6.4670000000000005E-2</v>
      </c>
      <c r="P93" s="2">
        <v>106.113</v>
      </c>
      <c r="Q93" s="2">
        <v>8.4499999999999993</v>
      </c>
      <c r="R93" s="2">
        <v>1.9525999999999999</v>
      </c>
      <c r="S93" s="2">
        <v>-10.4026</v>
      </c>
      <c r="T93" s="2">
        <v>13.5436</v>
      </c>
      <c r="U93" s="2">
        <v>0.69826999999999995</v>
      </c>
      <c r="V93" s="2">
        <v>-0.57538999999999996</v>
      </c>
      <c r="W93" s="2">
        <v>-0.48509999999999998</v>
      </c>
      <c r="X93" s="2">
        <v>0.14265</v>
      </c>
      <c r="Y93" s="2">
        <v>17.221800000000002</v>
      </c>
      <c r="Z93" s="2">
        <v>-160.2508</v>
      </c>
      <c r="AA93" s="2">
        <v>10.760899999999999</v>
      </c>
      <c r="AB93" s="2">
        <v>23.003</v>
      </c>
      <c r="AC93" s="2">
        <v>120.574</v>
      </c>
      <c r="AD93" s="2">
        <v>119.98699999999999</v>
      </c>
      <c r="AE93" s="2">
        <v>0</v>
      </c>
      <c r="AF93" s="2">
        <v>180</v>
      </c>
      <c r="AG93" s="2">
        <v>179.999</v>
      </c>
      <c r="AH93" s="2">
        <v>0</v>
      </c>
      <c r="AI93">
        <v>5.3908110200000001</v>
      </c>
      <c r="AJ93">
        <v>1.7000104899999999</v>
      </c>
      <c r="AK93">
        <v>5.4688550300084264</v>
      </c>
      <c r="AL93">
        <v>5.6234787300000004</v>
      </c>
      <c r="AM93">
        <v>1.7000078199999999</v>
      </c>
      <c r="AN93">
        <v>5.5255424300037399</v>
      </c>
      <c r="AO93" s="2">
        <v>1739.711</v>
      </c>
      <c r="AP93" s="2">
        <v>273.48140000000001</v>
      </c>
      <c r="AQ93">
        <v>72.060490120571259</v>
      </c>
      <c r="AR93">
        <v>57.517797333828867</v>
      </c>
      <c r="AS93">
        <v>88.942296918767511</v>
      </c>
    </row>
    <row r="94" spans="1:45" s="2" customFormat="1" x14ac:dyDescent="0.3">
      <c r="C94" s="9" t="s">
        <v>276</v>
      </c>
      <c r="D94" s="1">
        <f t="shared" ref="D94:D95" si="51">(I94-MIN($I$93:$I$95))*627.509</f>
        <v>0</v>
      </c>
      <c r="E94" s="1">
        <f t="shared" ref="E94:E95" si="52">EXP(-D94/(0.001986*295.15))/(EXP(-$D$93/(0.001986*295.15))+EXP(-$D$94/(0.001986*295.15))+EXP(-$D$95/(0.001986*295.15)))</f>
        <v>0.45430003867188035</v>
      </c>
      <c r="F94" s="82">
        <v>-584.61604199999999</v>
      </c>
      <c r="G94" s="2">
        <v>-584.53324999999995</v>
      </c>
      <c r="H94" s="2">
        <v>-584.38626520000003</v>
      </c>
      <c r="I94" s="4">
        <f t="shared" si="26"/>
        <v>-584.30347319999998</v>
      </c>
      <c r="J94" s="2">
        <v>1.9805999999999999</v>
      </c>
      <c r="K94" s="2">
        <v>-0.30747999999999998</v>
      </c>
      <c r="L94" s="2">
        <v>-5.3999999999999999E-2</v>
      </c>
      <c r="M94" s="2">
        <v>-0.18074000000000001</v>
      </c>
      <c r="N94" s="2">
        <v>0.25347999999999998</v>
      </c>
      <c r="O94" s="2">
        <v>6.4439999999999997E-2</v>
      </c>
      <c r="P94" s="2">
        <v>106.425</v>
      </c>
      <c r="Q94" s="2">
        <v>9.0457000000000001</v>
      </c>
      <c r="R94" s="2">
        <v>0.83860000000000001</v>
      </c>
      <c r="S94" s="2">
        <v>-9.8842999999999996</v>
      </c>
      <c r="T94" s="2">
        <v>13.424899999999999</v>
      </c>
      <c r="U94" s="2">
        <v>0.69681999999999999</v>
      </c>
      <c r="V94" s="2">
        <v>-0.57343</v>
      </c>
      <c r="W94" s="2">
        <v>-0.48474</v>
      </c>
      <c r="X94" s="2">
        <v>0.14380000000000001</v>
      </c>
      <c r="Y94" s="2">
        <v>18.052499999999998</v>
      </c>
      <c r="Z94" s="2">
        <v>-169.3356</v>
      </c>
      <c r="AA94" s="2">
        <v>7.7487000000000004</v>
      </c>
      <c r="AB94" s="2">
        <v>22.894400000000001</v>
      </c>
      <c r="AC94" s="2">
        <v>120.512</v>
      </c>
      <c r="AD94" s="2">
        <v>119.961</v>
      </c>
      <c r="AE94" s="2">
        <v>180</v>
      </c>
      <c r="AF94" s="2">
        <v>0</v>
      </c>
      <c r="AG94" s="2">
        <v>0</v>
      </c>
      <c r="AH94" s="2">
        <v>180</v>
      </c>
      <c r="AI94">
        <v>5.3872536200000001</v>
      </c>
      <c r="AJ94">
        <v>1.7000240900000001</v>
      </c>
      <c r="AK94">
        <v>4.9284229100024639</v>
      </c>
      <c r="AL94">
        <v>5.4242919699999996</v>
      </c>
      <c r="AM94">
        <v>1.70001856</v>
      </c>
      <c r="AN94">
        <v>5.5259776401857943</v>
      </c>
      <c r="AO94" s="2">
        <v>1739.4362000000001</v>
      </c>
      <c r="AP94" s="2">
        <v>273.76819999999998</v>
      </c>
      <c r="AQ94">
        <v>72.055313383262657</v>
      </c>
      <c r="AR94">
        <v>57.510441461450647</v>
      </c>
      <c r="AS94">
        <v>88.941259075562456</v>
      </c>
    </row>
    <row r="95" spans="1:45" s="2" customFormat="1" x14ac:dyDescent="0.3">
      <c r="C95" s="9" t="s">
        <v>277</v>
      </c>
      <c r="D95" s="46">
        <f t="shared" si="51"/>
        <v>0.24767780230959535</v>
      </c>
      <c r="E95" s="1">
        <f t="shared" si="52"/>
        <v>0.29773998052565909</v>
      </c>
      <c r="F95" s="82">
        <v>-584.61363500000004</v>
      </c>
      <c r="G95" s="2">
        <v>-584.52951700000006</v>
      </c>
      <c r="H95" s="2">
        <v>-584.38719649999996</v>
      </c>
      <c r="I95" s="4">
        <f t="shared" si="26"/>
        <v>-584.30307849999997</v>
      </c>
      <c r="J95" s="2">
        <v>4.2497999999999996</v>
      </c>
      <c r="K95" s="2">
        <v>-0.30740000000000001</v>
      </c>
      <c r="L95" s="2">
        <v>-5.0259999999999999E-2</v>
      </c>
      <c r="M95" s="2">
        <v>-0.17882999999999999</v>
      </c>
      <c r="N95" s="2">
        <v>0.25713999999999998</v>
      </c>
      <c r="O95" s="2">
        <v>6.2179999999999999E-2</v>
      </c>
      <c r="P95" s="2">
        <v>105.447</v>
      </c>
      <c r="Q95" s="2">
        <v>4.4364999999999997</v>
      </c>
      <c r="R95" s="2">
        <v>1.7854000000000001</v>
      </c>
      <c r="S95" s="2">
        <v>-6.2218999999999998</v>
      </c>
      <c r="T95" s="2">
        <v>7.8475000000000001</v>
      </c>
      <c r="U95" s="2">
        <v>0.69928999999999997</v>
      </c>
      <c r="V95" s="2">
        <v>-0.55459999999999998</v>
      </c>
      <c r="W95" s="2">
        <v>-0.48542999999999997</v>
      </c>
      <c r="X95" s="2">
        <v>0.14149999999999999</v>
      </c>
      <c r="Y95" s="2">
        <v>16.516400000000001</v>
      </c>
      <c r="Z95" s="2">
        <v>-202.92019999999999</v>
      </c>
      <c r="AA95" s="2">
        <v>8.2835999999999999</v>
      </c>
      <c r="AB95" s="2">
        <v>24.528600000000001</v>
      </c>
      <c r="AC95" s="2">
        <v>121.158</v>
      </c>
      <c r="AD95" s="2">
        <v>115.706</v>
      </c>
      <c r="AE95" s="2">
        <v>18.928000000000001</v>
      </c>
      <c r="AF95" s="2">
        <v>158.316</v>
      </c>
      <c r="AG95" s="2">
        <v>158.89599999999999</v>
      </c>
      <c r="AH95" s="2">
        <v>23.86</v>
      </c>
      <c r="AI95">
        <v>5.2261653700000004</v>
      </c>
      <c r="AJ95">
        <v>1.8512866387441711</v>
      </c>
      <c r="AK95">
        <v>5.5592368384928239</v>
      </c>
      <c r="AL95">
        <v>5.5988103799999998</v>
      </c>
      <c r="AM95">
        <v>1.8137671420168291</v>
      </c>
      <c r="AN95">
        <v>4.9762447723268748</v>
      </c>
      <c r="AO95" s="2">
        <v>1768.8911000000001</v>
      </c>
      <c r="AP95" s="2">
        <v>339.12459999999999</v>
      </c>
      <c r="AQ95">
        <v>72.217603608252361</v>
      </c>
      <c r="AR95">
        <v>57.610817686585747</v>
      </c>
      <c r="AS95">
        <v>89.062313254452008</v>
      </c>
    </row>
    <row r="96" spans="1:45" s="32" customFormat="1" x14ac:dyDescent="0.3">
      <c r="A96" s="32" t="s">
        <v>279</v>
      </c>
      <c r="B96" s="32" t="s">
        <v>18</v>
      </c>
      <c r="C96" s="33" t="s">
        <v>278</v>
      </c>
      <c r="E96" s="32">
        <f>SUM(E93:E95)</f>
        <v>1</v>
      </c>
      <c r="F96" s="81">
        <f>$E$93*F93+$E$94*F94+$E$95*F95</f>
        <v>-584.61515201584041</v>
      </c>
      <c r="G96" s="32">
        <f t="shared" ref="G96:AS96" si="53">$E$93*G93+$E$94*G94+$E$95*G95</f>
        <v>-584.53191388491018</v>
      </c>
      <c r="H96" s="32">
        <f t="shared" si="53"/>
        <v>-584.3864535667949</v>
      </c>
      <c r="I96" s="32">
        <f t="shared" si="53"/>
        <v>-584.30321543586456</v>
      </c>
      <c r="J96" s="32">
        <f t="shared" si="53"/>
        <v>3.3285254597585374</v>
      </c>
      <c r="K96" s="32">
        <f t="shared" si="53"/>
        <v>-0.30746114000117403</v>
      </c>
      <c r="L96" s="32">
        <f t="shared" si="53"/>
        <v>-5.2980677265538977E-2</v>
      </c>
      <c r="M96" s="32">
        <f t="shared" si="53"/>
        <v>-0.18022090863335649</v>
      </c>
      <c r="N96" s="32">
        <f t="shared" si="53"/>
        <v>0.25448046273563507</v>
      </c>
      <c r="O96" s="32">
        <f t="shared" si="53"/>
        <v>6.3824138439596584E-2</v>
      </c>
      <c r="P96" s="32">
        <f t="shared" si="53"/>
        <v>106.05644678503555</v>
      </c>
      <c r="Q96" s="32">
        <f t="shared" si="53"/>
        <v>7.5256471211971077</v>
      </c>
      <c r="R96" s="32">
        <f t="shared" si="53"/>
        <v>1.3967276321756352</v>
      </c>
      <c r="S96" s="32">
        <f t="shared" si="53"/>
        <v>-8.9223747533727433</v>
      </c>
      <c r="T96" s="32">
        <f t="shared" si="53"/>
        <v>11.793717882337441</v>
      </c>
      <c r="U96" s="32">
        <f t="shared" si="53"/>
        <v>0.69791495972406192</v>
      </c>
      <c r="V96" s="32">
        <f t="shared" si="53"/>
        <v>-0.56830955772907465</v>
      </c>
      <c r="W96" s="32">
        <f t="shared" si="53"/>
        <v>-0.48503470617965161</v>
      </c>
      <c r="X96" s="32">
        <f t="shared" si="53"/>
        <v>0.14283004406686817</v>
      </c>
      <c r="Y96" s="32">
        <f t="shared" si="53"/>
        <v>17.389161259861936</v>
      </c>
      <c r="Z96" s="32">
        <f t="shared" si="53"/>
        <v>-177.08241131636785</v>
      </c>
      <c r="AA96" s="32">
        <f t="shared" si="53"/>
        <v>8.6548661697563478</v>
      </c>
      <c r="AB96" s="32">
        <f t="shared" si="53"/>
        <v>23.407895130090182</v>
      </c>
      <c r="AC96" s="32">
        <f t="shared" si="53"/>
        <v>120.71971354622934</v>
      </c>
      <c r="AD96" s="32">
        <f t="shared" si="53"/>
        <v>118.70056334236421</v>
      </c>
      <c r="AE96" s="32">
        <f t="shared" si="53"/>
        <v>87.409629312328136</v>
      </c>
      <c r="AF96" s="32">
        <f t="shared" si="53"/>
        <v>91.76979930134317</v>
      </c>
      <c r="AG96" s="32">
        <f t="shared" si="53"/>
        <v>91.942240530067238</v>
      </c>
      <c r="AH96" s="32">
        <f t="shared" si="53"/>
        <v>88.878082896280688</v>
      </c>
      <c r="AI96" s="32">
        <f t="shared" ref="AI96:AK96" si="54">$E$93*AI93+$E$94*AI94+$E$95*AI95</f>
        <v>5.3401733004177947</v>
      </c>
      <c r="AJ96" s="32">
        <f t="shared" si="54"/>
        <v>1.7450576260616124</v>
      </c>
      <c r="AK96" s="32">
        <f t="shared" si="54"/>
        <v>5.2502469748882108</v>
      </c>
      <c r="AL96" s="32">
        <f t="shared" ref="AL96:AN96" si="55">$E$93*AL93+$E$94*AL94+$E$95*AL95</f>
        <v>5.5256434231804734</v>
      </c>
      <c r="AM96" s="32">
        <f t="shared" si="55"/>
        <v>1.7338833975043184</v>
      </c>
      <c r="AN96" s="32">
        <f t="shared" si="55"/>
        <v>5.3621922721067783</v>
      </c>
      <c r="AO96" s="32">
        <f t="shared" si="53"/>
        <v>1748.27424075511</v>
      </c>
      <c r="AP96" s="32">
        <f t="shared" si="53"/>
        <v>293.15629834073309</v>
      </c>
      <c r="AQ96" s="32">
        <f t="shared" si="53"/>
        <v>72.104917295374264</v>
      </c>
      <c r="AR96" s="32">
        <f t="shared" si="53"/>
        <v>57.5421514387413</v>
      </c>
      <c r="AS96" s="32">
        <f t="shared" si="53"/>
        <v>88.977559088008789</v>
      </c>
    </row>
    <row r="97" spans="1:45" s="2" customFormat="1" x14ac:dyDescent="0.3">
      <c r="C97" s="9" t="s">
        <v>280</v>
      </c>
      <c r="D97" s="46">
        <f>(I97-MIN($I$97:$I$99))*627.509</f>
        <v>0.90185593483443294</v>
      </c>
      <c r="E97" s="1">
        <f>EXP(-D97/(0.001986*295.15))/(EXP(-$D$98/(0.001986*295.15))+EXP(-$D$97/(0.001986*295.15))+EXP(-$D$99/(0.001986*295.15)))</f>
        <v>0.15994252772974246</v>
      </c>
      <c r="F97" s="82">
        <v>-741.74213499999996</v>
      </c>
      <c r="G97" s="2">
        <v>-741.56482200000005</v>
      </c>
      <c r="H97" s="2">
        <v>-741.41870370000004</v>
      </c>
      <c r="I97" s="4">
        <f t="shared" si="26"/>
        <v>-741.24139070000001</v>
      </c>
      <c r="J97" s="2">
        <v>9.5244</v>
      </c>
      <c r="K97" s="2">
        <v>-0.27100000000000002</v>
      </c>
      <c r="L97" s="2">
        <v>-2.4549999999999999E-2</v>
      </c>
      <c r="M97" s="2">
        <v>-0.14777999999999999</v>
      </c>
      <c r="N97" s="2">
        <v>0.24645</v>
      </c>
      <c r="O97" s="2">
        <v>4.4299999999999999E-2</v>
      </c>
      <c r="P97" s="2">
        <v>177.833</v>
      </c>
      <c r="Q97" s="2">
        <v>9.2253000000000007</v>
      </c>
      <c r="R97" s="2">
        <v>-2.0653999999999999</v>
      </c>
      <c r="S97" s="2">
        <v>-7.1599000000000004</v>
      </c>
      <c r="T97" s="2">
        <v>11.859</v>
      </c>
      <c r="U97" s="2">
        <v>0.73812999999999995</v>
      </c>
      <c r="V97" s="2">
        <v>-0.59679000000000004</v>
      </c>
      <c r="W97" s="2">
        <v>-0.49048000000000003</v>
      </c>
      <c r="X97" s="2">
        <v>-0.26898</v>
      </c>
      <c r="Y97" s="2">
        <v>6.3665000000000003</v>
      </c>
      <c r="Z97" s="2">
        <v>-192.95480000000001</v>
      </c>
      <c r="AA97" s="2">
        <v>3.2734999999999999</v>
      </c>
      <c r="AB97" s="2">
        <v>61.604799999999997</v>
      </c>
      <c r="AC97" s="2">
        <v>119.215</v>
      </c>
      <c r="AD97" s="2">
        <v>116.877</v>
      </c>
      <c r="AE97" s="2">
        <v>21.045000000000002</v>
      </c>
      <c r="AF97" s="2">
        <v>151.65199999999999</v>
      </c>
      <c r="AG97" s="2">
        <v>159.256</v>
      </c>
      <c r="AH97" s="2">
        <v>28.047000000000001</v>
      </c>
      <c r="AI97">
        <v>6.9482417099999996</v>
      </c>
      <c r="AJ97">
        <v>2.0449531659198432</v>
      </c>
      <c r="AK97">
        <v>5.5311496327917311</v>
      </c>
      <c r="AL97">
        <v>5.5819163400000003</v>
      </c>
      <c r="AM97">
        <v>1.900126999968708</v>
      </c>
      <c r="AN97">
        <v>7.6068412240574768</v>
      </c>
      <c r="AO97" s="2">
        <v>1737.3833999999999</v>
      </c>
      <c r="AP97" s="2">
        <v>402.72640000000001</v>
      </c>
      <c r="AQ97">
        <v>73.361567452278479</v>
      </c>
      <c r="AR97">
        <v>59.88438718126833</v>
      </c>
      <c r="AS97">
        <v>89.31241830065359</v>
      </c>
    </row>
    <row r="98" spans="1:45" s="2" customFormat="1" x14ac:dyDescent="0.3">
      <c r="C98" s="9" t="s">
        <v>281</v>
      </c>
      <c r="D98" s="46">
        <f t="shared" ref="D98:D99" si="56">(I98-MIN($I$97:$I$99))*627.509</f>
        <v>1.206825308849194</v>
      </c>
      <c r="E98" s="1">
        <f t="shared" ref="E98:E99" si="57">EXP(-D98/(0.001986*295.15))/(EXP(-$D$98/(0.001986*295.15))+EXP(-$D$97/(0.001986*295.15))+EXP(-$D$99/(0.001986*295.15)))</f>
        <v>9.5062832248728038E-2</v>
      </c>
      <c r="F98" s="82">
        <v>-741.74275399999999</v>
      </c>
      <c r="G98" s="2">
        <v>-741.56537300000002</v>
      </c>
      <c r="H98" s="2">
        <v>-741.41828569999996</v>
      </c>
      <c r="I98" s="4">
        <f t="shared" si="26"/>
        <v>-741.24090469999999</v>
      </c>
      <c r="J98" s="2">
        <v>7.6407999999999996</v>
      </c>
      <c r="K98" s="2">
        <v>-0.27028999999999997</v>
      </c>
      <c r="L98" s="2">
        <v>-2.3779999999999999E-2</v>
      </c>
      <c r="M98" s="2">
        <v>-0.14702999999999999</v>
      </c>
      <c r="N98" s="2">
        <v>0.24651000000000001</v>
      </c>
      <c r="O98" s="2">
        <v>4.385E-2</v>
      </c>
      <c r="P98" s="2">
        <v>177.93700000000001</v>
      </c>
      <c r="Q98" s="2">
        <v>14.7988</v>
      </c>
      <c r="R98" s="2">
        <v>-2.5434999999999999</v>
      </c>
      <c r="S98" s="2">
        <v>-12.2553</v>
      </c>
      <c r="T98" s="2">
        <v>19.382100000000001</v>
      </c>
      <c r="U98" s="2">
        <v>0.73743999999999998</v>
      </c>
      <c r="V98" s="2">
        <v>-0.59626999999999997</v>
      </c>
      <c r="W98" s="2">
        <v>-0.48973</v>
      </c>
      <c r="X98" s="2">
        <v>-0.26900000000000002</v>
      </c>
      <c r="Y98" s="2">
        <v>7.0589000000000004</v>
      </c>
      <c r="Z98" s="2">
        <v>-194.86240000000001</v>
      </c>
      <c r="AA98" s="2">
        <v>2.4796999999999998</v>
      </c>
      <c r="AB98" s="2">
        <v>61.563600000000001</v>
      </c>
      <c r="AC98" s="2">
        <v>119.371</v>
      </c>
      <c r="AD98" s="2">
        <v>116.64100000000001</v>
      </c>
      <c r="AE98" s="2">
        <v>151.40600000000001</v>
      </c>
      <c r="AF98" s="2">
        <v>18.82</v>
      </c>
      <c r="AG98" s="2">
        <v>28.329000000000001</v>
      </c>
      <c r="AH98" s="2">
        <v>161.44399999999999</v>
      </c>
      <c r="AI98">
        <v>6.9466131799999999</v>
      </c>
      <c r="AJ98">
        <v>2.056946099264827</v>
      </c>
      <c r="AK98">
        <v>5.3851806392220762</v>
      </c>
      <c r="AL98">
        <v>5.4915805600000001</v>
      </c>
      <c r="AM98">
        <v>1.879945279218062</v>
      </c>
      <c r="AN98">
        <v>7.6068987808197326</v>
      </c>
      <c r="AO98" s="2">
        <v>1738.4853000000001</v>
      </c>
      <c r="AP98" s="2">
        <v>397.20909999999998</v>
      </c>
      <c r="AQ98">
        <v>73.365389760799943</v>
      </c>
      <c r="AR98">
        <v>59.898921855245213</v>
      </c>
      <c r="AS98">
        <v>89.317647058823539</v>
      </c>
    </row>
    <row r="99" spans="1:45" s="2" customFormat="1" x14ac:dyDescent="0.3">
      <c r="C99" s="9" t="s">
        <v>282</v>
      </c>
      <c r="D99" s="1">
        <f t="shared" si="56"/>
        <v>0</v>
      </c>
      <c r="E99" s="79">
        <f t="shared" si="57"/>
        <v>0.74499464002152949</v>
      </c>
      <c r="F99" s="82">
        <v>-741.74286099999995</v>
      </c>
      <c r="G99" s="2">
        <v>-741.56580299999996</v>
      </c>
      <c r="H99" s="2">
        <v>-741.41988590000005</v>
      </c>
      <c r="I99" s="4">
        <f t="shared" si="26"/>
        <v>-741.24282790000007</v>
      </c>
      <c r="J99" s="2">
        <v>9.6829999999999998</v>
      </c>
      <c r="K99" s="2">
        <v>-0.27266000000000001</v>
      </c>
      <c r="L99" s="2">
        <v>-2.613E-2</v>
      </c>
      <c r="M99" s="2">
        <v>-0.14940000000000001</v>
      </c>
      <c r="N99" s="2">
        <v>0.24653</v>
      </c>
      <c r="O99" s="2">
        <v>4.5269999999999998E-2</v>
      </c>
      <c r="P99" s="2">
        <v>180.23500000000001</v>
      </c>
      <c r="Q99" s="2">
        <v>11.1328</v>
      </c>
      <c r="R99" s="2">
        <v>-0.33829999999999999</v>
      </c>
      <c r="S99" s="2">
        <v>-10.794499999999999</v>
      </c>
      <c r="T99" s="2">
        <v>15.5105</v>
      </c>
      <c r="U99" s="2">
        <v>0.73419000000000001</v>
      </c>
      <c r="V99" s="2">
        <v>-0.59763999999999995</v>
      </c>
      <c r="W99" s="2">
        <v>-0.48644999999999999</v>
      </c>
      <c r="X99" s="2">
        <v>-0.26213999999999998</v>
      </c>
      <c r="Y99" s="2">
        <v>8.1923999999999992</v>
      </c>
      <c r="Z99" s="2">
        <v>-192.709</v>
      </c>
      <c r="AA99" s="2">
        <v>3.8147000000000002</v>
      </c>
      <c r="AB99" s="2">
        <v>63.448500000000003</v>
      </c>
      <c r="AC99" s="2">
        <v>118.881</v>
      </c>
      <c r="AD99" s="2">
        <v>117.14</v>
      </c>
      <c r="AE99" s="2">
        <v>25.2</v>
      </c>
      <c r="AF99" s="2">
        <v>151.083</v>
      </c>
      <c r="AG99" s="2">
        <v>153.578</v>
      </c>
      <c r="AH99" s="2">
        <v>30.138999999999999</v>
      </c>
      <c r="AI99">
        <v>6.81688092</v>
      </c>
      <c r="AJ99">
        <v>2.1430746247561991</v>
      </c>
      <c r="AK99">
        <v>5.5958413320139018</v>
      </c>
      <c r="AL99">
        <v>6.64550223</v>
      </c>
      <c r="AM99">
        <v>2.0661168813022699</v>
      </c>
      <c r="AN99">
        <v>6.6186794688962216</v>
      </c>
      <c r="AO99" s="2">
        <v>1740.0226</v>
      </c>
      <c r="AP99" s="2">
        <v>335.3954</v>
      </c>
      <c r="AQ99">
        <v>73.645758883355441</v>
      </c>
      <c r="AR99">
        <v>60.37565966088647</v>
      </c>
      <c r="AS99">
        <v>89.333786488989816</v>
      </c>
    </row>
    <row r="100" spans="1:45" s="32" customFormat="1" x14ac:dyDescent="0.3">
      <c r="A100" s="32" t="s">
        <v>284</v>
      </c>
      <c r="B100" s="32" t="s">
        <v>17</v>
      </c>
      <c r="C100" s="33" t="s">
        <v>283</v>
      </c>
      <c r="E100" s="32">
        <f>SUM(E97:E99)</f>
        <v>1</v>
      </c>
      <c r="F100" s="81">
        <f>$E$97*F97+$E$98*F98+$E$99*F99</f>
        <v>-741.74273471000174</v>
      </c>
      <c r="G100" s="32">
        <f t="shared" ref="G100:AS100" si="58">$E$97*G97+$E$98*G98+$E$99*G99</f>
        <v>-741.5656052193624</v>
      </c>
      <c r="H100" s="32">
        <f t="shared" si="58"/>
        <v>-741.41954469639961</v>
      </c>
      <c r="I100" s="32">
        <f t="shared" si="58"/>
        <v>-741.24241520576015</v>
      </c>
      <c r="J100" s="32">
        <f t="shared" si="58"/>
        <v>9.4634957990837094</v>
      </c>
      <c r="K100" s="32">
        <f t="shared" si="58"/>
        <v>-0.27216919649153914</v>
      </c>
      <c r="L100" s="32">
        <f t="shared" si="58"/>
        <v>-2.5653893150402497E-2</v>
      </c>
      <c r="M100" s="32">
        <f t="shared" si="58"/>
        <v>-0.14891559419264833</v>
      </c>
      <c r="N100" s="32">
        <f t="shared" si="58"/>
        <v>0.24651530334113664</v>
      </c>
      <c r="O100" s="32">
        <f t="shared" si="58"/>
        <v>4.4979866526308955E-2</v>
      </c>
      <c r="P100" s="32">
        <f t="shared" si="58"/>
        <v>179.63236365988558</v>
      </c>
      <c r="Q100" s="32">
        <f t="shared" si="58"/>
        <v>11.176209971379352</v>
      </c>
      <c r="R100" s="32">
        <f t="shared" si="58"/>
        <v>-0.82416929731693322</v>
      </c>
      <c r="S100" s="32">
        <f t="shared" si="58"/>
        <v>-10.352040674062419</v>
      </c>
      <c r="T100" s="32">
        <f t="shared" si="58"/>
        <v>15.294515121329022</v>
      </c>
      <c r="U100" s="32">
        <f t="shared" si="58"/>
        <v>0.73512912776406347</v>
      </c>
      <c r="V100" s="32">
        <f t="shared" si="58"/>
        <v>-0.5973738127712489</v>
      </c>
      <c r="W100" s="32">
        <f t="shared" si="58"/>
        <v>-0.48740637447652668</v>
      </c>
      <c r="X100" s="32">
        <f t="shared" si="58"/>
        <v>-0.2638861379188977</v>
      </c>
      <c r="Y100" s="32">
        <f t="shared" si="58"/>
        <v>7.7926072182643296</v>
      </c>
      <c r="Z100" s="32">
        <f t="shared" si="58"/>
        <v>-192.9530221762804</v>
      </c>
      <c r="AA100" s="32">
        <f t="shared" si="58"/>
        <v>3.6012302229406115</v>
      </c>
      <c r="AB100" s="32">
        <f t="shared" si="58"/>
        <v>62.974430029119048</v>
      </c>
      <c r="AC100" s="32">
        <f t="shared" si="58"/>
        <v>118.98100159206362</v>
      </c>
      <c r="AD100" s="32">
        <f t="shared" si="58"/>
        <v>117.05049876191495</v>
      </c>
      <c r="AE100" s="32">
        <f t="shared" si="58"/>
        <v>36.53293860406589</v>
      </c>
      <c r="AF100" s="32">
        <f t="shared" si="58"/>
        <v>138.60071191656471</v>
      </c>
      <c r="AG100" s="32">
        <f t="shared" si="58"/>
        <v>142.57962899612855</v>
      </c>
      <c r="AH100" s="32">
        <f t="shared" si="58"/>
        <v>42.286625420408612</v>
      </c>
      <c r="AI100" s="32">
        <f t="shared" ref="AI100:AK100" si="59">$E$97*AI97+$E$98*AI98+$E$99*AI99</f>
        <v>6.8502238128668047</v>
      </c>
      <c r="AJ100" s="32">
        <f t="shared" si="59"/>
        <v>2.1191932090347656</v>
      </c>
      <c r="AK100" s="32">
        <f t="shared" si="59"/>
        <v>5.5654683760169057</v>
      </c>
      <c r="AL100" s="32">
        <f t="shared" ref="AL100:AN100" si="60">$E$97*AL97+$E$98*AL98+$E$99*AL99</f>
        <v>6.3656945521523305</v>
      </c>
      <c r="AM100" s="32">
        <f t="shared" si="60"/>
        <v>2.0218700403258119</v>
      </c>
      <c r="AN100" s="32">
        <f t="shared" si="60"/>
        <v>6.8706714844969099</v>
      </c>
      <c r="AO100" s="32">
        <f t="shared" si="58"/>
        <v>1739.4543395887995</v>
      </c>
      <c r="AP100" s="32">
        <f t="shared" si="58"/>
        <v>352.04067572834447</v>
      </c>
      <c r="AQ100" s="32">
        <f t="shared" si="58"/>
        <v>73.573651904644635</v>
      </c>
      <c r="AR100" s="32">
        <f t="shared" si="58"/>
        <v>60.251764252647988</v>
      </c>
      <c r="AS100" s="32">
        <f t="shared" si="58"/>
        <v>89.328834546991828</v>
      </c>
    </row>
    <row r="101" spans="1:45" s="2" customFormat="1" x14ac:dyDescent="0.3">
      <c r="C101" s="9" t="s">
        <v>285</v>
      </c>
      <c r="D101" s="46">
        <f>(I101-MIN($I$101:$I$106))*627.509</f>
        <v>2.7990038946741551</v>
      </c>
      <c r="E101" s="1">
        <f>EXP(-D101/(0.001986*295.15))/(EXP(-$D$101/(0.001986*295.15))+EXP(-$D$102/(0.001986*295.15))+EXP(-$D$103/(0.001986*295.15))+EXP(-$D$104/(0.001986*295.15))+EXP(-$D$105/(0.001986*295.15))+EXP(-$D$106/(0.001986*295.15)))</f>
        <v>4.4370389812217002E-3</v>
      </c>
      <c r="F101" s="82">
        <v>-3643.3001909999998</v>
      </c>
      <c r="G101" s="2">
        <v>-3643.1743959999999</v>
      </c>
      <c r="H101" s="2">
        <v>-3643.0277950999998</v>
      </c>
      <c r="I101" s="4">
        <f t="shared" si="26"/>
        <v>-3642.9020000999994</v>
      </c>
      <c r="J101" s="2">
        <v>2.6819999999999999</v>
      </c>
      <c r="K101" s="2">
        <v>-0.30359000000000003</v>
      </c>
      <c r="L101" s="2">
        <v>-2.7689999999999999E-2</v>
      </c>
      <c r="M101" s="2">
        <v>-0.16564000000000001</v>
      </c>
      <c r="N101" s="2">
        <v>0.27589999999999998</v>
      </c>
      <c r="O101" s="2">
        <v>4.972E-2</v>
      </c>
      <c r="P101" s="2">
        <v>172.89099999999999</v>
      </c>
      <c r="Q101" s="2">
        <v>7.4142999999999999</v>
      </c>
      <c r="R101" s="2">
        <v>2.625</v>
      </c>
      <c r="S101" s="2">
        <v>-10.039300000000001</v>
      </c>
      <c r="T101" s="2">
        <v>12.753500000000001</v>
      </c>
      <c r="U101" s="2">
        <v>0.76720999999999995</v>
      </c>
      <c r="V101" s="2">
        <v>-0.57255999999999996</v>
      </c>
      <c r="W101" s="2">
        <v>-0.49752000000000002</v>
      </c>
      <c r="X101" s="2">
        <v>-0.50895999999999997</v>
      </c>
      <c r="Y101" s="2">
        <v>-0.1179</v>
      </c>
      <c r="Z101" s="2">
        <v>-240.4761</v>
      </c>
      <c r="AA101" s="2">
        <v>3.8041</v>
      </c>
      <c r="AB101" s="2">
        <v>141.12719999999999</v>
      </c>
      <c r="AC101" s="2">
        <v>120.6</v>
      </c>
      <c r="AD101" s="2">
        <v>116.142</v>
      </c>
      <c r="AE101" s="2">
        <v>178.404</v>
      </c>
      <c r="AF101" s="2">
        <v>2.5779999999999998</v>
      </c>
      <c r="AG101" s="2">
        <v>3.2</v>
      </c>
      <c r="AH101" s="2">
        <v>175.81899999999999</v>
      </c>
      <c r="AI101">
        <v>5.7522643799999997</v>
      </c>
      <c r="AJ101">
        <v>1.720107826532232</v>
      </c>
      <c r="AK101">
        <v>6.9629355062087521</v>
      </c>
      <c r="AL101">
        <v>5.4815337299999998</v>
      </c>
      <c r="AM101">
        <v>1.717169112567551</v>
      </c>
      <c r="AN101">
        <v>7.2041988187514452</v>
      </c>
      <c r="AO101" s="2">
        <v>1784.3711000000001</v>
      </c>
      <c r="AP101" s="2">
        <v>293.54149999999998</v>
      </c>
      <c r="AQ101">
        <v>75.632241900251685</v>
      </c>
      <c r="AR101">
        <v>61.782176246499091</v>
      </c>
      <c r="AS101">
        <v>90.373820257031767</v>
      </c>
    </row>
    <row r="102" spans="1:45" s="2" customFormat="1" x14ac:dyDescent="0.3">
      <c r="B102" s="12"/>
      <c r="C102" s="9" t="s">
        <v>286</v>
      </c>
      <c r="D102" s="46">
        <f t="shared" ref="D102:D106" si="61">(I102-MIN($I$101:$I$106))*627.509</f>
        <v>2.6488409904187327</v>
      </c>
      <c r="E102" s="1">
        <f t="shared" ref="E102:E106" si="62">EXP(-D102/(0.001986*295.15))/(EXP(-$D$101/(0.001986*295.15))+EXP(-$D$102/(0.001986*295.15))+EXP(-$D$103/(0.001986*295.15))+EXP(-$D$104/(0.001986*295.15))+EXP(-$D$105/(0.001986*295.15))+EXP(-$D$106/(0.001986*295.15)))</f>
        <v>5.7325734472787023E-3</v>
      </c>
      <c r="F102" s="82">
        <v>-3643.2998349999998</v>
      </c>
      <c r="G102" s="2">
        <v>-3643.1740380000001</v>
      </c>
      <c r="H102" s="2">
        <v>-3643.0280364</v>
      </c>
      <c r="I102" s="4">
        <f t="shared" si="26"/>
        <v>-3642.9022394000003</v>
      </c>
      <c r="J102" s="2">
        <v>5.1260000000000003</v>
      </c>
      <c r="K102" s="2">
        <v>-0.30408000000000002</v>
      </c>
      <c r="L102" s="2">
        <v>-2.8029999999999999E-2</v>
      </c>
      <c r="M102" s="2">
        <v>-0.16606000000000001</v>
      </c>
      <c r="N102" s="2">
        <v>0.27605000000000002</v>
      </c>
      <c r="O102" s="2">
        <v>4.9939999999999998E-2</v>
      </c>
      <c r="P102" s="2">
        <v>172.827</v>
      </c>
      <c r="Q102" s="2">
        <v>7.1326000000000001</v>
      </c>
      <c r="R102" s="2">
        <v>2.2498999999999998</v>
      </c>
      <c r="S102" s="2">
        <v>-9.3825000000000003</v>
      </c>
      <c r="T102" s="2">
        <v>11.998699999999999</v>
      </c>
      <c r="U102" s="2">
        <v>0.76849999999999996</v>
      </c>
      <c r="V102" s="2">
        <v>-0.57384999999999997</v>
      </c>
      <c r="W102" s="2">
        <v>-0.49913000000000002</v>
      </c>
      <c r="X102" s="2">
        <v>-0.5091</v>
      </c>
      <c r="Y102" s="2">
        <v>-0.88360000000000005</v>
      </c>
      <c r="Z102" s="2">
        <v>-232.0471</v>
      </c>
      <c r="AA102" s="2">
        <v>5.5449999999999999</v>
      </c>
      <c r="AB102" s="2">
        <v>140.8563</v>
      </c>
      <c r="AC102" s="2">
        <v>120.655</v>
      </c>
      <c r="AD102" s="2">
        <v>116.062</v>
      </c>
      <c r="AE102" s="2">
        <v>2.7850000000000001</v>
      </c>
      <c r="AF102" s="2">
        <v>178.215</v>
      </c>
      <c r="AG102" s="2">
        <v>175.76499999999999</v>
      </c>
      <c r="AH102" s="2">
        <v>3.2349999999999999</v>
      </c>
      <c r="AI102">
        <v>5.7412327899999998</v>
      </c>
      <c r="AJ102">
        <v>1.730323542097471</v>
      </c>
      <c r="AK102">
        <v>6.9620298037506254</v>
      </c>
      <c r="AL102">
        <v>5.5806147399999997</v>
      </c>
      <c r="AM102">
        <v>1.7227377135861159</v>
      </c>
      <c r="AN102">
        <v>7.2056789364210498</v>
      </c>
      <c r="AO102" s="2">
        <v>1784.9402</v>
      </c>
      <c r="AP102" s="2">
        <v>295.65230000000003</v>
      </c>
      <c r="AQ102">
        <v>75.634544929851756</v>
      </c>
      <c r="AR102">
        <v>61.77998020031967</v>
      </c>
      <c r="AS102">
        <v>90.372132629204415</v>
      </c>
    </row>
    <row r="103" spans="1:45" s="2" customFormat="1" x14ac:dyDescent="0.3">
      <c r="B103" s="12"/>
      <c r="C103" s="9" t="s">
        <v>287</v>
      </c>
      <c r="D103" s="46">
        <f t="shared" si="61"/>
        <v>9.4816609353851167E-2</v>
      </c>
      <c r="E103" s="1">
        <f t="shared" si="62"/>
        <v>0.44734026401433663</v>
      </c>
      <c r="F103" s="82">
        <v>-3643.298875</v>
      </c>
      <c r="G103" s="2">
        <v>-3643.1739910000001</v>
      </c>
      <c r="H103" s="2">
        <v>-3643.0311935</v>
      </c>
      <c r="I103" s="4">
        <f t="shared" si="26"/>
        <v>-3642.9063095000006</v>
      </c>
      <c r="J103" s="2">
        <v>4.9650999999999996</v>
      </c>
      <c r="K103" s="2">
        <v>-0.30125999999999997</v>
      </c>
      <c r="L103" s="2">
        <v>-2.1520000000000001E-2</v>
      </c>
      <c r="M103" s="2">
        <v>-0.16139000000000001</v>
      </c>
      <c r="N103" s="2">
        <v>0.27973999999999999</v>
      </c>
      <c r="O103" s="2">
        <v>4.6559999999999997E-2</v>
      </c>
      <c r="P103" s="2">
        <v>176.13300000000001</v>
      </c>
      <c r="Q103" s="2">
        <v>12.969200000000001</v>
      </c>
      <c r="R103" s="2">
        <v>1.2657</v>
      </c>
      <c r="S103" s="2">
        <v>-14.2349</v>
      </c>
      <c r="T103" s="2">
        <v>19.2986</v>
      </c>
      <c r="U103" s="2">
        <v>0.77281999999999995</v>
      </c>
      <c r="V103" s="2">
        <v>-0.57184999999999997</v>
      </c>
      <c r="W103" s="2">
        <v>-0.49789</v>
      </c>
      <c r="X103" s="2">
        <v>-0.51653000000000004</v>
      </c>
      <c r="Y103" s="2">
        <v>-0.19270000000000001</v>
      </c>
      <c r="Z103" s="2">
        <v>-218.4649</v>
      </c>
      <c r="AA103" s="2">
        <v>4.2485999999999997</v>
      </c>
      <c r="AB103" s="2">
        <v>139.8766</v>
      </c>
      <c r="AC103" s="2">
        <v>120.65600000000001</v>
      </c>
      <c r="AD103" s="2">
        <v>115.18600000000001</v>
      </c>
      <c r="AE103" s="2">
        <v>0.69499999999999995</v>
      </c>
      <c r="AF103" s="2">
        <v>178.68899999999999</v>
      </c>
      <c r="AG103" s="2">
        <v>179.38399999999999</v>
      </c>
      <c r="AH103" s="2">
        <v>1E-3</v>
      </c>
      <c r="AI103">
        <v>5.4869788599999998</v>
      </c>
      <c r="AJ103">
        <v>2.5907932332766999</v>
      </c>
      <c r="AK103">
        <v>6.4796767916690943</v>
      </c>
      <c r="AL103">
        <v>7.2461146200000002</v>
      </c>
      <c r="AM103">
        <v>2.3959514749212332</v>
      </c>
      <c r="AN103">
        <v>4.9991144702569494</v>
      </c>
      <c r="AO103" s="2">
        <v>1800.5020999999999</v>
      </c>
      <c r="AP103" s="2">
        <v>210.9324</v>
      </c>
      <c r="AQ103">
        <v>75.758264901092559</v>
      </c>
      <c r="AR103">
        <v>63.19709674600621</v>
      </c>
      <c r="AS103">
        <v>89.83537004392123</v>
      </c>
    </row>
    <row r="104" spans="1:45" s="2" customFormat="1" x14ac:dyDescent="0.3">
      <c r="C104" s="9" t="s">
        <v>288</v>
      </c>
      <c r="D104" s="1">
        <f t="shared" si="61"/>
        <v>0</v>
      </c>
      <c r="E104" s="79">
        <f t="shared" si="62"/>
        <v>0.52588168993519857</v>
      </c>
      <c r="F104" s="82">
        <v>-3643.2993689999998</v>
      </c>
      <c r="G104" s="2">
        <v>-3643.1744450000001</v>
      </c>
      <c r="H104" s="2">
        <v>-3643.0313845999999</v>
      </c>
      <c r="I104" s="4">
        <f t="shared" si="26"/>
        <v>-3642.9064605999997</v>
      </c>
      <c r="J104" s="2">
        <v>2.5276000000000001</v>
      </c>
      <c r="K104" s="2">
        <v>-0.3014</v>
      </c>
      <c r="L104" s="2">
        <v>-2.155E-2</v>
      </c>
      <c r="M104" s="2">
        <v>-0.16148000000000001</v>
      </c>
      <c r="N104" s="2">
        <v>0.27984999999999999</v>
      </c>
      <c r="O104" s="2">
        <v>4.6589999999999999E-2</v>
      </c>
      <c r="P104" s="2">
        <v>176.10499999999999</v>
      </c>
      <c r="Q104" s="2">
        <v>5.8872</v>
      </c>
      <c r="R104" s="2">
        <v>4.3956</v>
      </c>
      <c r="S104" s="2">
        <v>-10.2828</v>
      </c>
      <c r="T104" s="2">
        <v>12.6379</v>
      </c>
      <c r="U104" s="2">
        <v>0.77112999999999998</v>
      </c>
      <c r="V104" s="2">
        <v>-0.57104999999999995</v>
      </c>
      <c r="W104" s="2">
        <v>-0.49636999999999998</v>
      </c>
      <c r="X104" s="2">
        <v>-0.51478999999999997</v>
      </c>
      <c r="Y104" s="2">
        <v>0.2581</v>
      </c>
      <c r="Z104" s="2">
        <v>-226.20760000000001</v>
      </c>
      <c r="AA104" s="2">
        <v>2.0819000000000001</v>
      </c>
      <c r="AB104" s="2">
        <v>140.01759999999999</v>
      </c>
      <c r="AC104" s="2">
        <v>120.59399999999999</v>
      </c>
      <c r="AD104" s="2">
        <v>115.434</v>
      </c>
      <c r="AE104" s="2">
        <v>179.05699999999999</v>
      </c>
      <c r="AF104" s="2">
        <v>0.111</v>
      </c>
      <c r="AG104" s="2">
        <v>0.72199999999999998</v>
      </c>
      <c r="AH104" s="2">
        <v>178.22399999999999</v>
      </c>
      <c r="AI104">
        <v>5.5249485500000004</v>
      </c>
      <c r="AJ104">
        <v>2.3837102105286831</v>
      </c>
      <c r="AK104">
        <v>6.4636734450778688</v>
      </c>
      <c r="AL104">
        <v>7.3557168500000003</v>
      </c>
      <c r="AM104">
        <v>2.3555938433794918</v>
      </c>
      <c r="AN104">
        <v>5.0457630586548099</v>
      </c>
      <c r="AO104" s="2">
        <v>1799.5748000000001</v>
      </c>
      <c r="AP104" s="2">
        <v>213.91149999999999</v>
      </c>
      <c r="AQ104">
        <v>75.929627690273165</v>
      </c>
      <c r="AR104">
        <v>63.355779525886867</v>
      </c>
      <c r="AS104">
        <v>89.95238184160894</v>
      </c>
    </row>
    <row r="105" spans="1:45" s="2" customFormat="1" x14ac:dyDescent="0.3">
      <c r="C105" s="9" t="s">
        <v>468</v>
      </c>
      <c r="D105" s="46">
        <f t="shared" si="61"/>
        <v>2.5176288587287341</v>
      </c>
      <c r="E105" s="1">
        <f t="shared" si="62"/>
        <v>7.1707618138781475E-3</v>
      </c>
      <c r="F105" s="82">
        <v>-3643.2981300000001</v>
      </c>
      <c r="G105" s="2">
        <v>-3643.1720690000002</v>
      </c>
      <c r="H105" s="2">
        <v>-3643.0285094999999</v>
      </c>
      <c r="I105" s="4">
        <f t="shared" si="26"/>
        <v>-3642.9024485</v>
      </c>
      <c r="J105" s="2">
        <v>2.9195000000000002</v>
      </c>
      <c r="K105" s="2">
        <v>-0.30082999999999999</v>
      </c>
      <c r="L105" s="2">
        <v>-2.2880000000000001E-2</v>
      </c>
      <c r="M105" s="2">
        <v>-0.16184999999999999</v>
      </c>
      <c r="N105" s="2">
        <v>0.27794999999999997</v>
      </c>
      <c r="O105" s="2">
        <v>4.7129999999999998E-2</v>
      </c>
      <c r="P105" s="2">
        <v>172.768</v>
      </c>
      <c r="Q105" s="2">
        <v>8.3176000000000005</v>
      </c>
      <c r="R105" s="2">
        <v>1.6093999999999999</v>
      </c>
      <c r="S105" s="2">
        <v>-9.9269999999999996</v>
      </c>
      <c r="T105" s="2">
        <v>13.050599999999999</v>
      </c>
      <c r="U105" s="2">
        <v>0.77115</v>
      </c>
      <c r="V105" s="2">
        <v>-0.57838999999999996</v>
      </c>
      <c r="W105" s="2">
        <v>-0.50410999999999995</v>
      </c>
      <c r="X105" s="2">
        <v>-0.50954999999999995</v>
      </c>
      <c r="Y105" s="2">
        <v>-0.2576</v>
      </c>
      <c r="Z105" s="2">
        <v>-235.5368</v>
      </c>
      <c r="AA105" s="2">
        <v>2.0425</v>
      </c>
      <c r="AB105" s="2">
        <v>135.94900000000001</v>
      </c>
      <c r="AC105" s="2">
        <v>119.90300000000001</v>
      </c>
      <c r="AD105" s="2">
        <v>118.86</v>
      </c>
      <c r="AE105" s="2">
        <v>170.37200000000001</v>
      </c>
      <c r="AF105" s="2">
        <v>6.8</v>
      </c>
      <c r="AG105" s="2">
        <v>6.6740000000000004</v>
      </c>
      <c r="AH105" s="2">
        <v>176.154</v>
      </c>
      <c r="AI105">
        <v>6.8760981799999996</v>
      </c>
      <c r="AJ105">
        <v>1.999544190179561</v>
      </c>
      <c r="AK105">
        <v>5.7608882726465502</v>
      </c>
      <c r="AL105">
        <v>5.4481446800000004</v>
      </c>
      <c r="AM105">
        <v>1.836628878139845</v>
      </c>
      <c r="AN105">
        <v>8.0630070694235556</v>
      </c>
      <c r="AO105" s="2">
        <v>1782.3764000000001</v>
      </c>
      <c r="AP105" s="2">
        <v>289.56909999999999</v>
      </c>
      <c r="AQ105">
        <v>76.816388780588497</v>
      </c>
      <c r="AR105">
        <v>63.592379599733192</v>
      </c>
      <c r="AS105">
        <v>90.866106442577035</v>
      </c>
    </row>
    <row r="106" spans="1:45" s="2" customFormat="1" x14ac:dyDescent="0.3">
      <c r="C106" s="9" t="s">
        <v>469</v>
      </c>
      <c r="D106" s="46">
        <f t="shared" si="61"/>
        <v>2.3566100488649253</v>
      </c>
      <c r="E106" s="1">
        <f t="shared" si="62"/>
        <v>9.4376718080861084E-3</v>
      </c>
      <c r="F106" s="82">
        <v>-3643.2976629999998</v>
      </c>
      <c r="G106" s="2">
        <v>-3643.1717349999999</v>
      </c>
      <c r="H106" s="2">
        <v>-3643.0286331000002</v>
      </c>
      <c r="I106" s="4">
        <f t="shared" si="26"/>
        <v>-3642.9027051000007</v>
      </c>
      <c r="J106" s="2">
        <v>5.2643000000000004</v>
      </c>
      <c r="K106" s="2">
        <v>-0.30055999999999999</v>
      </c>
      <c r="L106" s="2">
        <v>-2.358E-2</v>
      </c>
      <c r="M106" s="2">
        <v>-0.16206999999999999</v>
      </c>
      <c r="N106" s="2">
        <v>0.27698</v>
      </c>
      <c r="O106" s="2">
        <v>4.7419999999999997E-2</v>
      </c>
      <c r="P106" s="2">
        <v>172.4</v>
      </c>
      <c r="Q106" s="2">
        <v>10.8248</v>
      </c>
      <c r="R106" s="2">
        <v>0.63739999999999997</v>
      </c>
      <c r="S106" s="2">
        <v>-11.462199999999999</v>
      </c>
      <c r="T106" s="2">
        <v>15.778700000000001</v>
      </c>
      <c r="U106" s="2">
        <v>0.77246999999999999</v>
      </c>
      <c r="V106" s="2">
        <v>-0.57920000000000005</v>
      </c>
      <c r="W106" s="2">
        <v>-0.50517000000000001</v>
      </c>
      <c r="X106" s="2">
        <v>-0.51037999999999994</v>
      </c>
      <c r="Y106" s="2">
        <v>-0.73280000000000001</v>
      </c>
      <c r="Z106" s="2">
        <v>-228.5445</v>
      </c>
      <c r="AA106" s="2">
        <v>4.1581999999999999</v>
      </c>
      <c r="AB106" s="2">
        <v>135.83109999999999</v>
      </c>
      <c r="AC106" s="2">
        <v>119.98399999999999</v>
      </c>
      <c r="AD106" s="2">
        <v>118.7</v>
      </c>
      <c r="AE106" s="2">
        <v>8.34</v>
      </c>
      <c r="AF106" s="2">
        <v>169.94499999999999</v>
      </c>
      <c r="AG106" s="2">
        <v>174.52500000000001</v>
      </c>
      <c r="AH106" s="2">
        <v>7.19</v>
      </c>
      <c r="AI106">
        <v>6.8710072100000001</v>
      </c>
      <c r="AJ106">
        <v>1.9962194061452909</v>
      </c>
      <c r="AK106">
        <v>5.7659780270638636</v>
      </c>
      <c r="AL106">
        <v>5.6110964599999997</v>
      </c>
      <c r="AM106">
        <v>1.815036682832496</v>
      </c>
      <c r="AN106">
        <v>8.0585713079921462</v>
      </c>
      <c r="AO106" s="2">
        <v>1783.4681</v>
      </c>
      <c r="AP106" s="2">
        <v>291.13200000000001</v>
      </c>
      <c r="AQ106">
        <v>76.850574273319708</v>
      </c>
      <c r="AR106">
        <v>63.633357040858428</v>
      </c>
      <c r="AS106">
        <v>90.889669879851041</v>
      </c>
    </row>
    <row r="107" spans="1:45" s="32" customFormat="1" x14ac:dyDescent="0.3">
      <c r="A107" s="32" t="s">
        <v>290</v>
      </c>
      <c r="B107" s="32" t="s">
        <v>13</v>
      </c>
      <c r="C107" s="33" t="s">
        <v>289</v>
      </c>
      <c r="E107" s="32">
        <f>SUM(E101:E106)</f>
        <v>0.99999999999999978</v>
      </c>
      <c r="F107" s="81">
        <f>$E$101*F101+$E$102*F102+$E$103*F103+$E$104*F104+$E$105*F105+$E$106*F106</f>
        <v>-3643.2991293472924</v>
      </c>
      <c r="G107" s="32">
        <f t="shared" ref="G107:AS107" si="63">$E$101*G101+$E$102*G102+$E$103*G103+$E$104*G104+$E$105*G105+$E$106*G106</f>
        <v>-3643.1741967431271</v>
      </c>
      <c r="H107" s="32">
        <f t="shared" si="63"/>
        <v>-3643.0312174083097</v>
      </c>
      <c r="I107" s="32">
        <f t="shared" si="63"/>
        <v>-3642.9062848041444</v>
      </c>
      <c r="J107" s="32">
        <f t="shared" si="63"/>
        <v>3.6622107891911027</v>
      </c>
      <c r="K107" s="32">
        <f t="shared" si="63"/>
        <v>-0.30135043779669274</v>
      </c>
      <c r="L107" s="32">
        <f t="shared" si="63"/>
        <v>-2.1629665874345508E-2</v>
      </c>
      <c r="M107" s="32">
        <f t="shared" si="63"/>
        <v>-0.161492674053027</v>
      </c>
      <c r="N107" s="32">
        <f t="shared" si="63"/>
        <v>0.27972077192234729</v>
      </c>
      <c r="O107" s="32">
        <f t="shared" si="63"/>
        <v>4.6621377324119383E-2</v>
      </c>
      <c r="P107" s="32">
        <f t="shared" si="63"/>
        <v>176.02557810212465</v>
      </c>
      <c r="Q107" s="32">
        <f t="shared" si="63"/>
        <v>9.1332061667810507</v>
      </c>
      <c r="R107" s="32">
        <f t="shared" si="63"/>
        <v>2.9198652688405735</v>
      </c>
      <c r="S107" s="32">
        <f t="shared" si="63"/>
        <v>-12.053071435621625</v>
      </c>
      <c r="T107" s="32">
        <f t="shared" si="63"/>
        <v>15.646949170294443</v>
      </c>
      <c r="U107" s="32">
        <f t="shared" si="63"/>
        <v>0.77186632508067055</v>
      </c>
      <c r="V107" s="32">
        <f t="shared" si="63"/>
        <v>-0.57156017376267509</v>
      </c>
      <c r="W107" s="32">
        <f t="shared" si="63"/>
        <v>-0.49720943490719516</v>
      </c>
      <c r="X107" s="32">
        <f t="shared" si="63"/>
        <v>-0.51543069085463089</v>
      </c>
      <c r="Y107" s="32">
        <f t="shared" si="63"/>
        <v>3.5176052358590074E-2</v>
      </c>
      <c r="Z107" s="32">
        <f t="shared" si="63"/>
        <v>-222.92971615752748</v>
      </c>
      <c r="AA107" s="32">
        <f t="shared" si="63"/>
        <v>3.0979590036382558</v>
      </c>
      <c r="AB107" s="32">
        <f t="shared" si="63"/>
        <v>139.89557049603727</v>
      </c>
      <c r="AC107" s="32">
        <f t="shared" si="63"/>
        <v>120.61139942936671</v>
      </c>
      <c r="AD107" s="32">
        <f t="shared" si="63"/>
        <v>115.38519156034758</v>
      </c>
      <c r="AE107" s="32">
        <f t="shared" si="63"/>
        <v>96.581657172306834</v>
      </c>
      <c r="AF107" s="32">
        <f t="shared" si="63"/>
        <v>82.678872883200512</v>
      </c>
      <c r="AG107" s="32">
        <f t="shared" si="63"/>
        <v>83.34212413343387</v>
      </c>
      <c r="AH107" s="32">
        <f t="shared" si="63"/>
        <v>95.854861515878227</v>
      </c>
      <c r="AI107" s="32">
        <f t="shared" ref="AI107:AK107" si="64">$E$101*AI101+$E$102*AI102+$E$103*AI103+$E$104*AI104+$E$105*AI105+$E$106*AI106</f>
        <v>5.532604085380056</v>
      </c>
      <c r="AJ107" s="32">
        <f t="shared" si="64"/>
        <v>2.4632449938162582</v>
      </c>
      <c r="AK107" s="32">
        <f t="shared" si="64"/>
        <v>6.4642803705681411</v>
      </c>
      <c r="AL107" s="32">
        <f t="shared" ref="AL107:AN107" si="65">$E$101*AL101+$E$102*AL102+$E$103*AL103+$E$104*AL104+$E$105*AL105+$E$106*AL106</f>
        <v>7.2580517323674894</v>
      </c>
      <c r="AM107" s="32">
        <f t="shared" si="65"/>
        <v>2.3583638520353429</v>
      </c>
      <c r="AN107" s="32">
        <f t="shared" si="65"/>
        <v>5.0969240404337777</v>
      </c>
      <c r="AO107" s="32">
        <f t="shared" si="63"/>
        <v>1799.5629299193988</v>
      </c>
      <c r="AP107" s="32">
        <f t="shared" si="63"/>
        <v>214.67203953805483</v>
      </c>
      <c r="AQ107" s="32">
        <f t="shared" si="63"/>
        <v>75.865009463146976</v>
      </c>
      <c r="AR107" s="32">
        <f t="shared" si="63"/>
        <v>63.27309509303921</v>
      </c>
      <c r="AS107" s="32">
        <f t="shared" si="63"/>
        <v>89.919711862406956</v>
      </c>
    </row>
    <row r="108" spans="1:45" s="2" customFormat="1" x14ac:dyDescent="0.3">
      <c r="C108" s="9" t="s">
        <v>291</v>
      </c>
      <c r="D108" s="46">
        <f>(I108-MIN($I$108:$I$110))*627.509</f>
        <v>5.5409044567239565E-2</v>
      </c>
      <c r="E108" s="1">
        <f>EXP(-D108/(0.001986*295.15))/(EXP(-$D$108/(0.001986*295.15))+EXP(-$D$109/(0.001986*295.15))+EXP(-$D$110/(0.001986*295.15)))</f>
        <v>0.46916087520427402</v>
      </c>
      <c r="F108" s="82">
        <v>-1567.474479</v>
      </c>
      <c r="G108" s="2">
        <v>-1567.344705</v>
      </c>
      <c r="H108" s="2">
        <v>-1567.1333275</v>
      </c>
      <c r="I108" s="4">
        <f t="shared" si="26"/>
        <v>-1567.0035535000002</v>
      </c>
      <c r="J108" s="2">
        <v>8.4867000000000008</v>
      </c>
      <c r="K108" s="2">
        <v>-0.30387999999999998</v>
      </c>
      <c r="L108" s="2">
        <v>-6.4149999999999999E-2</v>
      </c>
      <c r="M108" s="2">
        <v>-0.18401000000000001</v>
      </c>
      <c r="N108" s="2">
        <v>0.23973</v>
      </c>
      <c r="O108" s="2">
        <v>7.0620000000000002E-2</v>
      </c>
      <c r="P108" s="2">
        <v>193.08099999999999</v>
      </c>
      <c r="Q108" s="2">
        <v>3.8732000000000002</v>
      </c>
      <c r="R108" s="2">
        <v>-0.3614</v>
      </c>
      <c r="S108" s="2">
        <v>-3.5118</v>
      </c>
      <c r="T108" s="2">
        <v>5.2407000000000004</v>
      </c>
      <c r="U108" s="2">
        <v>0.72008000000000005</v>
      </c>
      <c r="V108" s="2">
        <v>-0.58918000000000004</v>
      </c>
      <c r="W108" s="2">
        <v>-0.48377999999999999</v>
      </c>
      <c r="X108" s="2">
        <v>-0.29447000000000001</v>
      </c>
      <c r="Y108" s="2">
        <v>8.1084999999999994</v>
      </c>
      <c r="Z108" s="2">
        <v>-162.33699999999999</v>
      </c>
      <c r="AA108" s="2">
        <v>3.9883999999999999</v>
      </c>
      <c r="AB108" s="2">
        <v>42.634399999999999</v>
      </c>
      <c r="AC108" s="2">
        <v>119.751</v>
      </c>
      <c r="AD108" s="2">
        <v>115.943</v>
      </c>
      <c r="AE108" s="2">
        <v>2.8410000000000002</v>
      </c>
      <c r="AF108" s="2">
        <v>176.517</v>
      </c>
      <c r="AG108" s="2">
        <v>176.96299999999999</v>
      </c>
      <c r="AH108" s="2">
        <v>3.6789999999999998</v>
      </c>
      <c r="AI108">
        <v>8.5101474400000008</v>
      </c>
      <c r="AJ108">
        <v>2.5437651132748229</v>
      </c>
      <c r="AK108">
        <v>5.6082077030377784</v>
      </c>
      <c r="AL108">
        <v>6.8344451299999998</v>
      </c>
      <c r="AM108">
        <v>2.0467008216625411</v>
      </c>
      <c r="AN108">
        <v>7.0116070384256401</v>
      </c>
      <c r="AO108" s="2">
        <v>1762.65</v>
      </c>
      <c r="AP108" s="2">
        <v>210.2483</v>
      </c>
      <c r="AQ108">
        <v>72.334004793229838</v>
      </c>
      <c r="AR108">
        <v>57.219166156912763</v>
      </c>
      <c r="AS108">
        <v>89.090447325273487</v>
      </c>
    </row>
    <row r="109" spans="1:45" s="2" customFormat="1" x14ac:dyDescent="0.3">
      <c r="C109" s="9" t="s">
        <v>292</v>
      </c>
      <c r="D109" s="46">
        <f>(I109-MIN($I$108:$I$110))*627.509</f>
        <v>2.0670773968675138</v>
      </c>
      <c r="E109" s="1">
        <f t="shared" ref="E109:E110" si="66">EXP(-D109/(0.001986*295.15))/(EXP(-$D$108/(0.001986*295.15))+EXP(-$D$109/(0.001986*295.15))+EXP(-$D$110/(0.001986*295.15)))</f>
        <v>1.5165875680669403E-2</v>
      </c>
      <c r="F109" s="82">
        <v>-1567.471724</v>
      </c>
      <c r="G109" s="2">
        <v>-1567.3407629999999</v>
      </c>
      <c r="H109" s="2">
        <v>-1567.1313087000001</v>
      </c>
      <c r="I109" s="4">
        <f t="shared" si="26"/>
        <v>-1567.0003477</v>
      </c>
      <c r="J109" s="2">
        <v>8.2994000000000003</v>
      </c>
      <c r="K109" s="2">
        <v>-0.30313000000000001</v>
      </c>
      <c r="L109" s="2">
        <v>-5.6520000000000001E-2</v>
      </c>
      <c r="M109" s="2">
        <v>-0.17982999999999999</v>
      </c>
      <c r="N109" s="2">
        <v>0.24661</v>
      </c>
      <c r="O109" s="2">
        <v>6.5559999999999993E-2</v>
      </c>
      <c r="P109" s="2">
        <v>187.43600000000001</v>
      </c>
      <c r="Q109" s="2">
        <v>3.6671</v>
      </c>
      <c r="R109" s="2">
        <v>3.4000000000000002E-2</v>
      </c>
      <c r="S109" s="2">
        <v>-3.7010999999999998</v>
      </c>
      <c r="T109" s="2">
        <v>5.2102000000000004</v>
      </c>
      <c r="U109" s="2">
        <v>0.71970999999999996</v>
      </c>
      <c r="V109" s="2">
        <v>-0.56927000000000005</v>
      </c>
      <c r="W109" s="2">
        <v>-0.49442000000000003</v>
      </c>
      <c r="X109" s="2">
        <v>-0.26860000000000001</v>
      </c>
      <c r="Y109" s="2">
        <v>3.4922</v>
      </c>
      <c r="Z109" s="2">
        <v>-226.4015</v>
      </c>
      <c r="AA109" s="2">
        <v>6.9109999999999996</v>
      </c>
      <c r="AB109" s="2">
        <v>35.624600000000001</v>
      </c>
      <c r="AC109" s="2">
        <v>120.17</v>
      </c>
      <c r="AD109" s="2">
        <v>117.855</v>
      </c>
      <c r="AE109" s="2">
        <v>18.056000000000001</v>
      </c>
      <c r="AF109" s="2">
        <v>157.65299999999999</v>
      </c>
      <c r="AG109" s="2">
        <v>160.4</v>
      </c>
      <c r="AH109" s="2">
        <v>23.890999999999998</v>
      </c>
      <c r="AI109">
        <v>8.6394280200000004</v>
      </c>
      <c r="AJ109">
        <v>2.3883384476488358</v>
      </c>
      <c r="AK109">
        <v>5.5181076045067314</v>
      </c>
      <c r="AL109">
        <v>5.59541355</v>
      </c>
      <c r="AM109">
        <v>1.935752408483745</v>
      </c>
      <c r="AN109">
        <v>8.3281362737439864</v>
      </c>
      <c r="AO109" s="2">
        <v>1758.7113999999999</v>
      </c>
      <c r="AP109" s="2">
        <v>406.8587</v>
      </c>
      <c r="AQ109">
        <v>71.908119441667736</v>
      </c>
      <c r="AR109">
        <v>56.814554351517053</v>
      </c>
      <c r="AS109">
        <v>89.01525337635951</v>
      </c>
    </row>
    <row r="110" spans="1:45" s="2" customFormat="1" x14ac:dyDescent="0.3">
      <c r="C110" s="9" t="s">
        <v>293</v>
      </c>
      <c r="D110" s="48">
        <f>(I110-MIN($I$108:$I$110))*627.509</f>
        <v>0</v>
      </c>
      <c r="E110" s="1">
        <f t="shared" si="66"/>
        <v>0.51567324911505663</v>
      </c>
      <c r="F110" s="82">
        <v>-1567.475332</v>
      </c>
      <c r="G110" s="2">
        <v>-1567.345139</v>
      </c>
      <c r="H110" s="2">
        <v>-1567.1338347999999</v>
      </c>
      <c r="I110" s="4">
        <f t="shared" si="26"/>
        <v>-1567.0036418</v>
      </c>
      <c r="J110" s="2">
        <v>6.1885000000000003</v>
      </c>
      <c r="K110" s="2">
        <v>-0.30192999999999998</v>
      </c>
      <c r="L110" s="2">
        <v>-6.3320000000000001E-2</v>
      </c>
      <c r="M110" s="2">
        <v>-0.18262</v>
      </c>
      <c r="N110" s="2">
        <v>0.23860999999999999</v>
      </c>
      <c r="O110" s="2">
        <v>6.9889999999999994E-2</v>
      </c>
      <c r="P110" s="2">
        <v>194.57599999999999</v>
      </c>
      <c r="Q110" s="2">
        <v>14.401899999999999</v>
      </c>
      <c r="R110" s="2">
        <v>-3.0160999999999998</v>
      </c>
      <c r="S110" s="2">
        <v>-11.3858</v>
      </c>
      <c r="T110" s="2">
        <v>18.6051</v>
      </c>
      <c r="U110" s="2">
        <v>0.71841999999999995</v>
      </c>
      <c r="V110" s="2">
        <v>-0.58806999999999998</v>
      </c>
      <c r="W110" s="2">
        <v>-0.48198999999999997</v>
      </c>
      <c r="X110" s="2">
        <v>-0.29346</v>
      </c>
      <c r="Y110" s="2">
        <v>8.7105999999999995</v>
      </c>
      <c r="Z110" s="2">
        <v>-169.7433</v>
      </c>
      <c r="AA110" s="2">
        <v>1.4603999999999999</v>
      </c>
      <c r="AB110" s="2">
        <v>43.034199999999998</v>
      </c>
      <c r="AC110" s="2">
        <v>119.697</v>
      </c>
      <c r="AD110" s="2">
        <v>115.899</v>
      </c>
      <c r="AE110" s="2">
        <v>177.65</v>
      </c>
      <c r="AF110" s="2">
        <v>1.494</v>
      </c>
      <c r="AG110" s="2">
        <v>2.4319999999999999</v>
      </c>
      <c r="AH110" s="2">
        <v>178.42400000000001</v>
      </c>
      <c r="AI110">
        <v>8.5102556800000002</v>
      </c>
      <c r="AJ110">
        <v>2.5015726966534189</v>
      </c>
      <c r="AK110">
        <v>5.6086157592350023</v>
      </c>
      <c r="AL110">
        <v>6.8150854199999999</v>
      </c>
      <c r="AM110">
        <v>2.0651322343803109</v>
      </c>
      <c r="AN110">
        <v>7.0053813869431014</v>
      </c>
      <c r="AO110" s="2">
        <v>1762.6402</v>
      </c>
      <c r="AP110" s="2">
        <v>213.59370000000001</v>
      </c>
      <c r="AQ110">
        <v>72.314599268373797</v>
      </c>
      <c r="AR110">
        <v>57.216068917990647</v>
      </c>
      <c r="AS110">
        <v>89.088247157775243</v>
      </c>
    </row>
    <row r="111" spans="1:45" s="32" customFormat="1" x14ac:dyDescent="0.3">
      <c r="A111" s="32" t="s">
        <v>295</v>
      </c>
      <c r="B111" s="32" t="s">
        <v>33</v>
      </c>
      <c r="C111" s="33" t="s">
        <v>294</v>
      </c>
      <c r="E111" s="32">
        <f>SUM(E108:E110)</f>
        <v>1</v>
      </c>
      <c r="F111" s="81">
        <f>$E$108*F108+$E$109*F109+$E$110*F110</f>
        <v>-1567.4748770872941</v>
      </c>
      <c r="G111" s="32">
        <f t="shared" ref="G111:AS111" si="67">$E$108*G108+$E$109*G109+$E$110*G110</f>
        <v>-1567.3448690183081</v>
      </c>
      <c r="H111" s="32">
        <f t="shared" si="67"/>
        <v>-1567.1335584841695</v>
      </c>
      <c r="I111" s="32">
        <f t="shared" si="67"/>
        <v>-1567.0035504151838</v>
      </c>
      <c r="J111" s="32">
        <f t="shared" si="67"/>
        <v>7.2987391703687887</v>
      </c>
      <c r="K111" s="32">
        <f t="shared" si="67"/>
        <v>-0.30286306275746511</v>
      </c>
      <c r="L111" s="32">
        <f t="shared" si="67"/>
        <v>-6.3606275571790993E-2</v>
      </c>
      <c r="M111" s="32">
        <f t="shared" si="67"/>
        <v>-0.1832298208233849</v>
      </c>
      <c r="N111" s="32">
        <f t="shared" si="67"/>
        <v>0.23925678718567414</v>
      </c>
      <c r="O111" s="32">
        <f t="shared" si="67"/>
        <v>7.016681919720183E-2</v>
      </c>
      <c r="P111" s="32">
        <f t="shared" si="67"/>
        <v>193.76632013920965</v>
      </c>
      <c r="Q111" s="32">
        <f t="shared" si="67"/>
        <v>9.2994432509799108</v>
      </c>
      <c r="R111" s="32">
        <f t="shared" si="67"/>
        <v>-1.724361187181604</v>
      </c>
      <c r="S111" s="32">
        <f t="shared" si="67"/>
        <v>-7.5750820637983063</v>
      </c>
      <c r="T111" s="32">
        <f t="shared" si="67"/>
        <v>12.131901011265002</v>
      </c>
      <c r="U111" s="32">
        <f t="shared" si="67"/>
        <v>0.71921837103246711</v>
      </c>
      <c r="V111" s="32">
        <f t="shared" si="67"/>
        <v>-0.58830565010868019</v>
      </c>
      <c r="W111" s="32">
        <f t="shared" si="67"/>
        <v>-0.48301830980132637</v>
      </c>
      <c r="X111" s="32">
        <f t="shared" si="67"/>
        <v>-0.29355682881453493</v>
      </c>
      <c r="Y111" s="32">
        <f t="shared" si="67"/>
        <v>8.3489766313875009</v>
      </c>
      <c r="Z111" s="32">
        <f t="shared" si="67"/>
        <v>-167.12782502746509</v>
      </c>
      <c r="AA111" s="32">
        <f t="shared" si="67"/>
        <v>2.7291018145014614</v>
      </c>
      <c r="AB111" s="32">
        <f t="shared" si="67"/>
        <v>42.734256409649845</v>
      </c>
      <c r="AC111" s="32">
        <f t="shared" si="67"/>
        <v>119.729508146458</v>
      </c>
      <c r="AD111" s="32">
        <f t="shared" si="67"/>
        <v>115.94930753134038</v>
      </c>
      <c r="AE111" s="32">
        <f t="shared" si="67"/>
        <v>93.216073803035314</v>
      </c>
      <c r="AF111" s="32">
        <f t="shared" si="67"/>
        <v>85.976231841295302</v>
      </c>
      <c r="AG111" s="32">
        <f t="shared" si="67"/>
        <v>86.710839759801132</v>
      </c>
      <c r="AH111" s="32">
        <f t="shared" si="67"/>
        <v>94.096854595868265</v>
      </c>
      <c r="AI111" s="32">
        <f t="shared" ref="AI111:AK111" si="68">$E$108*AI108+$E$109*AI109+$E$110*AI110</f>
        <v>8.5121639096766906</v>
      </c>
      <c r="AJ111" s="32">
        <f t="shared" si="68"/>
        <v>2.5196504312193029</v>
      </c>
      <c r="AK111" s="32">
        <f t="shared" si="68"/>
        <v>5.6070516798096852</v>
      </c>
      <c r="AL111" s="32">
        <f t="shared" ref="AL111:AN111" si="69">$E$108*AL108+$E$109*AL109+$E$110*AL110</f>
        <v>6.8056708465356719</v>
      </c>
      <c r="AM111" s="32">
        <f t="shared" si="69"/>
        <v>2.0545227783032569</v>
      </c>
      <c r="AN111" s="32">
        <f t="shared" si="69"/>
        <v>7.0283629552105866</v>
      </c>
      <c r="AO111" s="32">
        <f t="shared" si="67"/>
        <v>1762.585214084203</v>
      </c>
      <c r="AP111" s="32">
        <f t="shared" si="67"/>
        <v>214.95520217151619</v>
      </c>
      <c r="AQ111" s="32">
        <f t="shared" si="67"/>
        <v>72.317538958880533</v>
      </c>
      <c r="AR111" s="32">
        <f t="shared" si="67"/>
        <v>57.211432701314948</v>
      </c>
      <c r="AS111" s="32">
        <f t="shared" si="67"/>
        <v>89.088172375669899</v>
      </c>
    </row>
    <row r="112" spans="1:45" s="2" customFormat="1" x14ac:dyDescent="0.3">
      <c r="C112" s="9" t="s">
        <v>296</v>
      </c>
      <c r="D112" s="48">
        <f>(I112-MIN($I$112:$I$115))*627.509</f>
        <v>0</v>
      </c>
      <c r="E112" s="79">
        <f>EXP(-D112/(0.001986*295.15))/(EXP(-$D$112/(0.001986*295.15))+EXP(-$D$113/(0.001986*295.15))+EXP(-$D$114/(0.001986*295.15))+EXP(-$D$115/(0.001986*295.15)))</f>
        <v>0.38197843009345245</v>
      </c>
      <c r="F112" s="82">
        <v>-647.24513400000001</v>
      </c>
      <c r="G112" s="2">
        <v>-647.09898499999997</v>
      </c>
      <c r="H112" s="2">
        <v>-646.96470769999996</v>
      </c>
      <c r="I112" s="4">
        <f t="shared" si="26"/>
        <v>-646.81855870000004</v>
      </c>
      <c r="J112" s="2">
        <v>6.5545999999999998</v>
      </c>
      <c r="K112" s="2">
        <v>-0.28243000000000001</v>
      </c>
      <c r="L112" s="2">
        <v>-2.8039999999999999E-2</v>
      </c>
      <c r="M112" s="2">
        <v>-0.15523999999999999</v>
      </c>
      <c r="N112" s="2">
        <v>0.25439000000000001</v>
      </c>
      <c r="O112" s="2">
        <v>4.7359999999999999E-2</v>
      </c>
      <c r="P112" s="2">
        <v>137.28100000000001</v>
      </c>
      <c r="Q112" s="2">
        <v>6.7755000000000001</v>
      </c>
      <c r="R112" s="2">
        <v>1.9114</v>
      </c>
      <c r="S112" s="2">
        <v>-8.6868999999999996</v>
      </c>
      <c r="T112" s="2">
        <v>11.1813</v>
      </c>
      <c r="U112" s="2">
        <v>0.74331999999999998</v>
      </c>
      <c r="V112" s="2">
        <v>-0.58860999999999997</v>
      </c>
      <c r="W112" s="2">
        <v>-0.48784</v>
      </c>
      <c r="X112" s="2">
        <v>-0.27440999999999999</v>
      </c>
      <c r="Y112" s="2">
        <v>7.1052</v>
      </c>
      <c r="Z112" s="2">
        <v>-203.59289999999999</v>
      </c>
      <c r="AA112" s="2">
        <v>3.2402000000000002</v>
      </c>
      <c r="AB112" s="2">
        <v>54.793300000000002</v>
      </c>
      <c r="AC112" s="2">
        <v>119.21899999999999</v>
      </c>
      <c r="AD112" s="2">
        <v>116.649</v>
      </c>
      <c r="AE112" s="2">
        <v>18.109000000000002</v>
      </c>
      <c r="AF112" s="2">
        <v>157.166</v>
      </c>
      <c r="AG112" s="2">
        <v>161.16900000000001</v>
      </c>
      <c r="AH112" s="2">
        <v>23.556000000000001</v>
      </c>
      <c r="AI112">
        <v>6.7015530099999996</v>
      </c>
      <c r="AJ112">
        <v>2.1468630378301339</v>
      </c>
      <c r="AK112">
        <v>5.5464714384871909</v>
      </c>
      <c r="AL112">
        <v>5.59798127</v>
      </c>
      <c r="AM112">
        <v>2.142617413870521</v>
      </c>
      <c r="AN112">
        <v>6.6442692763426532</v>
      </c>
      <c r="AO112" s="2">
        <v>1745.9840999999999</v>
      </c>
      <c r="AP112" s="2">
        <v>282.99360000000001</v>
      </c>
      <c r="AQ112">
        <v>74.037450835744565</v>
      </c>
      <c r="AR112">
        <v>60.791596887769003</v>
      </c>
      <c r="AS112">
        <v>89.388156027309279</v>
      </c>
    </row>
    <row r="113" spans="1:45" s="2" customFormat="1" x14ac:dyDescent="0.3">
      <c r="C113" s="9" t="s">
        <v>297</v>
      </c>
      <c r="D113" s="46">
        <f t="shared" ref="D113:D115" si="70">(I113-MIN($I$112:$I$115))*627.509</f>
        <v>0.53877922740943185</v>
      </c>
      <c r="E113" s="1">
        <f t="shared" ref="E113:E115" si="71">EXP(-D113/(0.001986*295.15))/(EXP(-$D$112/(0.001986*295.15))+EXP(-$D$113/(0.001986*295.15))+EXP(-$D$114/(0.001986*295.15))+EXP(-$D$115/(0.001986*295.15)))</f>
        <v>0.1523543442071407</v>
      </c>
      <c r="F113" s="82">
        <v>-647.24324100000001</v>
      </c>
      <c r="G113" s="2">
        <v>-647.09673599999996</v>
      </c>
      <c r="H113" s="2">
        <v>-646.96420509999996</v>
      </c>
      <c r="I113" s="4">
        <f t="shared" si="26"/>
        <v>-646.81770010000002</v>
      </c>
      <c r="J113" s="2">
        <v>6.3547000000000002</v>
      </c>
      <c r="K113" s="2">
        <v>-0.28247</v>
      </c>
      <c r="L113" s="2">
        <v>-2.5899999999999999E-2</v>
      </c>
      <c r="M113" s="2">
        <v>-0.15418000000000001</v>
      </c>
      <c r="N113" s="2">
        <v>0.25657000000000002</v>
      </c>
      <c r="O113" s="2">
        <v>4.6330000000000003E-2</v>
      </c>
      <c r="P113" s="2">
        <v>135.572</v>
      </c>
      <c r="Q113" s="2">
        <v>4.3438999999999997</v>
      </c>
      <c r="R113" s="2">
        <v>1.4914000000000001</v>
      </c>
      <c r="S113" s="2">
        <v>-5.8353000000000002</v>
      </c>
      <c r="T113" s="2">
        <v>7.4259000000000004</v>
      </c>
      <c r="U113" s="2">
        <v>0.74419999999999997</v>
      </c>
      <c r="V113" s="2">
        <v>-0.57694999999999996</v>
      </c>
      <c r="W113" s="2">
        <v>-0.49164000000000002</v>
      </c>
      <c r="X113" s="2">
        <v>-0.26607999999999998</v>
      </c>
      <c r="Y113" s="2">
        <v>6.6859999999999999</v>
      </c>
      <c r="Z113" s="2">
        <v>-219.53210000000001</v>
      </c>
      <c r="AA113" s="2">
        <v>1.9676</v>
      </c>
      <c r="AB113" s="2">
        <v>51.7547</v>
      </c>
      <c r="AC113" s="2">
        <v>119.736</v>
      </c>
      <c r="AD113" s="2">
        <v>116.931</v>
      </c>
      <c r="AE113" s="2">
        <v>20.359000000000002</v>
      </c>
      <c r="AF113" s="2">
        <v>154.02000000000001</v>
      </c>
      <c r="AG113" s="2">
        <v>159.804</v>
      </c>
      <c r="AH113" s="2">
        <v>25.817</v>
      </c>
      <c r="AI113">
        <v>6.5812065000000004</v>
      </c>
      <c r="AJ113">
        <v>2.216977198362116</v>
      </c>
      <c r="AK113">
        <v>5.5392481763875976</v>
      </c>
      <c r="AL113">
        <v>5.5833848100000001</v>
      </c>
      <c r="AM113">
        <v>1.928356303646507</v>
      </c>
      <c r="AN113">
        <v>5.8555331079490998</v>
      </c>
      <c r="AO113" s="2">
        <v>1757.8027999999999</v>
      </c>
      <c r="AP113" s="2">
        <v>367.73930000000001</v>
      </c>
      <c r="AQ113">
        <v>73.654277245546737</v>
      </c>
      <c r="AR113">
        <v>60.358608484044026</v>
      </c>
      <c r="AS113">
        <v>89.312458216776022</v>
      </c>
    </row>
    <row r="114" spans="1:45" s="2" customFormat="1" x14ac:dyDescent="0.3">
      <c r="C114" s="9" t="s">
        <v>298</v>
      </c>
      <c r="D114" s="46">
        <f t="shared" si="70"/>
        <v>3.9156561558210796E-2</v>
      </c>
      <c r="E114" s="1">
        <f t="shared" si="71"/>
        <v>0.35729551414856153</v>
      </c>
      <c r="F114" s="82">
        <v>-647.24583299999995</v>
      </c>
      <c r="G114" s="2">
        <v>-647.09955300000001</v>
      </c>
      <c r="H114" s="2">
        <v>-646.96477630000004</v>
      </c>
      <c r="I114" s="4">
        <f t="shared" si="26"/>
        <v>-646.81849630000011</v>
      </c>
      <c r="J114" s="2">
        <v>4.3628999999999998</v>
      </c>
      <c r="K114" s="2">
        <v>-0.28172999999999998</v>
      </c>
      <c r="L114" s="2">
        <v>-2.733E-2</v>
      </c>
      <c r="M114" s="2">
        <v>-0.15453</v>
      </c>
      <c r="N114" s="2">
        <v>0.25440000000000002</v>
      </c>
      <c r="O114" s="2">
        <v>4.6929999999999999E-2</v>
      </c>
      <c r="P114" s="2">
        <v>137.386</v>
      </c>
      <c r="Q114" s="2">
        <v>7.2855999999999996</v>
      </c>
      <c r="R114" s="2">
        <v>2.1880000000000002</v>
      </c>
      <c r="S114" s="2">
        <v>-9.4735999999999994</v>
      </c>
      <c r="T114" s="2">
        <v>12.149699999999999</v>
      </c>
      <c r="U114" s="2">
        <v>0.74236000000000002</v>
      </c>
      <c r="V114" s="2">
        <v>-0.58808000000000005</v>
      </c>
      <c r="W114" s="2">
        <v>-0.48663000000000001</v>
      </c>
      <c r="X114" s="2">
        <v>-0.27368999999999999</v>
      </c>
      <c r="Y114" s="2">
        <v>7.6712999999999996</v>
      </c>
      <c r="Z114" s="2">
        <v>-207.43639999999999</v>
      </c>
      <c r="AA114" s="2">
        <v>1.7121999999999999</v>
      </c>
      <c r="AB114" s="2">
        <v>54.698599999999999</v>
      </c>
      <c r="AC114" s="2">
        <v>119.32</v>
      </c>
      <c r="AD114" s="2">
        <v>116.526</v>
      </c>
      <c r="AE114" s="2">
        <v>157.12799999999999</v>
      </c>
      <c r="AF114" s="2">
        <v>15.417</v>
      </c>
      <c r="AG114" s="2">
        <v>23.481000000000002</v>
      </c>
      <c r="AH114" s="2">
        <v>163.97300000000001</v>
      </c>
      <c r="AI114">
        <v>6.7022202499999999</v>
      </c>
      <c r="AJ114">
        <v>2.1456420138842152</v>
      </c>
      <c r="AK114">
        <v>4.9967711859122064</v>
      </c>
      <c r="AL114">
        <v>5.4806689300000002</v>
      </c>
      <c r="AM114">
        <v>2.089052718391228</v>
      </c>
      <c r="AN114">
        <v>6.6454293312182946</v>
      </c>
      <c r="AO114" s="2">
        <v>1746.3951999999999</v>
      </c>
      <c r="AP114" s="2">
        <v>280.84370000000001</v>
      </c>
      <c r="AQ114">
        <v>74.039143289052973</v>
      </c>
      <c r="AR114">
        <v>60.788286967957738</v>
      </c>
      <c r="AS114">
        <v>89.382061289659944</v>
      </c>
    </row>
    <row r="115" spans="1:45" s="2" customFormat="1" x14ac:dyDescent="0.3">
      <c r="C115" s="9" t="s">
        <v>299</v>
      </c>
      <c r="D115" s="46">
        <f t="shared" si="70"/>
        <v>0.738452591161878</v>
      </c>
      <c r="E115" s="1">
        <f t="shared" si="71"/>
        <v>0.10837171155084531</v>
      </c>
      <c r="F115" s="82">
        <v>-647.24424199999999</v>
      </c>
      <c r="G115" s="2">
        <v>-647.09751900000003</v>
      </c>
      <c r="H115" s="2">
        <v>-646.96410490000005</v>
      </c>
      <c r="I115" s="4">
        <f t="shared" si="26"/>
        <v>-646.8173819000001</v>
      </c>
      <c r="J115" s="2">
        <v>4.1454000000000004</v>
      </c>
      <c r="K115" s="2">
        <v>-0.28266999999999998</v>
      </c>
      <c r="L115" s="2">
        <v>-2.486E-2</v>
      </c>
      <c r="M115" s="2">
        <v>-0.15376000000000001</v>
      </c>
      <c r="N115" s="2">
        <v>0.25780999999999998</v>
      </c>
      <c r="O115" s="2">
        <v>4.5850000000000002E-2</v>
      </c>
      <c r="P115" s="2">
        <v>135.77699999999999</v>
      </c>
      <c r="Q115" s="2">
        <v>10.0349</v>
      </c>
      <c r="R115" s="2">
        <v>-0.1565</v>
      </c>
      <c r="S115" s="2">
        <v>-9.8783999999999992</v>
      </c>
      <c r="T115" s="2">
        <v>14.082100000000001</v>
      </c>
      <c r="U115" s="2">
        <v>0.74250000000000005</v>
      </c>
      <c r="V115" s="2">
        <v>-0.57748999999999995</v>
      </c>
      <c r="W115" s="2">
        <v>-0.49032999999999999</v>
      </c>
      <c r="X115" s="2">
        <v>-0.26540999999999998</v>
      </c>
      <c r="Y115" s="2">
        <v>7.4062999999999999</v>
      </c>
      <c r="Z115" s="2">
        <v>-219.92599999999999</v>
      </c>
      <c r="AA115" s="2">
        <v>0.62229999999999996</v>
      </c>
      <c r="AB115" s="2">
        <v>51.354500000000002</v>
      </c>
      <c r="AC115" s="2">
        <v>119.93300000000001</v>
      </c>
      <c r="AD115" s="2">
        <v>116.583</v>
      </c>
      <c r="AE115" s="2">
        <v>153.83199999999999</v>
      </c>
      <c r="AF115" s="2">
        <v>18.312000000000001</v>
      </c>
      <c r="AG115" s="2">
        <v>26.062000000000001</v>
      </c>
      <c r="AH115" s="2">
        <v>161.79400000000001</v>
      </c>
      <c r="AI115">
        <v>6.5827224199999996</v>
      </c>
      <c r="AJ115">
        <v>2.1938469808929271</v>
      </c>
      <c r="AK115">
        <v>4.9942981207885957</v>
      </c>
      <c r="AL115">
        <v>5.4971752699999996</v>
      </c>
      <c r="AM115">
        <v>1.921362740522405</v>
      </c>
      <c r="AN115">
        <v>5.8807164817261004</v>
      </c>
      <c r="AO115" s="2">
        <v>1758.1188</v>
      </c>
      <c r="AP115" s="2">
        <v>367.31299999999999</v>
      </c>
      <c r="AQ115">
        <v>73.637155896675353</v>
      </c>
      <c r="AR115">
        <v>60.359228316164277</v>
      </c>
      <c r="AS115">
        <v>89.287434967563144</v>
      </c>
    </row>
    <row r="116" spans="1:45" s="32" customFormat="1" x14ac:dyDescent="0.3">
      <c r="A116" s="32" t="s">
        <v>301</v>
      </c>
      <c r="B116" s="32" t="s">
        <v>16</v>
      </c>
      <c r="C116" s="33" t="s">
        <v>300</v>
      </c>
      <c r="E116" s="32">
        <f>SUM(E112:E115)</f>
        <v>1</v>
      </c>
      <c r="F116" s="81">
        <f>$E$112*F112+$E$113*F113+$E$114*F114+$E$115*F115</f>
        <v>-647.244998675224</v>
      </c>
      <c r="G116" s="32">
        <f t="shared" ref="G116:AS116" si="72">$E$112*G112+$E$113*G113+$E$114*G114+$E$115*G115</f>
        <v>-647.09868642600281</v>
      </c>
      <c r="H116" s="32">
        <f t="shared" si="72"/>
        <v>-646.96459031071106</v>
      </c>
      <c r="I116" s="32">
        <f t="shared" si="72"/>
        <v>-646.81827806148988</v>
      </c>
      <c r="J116" s="32">
        <f t="shared" si="72"/>
        <v>5.4799706607652938</v>
      </c>
      <c r="K116" s="32">
        <f t="shared" si="72"/>
        <v>-0.28221199652463652</v>
      </c>
      <c r="L116" s="32">
        <f t="shared" si="72"/>
        <v>-2.711565984561955E-2</v>
      </c>
      <c r="M116" s="32">
        <f t="shared" si="72"/>
        <v>-0.1546644344469997</v>
      </c>
      <c r="N116" s="32">
        <f t="shared" si="72"/>
        <v>0.25509633667901693</v>
      </c>
      <c r="O116" s="32">
        <f t="shared" si="72"/>
        <v>4.6885796669940985E-2</v>
      </c>
      <c r="P116" s="32">
        <f t="shared" si="72"/>
        <v>136.89515140056312</v>
      </c>
      <c r="Q116" s="32">
        <f t="shared" si="72"/>
        <v>6.9405183750219228</v>
      </c>
      <c r="R116" s="32">
        <f t="shared" si="72"/>
        <v>1.7221372523305001</v>
      </c>
      <c r="S116" s="32">
        <f t="shared" si="72"/>
        <v>-8.6626556273524216</v>
      </c>
      <c r="T116" s="32">
        <f t="shared" si="72"/>
        <v>11.269518132532664</v>
      </c>
      <c r="U116" s="32">
        <f t="shared" si="72"/>
        <v>0.74302220332584801</v>
      </c>
      <c r="V116" s="32">
        <f t="shared" si="72"/>
        <v>-0.58543908829160052</v>
      </c>
      <c r="W116" s="32">
        <f t="shared" si="72"/>
        <v>-0.48825646449762894</v>
      </c>
      <c r="X116" s="32">
        <f t="shared" si="72"/>
        <v>-0.2719082901386099</v>
      </c>
      <c r="Y116" s="32">
        <f t="shared" si="72"/>
        <v>7.2762287718158269</v>
      </c>
      <c r="Z116" s="32">
        <f t="shared" si="72"/>
        <v>-209.16461767374753</v>
      </c>
      <c r="AA116" s="32">
        <f t="shared" si="72"/>
        <v>2.216660012274033</v>
      </c>
      <c r="AB116" s="32">
        <f t="shared" si="72"/>
        <v>53.923851562821262</v>
      </c>
      <c r="AC116" s="32">
        <f t="shared" si="72"/>
        <v>119.4112314449314</v>
      </c>
      <c r="AD116" s="32">
        <f t="shared" si="72"/>
        <v>116.64086404386379</v>
      </c>
      <c r="AE116" s="32">
        <f t="shared" si="72"/>
        <v>82.831196162700323</v>
      </c>
      <c r="AF116" s="32">
        <f t="shared" si="72"/>
        <v>90.992565762398812</v>
      </c>
      <c r="AG116" s="32">
        <f t="shared" si="72"/>
        <v>97.123954735570052</v>
      </c>
      <c r="AH116" s="32">
        <f t="shared" si="72"/>
        <v>89.051926043816664</v>
      </c>
      <c r="AI116" s="32">
        <f t="shared" ref="AI116:AK116" si="73">$E$112*AI112+$E$113*AI113+$E$114*AI114+$E$115*AI115</f>
        <v>6.6705782238272953</v>
      </c>
      <c r="AJ116" s="32">
        <f t="shared" si="73"/>
        <v>2.1622006987241957</v>
      </c>
      <c r="AK116" s="32">
        <f t="shared" si="73"/>
        <v>5.2891255412438927</v>
      </c>
      <c r="AL116" s="32">
        <f t="shared" ref="AL116:AN116" si="74">$E$112*AL112+$E$113*AL113+$E$114*AL114+$E$115*AL115</f>
        <v>5.542917744318089</v>
      </c>
      <c r="AM116" s="32">
        <f t="shared" si="74"/>
        <v>2.0668576298824037</v>
      </c>
      <c r="AN116" s="32">
        <f t="shared" si="74"/>
        <v>6.4417688538458062</v>
      </c>
      <c r="AO116" s="32">
        <f t="shared" si="72"/>
        <v>1749.2466726819032</v>
      </c>
      <c r="AP116" s="32">
        <f t="shared" si="72"/>
        <v>304.27466361694746</v>
      </c>
      <c r="AQ116" s="32">
        <f t="shared" si="72"/>
        <v>73.936296732995402</v>
      </c>
      <c r="AR116" s="32">
        <f t="shared" si="72"/>
        <v>60.677590081843825</v>
      </c>
      <c r="AS116" s="32">
        <f t="shared" si="72"/>
        <v>89.363530200971638</v>
      </c>
    </row>
    <row r="117" spans="1:45" s="2" customFormat="1" x14ac:dyDescent="0.3">
      <c r="C117" s="9" t="s">
        <v>302</v>
      </c>
      <c r="D117" s="46">
        <f>(I117-MIN($I$117:$I$120))*627.509</f>
        <v>0.11433213982523296</v>
      </c>
      <c r="E117" s="1">
        <f>EXP(-D117/(0.001986*295.15))/(EXP(-$D$117/(0.001986*295.15))+EXP(-$D$118/(0.001986*295.15))+EXP(-$D$119/(0.001986*295.15))+EXP(-$D$120/(0.001986*295.15)))</f>
        <v>0.22569690934870337</v>
      </c>
      <c r="F117" s="82">
        <v>-687.54166899999996</v>
      </c>
      <c r="G117" s="2">
        <v>-687.35986300000002</v>
      </c>
      <c r="H117" s="2">
        <v>-687.23490379999998</v>
      </c>
      <c r="I117" s="4">
        <f t="shared" si="26"/>
        <v>-687.05309779999993</v>
      </c>
      <c r="J117" s="2">
        <v>3.5398000000000001</v>
      </c>
      <c r="K117" s="2">
        <v>-0.29500999999999999</v>
      </c>
      <c r="L117" s="2">
        <v>-1.856E-2</v>
      </c>
      <c r="M117" s="2">
        <v>-0.15679000000000001</v>
      </c>
      <c r="N117" s="2">
        <v>0.27644999999999997</v>
      </c>
      <c r="O117" s="2">
        <v>4.446E-2</v>
      </c>
      <c r="P117" s="2">
        <v>159.53</v>
      </c>
      <c r="Q117" s="2">
        <v>8.2007999999999992</v>
      </c>
      <c r="R117" s="2">
        <v>3.0621</v>
      </c>
      <c r="S117" s="2">
        <v>-11.2629</v>
      </c>
      <c r="T117" s="2">
        <v>14.264699999999999</v>
      </c>
      <c r="U117" s="2">
        <v>0.77753000000000005</v>
      </c>
      <c r="V117" s="2">
        <v>-0.58282</v>
      </c>
      <c r="W117" s="2">
        <v>-0.49601000000000001</v>
      </c>
      <c r="X117" s="2">
        <v>-0.20538000000000001</v>
      </c>
      <c r="Y117" s="2">
        <v>-3.8186</v>
      </c>
      <c r="Z117" s="2">
        <v>-213.01169999999999</v>
      </c>
      <c r="AA117" s="2">
        <v>4.5457999999999998</v>
      </c>
      <c r="AB117" s="2">
        <v>150.19370000000001</v>
      </c>
      <c r="AC117" s="2">
        <v>119.479</v>
      </c>
      <c r="AD117" s="2">
        <v>116.637</v>
      </c>
      <c r="AE117" s="2">
        <v>167.93700000000001</v>
      </c>
      <c r="AF117" s="2">
        <v>7.2050000000000001</v>
      </c>
      <c r="AG117" s="2">
        <v>10.414999999999999</v>
      </c>
      <c r="AH117" s="2">
        <v>174.44300000000001</v>
      </c>
      <c r="AI117">
        <v>5.8253663400000004</v>
      </c>
      <c r="AJ117">
        <v>2.5599153033070339</v>
      </c>
      <c r="AK117">
        <v>5.9263789523457033</v>
      </c>
      <c r="AL117">
        <v>5.4691542399999999</v>
      </c>
      <c r="AM117">
        <v>2.2695734234875662</v>
      </c>
      <c r="AN117">
        <v>7.2184141253957694</v>
      </c>
      <c r="AO117" s="2">
        <v>1766.8212000000001</v>
      </c>
      <c r="AP117" s="2">
        <v>253.97499999999999</v>
      </c>
      <c r="AQ117">
        <v>78.698340197418091</v>
      </c>
      <c r="AR117">
        <v>66.925273816081415</v>
      </c>
      <c r="AS117">
        <v>91.286713077773456</v>
      </c>
    </row>
    <row r="118" spans="1:45" s="2" customFormat="1" x14ac:dyDescent="0.3">
      <c r="C118" s="9" t="s">
        <v>303</v>
      </c>
      <c r="D118" s="46">
        <f t="shared" ref="D118:D120" si="75">(I118-MIN($I$117:$I$120))*627.509</f>
        <v>0.11426938887545374</v>
      </c>
      <c r="E118" s="1">
        <f t="shared" ref="E118:E120" si="76">EXP(-D118/(0.001986*295.15))/(EXP(-$D$117/(0.001986*295.15))+EXP(-$D$118/(0.001986*295.15))+EXP(-$D$119/(0.001986*295.15))+EXP(-$D$120/(0.001986*295.15)))</f>
        <v>0.22572107214153023</v>
      </c>
      <c r="F118" s="82">
        <v>-687.54166899999996</v>
      </c>
      <c r="G118" s="2">
        <v>-687.35986300000002</v>
      </c>
      <c r="H118" s="2">
        <v>-687.23490389999995</v>
      </c>
      <c r="I118" s="4">
        <f t="shared" si="26"/>
        <v>-687.05309790000001</v>
      </c>
      <c r="J118" s="2">
        <v>3.5398000000000001</v>
      </c>
      <c r="K118" s="2">
        <v>-0.29500999999999999</v>
      </c>
      <c r="L118" s="2">
        <v>-1.856E-2</v>
      </c>
      <c r="M118" s="2">
        <v>-0.15679000000000001</v>
      </c>
      <c r="N118" s="2">
        <v>0.27644999999999997</v>
      </c>
      <c r="O118" s="2">
        <v>4.446E-2</v>
      </c>
      <c r="P118" s="2">
        <v>159.53</v>
      </c>
      <c r="Q118" s="2">
        <v>8.2007999999999992</v>
      </c>
      <c r="R118" s="2">
        <v>3.0621</v>
      </c>
      <c r="S118" s="2">
        <v>-11.2629</v>
      </c>
      <c r="T118" s="2">
        <v>14.264699999999999</v>
      </c>
      <c r="U118" s="2">
        <v>0.77753000000000005</v>
      </c>
      <c r="V118" s="2">
        <v>-0.58281000000000005</v>
      </c>
      <c r="W118" s="2">
        <v>-0.49601000000000001</v>
      </c>
      <c r="X118" s="2">
        <v>-0.20538000000000001</v>
      </c>
      <c r="Y118" s="2">
        <v>-3.8184</v>
      </c>
      <c r="Z118" s="2">
        <v>-213.01060000000001</v>
      </c>
      <c r="AA118" s="2">
        <v>4.5461999999999998</v>
      </c>
      <c r="AB118" s="2">
        <v>150.19370000000001</v>
      </c>
      <c r="AC118" s="2">
        <v>119.479</v>
      </c>
      <c r="AD118" s="2">
        <v>116.637</v>
      </c>
      <c r="AE118" s="2">
        <v>167.93600000000001</v>
      </c>
      <c r="AF118" s="2">
        <v>7.2030000000000003</v>
      </c>
      <c r="AG118" s="2">
        <v>10.417</v>
      </c>
      <c r="AH118" s="2">
        <v>174.44399999999999</v>
      </c>
      <c r="AI118">
        <v>5.8253686199999999</v>
      </c>
      <c r="AJ118">
        <v>2.5599143119052852</v>
      </c>
      <c r="AK118">
        <v>5.926383200771749</v>
      </c>
      <c r="AL118">
        <v>5.4691528399999996</v>
      </c>
      <c r="AM118">
        <v>2.2695889451793558</v>
      </c>
      <c r="AN118">
        <v>7.2184101288859814</v>
      </c>
      <c r="AO118" s="2">
        <v>1766.8255999999999</v>
      </c>
      <c r="AP118" s="2">
        <v>253.9769</v>
      </c>
      <c r="AQ118">
        <v>78.698340197418091</v>
      </c>
      <c r="AR118">
        <v>66.925273816081415</v>
      </c>
      <c r="AS118">
        <v>91.286713077773456</v>
      </c>
    </row>
    <row r="119" spans="1:45" s="2" customFormat="1" x14ac:dyDescent="0.3">
      <c r="C119" s="9" t="s">
        <v>304</v>
      </c>
      <c r="D119" s="48">
        <f t="shared" si="75"/>
        <v>0</v>
      </c>
      <c r="E119" s="1">
        <f t="shared" si="76"/>
        <v>0.27430569103990982</v>
      </c>
      <c r="F119" s="82">
        <v>-687.54119400000002</v>
      </c>
      <c r="G119" s="2">
        <v>-687.359422</v>
      </c>
      <c r="H119" s="2">
        <v>-687.235052</v>
      </c>
      <c r="I119" s="4">
        <f t="shared" si="26"/>
        <v>-687.05327999999997</v>
      </c>
      <c r="J119" s="2">
        <v>5.8621999999999996</v>
      </c>
      <c r="K119" s="2">
        <v>-0.29720999999999997</v>
      </c>
      <c r="L119" s="2">
        <v>-1.908E-2</v>
      </c>
      <c r="M119" s="2">
        <v>-0.15814</v>
      </c>
      <c r="N119" s="2">
        <v>0.27812999999999999</v>
      </c>
      <c r="O119" s="2">
        <v>4.496E-2</v>
      </c>
      <c r="P119" s="2">
        <v>159.387</v>
      </c>
      <c r="Q119" s="2">
        <v>7.7413999999999996</v>
      </c>
      <c r="R119" s="2">
        <v>2.9323000000000001</v>
      </c>
      <c r="S119" s="2">
        <v>-10.6737</v>
      </c>
      <c r="T119" s="2">
        <v>13.5076</v>
      </c>
      <c r="U119" s="2">
        <v>0.77876000000000001</v>
      </c>
      <c r="V119" s="2">
        <v>-0.58453999999999995</v>
      </c>
      <c r="W119" s="2">
        <v>-0.49747999999999998</v>
      </c>
      <c r="X119" s="2">
        <v>-0.2059</v>
      </c>
      <c r="Y119" s="2">
        <v>-4.4706999999999999</v>
      </c>
      <c r="Z119" s="2">
        <v>-205.2963</v>
      </c>
      <c r="AA119" s="2">
        <v>5.1627999999999998</v>
      </c>
      <c r="AB119" s="2">
        <v>150.1095</v>
      </c>
      <c r="AC119" s="2">
        <v>119.48</v>
      </c>
      <c r="AD119" s="2">
        <v>116.682</v>
      </c>
      <c r="AE119" s="2">
        <v>8.4459999999999997</v>
      </c>
      <c r="AF119" s="2">
        <v>168.16</v>
      </c>
      <c r="AG119" s="2">
        <v>173.26599999999999</v>
      </c>
      <c r="AH119" s="2">
        <v>10.129</v>
      </c>
      <c r="AI119">
        <v>5.8389684900000001</v>
      </c>
      <c r="AJ119">
        <v>2.5460393403284578</v>
      </c>
      <c r="AK119">
        <v>5.9231568046275056</v>
      </c>
      <c r="AL119">
        <v>5.5963431799999999</v>
      </c>
      <c r="AM119">
        <v>2.2569131507547082</v>
      </c>
      <c r="AN119">
        <v>7.2145590323254103</v>
      </c>
      <c r="AO119" s="2">
        <v>1766.7164</v>
      </c>
      <c r="AP119" s="2">
        <v>255.83670000000001</v>
      </c>
      <c r="AQ119">
        <v>78.705607619513543</v>
      </c>
      <c r="AR119">
        <v>66.918561500573517</v>
      </c>
      <c r="AS119">
        <v>91.296212610688045</v>
      </c>
    </row>
    <row r="120" spans="1:45" s="2" customFormat="1" x14ac:dyDescent="0.3">
      <c r="C120" s="9" t="s">
        <v>305</v>
      </c>
      <c r="D120" s="46">
        <f t="shared" si="75"/>
        <v>6.2750807100201201E-5</v>
      </c>
      <c r="E120" s="1">
        <f t="shared" si="76"/>
        <v>0.27427632746985653</v>
      </c>
      <c r="F120" s="82">
        <v>-687.54119400000002</v>
      </c>
      <c r="G120" s="2">
        <v>-687.359422</v>
      </c>
      <c r="H120" s="2">
        <v>-687.23505190000003</v>
      </c>
      <c r="I120" s="4">
        <f t="shared" si="26"/>
        <v>-687.05327990000012</v>
      </c>
      <c r="J120" s="2">
        <v>5.8621999999999996</v>
      </c>
      <c r="K120" s="2">
        <v>-0.29720999999999997</v>
      </c>
      <c r="L120" s="2">
        <v>-1.908E-2</v>
      </c>
      <c r="M120" s="2">
        <v>-0.15814</v>
      </c>
      <c r="N120" s="2">
        <v>0.27812999999999999</v>
      </c>
      <c r="O120" s="2">
        <v>4.496E-2</v>
      </c>
      <c r="P120" s="2">
        <v>159.387</v>
      </c>
      <c r="Q120" s="2">
        <v>7.7413999999999996</v>
      </c>
      <c r="R120" s="2">
        <v>2.9323000000000001</v>
      </c>
      <c r="S120" s="2">
        <v>-10.6737</v>
      </c>
      <c r="T120" s="2">
        <v>13.5076</v>
      </c>
      <c r="U120" s="2">
        <v>0.77876000000000001</v>
      </c>
      <c r="V120" s="2">
        <v>-0.58453999999999995</v>
      </c>
      <c r="W120" s="2">
        <v>-0.49747999999999998</v>
      </c>
      <c r="X120" s="2">
        <v>-0.2059</v>
      </c>
      <c r="Y120" s="2">
        <v>-4.4706999999999999</v>
      </c>
      <c r="Z120" s="2">
        <v>-205.29570000000001</v>
      </c>
      <c r="AA120" s="2">
        <v>5.1627000000000001</v>
      </c>
      <c r="AB120" s="2">
        <v>150.1095</v>
      </c>
      <c r="AC120" s="2">
        <v>119.48</v>
      </c>
      <c r="AD120" s="2">
        <v>116.682</v>
      </c>
      <c r="AE120" s="2">
        <v>8.4450000000000003</v>
      </c>
      <c r="AF120" s="2">
        <v>168.16</v>
      </c>
      <c r="AG120" s="2">
        <v>173.26599999999999</v>
      </c>
      <c r="AH120" s="2">
        <v>10.129</v>
      </c>
      <c r="AI120">
        <v>5.8389605400000004</v>
      </c>
      <c r="AJ120">
        <v>2.5460350305856738</v>
      </c>
      <c r="AK120">
        <v>5.9231563666454434</v>
      </c>
      <c r="AL120">
        <v>5.5963443000000002</v>
      </c>
      <c r="AM120">
        <v>2.256918908960198</v>
      </c>
      <c r="AN120">
        <v>7.2145557073072073</v>
      </c>
      <c r="AO120" s="2">
        <v>1766.7161000000001</v>
      </c>
      <c r="AP120" s="2">
        <v>255.8365</v>
      </c>
      <c r="AQ120">
        <v>78.705798718869929</v>
      </c>
      <c r="AR120">
        <v>66.918561500573517</v>
      </c>
      <c r="AS120">
        <v>91.296586083650482</v>
      </c>
    </row>
    <row r="121" spans="1:45" s="32" customFormat="1" x14ac:dyDescent="0.3">
      <c r="A121" s="32" t="s">
        <v>307</v>
      </c>
      <c r="B121" s="32" t="s">
        <v>22</v>
      </c>
      <c r="C121" s="33" t="s">
        <v>306</v>
      </c>
      <c r="E121" s="32">
        <f>SUM(E117:E120)</f>
        <v>1</v>
      </c>
      <c r="F121" s="81">
        <f>$E$117*F117+$E$118*F118+$E$119*F119+$E$120*F120</f>
        <v>-687.54140842354116</v>
      </c>
      <c r="G121" s="32">
        <f t="shared" ref="G121:AS121" si="77">$E$117*G117+$E$118*G118+$E$119*G119+$E$120*G120</f>
        <v>-687.35962107532976</v>
      </c>
      <c r="H121" s="32">
        <f t="shared" si="77"/>
        <v>-687.2349850949995</v>
      </c>
      <c r="I121" s="32">
        <f t="shared" si="77"/>
        <v>-687.05319774678821</v>
      </c>
      <c r="J121" s="32">
        <f t="shared" si="77"/>
        <v>4.8138268797870811</v>
      </c>
      <c r="K121" s="32">
        <f t="shared" si="77"/>
        <v>-0.29621688044072148</v>
      </c>
      <c r="L121" s="32">
        <f t="shared" si="77"/>
        <v>-1.8845262649625077E-2</v>
      </c>
      <c r="M121" s="32">
        <f t="shared" si="77"/>
        <v>-0.15753058572498818</v>
      </c>
      <c r="N121" s="32">
        <f t="shared" si="77"/>
        <v>0.27737161779109637</v>
      </c>
      <c r="O121" s="32">
        <f t="shared" si="77"/>
        <v>4.4734291009254884E-2</v>
      </c>
      <c r="P121" s="32">
        <f t="shared" si="77"/>
        <v>159.45155277135311</v>
      </c>
      <c r="Q121" s="32">
        <f t="shared" si="77"/>
        <v>7.9487814206966121</v>
      </c>
      <c r="R121" s="32">
        <f t="shared" si="77"/>
        <v>2.9908940539974322</v>
      </c>
      <c r="S121" s="32">
        <f t="shared" si="77"/>
        <v>-10.939675474694045</v>
      </c>
      <c r="T121" s="32">
        <f t="shared" si="77"/>
        <v>13.849368553786256</v>
      </c>
      <c r="U121" s="32">
        <f t="shared" si="77"/>
        <v>0.77820475588276705</v>
      </c>
      <c r="V121" s="32">
        <f t="shared" si="77"/>
        <v>-0.58376130386111535</v>
      </c>
      <c r="W121" s="32">
        <f t="shared" si="77"/>
        <v>-0.49681641556720929</v>
      </c>
      <c r="X121" s="32">
        <f t="shared" si="77"/>
        <v>-0.20566526264962509</v>
      </c>
      <c r="Y121" s="32">
        <f t="shared" si="77"/>
        <v>-4.1762851900557898</v>
      </c>
      <c r="Z121" s="32">
        <f t="shared" si="77"/>
        <v>-208.77875743541389</v>
      </c>
      <c r="AA121" s="32">
        <f t="shared" si="77"/>
        <v>4.8843379662166351</v>
      </c>
      <c r="AB121" s="32">
        <f t="shared" si="77"/>
        <v>150.14750939404146</v>
      </c>
      <c r="AC121" s="32">
        <f t="shared" si="77"/>
        <v>119.47954858201851</v>
      </c>
      <c r="AD121" s="32">
        <f t="shared" si="77"/>
        <v>116.66168619083294</v>
      </c>
      <c r="AE121" s="32">
        <f t="shared" si="77"/>
        <v>80.442605288459248</v>
      </c>
      <c r="AF121" s="32">
        <f t="shared" si="77"/>
        <v>95.501567347095147</v>
      </c>
      <c r="AG121" s="32">
        <f t="shared" si="77"/>
        <v>99.752581738478227</v>
      </c>
      <c r="AH121" s="32">
        <f t="shared" si="77"/>
        <v>84.3035199316584</v>
      </c>
      <c r="AI121" s="32">
        <f t="shared" ref="AI121:AK121" si="78">$E$117*AI117+$E$118*AI118+$E$119*AI119+$E$120*AI120</f>
        <v>5.8328265690503134</v>
      </c>
      <c r="AJ121" s="32">
        <f t="shared" si="78"/>
        <v>2.5523017936867909</v>
      </c>
      <c r="AK121" s="32">
        <f t="shared" si="78"/>
        <v>5.9246121788776875</v>
      </c>
      <c r="AL121" s="32">
        <f t="shared" ref="AL121:AN121" si="79">$E$117*AL117+$E$118*AL118+$E$119*AL119+$E$120*AL120</f>
        <v>5.5389277966173029</v>
      </c>
      <c r="AM121" s="32">
        <f t="shared" si="79"/>
        <v>2.2626333084292574</v>
      </c>
      <c r="AN121" s="32">
        <f t="shared" si="79"/>
        <v>7.2162974765874335</v>
      </c>
      <c r="AO121" s="32">
        <f t="shared" si="77"/>
        <v>1766.7646194942793</v>
      </c>
      <c r="AP121" s="32">
        <f t="shared" si="77"/>
        <v>254.99666915863122</v>
      </c>
      <c r="AQ121" s="32">
        <f t="shared" si="77"/>
        <v>78.702379388530218</v>
      </c>
      <c r="AR121" s="32">
        <f t="shared" si="77"/>
        <v>66.921591560491208</v>
      </c>
      <c r="AS121" s="32">
        <f t="shared" si="77"/>
        <v>91.292026785507176</v>
      </c>
    </row>
    <row r="122" spans="1:45" s="2" customFormat="1" x14ac:dyDescent="0.3">
      <c r="C122" s="9" t="s">
        <v>309</v>
      </c>
      <c r="D122" s="46">
        <f>(I122-MIN($I$122:$I$123))*627.509</f>
        <v>1.260791082784283</v>
      </c>
      <c r="E122" s="1">
        <f>EXP(-D122/(0.001986*295.15))/(EXP(-$D$122/(0.001986*295.15))+EXP(-$D$123/(0.001986*295.15)))</f>
        <v>0.10424674576750799</v>
      </c>
      <c r="F122" s="82">
        <v>-722.26886999999999</v>
      </c>
      <c r="G122" s="2">
        <v>-722.13148100000001</v>
      </c>
      <c r="H122" s="2">
        <v>-721.96275619999994</v>
      </c>
      <c r="I122" s="4">
        <f t="shared" si="26"/>
        <v>-721.82536719999996</v>
      </c>
      <c r="J122" s="2">
        <v>7.1494999999999997</v>
      </c>
      <c r="K122" s="2">
        <v>-0.29393000000000002</v>
      </c>
      <c r="L122" s="2">
        <v>-5.8729999999999997E-2</v>
      </c>
      <c r="M122" s="2">
        <v>-0.17632999999999999</v>
      </c>
      <c r="N122" s="2">
        <v>0.23519999999999999</v>
      </c>
      <c r="O122" s="2">
        <v>6.6100000000000006E-2</v>
      </c>
      <c r="P122" s="2">
        <v>166.97</v>
      </c>
      <c r="Q122" s="2">
        <v>7.2946999999999997</v>
      </c>
      <c r="R122" s="2">
        <v>-2.3115000000000001</v>
      </c>
      <c r="S122" s="2">
        <v>-4.9831000000000003</v>
      </c>
      <c r="T122" s="2">
        <v>9.1316000000000006</v>
      </c>
      <c r="U122" s="2">
        <v>0.69808999999999999</v>
      </c>
      <c r="V122" s="2">
        <v>-0.58126999999999995</v>
      </c>
      <c r="W122" s="2">
        <v>-0.48458000000000001</v>
      </c>
      <c r="X122" s="2">
        <v>0.19707</v>
      </c>
      <c r="Y122" s="2">
        <v>15.2949</v>
      </c>
      <c r="Z122" s="2">
        <v>-164.98150000000001</v>
      </c>
      <c r="AA122" s="2">
        <v>9.5981000000000005</v>
      </c>
      <c r="AB122" s="2">
        <v>19.969100000000001</v>
      </c>
      <c r="AC122" s="2">
        <v>120.095</v>
      </c>
      <c r="AD122" s="2">
        <v>120.09</v>
      </c>
      <c r="AE122" s="2">
        <v>1E-3</v>
      </c>
      <c r="AF122" s="2">
        <v>179.999</v>
      </c>
      <c r="AG122" s="2">
        <v>179.999</v>
      </c>
      <c r="AH122" s="2">
        <v>1E-3</v>
      </c>
      <c r="AI122">
        <v>8.0925377100000002</v>
      </c>
      <c r="AJ122">
        <v>1.7000188599999999</v>
      </c>
      <c r="AK122">
        <v>5.4658334600042524</v>
      </c>
      <c r="AL122">
        <v>5.6299599499999999</v>
      </c>
      <c r="AM122">
        <v>1.7000208000000001</v>
      </c>
      <c r="AN122">
        <v>7.7666272000429926</v>
      </c>
      <c r="AO122" s="2">
        <v>1732.4779000000001</v>
      </c>
      <c r="AP122" s="2">
        <v>315.52789999999999</v>
      </c>
      <c r="AQ122">
        <v>72.311497091134257</v>
      </c>
      <c r="AR122">
        <v>57.838485984471809</v>
      </c>
      <c r="AS122">
        <v>88.990393952522524</v>
      </c>
    </row>
    <row r="123" spans="1:45" s="2" customFormat="1" x14ac:dyDescent="0.3">
      <c r="C123" s="9" t="s">
        <v>310</v>
      </c>
      <c r="D123" s="48">
        <f>(I123-MIN($I$122:$I$123))*627.509</f>
        <v>0</v>
      </c>
      <c r="E123" s="1">
        <f>EXP(-D123/(0.001986*295.15))/(EXP(-$D$122/(0.001986*295.15))+EXP(-$D$123/(0.001986*295.15)))</f>
        <v>0.89575325423249208</v>
      </c>
      <c r="F123" s="82">
        <v>-722.269676</v>
      </c>
      <c r="G123" s="2">
        <v>-722.13381900000002</v>
      </c>
      <c r="H123" s="2">
        <v>-721.96323340000004</v>
      </c>
      <c r="I123" s="4">
        <f t="shared" si="26"/>
        <v>-721.82737639999993</v>
      </c>
      <c r="J123" s="2">
        <v>5.1479999999999997</v>
      </c>
      <c r="K123" s="2">
        <v>-0.29303000000000001</v>
      </c>
      <c r="L123" s="2">
        <v>-5.8250000000000003E-2</v>
      </c>
      <c r="M123" s="2">
        <v>-0.17563999999999999</v>
      </c>
      <c r="N123" s="2">
        <v>0.23477999999999999</v>
      </c>
      <c r="O123" s="2">
        <v>6.5699999999999995E-2</v>
      </c>
      <c r="P123" s="2">
        <v>167.4</v>
      </c>
      <c r="Q123" s="2">
        <v>10.037800000000001</v>
      </c>
      <c r="R123" s="2">
        <v>-4.7580999999999998</v>
      </c>
      <c r="S123" s="2">
        <v>-5.2797000000000001</v>
      </c>
      <c r="T123" s="2">
        <v>12.299200000000001</v>
      </c>
      <c r="U123" s="2">
        <v>0.69650000000000001</v>
      </c>
      <c r="V123" s="2">
        <v>-0.57947000000000004</v>
      </c>
      <c r="W123" s="2">
        <v>-0.48415000000000002</v>
      </c>
      <c r="X123" s="2">
        <v>0.19811000000000001</v>
      </c>
      <c r="Y123" s="2">
        <v>15.9893</v>
      </c>
      <c r="Z123" s="2">
        <v>-173.77979999999999</v>
      </c>
      <c r="AA123" s="2">
        <v>6.4302000000000001</v>
      </c>
      <c r="AB123" s="2">
        <v>19.9788</v>
      </c>
      <c r="AC123" s="2">
        <v>120.032</v>
      </c>
      <c r="AD123" s="2">
        <v>120.03700000000001</v>
      </c>
      <c r="AE123" s="2">
        <v>179.95</v>
      </c>
      <c r="AF123" s="2">
        <v>2.9000000000000001E-2</v>
      </c>
      <c r="AG123" s="2">
        <v>5.0999999999999997E-2</v>
      </c>
      <c r="AH123" s="2">
        <v>179.97</v>
      </c>
      <c r="AI123">
        <v>8.0937957600000008</v>
      </c>
      <c r="AJ123">
        <v>1.70094944</v>
      </c>
      <c r="AK123">
        <v>4.9272683200134741</v>
      </c>
      <c r="AL123">
        <v>5.5650606599999994</v>
      </c>
      <c r="AM123">
        <v>1.70096055</v>
      </c>
      <c r="AN123">
        <v>7.770938692065477</v>
      </c>
      <c r="AO123" s="2">
        <v>1732.0657000000001</v>
      </c>
      <c r="AP123" s="2">
        <v>315.01600000000002</v>
      </c>
      <c r="AQ123">
        <v>72.301208848965544</v>
      </c>
      <c r="AR123">
        <v>57.826271636402247</v>
      </c>
      <c r="AS123">
        <v>88.984253615393811</v>
      </c>
    </row>
    <row r="124" spans="1:45" s="32" customFormat="1" x14ac:dyDescent="0.3">
      <c r="A124" s="32" t="s">
        <v>308</v>
      </c>
      <c r="B124" s="32" t="s">
        <v>20</v>
      </c>
      <c r="C124" s="33" t="s">
        <v>311</v>
      </c>
      <c r="E124" s="32">
        <f>SUM(E122:E123)</f>
        <v>1</v>
      </c>
      <c r="F124" s="81">
        <f>$E$122*F122+$E$123*F123</f>
        <v>-722.26959197712301</v>
      </c>
      <c r="G124" s="32">
        <f t="shared" ref="G124:AS124" si="80">$E$122*G122+$E$123*G123</f>
        <v>-722.1335752711085</v>
      </c>
      <c r="H124" s="32">
        <f t="shared" si="80"/>
        <v>-721.96318365345303</v>
      </c>
      <c r="I124" s="32">
        <f t="shared" si="80"/>
        <v>-721.8271669474384</v>
      </c>
      <c r="J124" s="32">
        <f t="shared" si="80"/>
        <v>5.3566498616536675</v>
      </c>
      <c r="K124" s="32">
        <f t="shared" si="80"/>
        <v>-0.29312382207119081</v>
      </c>
      <c r="L124" s="32">
        <f t="shared" si="80"/>
        <v>-5.830003843796841E-2</v>
      </c>
      <c r="M124" s="32">
        <f t="shared" si="80"/>
        <v>-0.17571193025457957</v>
      </c>
      <c r="N124" s="32">
        <f t="shared" si="80"/>
        <v>0.23482378363322234</v>
      </c>
      <c r="O124" s="32">
        <f t="shared" si="80"/>
        <v>6.5741698698307011E-2</v>
      </c>
      <c r="P124" s="32">
        <f t="shared" si="80"/>
        <v>167.35517389931999</v>
      </c>
      <c r="Q124" s="32">
        <f t="shared" si="80"/>
        <v>9.7518407516851493</v>
      </c>
      <c r="R124" s="32">
        <f t="shared" si="80"/>
        <v>-4.5030499118052152</v>
      </c>
      <c r="S124" s="32">
        <f t="shared" si="80"/>
        <v>-5.2487804152053581</v>
      </c>
      <c r="T124" s="32">
        <f t="shared" si="80"/>
        <v>11.968988008106843</v>
      </c>
      <c r="U124" s="32">
        <f t="shared" si="80"/>
        <v>0.69666575232577033</v>
      </c>
      <c r="V124" s="32">
        <f t="shared" si="80"/>
        <v>-0.57965764414238163</v>
      </c>
      <c r="W124" s="32">
        <f t="shared" si="80"/>
        <v>-0.4841948261006801</v>
      </c>
      <c r="X124" s="32">
        <f t="shared" si="80"/>
        <v>0.1980015833844018</v>
      </c>
      <c r="Y124" s="32">
        <f t="shared" si="80"/>
        <v>15.916911059739043</v>
      </c>
      <c r="Z124" s="32">
        <f t="shared" si="80"/>
        <v>-172.86260585671374</v>
      </c>
      <c r="AA124" s="32">
        <f t="shared" si="80"/>
        <v>6.7604432659168889</v>
      </c>
      <c r="AB124" s="32">
        <f t="shared" si="80"/>
        <v>19.977788806566057</v>
      </c>
      <c r="AC124" s="32">
        <f t="shared" si="80"/>
        <v>120.03856754498335</v>
      </c>
      <c r="AD124" s="32">
        <f t="shared" si="80"/>
        <v>120.0425250775257</v>
      </c>
      <c r="AE124" s="32">
        <f t="shared" si="80"/>
        <v>161.19090234588271</v>
      </c>
      <c r="AF124" s="32">
        <f t="shared" si="80"/>
        <v>18.790286835778414</v>
      </c>
      <c r="AG124" s="32">
        <f t="shared" si="80"/>
        <v>18.809993407371529</v>
      </c>
      <c r="AH124" s="32">
        <f t="shared" si="80"/>
        <v>161.20881741096736</v>
      </c>
      <c r="AI124" s="32">
        <f t="shared" ref="AI124:AK124" si="81">$E$122*AI122+$E$123*AI123</f>
        <v>8.0936646123814882</v>
      </c>
      <c r="AJ124" s="32">
        <f t="shared" si="81"/>
        <v>1.7008524300633239</v>
      </c>
      <c r="AK124" s="32">
        <f t="shared" si="81"/>
        <v>4.9834119832413357</v>
      </c>
      <c r="AL124" s="32">
        <f t="shared" ref="AL124:AN124" si="82">$E$122*AL122+$E$123*AL123</f>
        <v>5.5718261997851224</v>
      </c>
      <c r="AM124" s="32">
        <f t="shared" si="82"/>
        <v>1.700862584120665</v>
      </c>
      <c r="AN124" s="32">
        <f t="shared" si="82"/>
        <v>7.7704892330527313</v>
      </c>
      <c r="AO124" s="32">
        <f t="shared" si="80"/>
        <v>1732.1086705086057</v>
      </c>
      <c r="AP124" s="32">
        <f t="shared" si="80"/>
        <v>315.06936390915843</v>
      </c>
      <c r="AQ124" s="32">
        <f t="shared" si="80"/>
        <v>72.3022813647313</v>
      </c>
      <c r="AR124" s="32">
        <f t="shared" si="80"/>
        <v>57.82754494244017</v>
      </c>
      <c r="AS124" s="32">
        <f t="shared" si="80"/>
        <v>88.984893725557399</v>
      </c>
    </row>
    <row r="125" spans="1:45" s="2" customFormat="1" x14ac:dyDescent="0.3">
      <c r="C125" s="9" t="s">
        <v>312</v>
      </c>
      <c r="D125" s="48">
        <f>(I125-MIN($I$125:$I$134))*627.509</f>
        <v>0</v>
      </c>
      <c r="E125" s="1">
        <f>EXP(-D125/(0.001986*295.15))/(EXP(-$D$125/(0.001986*295.15))+EXP(-$D$126/(0.001986*295.15))+EXP(-$D$127/(0.001986*295.15))+EXP(-$D$128/(0.001986*295.15))+EXP(-$D$129/(0.001986*295.15))+EXP(-$D$130/(0.001986*295.15))+EXP(-$D$131/(0.001986*295.15))+EXP(-$D$132/(0.001986*295.15))+EXP(-$D$133/(0.001986*295.15))+EXP(-$D$134/(0.001986*295.15)))</f>
        <v>0.26483203704511227</v>
      </c>
      <c r="F125" s="82">
        <v>-496.98743999999999</v>
      </c>
      <c r="G125" s="2">
        <v>-496.832112</v>
      </c>
      <c r="H125" s="2">
        <v>-496.75444679999998</v>
      </c>
      <c r="I125" s="4">
        <f t="shared" si="26"/>
        <v>-496.59911879999993</v>
      </c>
      <c r="J125" s="2">
        <v>3.2161</v>
      </c>
      <c r="K125" s="2">
        <v>-0.30303999999999998</v>
      </c>
      <c r="L125" s="2">
        <v>-1.528E-2</v>
      </c>
      <c r="M125" s="2">
        <v>-0.15916</v>
      </c>
      <c r="N125" s="2">
        <v>0.28776000000000002</v>
      </c>
      <c r="O125" s="2">
        <v>4.4019999999999997E-2</v>
      </c>
      <c r="P125" s="2">
        <v>109.879</v>
      </c>
      <c r="Q125" s="2">
        <v>7.6035000000000004</v>
      </c>
      <c r="R125" s="2">
        <v>1.8129999999999999</v>
      </c>
      <c r="S125" s="2">
        <v>-9.4166000000000007</v>
      </c>
      <c r="T125" s="2">
        <v>12.238200000000001</v>
      </c>
      <c r="U125" s="2">
        <v>0.77241000000000004</v>
      </c>
      <c r="V125" s="2">
        <v>-0.58643999999999996</v>
      </c>
      <c r="W125" s="2">
        <v>-0.49403999999999998</v>
      </c>
      <c r="X125" s="2">
        <v>-0.49787999999999999</v>
      </c>
      <c r="Y125" s="2">
        <v>-3.2277</v>
      </c>
      <c r="Z125" s="2">
        <v>-220.1482</v>
      </c>
      <c r="AA125" s="2">
        <v>-0.17480000000000001</v>
      </c>
      <c r="AB125" s="2">
        <v>139.7302</v>
      </c>
      <c r="AC125" s="2">
        <v>119.67700000000001</v>
      </c>
      <c r="AD125" s="2">
        <v>115.824</v>
      </c>
      <c r="AE125" s="2">
        <v>178.631</v>
      </c>
      <c r="AF125" s="2">
        <v>5.5E-2</v>
      </c>
      <c r="AG125" s="2">
        <v>1.2999999999999999E-2</v>
      </c>
      <c r="AH125" s="2">
        <v>178.7</v>
      </c>
      <c r="AI125">
        <v>5.3296640599999998</v>
      </c>
      <c r="AJ125">
        <v>2.1033606884578049</v>
      </c>
      <c r="AK125">
        <v>5.0333860642352564</v>
      </c>
      <c r="AL125">
        <v>5.49003876</v>
      </c>
      <c r="AM125">
        <v>1.8648020661140019</v>
      </c>
      <c r="AN125">
        <v>4.6064354677263566</v>
      </c>
      <c r="AO125" s="2">
        <v>1791.4297999999999</v>
      </c>
      <c r="AP125" s="2">
        <v>233.20500000000001</v>
      </c>
      <c r="AQ125">
        <v>74.88800978481062</v>
      </c>
      <c r="AR125">
        <v>61.30635090067419</v>
      </c>
      <c r="AS125">
        <v>89.611951447245573</v>
      </c>
    </row>
    <row r="126" spans="1:45" s="2" customFormat="1" x14ac:dyDescent="0.3">
      <c r="C126" s="9" t="s">
        <v>321</v>
      </c>
      <c r="D126" s="46">
        <f t="shared" ref="D126:D134" si="83">(I126-MIN($I$125:$I$134))*627.509</f>
        <v>0.32473590746485531</v>
      </c>
      <c r="E126" s="1">
        <f t="shared" ref="E126:E134" si="84">EXP(-D126/(0.001986*295.15))/(EXP(-$D$125/(0.001986*295.15))+EXP(-$D$126/(0.001986*295.15))+EXP(-$D$127/(0.001986*295.15))+EXP(-$D$128/(0.001986*295.15))+EXP(-$D$129/(0.001986*295.15))+EXP(-$D$130/(0.001986*295.15))+EXP(-$D$131/(0.001986*295.15))+EXP(-$D$132/(0.001986*295.15))+EXP(-$D$133/(0.001986*295.15))+EXP(-$D$134/(0.001986*295.15)))</f>
        <v>0.15218512307316331</v>
      </c>
      <c r="F126" s="82">
        <v>-496.98695800000002</v>
      </c>
      <c r="G126" s="2">
        <v>-496.83122300000002</v>
      </c>
      <c r="H126" s="2">
        <v>-496.75433629999998</v>
      </c>
      <c r="I126" s="4">
        <f t="shared" si="26"/>
        <v>-496.59860129999998</v>
      </c>
      <c r="J126" s="2">
        <v>5.7064000000000004</v>
      </c>
      <c r="K126" s="2">
        <v>-0.30264000000000002</v>
      </c>
      <c r="L126" s="2">
        <v>-1.619E-2</v>
      </c>
      <c r="M126" s="2">
        <v>-0.15942000000000001</v>
      </c>
      <c r="N126" s="2">
        <v>0.28644999999999998</v>
      </c>
      <c r="O126" s="2">
        <v>4.4359999999999997E-2</v>
      </c>
      <c r="P126" s="2">
        <v>109.31699999999999</v>
      </c>
      <c r="Q126" s="2">
        <v>4.45</v>
      </c>
      <c r="R126" s="2">
        <v>1.0609999999999999</v>
      </c>
      <c r="S126" s="2">
        <v>-5.5110999999999999</v>
      </c>
      <c r="T126" s="2">
        <v>7.1623999999999999</v>
      </c>
      <c r="U126" s="2">
        <v>0.76981999999999995</v>
      </c>
      <c r="V126" s="2">
        <v>-0.58552999999999999</v>
      </c>
      <c r="W126" s="2">
        <v>-0.50026000000000004</v>
      </c>
      <c r="X126" s="2">
        <v>-0.49053999999999998</v>
      </c>
      <c r="Y126" s="2">
        <v>-4.7198000000000002</v>
      </c>
      <c r="Z126" s="2">
        <v>-225.92689999999999</v>
      </c>
      <c r="AA126" s="2">
        <v>2.9451999999999998</v>
      </c>
      <c r="AB126" s="2">
        <v>136.899</v>
      </c>
      <c r="AC126" s="2">
        <v>119.721</v>
      </c>
      <c r="AD126" s="2">
        <v>116.208</v>
      </c>
      <c r="AE126" s="2">
        <v>3.6150000000000002</v>
      </c>
      <c r="AF126" s="2">
        <v>176.458</v>
      </c>
      <c r="AG126" s="2">
        <v>174.453</v>
      </c>
      <c r="AH126" s="2">
        <v>5.4740000000000002</v>
      </c>
      <c r="AI126">
        <v>5.3392135600000001</v>
      </c>
      <c r="AJ126">
        <v>1.7</v>
      </c>
      <c r="AK126">
        <v>5.5860826999987481</v>
      </c>
      <c r="AL126">
        <v>5.5945573599999996</v>
      </c>
      <c r="AM126">
        <v>1.704120408257547</v>
      </c>
      <c r="AN126">
        <v>5.6390927957099919</v>
      </c>
      <c r="AO126" s="2">
        <v>1787.7909999999999</v>
      </c>
      <c r="AP126" s="2">
        <v>268.32670000000002</v>
      </c>
      <c r="AQ126">
        <v>75.575495226901353</v>
      </c>
      <c r="AR126">
        <v>61.912852454446814</v>
      </c>
      <c r="AS126">
        <v>90.21478911376613</v>
      </c>
    </row>
    <row r="127" spans="1:45" s="2" customFormat="1" x14ac:dyDescent="0.3">
      <c r="C127" s="9" t="s">
        <v>313</v>
      </c>
      <c r="D127" s="46">
        <f t="shared" si="83"/>
        <v>0.102974226796962</v>
      </c>
      <c r="E127" s="1">
        <f t="shared" si="84"/>
        <v>0.22216541118086228</v>
      </c>
      <c r="F127" s="82">
        <v>-496.98696000000001</v>
      </c>
      <c r="G127" s="2">
        <v>-496.83164900000003</v>
      </c>
      <c r="H127" s="2">
        <v>-496.75426570000002</v>
      </c>
      <c r="I127" s="4">
        <f t="shared" si="26"/>
        <v>-496.59895470000009</v>
      </c>
      <c r="J127" s="2">
        <v>5.5076000000000001</v>
      </c>
      <c r="K127" s="2">
        <v>-0.30264000000000002</v>
      </c>
      <c r="L127" s="2">
        <v>-1.536E-2</v>
      </c>
      <c r="M127" s="2">
        <v>-0.159</v>
      </c>
      <c r="N127" s="2">
        <v>0.28727999999999998</v>
      </c>
      <c r="O127" s="2">
        <v>4.3999999999999997E-2</v>
      </c>
      <c r="P127" s="2">
        <v>109.822</v>
      </c>
      <c r="Q127" s="2">
        <v>4.5857999999999999</v>
      </c>
      <c r="R127" s="2">
        <v>2.4624000000000001</v>
      </c>
      <c r="S127" s="2">
        <v>-7.0481999999999996</v>
      </c>
      <c r="T127" s="2">
        <v>8.7619000000000007</v>
      </c>
      <c r="U127" s="2">
        <v>0.77393000000000001</v>
      </c>
      <c r="V127" s="2">
        <v>-0.58786000000000005</v>
      </c>
      <c r="W127" s="2">
        <v>-0.49543999999999999</v>
      </c>
      <c r="X127" s="2">
        <v>-0.49897999999999998</v>
      </c>
      <c r="Y127" s="2">
        <v>-3.8732000000000002</v>
      </c>
      <c r="Z127" s="2">
        <v>-212.25450000000001</v>
      </c>
      <c r="AA127" s="2">
        <v>1.5683</v>
      </c>
      <c r="AB127" s="2">
        <v>139.6773</v>
      </c>
      <c r="AC127" s="2">
        <v>119.735</v>
      </c>
      <c r="AD127" s="2">
        <v>115.658</v>
      </c>
      <c r="AE127" s="2">
        <v>0.89500000000000002</v>
      </c>
      <c r="AF127" s="2">
        <v>178.261</v>
      </c>
      <c r="AG127" s="2">
        <v>179.74700000000001</v>
      </c>
      <c r="AH127" s="2">
        <v>0.59099999999999997</v>
      </c>
      <c r="AI127">
        <v>5.3292094600000004</v>
      </c>
      <c r="AJ127">
        <v>2.124177820672406</v>
      </c>
      <c r="AK127">
        <v>5.596425024646579</v>
      </c>
      <c r="AL127">
        <v>5.5916197699999994</v>
      </c>
      <c r="AM127">
        <v>1.8603620082772081</v>
      </c>
      <c r="AN127">
        <v>4.602569631535558</v>
      </c>
      <c r="AO127" s="2">
        <v>1791.7673</v>
      </c>
      <c r="AP127" s="2">
        <v>232.8355</v>
      </c>
      <c r="AQ127">
        <v>74.844535325931162</v>
      </c>
      <c r="AR127">
        <v>61.259080974418417</v>
      </c>
      <c r="AS127">
        <v>89.591899997385653</v>
      </c>
    </row>
    <row r="128" spans="1:45" s="2" customFormat="1" x14ac:dyDescent="0.3">
      <c r="C128" s="9" t="s">
        <v>314</v>
      </c>
      <c r="D128" s="46">
        <f t="shared" si="83"/>
        <v>0.68436131532723055</v>
      </c>
      <c r="E128" s="1">
        <f t="shared" si="84"/>
        <v>8.2399407332565816E-2</v>
      </c>
      <c r="F128" s="82">
        <v>-496.98721999999998</v>
      </c>
      <c r="G128" s="2">
        <v>-496.83151800000002</v>
      </c>
      <c r="H128" s="2">
        <v>-496.75373020000001</v>
      </c>
      <c r="I128" s="4">
        <f t="shared" si="26"/>
        <v>-496.59802820000004</v>
      </c>
      <c r="J128" s="2">
        <v>3.3048999999999999</v>
      </c>
      <c r="K128" s="2">
        <v>-0.30359000000000003</v>
      </c>
      <c r="L128" s="2">
        <v>-1.5640000000000001E-2</v>
      </c>
      <c r="M128" s="2">
        <v>-0.15962000000000001</v>
      </c>
      <c r="N128" s="2">
        <v>0.28794999999999998</v>
      </c>
      <c r="O128" s="2">
        <v>4.4240000000000002E-2</v>
      </c>
      <c r="P128" s="2">
        <v>109.663</v>
      </c>
      <c r="Q128" s="2">
        <v>7.7309000000000001</v>
      </c>
      <c r="R128" s="2">
        <v>1.7686999999999999</v>
      </c>
      <c r="S128" s="2">
        <v>-9.4995999999999992</v>
      </c>
      <c r="T128" s="2">
        <v>12.3749</v>
      </c>
      <c r="U128" s="2">
        <v>0.76702000000000004</v>
      </c>
      <c r="V128" s="2">
        <v>-0.59121999999999997</v>
      </c>
      <c r="W128" s="2">
        <v>-0.49630000000000002</v>
      </c>
      <c r="X128" s="2">
        <v>-0.48633999999999999</v>
      </c>
      <c r="Y128" s="2">
        <v>-5.5492999999999997</v>
      </c>
      <c r="Z128" s="2">
        <v>-219.20519999999999</v>
      </c>
      <c r="AA128" s="2">
        <v>-4.1486000000000001</v>
      </c>
      <c r="AB128" s="2">
        <v>139.58260000000001</v>
      </c>
      <c r="AC128" s="2">
        <v>119.6</v>
      </c>
      <c r="AD128" s="2">
        <v>117.80200000000001</v>
      </c>
      <c r="AE128" s="2">
        <v>178.892</v>
      </c>
      <c r="AF128" s="2">
        <v>0.52</v>
      </c>
      <c r="AG128" s="2">
        <v>0.68899999999999995</v>
      </c>
      <c r="AH128" s="2">
        <v>177.684</v>
      </c>
      <c r="AI128">
        <v>5.2952188800000002</v>
      </c>
      <c r="AJ128">
        <v>1.810013396664119</v>
      </c>
      <c r="AK128">
        <v>4.9951459593237146</v>
      </c>
      <c r="AL128">
        <v>5.4763488300000001</v>
      </c>
      <c r="AM128">
        <v>1.738728224567619</v>
      </c>
      <c r="AN128">
        <v>5.0595276384145764</v>
      </c>
      <c r="AO128" s="2">
        <v>1782.0626</v>
      </c>
      <c r="AP128" s="2">
        <v>259.84820000000002</v>
      </c>
      <c r="AQ128">
        <v>75.64341941562401</v>
      </c>
      <c r="AR128">
        <v>61.989014319434212</v>
      </c>
      <c r="AS128">
        <v>90.273498336153096</v>
      </c>
    </row>
    <row r="129" spans="1:45" s="2" customFormat="1" x14ac:dyDescent="0.3">
      <c r="C129" s="9" t="s">
        <v>315</v>
      </c>
      <c r="D129" s="46">
        <f t="shared" si="83"/>
        <v>1.8055316456429942</v>
      </c>
      <c r="E129" s="1">
        <f t="shared" si="84"/>
        <v>1.216869077131604E-2</v>
      </c>
      <c r="F129" s="82">
        <v>-496.98612100000003</v>
      </c>
      <c r="G129" s="2">
        <v>-496.82982900000002</v>
      </c>
      <c r="H129" s="2">
        <v>-496.75253350000003</v>
      </c>
      <c r="I129" s="4">
        <f t="shared" ref="I129:I146" si="85">H129+G129-F129</f>
        <v>-496.59624150000002</v>
      </c>
      <c r="J129" s="2">
        <v>3.3961000000000001</v>
      </c>
      <c r="K129" s="2">
        <v>-0.30308000000000002</v>
      </c>
      <c r="L129" s="2">
        <v>-1.6240000000000001E-2</v>
      </c>
      <c r="M129" s="2">
        <v>-0.15966</v>
      </c>
      <c r="N129" s="2">
        <v>0.28683999999999998</v>
      </c>
      <c r="O129" s="2">
        <v>4.4429999999999997E-2</v>
      </c>
      <c r="P129" s="2">
        <v>108.699</v>
      </c>
      <c r="Q129" s="2">
        <v>8.8361000000000001</v>
      </c>
      <c r="R129" s="2">
        <v>1.2894000000000001</v>
      </c>
      <c r="S129" s="2">
        <v>-10.1256</v>
      </c>
      <c r="T129" s="2">
        <v>13.5006</v>
      </c>
      <c r="U129" s="2">
        <v>0.76359999999999995</v>
      </c>
      <c r="V129" s="2">
        <v>-0.58879999999999999</v>
      </c>
      <c r="W129" s="2">
        <v>-0.49778</v>
      </c>
      <c r="X129" s="2">
        <v>-0.48397000000000001</v>
      </c>
      <c r="Y129" s="2">
        <v>-3.5045999999999999</v>
      </c>
      <c r="Z129" s="2">
        <v>-238.4496</v>
      </c>
      <c r="AA129" s="2">
        <v>-4.9240000000000004</v>
      </c>
      <c r="AB129" s="2">
        <v>141.65280000000001</v>
      </c>
      <c r="AC129" s="2">
        <v>119.36</v>
      </c>
      <c r="AD129" s="2">
        <v>117.47799999999999</v>
      </c>
      <c r="AE129" s="2">
        <v>177.61199999999999</v>
      </c>
      <c r="AF129" s="2">
        <v>2.694</v>
      </c>
      <c r="AG129" s="2">
        <v>4.1950000000000003</v>
      </c>
      <c r="AH129" s="2">
        <v>175.499</v>
      </c>
      <c r="AI129">
        <v>4.2901580600000004</v>
      </c>
      <c r="AJ129">
        <v>1.748572291331387</v>
      </c>
      <c r="AK129">
        <v>5.0016235378524154</v>
      </c>
      <c r="AL129">
        <v>5.4767728</v>
      </c>
      <c r="AM129">
        <v>1.7053662227474711</v>
      </c>
      <c r="AN129">
        <v>5.1691552947551092</v>
      </c>
      <c r="AO129" s="2">
        <v>1780.4106999999999</v>
      </c>
      <c r="AP129" s="2">
        <v>243.9453</v>
      </c>
      <c r="AQ129">
        <v>77.048268639430944</v>
      </c>
      <c r="AR129">
        <v>64.247870224735252</v>
      </c>
      <c r="AS129">
        <v>90.639437387722168</v>
      </c>
    </row>
    <row r="130" spans="1:45" s="2" customFormat="1" x14ac:dyDescent="0.3">
      <c r="C130" s="9" t="s">
        <v>316</v>
      </c>
      <c r="D130" s="46">
        <f t="shared" si="83"/>
        <v>0.37412086581138509</v>
      </c>
      <c r="E130" s="1">
        <f t="shared" si="84"/>
        <v>0.13988870765588035</v>
      </c>
      <c r="F130" s="82">
        <v>-496.98761999999999</v>
      </c>
      <c r="G130" s="2">
        <v>-496.83175699999998</v>
      </c>
      <c r="H130" s="2">
        <v>-496.75438559999998</v>
      </c>
      <c r="I130" s="4">
        <f t="shared" si="85"/>
        <v>-496.59852259999991</v>
      </c>
      <c r="J130" s="2">
        <v>3.2603</v>
      </c>
      <c r="K130" s="2">
        <v>-0.3029</v>
      </c>
      <c r="L130" s="2">
        <v>-1.5709999999999998E-2</v>
      </c>
      <c r="M130" s="2">
        <v>-0.15931000000000001</v>
      </c>
      <c r="N130" s="2">
        <v>0.28719</v>
      </c>
      <c r="O130" s="2">
        <v>4.4179999999999997E-2</v>
      </c>
      <c r="P130" s="2">
        <v>109.38800000000001</v>
      </c>
      <c r="Q130" s="2">
        <v>8.0663</v>
      </c>
      <c r="R130" s="2">
        <v>1.7202999999999999</v>
      </c>
      <c r="S130" s="2">
        <v>-9.7866</v>
      </c>
      <c r="T130" s="2">
        <v>12.798500000000001</v>
      </c>
      <c r="U130" s="2">
        <v>0.76815999999999995</v>
      </c>
      <c r="V130" s="2">
        <v>-0.58452999999999999</v>
      </c>
      <c r="W130" s="2">
        <v>-0.49884000000000001</v>
      </c>
      <c r="X130" s="2">
        <v>-0.49062</v>
      </c>
      <c r="Y130" s="2">
        <v>-4.1257000000000001</v>
      </c>
      <c r="Z130" s="2">
        <v>-233.6711</v>
      </c>
      <c r="AA130" s="2">
        <v>1.6063000000000001</v>
      </c>
      <c r="AB130" s="2">
        <v>137.11070000000001</v>
      </c>
      <c r="AC130" s="2">
        <v>119.709</v>
      </c>
      <c r="AD130" s="2">
        <v>116.241</v>
      </c>
      <c r="AE130" s="2">
        <v>176.54900000000001</v>
      </c>
      <c r="AF130" s="2">
        <v>3.1909999999999998</v>
      </c>
      <c r="AG130" s="2">
        <v>5.4119999999999999</v>
      </c>
      <c r="AH130" s="2">
        <v>174.84800000000001</v>
      </c>
      <c r="AI130">
        <v>5.3443522400000001</v>
      </c>
      <c r="AJ130">
        <v>1.7</v>
      </c>
      <c r="AK130">
        <v>5.0265961369762628</v>
      </c>
      <c r="AL130">
        <v>5.4917173100000003</v>
      </c>
      <c r="AM130">
        <v>1.7087525029166959</v>
      </c>
      <c r="AN130">
        <v>5.6323376823233762</v>
      </c>
      <c r="AO130" s="2">
        <v>1787.3759</v>
      </c>
      <c r="AP130" s="2">
        <v>268.04759999999999</v>
      </c>
      <c r="AQ130">
        <v>75.577822030432401</v>
      </c>
      <c r="AR130">
        <v>61.921253536799291</v>
      </c>
      <c r="AS130">
        <v>90.213778318904659</v>
      </c>
    </row>
    <row r="131" spans="1:45" s="2" customFormat="1" x14ac:dyDescent="0.3">
      <c r="C131" s="9" t="s">
        <v>317</v>
      </c>
      <c r="D131" s="46">
        <f t="shared" si="83"/>
        <v>1.5914883257340873</v>
      </c>
      <c r="E131" s="1">
        <f t="shared" si="84"/>
        <v>1.7531922053309459E-2</v>
      </c>
      <c r="F131" s="82">
        <v>-496.98559599999999</v>
      </c>
      <c r="G131" s="2">
        <v>-496.82990100000001</v>
      </c>
      <c r="H131" s="2">
        <v>-496.75227760000001</v>
      </c>
      <c r="I131" s="4">
        <f t="shared" si="85"/>
        <v>-496.59658260000003</v>
      </c>
      <c r="J131" s="2">
        <v>3.2909999999999999</v>
      </c>
      <c r="K131" s="2">
        <v>-0.30236000000000002</v>
      </c>
      <c r="L131" s="2">
        <v>-1.5299999999999999E-2</v>
      </c>
      <c r="M131" s="2">
        <v>-0.15883</v>
      </c>
      <c r="N131" s="2">
        <v>0.28705999999999998</v>
      </c>
      <c r="O131" s="2">
        <v>4.394E-2</v>
      </c>
      <c r="P131" s="2">
        <v>109.30500000000001</v>
      </c>
      <c r="Q131" s="2">
        <v>8.7004999999999999</v>
      </c>
      <c r="R131" s="2">
        <v>1.5670999999999999</v>
      </c>
      <c r="S131" s="2">
        <v>-10.2676</v>
      </c>
      <c r="T131" s="2">
        <v>13.549099999999999</v>
      </c>
      <c r="U131" s="2">
        <v>0.77170000000000005</v>
      </c>
      <c r="V131" s="2">
        <v>-0.58572999999999997</v>
      </c>
      <c r="W131" s="2">
        <v>-0.49563000000000001</v>
      </c>
      <c r="X131" s="2">
        <v>-0.49779000000000001</v>
      </c>
      <c r="Y131" s="2">
        <v>-2.5499999999999998</v>
      </c>
      <c r="Z131" s="2">
        <v>-228.14660000000001</v>
      </c>
      <c r="AA131" s="2">
        <v>-0.9879</v>
      </c>
      <c r="AB131" s="2">
        <v>142.697</v>
      </c>
      <c r="AC131" s="2">
        <v>119.351</v>
      </c>
      <c r="AD131" s="2">
        <v>115.10599999999999</v>
      </c>
      <c r="AE131" s="2">
        <v>180</v>
      </c>
      <c r="AF131" s="2">
        <v>0</v>
      </c>
      <c r="AG131" s="2">
        <v>0</v>
      </c>
      <c r="AH131" s="2">
        <v>180</v>
      </c>
      <c r="AI131">
        <v>4.3584492700000004</v>
      </c>
      <c r="AJ131">
        <v>2.657653961800952</v>
      </c>
      <c r="AK131">
        <v>5.0467124000996586</v>
      </c>
      <c r="AL131">
        <v>5.4909769399999986</v>
      </c>
      <c r="AM131">
        <v>2.3429409445446709</v>
      </c>
      <c r="AN131">
        <v>3.593236954646482</v>
      </c>
      <c r="AO131" s="2">
        <v>1793.383</v>
      </c>
      <c r="AP131" s="2">
        <v>222.5335</v>
      </c>
      <c r="AQ131">
        <v>75.936018957345979</v>
      </c>
      <c r="AR131">
        <v>63.270832042898483</v>
      </c>
      <c r="AS131">
        <v>89.798433630995731</v>
      </c>
    </row>
    <row r="132" spans="1:45" s="2" customFormat="1" x14ac:dyDescent="0.3">
      <c r="C132" s="9" t="s">
        <v>318</v>
      </c>
      <c r="D132" s="46">
        <f t="shared" si="83"/>
        <v>1.6943370508455093</v>
      </c>
      <c r="E132" s="1">
        <f t="shared" si="84"/>
        <v>1.4710534050233551E-2</v>
      </c>
      <c r="F132" s="82">
        <v>-496.985162</v>
      </c>
      <c r="G132" s="2">
        <v>-496.82946600000002</v>
      </c>
      <c r="H132" s="2">
        <v>-496.75211469999999</v>
      </c>
      <c r="I132" s="4">
        <f t="shared" si="85"/>
        <v>-496.59641870000002</v>
      </c>
      <c r="J132" s="2">
        <v>5.6226000000000003</v>
      </c>
      <c r="K132" s="2">
        <v>-0.30204999999999999</v>
      </c>
      <c r="L132" s="2">
        <v>-1.537E-2</v>
      </c>
      <c r="M132" s="2">
        <v>-0.15870999999999999</v>
      </c>
      <c r="N132" s="2">
        <v>0.28667999999999999</v>
      </c>
      <c r="O132" s="2">
        <v>4.3929999999999997E-2</v>
      </c>
      <c r="P132" s="2">
        <v>109.307</v>
      </c>
      <c r="Q132" s="2">
        <v>5.2793999999999999</v>
      </c>
      <c r="R132" s="2">
        <v>1.9218</v>
      </c>
      <c r="S132" s="2">
        <v>-7.2012</v>
      </c>
      <c r="T132" s="2">
        <v>9.1336999999999993</v>
      </c>
      <c r="U132" s="2">
        <v>0.77302000000000004</v>
      </c>
      <c r="V132" s="2">
        <v>-0.58765999999999996</v>
      </c>
      <c r="W132" s="2">
        <v>-0.49684</v>
      </c>
      <c r="X132" s="2">
        <v>-0.49839</v>
      </c>
      <c r="Y132" s="2">
        <v>-3.2025000000000001</v>
      </c>
      <c r="Z132" s="2">
        <v>-219.52070000000001</v>
      </c>
      <c r="AA132" s="2">
        <v>0.55349999999999999</v>
      </c>
      <c r="AB132" s="2">
        <v>142.69059999999999</v>
      </c>
      <c r="AC132" s="2">
        <v>119.4</v>
      </c>
      <c r="AD132" s="2">
        <v>115.02</v>
      </c>
      <c r="AE132" s="2">
        <v>0</v>
      </c>
      <c r="AF132" s="2">
        <v>180</v>
      </c>
      <c r="AG132" s="2">
        <v>180</v>
      </c>
      <c r="AH132" s="2">
        <v>0</v>
      </c>
      <c r="AI132">
        <v>4.3587923000000002</v>
      </c>
      <c r="AJ132">
        <v>2.706387144618787</v>
      </c>
      <c r="AK132">
        <v>5.6091081100018156</v>
      </c>
      <c r="AL132">
        <v>5.5967452599999996</v>
      </c>
      <c r="AM132">
        <v>2.3406813818161361</v>
      </c>
      <c r="AN132">
        <v>3.5951945291613989</v>
      </c>
      <c r="AO132" s="2">
        <v>1793.2019</v>
      </c>
      <c r="AP132" s="2">
        <v>222.54060000000001</v>
      </c>
      <c r="AQ132">
        <v>75.95309262982471</v>
      </c>
      <c r="AR132">
        <v>63.272642405780857</v>
      </c>
      <c r="AS132">
        <v>89.807656395891698</v>
      </c>
    </row>
    <row r="133" spans="1:45" s="2" customFormat="1" x14ac:dyDescent="0.3">
      <c r="C133" s="9" t="s">
        <v>319</v>
      </c>
      <c r="D133" s="46">
        <f t="shared" si="83"/>
        <v>0.70356309080002788</v>
      </c>
      <c r="E133" s="1">
        <f t="shared" si="84"/>
        <v>7.9743887679602304E-2</v>
      </c>
      <c r="F133" s="82">
        <v>-496.98628600000001</v>
      </c>
      <c r="G133" s="2">
        <v>-496.83080899999999</v>
      </c>
      <c r="H133" s="2">
        <v>-496.7534746</v>
      </c>
      <c r="I133" s="4">
        <f t="shared" si="85"/>
        <v>-496.59799759999993</v>
      </c>
      <c r="J133" s="2">
        <v>5.665</v>
      </c>
      <c r="K133" s="2">
        <v>-0.30286999999999997</v>
      </c>
      <c r="L133" s="2">
        <v>-1.661E-2</v>
      </c>
      <c r="M133" s="2">
        <v>-0.15973999999999999</v>
      </c>
      <c r="N133" s="2">
        <v>0.28626000000000001</v>
      </c>
      <c r="O133" s="2">
        <v>4.4569999999999999E-2</v>
      </c>
      <c r="P133" s="2">
        <v>109.449</v>
      </c>
      <c r="Q133" s="2">
        <v>4.0366999999999997</v>
      </c>
      <c r="R133" s="2">
        <v>1.2212000000000001</v>
      </c>
      <c r="S133" s="2">
        <v>-5.2579000000000002</v>
      </c>
      <c r="T133" s="2">
        <v>6.7404000000000002</v>
      </c>
      <c r="U133" s="2">
        <v>0.76883999999999997</v>
      </c>
      <c r="V133" s="2">
        <v>-0.59216000000000002</v>
      </c>
      <c r="W133" s="2">
        <v>-0.49830000000000002</v>
      </c>
      <c r="X133" s="2">
        <v>-0.48694999999999999</v>
      </c>
      <c r="Y133" s="2">
        <v>-6.2739000000000003</v>
      </c>
      <c r="Z133" s="2">
        <v>-211.5641</v>
      </c>
      <c r="AA133" s="2">
        <v>-2.1876000000000002</v>
      </c>
      <c r="AB133" s="2">
        <v>139.42150000000001</v>
      </c>
      <c r="AC133" s="2">
        <v>119.6</v>
      </c>
      <c r="AD133" s="2">
        <v>117.863</v>
      </c>
      <c r="AE133" s="2">
        <v>1.2E-2</v>
      </c>
      <c r="AF133" s="2">
        <v>178.774</v>
      </c>
      <c r="AG133" s="2">
        <v>178.36699999999999</v>
      </c>
      <c r="AH133" s="2">
        <v>0.41899999999999998</v>
      </c>
      <c r="AI133">
        <v>5.2938872000000003</v>
      </c>
      <c r="AJ133">
        <v>1.8050833488416469</v>
      </c>
      <c r="AK133">
        <v>5.5477648061753202</v>
      </c>
      <c r="AL133">
        <v>5.6035648699999996</v>
      </c>
      <c r="AM133">
        <v>1.751408503720848</v>
      </c>
      <c r="AN133">
        <v>5.0597098807034557</v>
      </c>
      <c r="AO133" s="2">
        <v>1782.2521999999999</v>
      </c>
      <c r="AP133" s="2">
        <v>257.60989999999998</v>
      </c>
      <c r="AQ133">
        <v>75.646168281808684</v>
      </c>
      <c r="AR133">
        <v>61.975935970834698</v>
      </c>
      <c r="AS133">
        <v>90.271812606906238</v>
      </c>
    </row>
    <row r="134" spans="1:45" s="2" customFormat="1" x14ac:dyDescent="0.3">
      <c r="C134" s="9" t="s">
        <v>320</v>
      </c>
      <c r="D134" s="46">
        <f t="shared" si="83"/>
        <v>1.707891245261226</v>
      </c>
      <c r="E134" s="1">
        <f t="shared" si="84"/>
        <v>1.4374279157954698E-2</v>
      </c>
      <c r="F134" s="82">
        <v>-496.98518799999999</v>
      </c>
      <c r="G134" s="2">
        <v>-496.82915000000003</v>
      </c>
      <c r="H134" s="2">
        <v>-496.75243510000001</v>
      </c>
      <c r="I134" s="4">
        <f t="shared" si="85"/>
        <v>-496.59639709999999</v>
      </c>
      <c r="J134" s="2">
        <v>5.7701000000000002</v>
      </c>
      <c r="K134" s="2">
        <v>-0.30236000000000002</v>
      </c>
      <c r="L134" s="2">
        <v>-1.7100000000000001E-2</v>
      </c>
      <c r="M134" s="2">
        <v>-0.15973000000000001</v>
      </c>
      <c r="N134" s="2">
        <v>0.28526000000000001</v>
      </c>
      <c r="O134" s="2">
        <v>4.4720000000000003E-2</v>
      </c>
      <c r="P134" s="2">
        <v>108.494</v>
      </c>
      <c r="Q134" s="2">
        <v>4.5351999999999997</v>
      </c>
      <c r="R134" s="2">
        <v>0.68200000000000005</v>
      </c>
      <c r="S134" s="2">
        <v>-5.2172000000000001</v>
      </c>
      <c r="T134" s="2">
        <v>6.9462999999999999</v>
      </c>
      <c r="U134" s="2">
        <v>0.76534999999999997</v>
      </c>
      <c r="V134" s="2">
        <v>-0.58980999999999995</v>
      </c>
      <c r="W134" s="2">
        <v>-0.49963999999999997</v>
      </c>
      <c r="X134" s="2">
        <v>-0.48452000000000001</v>
      </c>
      <c r="Y134" s="2">
        <v>-4.2545999999999999</v>
      </c>
      <c r="Z134" s="2">
        <v>-230.74799999999999</v>
      </c>
      <c r="AA134" s="2">
        <v>-3.2141000000000002</v>
      </c>
      <c r="AB134" s="2">
        <v>141.4958</v>
      </c>
      <c r="AC134" s="2">
        <v>119.35299999999999</v>
      </c>
      <c r="AD134" s="2">
        <v>117.54900000000001</v>
      </c>
      <c r="AE134" s="2">
        <v>2.6779999999999999</v>
      </c>
      <c r="AF134" s="2">
        <v>177.501</v>
      </c>
      <c r="AG134" s="2">
        <v>175.66800000000001</v>
      </c>
      <c r="AH134" s="2">
        <v>4.1529999999999996</v>
      </c>
      <c r="AI134">
        <v>4.2899580100000003</v>
      </c>
      <c r="AJ134">
        <v>1.749327646403593</v>
      </c>
      <c r="AK134">
        <v>5.5545494371857069</v>
      </c>
      <c r="AL134">
        <v>5.6072394599999997</v>
      </c>
      <c r="AM134">
        <v>1.70265723726323</v>
      </c>
      <c r="AN134">
        <v>5.1694578251195544</v>
      </c>
      <c r="AO134" s="2">
        <v>1780.6279</v>
      </c>
      <c r="AP134" s="2">
        <v>241.6704</v>
      </c>
      <c r="AQ134">
        <v>77.052504438596401</v>
      </c>
      <c r="AR134">
        <v>64.244882518599468</v>
      </c>
      <c r="AS134">
        <v>90.644701066658698</v>
      </c>
    </row>
    <row r="135" spans="1:45" s="32" customFormat="1" x14ac:dyDescent="0.3">
      <c r="A135" s="32" t="s">
        <v>323</v>
      </c>
      <c r="B135" s="32" t="s">
        <v>19</v>
      </c>
      <c r="C135" s="33" t="s">
        <v>322</v>
      </c>
      <c r="E135" s="32">
        <f>SUM(E125:E134)</f>
        <v>1</v>
      </c>
      <c r="F135" s="81">
        <f>$E$125*F125+$E$126*F126+$E$127*F127+$E$128*F128+$E$129*F129+$E$130*F130+$E$131*F131+$E$132*F132+$E$133*F133+$E$134*F134</f>
        <v>-496.98706077418416</v>
      </c>
      <c r="G135" s="32">
        <f t="shared" ref="G135:AS135" si="86">$E$125*G125+$E$126*G126+$E$127*G127+$E$128*G128+$E$129*G129+$E$130*G130+$E$131*G131+$E$132*G132+$E$133*G133+$E$134*G134</f>
        <v>-496.83152328792676</v>
      </c>
      <c r="H135" s="32">
        <f t="shared" si="86"/>
        <v>-496.75412007800094</v>
      </c>
      <c r="I135" s="32">
        <f t="shared" si="86"/>
        <v>-496.59858259174348</v>
      </c>
      <c r="J135" s="32">
        <f t="shared" si="86"/>
        <v>4.388579920960078</v>
      </c>
      <c r="K135" s="32">
        <f t="shared" si="86"/>
        <v>-0.30286666568245146</v>
      </c>
      <c r="L135" s="32">
        <f t="shared" si="86"/>
        <v>-1.5671654714150201E-2</v>
      </c>
      <c r="M135" s="32">
        <f t="shared" si="86"/>
        <v>-0.15927103256449113</v>
      </c>
      <c r="N135" s="32">
        <f t="shared" si="86"/>
        <v>0.28719501096830125</v>
      </c>
      <c r="O135" s="32">
        <f t="shared" si="86"/>
        <v>4.4163993491481174E-2</v>
      </c>
      <c r="P135" s="32">
        <f t="shared" si="86"/>
        <v>109.60728985277123</v>
      </c>
      <c r="Q135" s="32">
        <f t="shared" si="86"/>
        <v>6.1999016267007017</v>
      </c>
      <c r="R135" s="32">
        <f t="shared" si="86"/>
        <v>1.7536811660527607</v>
      </c>
      <c r="S135" s="32">
        <f t="shared" si="86"/>
        <v>-7.9536257113385505</v>
      </c>
      <c r="T135" s="32">
        <f t="shared" si="86"/>
        <v>10.261261080628703</v>
      </c>
      <c r="U135" s="32">
        <f t="shared" si="86"/>
        <v>0.77081802364872165</v>
      </c>
      <c r="V135" s="32">
        <f t="shared" si="86"/>
        <v>-0.58728246181270072</v>
      </c>
      <c r="W135" s="32">
        <f t="shared" si="86"/>
        <v>-0.49669009257817792</v>
      </c>
      <c r="X135" s="32">
        <f t="shared" si="86"/>
        <v>-0.49381387891960593</v>
      </c>
      <c r="Y135" s="32">
        <f t="shared" si="86"/>
        <v>-4.163895917950871</v>
      </c>
      <c r="Z135" s="32">
        <f t="shared" si="86"/>
        <v>-220.90945894861449</v>
      </c>
      <c r="AA135" s="32">
        <f t="shared" si="86"/>
        <v>0.34346181071519855</v>
      </c>
      <c r="AB135" s="32">
        <f t="shared" si="86"/>
        <v>139.02870089245855</v>
      </c>
      <c r="AC135" s="32">
        <f t="shared" si="86"/>
        <v>119.6702681782498</v>
      </c>
      <c r="AD135" s="32">
        <f t="shared" si="86"/>
        <v>116.24998449145167</v>
      </c>
      <c r="AE135" s="32">
        <f t="shared" si="86"/>
        <v>92.850507817905026</v>
      </c>
      <c r="AF135" s="32">
        <f t="shared" si="86"/>
        <v>86.449770412565584</v>
      </c>
      <c r="AG135" s="32">
        <f t="shared" si="86"/>
        <v>86.747733804671284</v>
      </c>
      <c r="AH135" s="32">
        <f t="shared" si="86"/>
        <v>92.774611291918589</v>
      </c>
      <c r="AI135" s="32">
        <f t="shared" ref="AI135:AK135" si="87">$E$125*AI125+$E$126*AI126+$E$127*AI127+$E$128*AI128+$E$129*AI129+$E$130*AI130+$E$131*AI131+$E$132*AI132+$E$133*AI133+$E$134*AI134</f>
        <v>5.2684760614790163</v>
      </c>
      <c r="AJ135" s="32">
        <f t="shared" si="87"/>
        <v>1.9513993837063226</v>
      </c>
      <c r="AK135" s="32">
        <f t="shared" si="87"/>
        <v>5.2953114709007059</v>
      </c>
      <c r="AL135" s="32">
        <f t="shared" ref="AL135:AN135" si="88">$E$125*AL125+$E$126*AL126+$E$127*AL127+$E$128*AL128+$E$129*AL129+$E$130*AL130+$E$131*AL131+$E$132*AL132+$E$133*AL133+$E$134*AL134</f>
        <v>5.539781908210152</v>
      </c>
      <c r="AM135" s="32">
        <f t="shared" si="88"/>
        <v>1.8092141478250028</v>
      </c>
      <c r="AN135" s="32">
        <f t="shared" si="88"/>
        <v>4.9620256128683096</v>
      </c>
      <c r="AO135" s="32">
        <f t="shared" si="86"/>
        <v>1788.6511598775653</v>
      </c>
      <c r="AP135" s="32">
        <f t="shared" si="86"/>
        <v>247.39193038361086</v>
      </c>
      <c r="AQ135" s="32">
        <f t="shared" si="86"/>
        <v>75.293619200818128</v>
      </c>
      <c r="AR135" s="32">
        <f t="shared" si="86"/>
        <v>61.725214025760152</v>
      </c>
      <c r="AS135" s="32">
        <f t="shared" si="86"/>
        <v>89.924055887624945</v>
      </c>
    </row>
    <row r="136" spans="1:45" s="2" customFormat="1" x14ac:dyDescent="0.3">
      <c r="C136" s="9" t="s">
        <v>324</v>
      </c>
      <c r="D136" s="46">
        <f>(I136-MIN($I$136:$I$138))*627.509</f>
        <v>0.38591803509574335</v>
      </c>
      <c r="E136" s="79">
        <f>EXP(-D136/(0.001986*295.15))/(EXP(-$D$136/(0.001986*295.15))+EXP(-$D$137/(0.001986*295.15))+EXP(-$D$138/(0.001986*295.15)))</f>
        <v>0.33121060044482509</v>
      </c>
      <c r="F136" s="82">
        <v>-1046.4634619999999</v>
      </c>
      <c r="G136" s="2">
        <v>-1046.3634030000001</v>
      </c>
      <c r="H136" s="2">
        <v>-1046.1889733999999</v>
      </c>
      <c r="I136" s="4">
        <f t="shared" si="85"/>
        <v>-1046.0889144</v>
      </c>
      <c r="J136" s="2">
        <v>7.4034000000000004</v>
      </c>
      <c r="K136" s="2">
        <v>-0.30334</v>
      </c>
      <c r="L136" s="2">
        <v>-6.0670000000000002E-2</v>
      </c>
      <c r="M136" s="2">
        <v>-0.18201000000000001</v>
      </c>
      <c r="N136" s="2">
        <v>0.24267</v>
      </c>
      <c r="O136" s="2">
        <v>6.8250000000000005E-2</v>
      </c>
      <c r="P136" s="2">
        <v>139.446</v>
      </c>
      <c r="Q136" s="2">
        <v>7.4882</v>
      </c>
      <c r="R136" s="2">
        <v>-0.31069999999999998</v>
      </c>
      <c r="S136" s="2">
        <v>-7.1773999999999996</v>
      </c>
      <c r="T136" s="2">
        <v>10.3771</v>
      </c>
      <c r="U136" s="2">
        <v>0.72953000000000001</v>
      </c>
      <c r="V136" s="2">
        <v>-0.57908999999999999</v>
      </c>
      <c r="W136" s="2">
        <v>-0.49031999999999998</v>
      </c>
      <c r="X136" s="2">
        <v>0.11625000000000001</v>
      </c>
      <c r="Y136" s="2">
        <v>8.1281999999999996</v>
      </c>
      <c r="Z136" s="2">
        <v>-188.94300000000001</v>
      </c>
      <c r="AA136" s="2">
        <v>10.3299</v>
      </c>
      <c r="AB136" s="2">
        <v>16.424199999999999</v>
      </c>
      <c r="AC136" s="2">
        <v>119.89100000000001</v>
      </c>
      <c r="AD136" s="2">
        <v>120.435</v>
      </c>
      <c r="AE136" s="2">
        <v>1.3480000000000001</v>
      </c>
      <c r="AF136" s="2">
        <v>175.86600000000001</v>
      </c>
      <c r="AG136" s="2">
        <v>179.04499999999999</v>
      </c>
      <c r="AH136" s="2">
        <v>3.74</v>
      </c>
      <c r="AI136">
        <v>6.4120388699999999</v>
      </c>
      <c r="AJ136">
        <v>1.7554232650450989</v>
      </c>
      <c r="AK136">
        <v>5.4424705116402761</v>
      </c>
      <c r="AL136">
        <v>5.6325841900000002</v>
      </c>
      <c r="AM136">
        <v>1.800045381148256</v>
      </c>
      <c r="AN136">
        <v>6.8353718316127834</v>
      </c>
      <c r="AO136" s="2">
        <v>1745.6103000000001</v>
      </c>
      <c r="AP136" s="2">
        <v>241.05699999999999</v>
      </c>
      <c r="AQ136">
        <v>73.19537585068791</v>
      </c>
      <c r="AR136">
        <v>58.910500671950082</v>
      </c>
      <c r="AS136">
        <v>89.169919139479731</v>
      </c>
    </row>
    <row r="137" spans="1:45" s="2" customFormat="1" x14ac:dyDescent="0.3">
      <c r="C137" s="9" t="s">
        <v>325</v>
      </c>
      <c r="D137" s="48">
        <f t="shared" ref="D137:D138" si="89">(I137-MIN($I$136:$I$138))*627.509</f>
        <v>0</v>
      </c>
      <c r="E137" s="1">
        <f t="shared" ref="E137:E138" si="90">EXP(-D137/(0.001986*295.15))/(EXP(-$D$136/(0.001986*295.15))+EXP(-$D$137/(0.001986*295.15))+EXP(-$D$138/(0.001986*295.15)))</f>
        <v>0.63978295839174792</v>
      </c>
      <c r="F137" s="82">
        <v>-1046.464242</v>
      </c>
      <c r="G137" s="2">
        <v>-1046.363783</v>
      </c>
      <c r="H137" s="2">
        <v>-1046.1899883999999</v>
      </c>
      <c r="I137" s="4">
        <f t="shared" si="85"/>
        <v>-1046.0895294000002</v>
      </c>
      <c r="J137" s="2">
        <v>6.6081000000000003</v>
      </c>
      <c r="K137" s="2">
        <v>-0.30423</v>
      </c>
      <c r="L137" s="2">
        <v>-5.9139999999999998E-2</v>
      </c>
      <c r="M137" s="2">
        <v>-0.18168000000000001</v>
      </c>
      <c r="N137" s="2">
        <v>0.24509</v>
      </c>
      <c r="O137" s="2">
        <v>6.7339999999999997E-2</v>
      </c>
      <c r="P137" s="2">
        <v>140.02600000000001</v>
      </c>
      <c r="Q137" s="2">
        <v>9.9878</v>
      </c>
      <c r="R137" s="2">
        <v>-2.9645000000000001</v>
      </c>
      <c r="S137" s="2">
        <v>-7.0232999999999999</v>
      </c>
      <c r="T137" s="2">
        <v>12.5647</v>
      </c>
      <c r="U137" s="2">
        <v>0.72792999999999997</v>
      </c>
      <c r="V137" s="2">
        <v>-0.57609999999999995</v>
      </c>
      <c r="W137" s="2">
        <v>-0.49023</v>
      </c>
      <c r="X137" s="2">
        <v>0.11686000000000001</v>
      </c>
      <c r="Y137" s="2">
        <v>7.6932999999999998</v>
      </c>
      <c r="Z137" s="2">
        <v>-202.7878</v>
      </c>
      <c r="AA137" s="2">
        <v>8.1611999999999991</v>
      </c>
      <c r="AB137" s="2">
        <v>16.643599999999999</v>
      </c>
      <c r="AC137" s="2">
        <v>120.045</v>
      </c>
      <c r="AD137" s="2">
        <v>119.968</v>
      </c>
      <c r="AE137" s="2">
        <v>171.791</v>
      </c>
      <c r="AF137" s="2">
        <v>3.1850000000000001</v>
      </c>
      <c r="AG137" s="2">
        <v>7.9260000000000002</v>
      </c>
      <c r="AH137" s="2">
        <v>177.09800000000001</v>
      </c>
      <c r="AI137">
        <v>6.4076305599999994</v>
      </c>
      <c r="AJ137">
        <v>1.812692263121233</v>
      </c>
      <c r="AK137">
        <v>4.917064344300881</v>
      </c>
      <c r="AL137">
        <v>5.40709705</v>
      </c>
      <c r="AM137">
        <v>1.852647109226587</v>
      </c>
      <c r="AN137">
        <v>6.8280633627035767</v>
      </c>
      <c r="AO137" s="2">
        <v>1747.0401999999999</v>
      </c>
      <c r="AP137" s="2">
        <v>249.0615</v>
      </c>
      <c r="AQ137">
        <v>73.262709677912554</v>
      </c>
      <c r="AR137">
        <v>58.967642884874692</v>
      </c>
      <c r="AS137">
        <v>89.237308075847139</v>
      </c>
    </row>
    <row r="138" spans="1:45" s="2" customFormat="1" x14ac:dyDescent="0.3">
      <c r="C138" s="9" t="s">
        <v>326</v>
      </c>
      <c r="D138" s="46">
        <f t="shared" si="89"/>
        <v>1.8133755083728786</v>
      </c>
      <c r="E138" s="1">
        <f t="shared" si="90"/>
        <v>2.9006441163426981E-2</v>
      </c>
      <c r="F138" s="82">
        <v>-1046.456962</v>
      </c>
      <c r="G138" s="2">
        <v>-1046.356601</v>
      </c>
      <c r="H138" s="2">
        <v>-1046.1870005999999</v>
      </c>
      <c r="I138" s="4">
        <f t="shared" si="85"/>
        <v>-1046.0866395999999</v>
      </c>
      <c r="J138" s="2">
        <v>7.7668999999999997</v>
      </c>
      <c r="K138" s="2">
        <v>-0.30739</v>
      </c>
      <c r="L138" s="2">
        <v>-4.6429999999999999E-2</v>
      </c>
      <c r="M138" s="2">
        <v>-0.17691000000000001</v>
      </c>
      <c r="N138" s="2">
        <v>0.26096000000000003</v>
      </c>
      <c r="O138" s="2">
        <v>5.9970000000000002E-2</v>
      </c>
      <c r="P138" s="2">
        <v>139.17500000000001</v>
      </c>
      <c r="Q138" s="2">
        <v>8.1687999999999992</v>
      </c>
      <c r="R138" s="2">
        <v>2.8197000000000001</v>
      </c>
      <c r="S138" s="2">
        <v>-10.9885</v>
      </c>
      <c r="T138" s="2">
        <v>13.9795</v>
      </c>
      <c r="U138" s="2">
        <v>0.73692999999999997</v>
      </c>
      <c r="V138" s="2">
        <v>-0.54652000000000001</v>
      </c>
      <c r="W138" s="2">
        <v>-0.49498999999999999</v>
      </c>
      <c r="X138" s="2">
        <v>0.11536</v>
      </c>
      <c r="Y138" s="2">
        <v>5.2826000000000004</v>
      </c>
      <c r="Z138" s="2">
        <v>-232.7841</v>
      </c>
      <c r="AA138" s="2">
        <v>5.6379000000000001</v>
      </c>
      <c r="AB138" s="2">
        <v>14.1996</v>
      </c>
      <c r="AC138" s="2">
        <v>121.319</v>
      </c>
      <c r="AD138" s="2">
        <v>115.93600000000001</v>
      </c>
      <c r="AE138" s="2">
        <v>10.951000000000001</v>
      </c>
      <c r="AF138" s="2">
        <v>165.47</v>
      </c>
      <c r="AG138" s="2">
        <v>166.84899999999999</v>
      </c>
      <c r="AH138" s="2">
        <v>16.73</v>
      </c>
      <c r="AI138">
        <v>6.3848989899999999</v>
      </c>
      <c r="AJ138">
        <v>2.139164128283213</v>
      </c>
      <c r="AK138">
        <v>5.5710069587238804</v>
      </c>
      <c r="AL138">
        <v>5.5823719900000004</v>
      </c>
      <c r="AM138">
        <v>2.0607650202858872</v>
      </c>
      <c r="AN138">
        <v>5.691202466331049</v>
      </c>
      <c r="AO138" s="2">
        <v>1795.4154000000001</v>
      </c>
      <c r="AP138" s="2">
        <v>261.40379999999999</v>
      </c>
      <c r="AQ138">
        <v>73.381316963347174</v>
      </c>
      <c r="AR138">
        <v>59.063723315882221</v>
      </c>
      <c r="AS138">
        <v>89.434468231322001</v>
      </c>
    </row>
    <row r="139" spans="1:45" s="32" customFormat="1" x14ac:dyDescent="0.3">
      <c r="A139" s="32" t="s">
        <v>328</v>
      </c>
      <c r="B139" s="32" t="s">
        <v>21</v>
      </c>
      <c r="C139" s="33" t="s">
        <v>327</v>
      </c>
      <c r="E139" s="32">
        <f>SUM(E136:E138)</f>
        <v>1</v>
      </c>
      <c r="F139" s="81">
        <f>$E$136*F136+$E$137*F137+$E$138*F138</f>
        <v>-1046.46377248884</v>
      </c>
      <c r="G139" s="32">
        <f t="shared" ref="G139:AS139" si="91">$E$136*G136+$E$137*G137+$E$138*G138</f>
        <v>-1046.3634488157113</v>
      </c>
      <c r="H139" s="32">
        <f t="shared" si="91"/>
        <v>-1046.1895655557955</v>
      </c>
      <c r="I139" s="32">
        <f t="shared" si="91"/>
        <v>-1046.089241882667</v>
      </c>
      <c r="J139" s="32">
        <f t="shared" si="91"/>
        <v>6.905124454553949</v>
      </c>
      <c r="K139" s="32">
        <f t="shared" si="91"/>
        <v>-0.30402688291968055</v>
      </c>
      <c r="L139" s="32">
        <f t="shared" si="91"/>
        <v>-5.9278080351493428E-2</v>
      </c>
      <c r="M139" s="32">
        <f t="shared" si="91"/>
        <v>-0.18165093877379723</v>
      </c>
      <c r="N139" s="32">
        <f t="shared" si="91"/>
        <v>0.2447488025681871</v>
      </c>
      <c r="O139" s="32">
        <f t="shared" si="91"/>
        <v>6.7427624175030329E-2</v>
      </c>
      <c r="P139" s="32">
        <f t="shared" si="91"/>
        <v>139.80921337031194</v>
      </c>
      <c r="Q139" s="32">
        <f t="shared" si="91"/>
        <v>9.1071432666518408</v>
      </c>
      <c r="R139" s="32">
        <f t="shared" si="91"/>
        <v>-1.9177542515620289</v>
      </c>
      <c r="S139" s="32">
        <f t="shared" si="91"/>
        <v>-7.1893558940297675</v>
      </c>
      <c r="T139" s="32">
        <f t="shared" si="91"/>
        <v>11.881182003424916</v>
      </c>
      <c r="U139" s="32">
        <f t="shared" si="91"/>
        <v>0.72872099493118259</v>
      </c>
      <c r="V139" s="32">
        <f t="shared" si="91"/>
        <v>-0.57623230916571577</v>
      </c>
      <c r="W139" s="32">
        <f t="shared" si="91"/>
        <v>-0.49039787961397791</v>
      </c>
      <c r="X139" s="32">
        <f t="shared" si="91"/>
        <v>0.11661445187198352</v>
      </c>
      <c r="Y139" s="32">
        <f t="shared" si="91"/>
        <v>7.7674176624207805</v>
      </c>
      <c r="Z139" s="32">
        <f t="shared" si="91"/>
        <v>-199.07234139003202</v>
      </c>
      <c r="AA139" s="32">
        <f t="shared" si="91"/>
        <v>8.8063044761970168</v>
      </c>
      <c r="AB139" s="32">
        <f t="shared" si="91"/>
        <v>16.500040652058988</v>
      </c>
      <c r="AC139" s="32">
        <f t="shared" si="91"/>
        <v>120.0309477735737</v>
      </c>
      <c r="AD139" s="32">
        <f t="shared" si="91"/>
        <v>120.0057213796368</v>
      </c>
      <c r="AE139" s="32">
        <f t="shared" si="91"/>
        <v>110.67307563165707</v>
      </c>
      <c r="AF139" s="32">
        <f t="shared" si="91"/>
        <v>65.086087999619593</v>
      </c>
      <c r="AG139" s="32">
        <f t="shared" si="91"/>
        <v>69.212217386533325</v>
      </c>
      <c r="AH139" s="32">
        <f t="shared" si="91"/>
        <v>115.02828777158956</v>
      </c>
      <c r="AI139" s="32">
        <f t="shared" ref="AI139:AK139" si="92">$E$136*AI136+$E$137*AI137+$E$138*AI138</f>
        <v>6.4084312770542882</v>
      </c>
      <c r="AJ139" s="32">
        <f t="shared" si="92"/>
        <v>1.8031939508298982</v>
      </c>
      <c r="AK139" s="32">
        <f t="shared" si="92"/>
        <v>5.1100529844322944</v>
      </c>
      <c r="AL139" s="32">
        <f t="shared" ref="AL139:AN139" si="93">$E$136*AL136+$E$137*AL137+$E$138*AL138</f>
        <v>5.4868648832665192</v>
      </c>
      <c r="AM139" s="32">
        <f t="shared" si="93"/>
        <v>1.8412616192275244</v>
      </c>
      <c r="AN139" s="32">
        <f t="shared" si="93"/>
        <v>6.797507716377698</v>
      </c>
      <c r="AO139" s="32">
        <f t="shared" si="91"/>
        <v>1747.9697943549929</v>
      </c>
      <c r="AP139" s="32">
        <f t="shared" si="91"/>
        <v>246.76833094751072</v>
      </c>
      <c r="AQ139" s="32">
        <f t="shared" si="91"/>
        <v>73.243848375813741</v>
      </c>
      <c r="AR139" s="32">
        <f t="shared" si="91"/>
        <v>58.951503729590165</v>
      </c>
      <c r="AS139" s="32">
        <f t="shared" si="91"/>
        <v>89.220707060219112</v>
      </c>
    </row>
    <row r="140" spans="1:45" s="2" customFormat="1" x14ac:dyDescent="0.3">
      <c r="C140" s="9" t="s">
        <v>330</v>
      </c>
      <c r="D140" s="46">
        <f>(I140-MIN($I$140:$I$143))*627.509</f>
        <v>0.11615191601337983</v>
      </c>
      <c r="E140" s="79">
        <f>EXP(-D140/(0.001986*295.15))/(EXP(-$D$140/(0.001986*295.15))+EXP(-$D$141/(0.001986*295.15))+EXP(-$D$142/(0.001986*295.15))+EXP(-$D$143/(0.001986*295.15)))</f>
        <v>0.42519131008968036</v>
      </c>
      <c r="F140" s="82">
        <v>-1046.460366</v>
      </c>
      <c r="G140" s="2">
        <v>-1046.360966</v>
      </c>
      <c r="H140" s="2">
        <v>-1046.1854206</v>
      </c>
      <c r="I140" s="4">
        <f t="shared" si="85"/>
        <v>-1046.0860206</v>
      </c>
      <c r="J140" s="2">
        <v>6.6003999999999996</v>
      </c>
      <c r="K140" s="2">
        <v>-0.30338999999999999</v>
      </c>
      <c r="L140" s="2">
        <v>-5.9959999999999999E-2</v>
      </c>
      <c r="M140" s="2">
        <v>-0.18168000000000001</v>
      </c>
      <c r="N140" s="2">
        <v>0.24343000000000001</v>
      </c>
      <c r="O140" s="2">
        <v>6.7790000000000003E-2</v>
      </c>
      <c r="P140" s="2">
        <v>140.511</v>
      </c>
      <c r="Q140" s="2">
        <v>8.4810999999999996</v>
      </c>
      <c r="R140" s="2">
        <v>1.3574999999999999</v>
      </c>
      <c r="S140" s="2">
        <v>-9.8386999999999993</v>
      </c>
      <c r="T140" s="2">
        <v>13.0603</v>
      </c>
      <c r="U140" s="2">
        <v>0.73058000000000001</v>
      </c>
      <c r="V140" s="2">
        <v>-0.57999000000000001</v>
      </c>
      <c r="W140" s="2">
        <v>-0.49008000000000002</v>
      </c>
      <c r="X140" s="2">
        <v>0.121</v>
      </c>
      <c r="Y140" s="2">
        <v>7.6173999999999999</v>
      </c>
      <c r="Z140" s="2">
        <v>-188.97049999999999</v>
      </c>
      <c r="AA140" s="2">
        <v>10.043699999999999</v>
      </c>
      <c r="AB140" s="2">
        <v>14.0192</v>
      </c>
      <c r="AC140" s="2">
        <v>119.776</v>
      </c>
      <c r="AD140" s="2">
        <v>120.441</v>
      </c>
      <c r="AE140" s="2">
        <v>1.4219999999999999</v>
      </c>
      <c r="AF140" s="2">
        <v>175.92699999999999</v>
      </c>
      <c r="AG140" s="2">
        <v>178.78200000000001</v>
      </c>
      <c r="AH140" s="2">
        <v>3.8690000000000002</v>
      </c>
      <c r="AI140">
        <v>6.4082898300000002</v>
      </c>
      <c r="AJ140">
        <v>1.767280023513164</v>
      </c>
      <c r="AK140">
        <v>5.4431435711535539</v>
      </c>
      <c r="AL140">
        <v>6.3630713400000003</v>
      </c>
      <c r="AM140">
        <v>1.7753859724442109</v>
      </c>
      <c r="AN140">
        <v>5.6106704289462339</v>
      </c>
      <c r="AO140" s="2">
        <v>1745.76</v>
      </c>
      <c r="AP140" s="2">
        <v>215.28049999999999</v>
      </c>
      <c r="AQ140">
        <v>73.258211799151823</v>
      </c>
      <c r="AR140">
        <v>58.974710665367333</v>
      </c>
      <c r="AS140">
        <v>89.187594305092858</v>
      </c>
    </row>
    <row r="141" spans="1:45" s="2" customFormat="1" x14ac:dyDescent="0.3">
      <c r="C141" s="9" t="s">
        <v>331</v>
      </c>
      <c r="D141" s="48">
        <f t="shared" ref="D141:D143" si="94">(I141-MIN($I$140:$I$143))*627.509</f>
        <v>0</v>
      </c>
      <c r="E141" s="1">
        <f t="shared" ref="E141:E143" si="95">EXP(-D141/(0.001986*295.15))/(EXP(-$D$140/(0.001986*295.15))+EXP(-$D$141/(0.001986*295.15))+EXP(-$D$142/(0.001986*295.15))+EXP(-$D$143/(0.001986*295.15)))</f>
        <v>0.5183723957935471</v>
      </c>
      <c r="F141" s="82">
        <v>-1046.4614260000001</v>
      </c>
      <c r="G141" s="2">
        <v>-1046.360915</v>
      </c>
      <c r="H141" s="2">
        <v>-1046.1867167</v>
      </c>
      <c r="I141" s="4">
        <f t="shared" si="85"/>
        <v>-1046.0862057000002</v>
      </c>
      <c r="J141" s="2">
        <v>4.4051999999999998</v>
      </c>
      <c r="K141" s="2">
        <v>-0.30427999999999999</v>
      </c>
      <c r="L141" s="2">
        <v>-5.8110000000000002E-2</v>
      </c>
      <c r="M141" s="2">
        <v>-0.18118999999999999</v>
      </c>
      <c r="N141" s="2">
        <v>0.24617</v>
      </c>
      <c r="O141" s="2">
        <v>6.6680000000000003E-2</v>
      </c>
      <c r="P141" s="2">
        <v>140.994</v>
      </c>
      <c r="Q141" s="2">
        <v>12.3948</v>
      </c>
      <c r="R141" s="2">
        <v>-0.1754</v>
      </c>
      <c r="S141" s="2">
        <v>-12.2194</v>
      </c>
      <c r="T141" s="2">
        <v>17.406199999999998</v>
      </c>
      <c r="U141" s="2">
        <v>0.72894000000000003</v>
      </c>
      <c r="V141" s="2">
        <v>-0.57648999999999995</v>
      </c>
      <c r="W141" s="2">
        <v>-0.48984</v>
      </c>
      <c r="X141" s="2">
        <v>0.12152</v>
      </c>
      <c r="Y141" s="2">
        <v>7.1177000000000001</v>
      </c>
      <c r="Z141" s="2">
        <v>-203.86940000000001</v>
      </c>
      <c r="AA141" s="2">
        <v>8.0588999999999995</v>
      </c>
      <c r="AB141" s="2">
        <v>14.291</v>
      </c>
      <c r="AC141" s="2">
        <v>120.01900000000001</v>
      </c>
      <c r="AD141" s="2">
        <v>119.837</v>
      </c>
      <c r="AE141" s="2">
        <v>171.18899999999999</v>
      </c>
      <c r="AF141" s="2">
        <v>3.6549999999999998</v>
      </c>
      <c r="AG141" s="2">
        <v>8.7249999999999996</v>
      </c>
      <c r="AH141" s="2">
        <v>176.43199999999999</v>
      </c>
      <c r="AI141">
        <v>6.4032384499999999</v>
      </c>
      <c r="AJ141">
        <v>1.8017211109027871</v>
      </c>
      <c r="AK141">
        <v>4.9205840873905862</v>
      </c>
      <c r="AL141">
        <v>6.2766057999999996</v>
      </c>
      <c r="AM141">
        <v>1.8562854942018909</v>
      </c>
      <c r="AN141">
        <v>5.6361699132943004</v>
      </c>
      <c r="AO141" s="2">
        <v>1747.9293</v>
      </c>
      <c r="AP141" s="2">
        <v>225.6208</v>
      </c>
      <c r="AQ141">
        <v>73.323815748735782</v>
      </c>
      <c r="AR141">
        <v>59.034999811959793</v>
      </c>
      <c r="AS141">
        <v>89.263825448461048</v>
      </c>
    </row>
    <row r="142" spans="1:45" s="2" customFormat="1" x14ac:dyDescent="0.3">
      <c r="C142" s="9" t="s">
        <v>332</v>
      </c>
      <c r="D142" s="46">
        <f t="shared" si="94"/>
        <v>1.7290382986433799</v>
      </c>
      <c r="E142" s="1">
        <f t="shared" si="95"/>
        <v>2.7138726961666405E-2</v>
      </c>
      <c r="F142" s="82">
        <v>-1046.4546519999999</v>
      </c>
      <c r="G142" s="2">
        <v>-1046.354255</v>
      </c>
      <c r="H142" s="2">
        <v>-1046.1838473</v>
      </c>
      <c r="I142" s="4">
        <f t="shared" si="85"/>
        <v>-1046.0834503000001</v>
      </c>
      <c r="J142" s="2">
        <v>6.1947000000000001</v>
      </c>
      <c r="K142" s="2">
        <v>-0.30743999999999999</v>
      </c>
      <c r="L142" s="2">
        <v>-4.4729999999999999E-2</v>
      </c>
      <c r="M142" s="2">
        <v>-0.17607999999999999</v>
      </c>
      <c r="N142" s="2">
        <v>0.26271</v>
      </c>
      <c r="O142" s="2">
        <v>5.901E-2</v>
      </c>
      <c r="P142" s="2">
        <v>137.96700000000001</v>
      </c>
      <c r="Q142" s="2">
        <v>5.7351000000000001</v>
      </c>
      <c r="R142" s="2">
        <v>-0.49180000000000001</v>
      </c>
      <c r="S142" s="2">
        <v>-5.2432999999999996</v>
      </c>
      <c r="T142" s="2">
        <v>7.7862999999999998</v>
      </c>
      <c r="U142" s="2">
        <v>0.73853000000000002</v>
      </c>
      <c r="V142" s="2">
        <v>-0.54696999999999996</v>
      </c>
      <c r="W142" s="2">
        <v>-0.49574000000000001</v>
      </c>
      <c r="X142" s="2">
        <v>0.12086</v>
      </c>
      <c r="Y142" s="2">
        <v>4.8507999999999996</v>
      </c>
      <c r="Z142" s="2">
        <v>-232.2997</v>
      </c>
      <c r="AA142" s="2">
        <v>5.3795000000000002</v>
      </c>
      <c r="AB142" s="2">
        <v>11.815</v>
      </c>
      <c r="AC142" s="2">
        <v>121.342</v>
      </c>
      <c r="AD142" s="2">
        <v>115.93300000000001</v>
      </c>
      <c r="AE142" s="2">
        <v>9.9860000000000007</v>
      </c>
      <c r="AF142" s="2">
        <v>166.553</v>
      </c>
      <c r="AG142" s="2">
        <v>168.10599999999999</v>
      </c>
      <c r="AH142" s="2">
        <v>15.356</v>
      </c>
      <c r="AI142">
        <v>6.3896108399999996</v>
      </c>
      <c r="AJ142">
        <v>2.263517499555399</v>
      </c>
      <c r="AK142">
        <v>5.5731867551466516</v>
      </c>
      <c r="AL142">
        <v>5.5820163999999997</v>
      </c>
      <c r="AM142">
        <v>1.8807874530473501</v>
      </c>
      <c r="AN142">
        <v>6.9404305069526364</v>
      </c>
      <c r="AO142" s="2">
        <v>1796.1485</v>
      </c>
      <c r="AP142" s="2">
        <v>276.74669999999998</v>
      </c>
      <c r="AQ142">
        <v>73.409240318610586</v>
      </c>
      <c r="AR142">
        <v>59.104117053012551</v>
      </c>
      <c r="AS142">
        <v>89.43641456582634</v>
      </c>
    </row>
    <row r="143" spans="1:45" s="2" customFormat="1" x14ac:dyDescent="0.3">
      <c r="C143" s="9" t="s">
        <v>333</v>
      </c>
      <c r="D143" s="46">
        <f t="shared" si="94"/>
        <v>1.6841714053636672</v>
      </c>
      <c r="E143" s="1">
        <f t="shared" si="95"/>
        <v>2.929756715510614E-2</v>
      </c>
      <c r="F143" s="82">
        <v>-1046.4554290000001</v>
      </c>
      <c r="G143" s="2">
        <v>-1046.354916</v>
      </c>
      <c r="H143" s="2">
        <v>-1046.1840348000001</v>
      </c>
      <c r="I143" s="4">
        <f t="shared" si="85"/>
        <v>-1046.0835217999997</v>
      </c>
      <c r="J143" s="2">
        <v>3.6901000000000002</v>
      </c>
      <c r="K143" s="2">
        <v>-0.30796000000000001</v>
      </c>
      <c r="L143" s="2">
        <v>-4.3310000000000001E-2</v>
      </c>
      <c r="M143" s="2">
        <v>-0.17563999999999999</v>
      </c>
      <c r="N143" s="2">
        <v>0.26465</v>
      </c>
      <c r="O143" s="2">
        <v>5.8279999999999998E-2</v>
      </c>
      <c r="P143" s="2">
        <v>138.137</v>
      </c>
      <c r="Q143" s="2">
        <v>13.9894</v>
      </c>
      <c r="R143" s="2">
        <v>-2.5375999999999999</v>
      </c>
      <c r="S143" s="2">
        <v>-11.4518</v>
      </c>
      <c r="T143" s="2">
        <v>18.2562</v>
      </c>
      <c r="U143" s="2">
        <v>0.73678999999999994</v>
      </c>
      <c r="V143" s="2">
        <v>-0.54776000000000002</v>
      </c>
      <c r="W143" s="2">
        <v>-0.49342000000000003</v>
      </c>
      <c r="X143" s="2">
        <v>0.12101000000000001</v>
      </c>
      <c r="Y143" s="2">
        <v>5.2240000000000002</v>
      </c>
      <c r="Z143" s="2">
        <v>-237.9434</v>
      </c>
      <c r="AA143" s="2">
        <v>2.7162999999999999</v>
      </c>
      <c r="AB143" s="2">
        <v>11.6858</v>
      </c>
      <c r="AC143" s="2">
        <v>121.39700000000001</v>
      </c>
      <c r="AD143" s="2">
        <v>115.84</v>
      </c>
      <c r="AE143" s="2">
        <v>167.00399999999999</v>
      </c>
      <c r="AF143" s="2">
        <v>7.4809999999999999</v>
      </c>
      <c r="AG143" s="2">
        <v>14.676</v>
      </c>
      <c r="AH143" s="2">
        <v>170.839</v>
      </c>
      <c r="AI143">
        <v>6.3900531599999999</v>
      </c>
      <c r="AJ143">
        <v>2.2720858481243442</v>
      </c>
      <c r="AK143">
        <v>5.0170132782540584</v>
      </c>
      <c r="AL143">
        <v>5.4821012900000001</v>
      </c>
      <c r="AM143">
        <v>1.9199110150659771</v>
      </c>
      <c r="AN143">
        <v>6.9353158190449156</v>
      </c>
      <c r="AO143" s="2">
        <v>1794.9251999999999</v>
      </c>
      <c r="AP143" s="2">
        <v>281.59100000000001</v>
      </c>
      <c r="AQ143">
        <v>73.420655836077302</v>
      </c>
      <c r="AR143">
        <v>59.118571627669297</v>
      </c>
      <c r="AS143">
        <v>89.441840488506301</v>
      </c>
    </row>
    <row r="144" spans="1:45" s="32" customFormat="1" x14ac:dyDescent="0.3">
      <c r="A144" s="32" t="s">
        <v>329</v>
      </c>
      <c r="B144" s="32" t="s">
        <v>23</v>
      </c>
      <c r="C144" s="33" t="s">
        <v>334</v>
      </c>
      <c r="E144" s="32">
        <f>SUM(E140:E143)</f>
        <v>1</v>
      </c>
      <c r="F144" s="81">
        <f>$E$140*F140+$E$141*F141+$E$142*F142+$E$143*F143</f>
        <v>-1046.4606157619648</v>
      </c>
      <c r="G144" s="32">
        <f t="shared" ref="G144:AS144" si="96">$E$140*G140+$E$141*G141+$E$142*G142+$E$143*G143</f>
        <v>-1046.3605801847298</v>
      </c>
      <c r="H144" s="32">
        <f t="shared" si="96"/>
        <v>-1046.1860091645344</v>
      </c>
      <c r="I144" s="32">
        <f t="shared" si="96"/>
        <v>-1046.0859735872998</v>
      </c>
      <c r="J144" s="32">
        <f t="shared" si="96"/>
        <v>5.3661940255341527</v>
      </c>
      <c r="K144" s="32">
        <f t="shared" si="96"/>
        <v>-0.30409515315834978</v>
      </c>
      <c r="L144" s="32">
        <f t="shared" si="96"/>
        <v>-5.809988376302324E-2</v>
      </c>
      <c r="M144" s="32">
        <f t="shared" si="96"/>
        <v>-0.18109706334945899</v>
      </c>
      <c r="N144" s="32">
        <f t="shared" si="96"/>
        <v>0.24599526939532665</v>
      </c>
      <c r="O144" s="32">
        <f t="shared" si="96"/>
        <v>6.6697708754300672E-2</v>
      </c>
      <c r="P144" s="32">
        <f t="shared" si="96"/>
        <v>140.62278052135159</v>
      </c>
      <c r="Q144" s="32">
        <f t="shared" si="96"/>
        <v>10.59671089034094</v>
      </c>
      <c r="R144" s="32">
        <f t="shared" si="96"/>
        <v>0.39858235289200805</v>
      </c>
      <c r="S144" s="32">
        <f t="shared" si="96"/>
        <v>-10.995335762363958</v>
      </c>
      <c r="T144" s="32">
        <f t="shared" si="96"/>
        <v>15.322192178064565</v>
      </c>
      <c r="U144" s="32">
        <f t="shared" si="96"/>
        <v>0.73012756004227708</v>
      </c>
      <c r="V144" s="32">
        <f t="shared" si="96"/>
        <v>-0.5763353152610392</v>
      </c>
      <c r="W144" s="32">
        <f t="shared" si="96"/>
        <v>-0.49020704969391066</v>
      </c>
      <c r="X144" s="32">
        <f t="shared" si="96"/>
        <v>0.12126604719970957</v>
      </c>
      <c r="Y144" s="32">
        <f t="shared" si="96"/>
        <v>7.2131665145807871</v>
      </c>
      <c r="Z144" s="32">
        <f t="shared" si="96"/>
        <v>-199.30436464248623</v>
      </c>
      <c r="AA144" s="32">
        <f t="shared" si="96"/>
        <v>8.6735790249620379</v>
      </c>
      <c r="AB144" s="32">
        <f t="shared" si="96"/>
        <v>14.031911492008057</v>
      </c>
      <c r="AC144" s="32">
        <f t="shared" si="96"/>
        <v>119.99195509495824</v>
      </c>
      <c r="AD144" s="32">
        <f t="shared" si="96"/>
        <v>119.87076358531688</v>
      </c>
      <c r="AE144" s="32">
        <f t="shared" si="96"/>
        <v>94.508092339059615</v>
      </c>
      <c r="AF144" s="32">
        <f t="shared" si="96"/>
        <v>81.436494208306385</v>
      </c>
      <c r="AG144" s="32">
        <f t="shared" si="96"/>
        <v>85.531505883938152</v>
      </c>
      <c r="AH144" s="32">
        <f t="shared" si="96"/>
        <v>98.524453079818585</v>
      </c>
      <c r="AI144" s="32">
        <f t="shared" ref="AI144:AK144" si="97">$E$140*AI140+$E$141*AI141+$E$142*AI142+$E$143*AI143</f>
        <v>6.4046301199737963</v>
      </c>
      <c r="AJ144" s="32">
        <f t="shared" si="97"/>
        <v>1.8133901684143492</v>
      </c>
      <c r="AK144" s="32">
        <f t="shared" si="97"/>
        <v>5.1633077852012716</v>
      </c>
      <c r="AL144" s="32">
        <f t="shared" ref="AL144:AN144" si="98">$E$140*AL140+$E$141*AL141+$E$142*AL142+$E$143*AL143</f>
        <v>6.2712428749163847</v>
      </c>
      <c r="AM144" s="32">
        <f t="shared" si="98"/>
        <v>1.8244167455015414</v>
      </c>
      <c r="AN144" s="32">
        <f t="shared" si="98"/>
        <v>5.6987855406938985</v>
      </c>
      <c r="AO144" s="32">
        <f t="shared" si="96"/>
        <v>1749.6924057303972</v>
      </c>
      <c r="AP144" s="32">
        <f t="shared" si="96"/>
        <v>224.25147683023386</v>
      </c>
      <c r="AQ144" s="32">
        <f t="shared" si="96"/>
        <v>73.301077012504962</v>
      </c>
      <c r="AR144" s="32">
        <f t="shared" si="96"/>
        <v>59.01368959555225</v>
      </c>
      <c r="AS144" s="32">
        <f t="shared" si="96"/>
        <v>89.241311885265773</v>
      </c>
    </row>
    <row r="145" spans="1:45" s="2" customFormat="1" x14ac:dyDescent="0.3">
      <c r="C145" s="9" t="s">
        <v>336</v>
      </c>
      <c r="D145" s="48">
        <f>(I145-MIN($I$145:$I$146))*627.509</f>
        <v>0</v>
      </c>
      <c r="E145" s="1">
        <f>EXP(-D145/(0.001986*295.15))/(EXP(-$D$145/(0.001986*295.15))+EXP(-$D$146/(0.001986*295.15)))</f>
        <v>0.50511159187095878</v>
      </c>
      <c r="F145" s="82">
        <v>-785.35778200000004</v>
      </c>
      <c r="G145" s="2">
        <v>-785.26583600000004</v>
      </c>
      <c r="H145" s="2">
        <v>-785.05480550000004</v>
      </c>
      <c r="I145" s="4">
        <f t="shared" si="85"/>
        <v>-784.96285949999992</v>
      </c>
      <c r="J145" s="2">
        <v>5.9409999999999998</v>
      </c>
      <c r="K145" s="2">
        <v>-0.30904999999999999</v>
      </c>
      <c r="L145" s="2">
        <v>-3.644E-2</v>
      </c>
      <c r="M145" s="2">
        <v>-0.17274</v>
      </c>
      <c r="N145" s="2">
        <v>0.27261000000000002</v>
      </c>
      <c r="O145" s="2">
        <v>5.4730000000000001E-2</v>
      </c>
      <c r="P145" s="2">
        <v>123.99</v>
      </c>
      <c r="Q145" s="2">
        <v>4.1083999999999996</v>
      </c>
      <c r="R145" s="2">
        <v>2.1692</v>
      </c>
      <c r="S145" s="2">
        <v>-6.2775999999999996</v>
      </c>
      <c r="T145" s="2">
        <v>7.8098000000000001</v>
      </c>
      <c r="U145" s="2">
        <v>0.73973999999999995</v>
      </c>
      <c r="V145" s="2">
        <v>-0.54205999999999999</v>
      </c>
      <c r="W145" s="2">
        <v>-0.49515999999999999</v>
      </c>
      <c r="X145" s="2">
        <v>4.0070000000000001E-2</v>
      </c>
      <c r="Y145" s="2">
        <v>6.5805999999999996</v>
      </c>
      <c r="Z145" s="2">
        <v>-239.8288</v>
      </c>
      <c r="AA145" s="2">
        <v>3.3336999999999999</v>
      </c>
      <c r="AB145" s="2">
        <v>28.855</v>
      </c>
      <c r="AC145" s="2">
        <v>122.209</v>
      </c>
      <c r="AD145" s="2">
        <v>115.479</v>
      </c>
      <c r="AE145" s="2">
        <v>4.8650000000000002</v>
      </c>
      <c r="AF145" s="2">
        <v>174.48699999999999</v>
      </c>
      <c r="AG145" s="2">
        <v>175.03200000000001</v>
      </c>
      <c r="AH145" s="2">
        <v>5.6159999999999997</v>
      </c>
      <c r="AI145">
        <v>7.01968265</v>
      </c>
      <c r="AJ145">
        <v>2.3218030624023118</v>
      </c>
      <c r="AK145">
        <v>5.5871995835142796</v>
      </c>
      <c r="AL145">
        <v>5.56011788</v>
      </c>
      <c r="AM145">
        <v>2.0046748500200788</v>
      </c>
      <c r="AN145">
        <v>6.3748748921298271</v>
      </c>
      <c r="AO145" s="2">
        <v>1797.4246000000001</v>
      </c>
      <c r="AP145" s="2">
        <v>302.06240000000003</v>
      </c>
      <c r="AQ145">
        <v>74.495804181103438</v>
      </c>
      <c r="AR145">
        <v>60.530358922513493</v>
      </c>
      <c r="AS145">
        <v>89.843998013094165</v>
      </c>
    </row>
    <row r="146" spans="1:45" s="2" customFormat="1" x14ac:dyDescent="0.3">
      <c r="C146" s="9" t="s">
        <v>337</v>
      </c>
      <c r="D146" s="46">
        <f>(I146-MIN($I$145:$I$146))*627.509</f>
        <v>1.1985421848337865E-2</v>
      </c>
      <c r="E146" s="1">
        <f>EXP(-D146/(0.001986*295.15))/(EXP(-$D$145/(0.001986*295.15))+EXP(-$D$146/(0.001986*295.15)))</f>
        <v>0.49488840812904122</v>
      </c>
      <c r="F146" s="82">
        <v>-785.35864900000001</v>
      </c>
      <c r="G146" s="2">
        <v>-785.26626999999996</v>
      </c>
      <c r="H146" s="2">
        <v>-785.05521940000006</v>
      </c>
      <c r="I146" s="4">
        <f t="shared" si="85"/>
        <v>-784.9628404</v>
      </c>
      <c r="J146" s="2">
        <v>3.3874</v>
      </c>
      <c r="K146" s="2">
        <v>-0.30973000000000001</v>
      </c>
      <c r="L146" s="2">
        <v>-3.6549999999999999E-2</v>
      </c>
      <c r="M146" s="2">
        <v>-0.17313999999999999</v>
      </c>
      <c r="N146" s="2">
        <v>0.27317999999999998</v>
      </c>
      <c r="O146" s="2">
        <v>5.4870000000000002E-2</v>
      </c>
      <c r="P146" s="2">
        <v>124.14</v>
      </c>
      <c r="Q146" s="2">
        <v>8.1769999999999996</v>
      </c>
      <c r="R146" s="2">
        <v>1.4796</v>
      </c>
      <c r="S146" s="2">
        <v>-9.6564999999999994</v>
      </c>
      <c r="T146" s="2">
        <v>12.739699999999999</v>
      </c>
      <c r="U146" s="2">
        <v>0.73740000000000006</v>
      </c>
      <c r="V146" s="2">
        <v>-0.54240999999999995</v>
      </c>
      <c r="W146" s="2">
        <v>-0.49253999999999998</v>
      </c>
      <c r="X146" s="2">
        <v>3.8690000000000002E-2</v>
      </c>
      <c r="Y146" s="2">
        <v>7.3331</v>
      </c>
      <c r="Z146" s="2">
        <v>-246.23249999999999</v>
      </c>
      <c r="AA146" s="2">
        <v>1.0703</v>
      </c>
      <c r="AB146" s="2">
        <v>28.930399999999999</v>
      </c>
      <c r="AC146" s="2">
        <v>122.194</v>
      </c>
      <c r="AD146" s="2">
        <v>115.50700000000001</v>
      </c>
      <c r="AE146" s="2">
        <v>174.458</v>
      </c>
      <c r="AF146" s="2">
        <v>3.75</v>
      </c>
      <c r="AG146" s="2">
        <v>5.569</v>
      </c>
      <c r="AH146" s="2">
        <v>176.22300000000001</v>
      </c>
      <c r="AI146">
        <v>7.0190106800000001</v>
      </c>
      <c r="AJ146">
        <v>2.3163028411202382</v>
      </c>
      <c r="AK146">
        <v>5.0253678272120013</v>
      </c>
      <c r="AL146">
        <v>5.4909827800000004</v>
      </c>
      <c r="AM146">
        <v>2.02319004169857</v>
      </c>
      <c r="AN146">
        <v>6.3671933711336663</v>
      </c>
      <c r="AO146" s="2">
        <v>1795.5648000000001</v>
      </c>
      <c r="AP146" s="2">
        <v>308.4975</v>
      </c>
      <c r="AQ146">
        <v>74.479482186299023</v>
      </c>
      <c r="AR146">
        <v>60.52227852273645</v>
      </c>
      <c r="AS146">
        <v>89.827602948975553</v>
      </c>
    </row>
    <row r="147" spans="1:45" s="32" customFormat="1" x14ac:dyDescent="0.3">
      <c r="A147" s="32" t="s">
        <v>335</v>
      </c>
      <c r="B147" s="32" t="s">
        <v>24</v>
      </c>
      <c r="C147" s="33" t="s">
        <v>338</v>
      </c>
      <c r="E147" s="32">
        <f>SUM(E145:E146)</f>
        <v>1</v>
      </c>
      <c r="F147" s="81">
        <f>$E$145*F145+$E$146*F146</f>
        <v>-785.35821106824983</v>
      </c>
      <c r="G147" s="32">
        <f t="shared" ref="G147:AS147" si="99">$E$145*G145+$E$146*G146</f>
        <v>-785.26605078156911</v>
      </c>
      <c r="H147" s="32">
        <f t="shared" si="99"/>
        <v>-785.05501033431221</v>
      </c>
      <c r="I147" s="32">
        <f t="shared" si="99"/>
        <v>-784.96285004763126</v>
      </c>
      <c r="J147" s="32">
        <f t="shared" si="99"/>
        <v>4.6772529610016802</v>
      </c>
      <c r="K147" s="32">
        <f t="shared" si="99"/>
        <v>-0.30938652411752776</v>
      </c>
      <c r="L147" s="32">
        <f t="shared" si="99"/>
        <v>-3.6494437724894191E-2</v>
      </c>
      <c r="M147" s="32">
        <f t="shared" si="99"/>
        <v>-0.17293795536325163</v>
      </c>
      <c r="N147" s="32">
        <f t="shared" si="99"/>
        <v>0.27289208639263351</v>
      </c>
      <c r="O147" s="32">
        <f t="shared" si="99"/>
        <v>5.4799284377138067E-2</v>
      </c>
      <c r="P147" s="32">
        <f t="shared" si="99"/>
        <v>124.06423326121936</v>
      </c>
      <c r="Q147" s="32">
        <f t="shared" si="99"/>
        <v>6.1219029773138169</v>
      </c>
      <c r="R147" s="32">
        <f t="shared" si="99"/>
        <v>1.8279249537542133</v>
      </c>
      <c r="S147" s="32">
        <f t="shared" si="99"/>
        <v>-7.9497784422272169</v>
      </c>
      <c r="T147" s="32">
        <f t="shared" si="99"/>
        <v>10.249550363235359</v>
      </c>
      <c r="U147" s="32">
        <f t="shared" si="99"/>
        <v>0.73858196112497798</v>
      </c>
      <c r="V147" s="32">
        <f t="shared" si="99"/>
        <v>-0.54223321094284516</v>
      </c>
      <c r="W147" s="32">
        <f t="shared" si="99"/>
        <v>-0.49386339237070187</v>
      </c>
      <c r="X147" s="32">
        <f t="shared" si="99"/>
        <v>3.9387053996781926E-2</v>
      </c>
      <c r="Y147" s="32">
        <f t="shared" si="99"/>
        <v>6.9530035271171027</v>
      </c>
      <c r="Z147" s="32">
        <f t="shared" si="99"/>
        <v>-242.99791689913593</v>
      </c>
      <c r="AA147" s="32">
        <f t="shared" si="99"/>
        <v>2.2135695770407278</v>
      </c>
      <c r="AB147" s="32">
        <f t="shared" si="99"/>
        <v>28.89231458597293</v>
      </c>
      <c r="AC147" s="32">
        <f t="shared" si="99"/>
        <v>122.20157667387807</v>
      </c>
      <c r="AD147" s="32">
        <f t="shared" si="99"/>
        <v>115.49285687542761</v>
      </c>
      <c r="AE147" s="32">
        <f t="shared" si="99"/>
        <v>88.794609799828493</v>
      </c>
      <c r="AF147" s="32">
        <f t="shared" si="99"/>
        <v>89.991237861271898</v>
      </c>
      <c r="AG147" s="32">
        <f t="shared" si="99"/>
        <v>91.166725693228301</v>
      </c>
      <c r="AH147" s="32">
        <f t="shared" si="99"/>
        <v>90.047426645671337</v>
      </c>
      <c r="AI147" s="32">
        <f t="shared" ref="AI147:AK147" si="100">$E$145*AI145+$E$146*AI146</f>
        <v>7.0193500998363891</v>
      </c>
      <c r="AJ147" s="32">
        <f t="shared" si="100"/>
        <v>2.3190810666476689</v>
      </c>
      <c r="AK147" s="32">
        <f t="shared" si="100"/>
        <v>5.3091555600015017</v>
      </c>
      <c r="AL147" s="32">
        <f t="shared" ref="AL147:AN147" si="101">$E$145*AL145+$E$146*AL146</f>
        <v>5.5259037204151582</v>
      </c>
      <c r="AM147" s="32">
        <f t="shared" si="101"/>
        <v>2.0138378037560516</v>
      </c>
      <c r="AN147" s="32">
        <f t="shared" si="101"/>
        <v>6.3710733964320276</v>
      </c>
      <c r="AO147" s="32">
        <f t="shared" si="99"/>
        <v>1796.5042065385617</v>
      </c>
      <c r="AP147" s="32">
        <f t="shared" si="99"/>
        <v>305.24705639515122</v>
      </c>
      <c r="AQ147" s="32">
        <f t="shared" si="99"/>
        <v>74.487726615077193</v>
      </c>
      <c r="AR147" s="32">
        <f t="shared" si="99"/>
        <v>60.526360026330792</v>
      </c>
      <c r="AS147" s="32">
        <f t="shared" si="99"/>
        <v>89.835884285911334</v>
      </c>
    </row>
    <row r="148" spans="1:45" x14ac:dyDescent="0.3">
      <c r="C148" s="70" t="s">
        <v>685</v>
      </c>
      <c r="D148" s="55">
        <f>(I148-MIN($I$148:$I$152))*627.509</f>
        <v>0.2465482861409829</v>
      </c>
      <c r="E148">
        <f>EXP(-D148/(0.001986*295.15))/(EXP(-$D$148/(0.001986*295.15))+EXP(-$D$149/(0.001986*295.15))+EXP(-$D$150/(0.001986*295.15))+EXP(-$D$151/(0.001986*295.15))+EXP(-$D$152/(0.001986*295.15)))</f>
        <v>0.21687991715541138</v>
      </c>
      <c r="F148" s="77">
        <v>-972.33629399999995</v>
      </c>
      <c r="G148">
        <v>-972.06313399999999</v>
      </c>
      <c r="H148">
        <v>-971.90545090000001</v>
      </c>
      <c r="I148" s="4">
        <f t="shared" ref="I148:I152" si="102">H148+G148-F148</f>
        <v>-971.63229090000004</v>
      </c>
      <c r="J148">
        <v>3.1503000000000001</v>
      </c>
      <c r="K148">
        <v>-0.29725000000000001</v>
      </c>
      <c r="L148">
        <v>-2.3939999999999999E-2</v>
      </c>
      <c r="M148">
        <v>-0.16059999999999999</v>
      </c>
      <c r="N148">
        <v>0.27331</v>
      </c>
      <c r="O148">
        <v>4.718E-2</v>
      </c>
      <c r="P148">
        <v>183.86600000000001</v>
      </c>
      <c r="Q148">
        <v>11.893599999999999</v>
      </c>
      <c r="R148">
        <v>3.2660999999999998</v>
      </c>
      <c r="S148">
        <v>-15.159700000000001</v>
      </c>
      <c r="T148">
        <v>19.543399999999998</v>
      </c>
      <c r="U148">
        <v>0.73824000000000001</v>
      </c>
      <c r="V148">
        <v>-0.57357999999999998</v>
      </c>
      <c r="W148">
        <v>-0.50292000000000003</v>
      </c>
      <c r="X148">
        <v>3.6670000000000001E-2</v>
      </c>
      <c r="Y148">
        <v>-3.1392000000000002</v>
      </c>
      <c r="Z148">
        <v>-245.3289</v>
      </c>
      <c r="AA148">
        <v>3.6644000000000001</v>
      </c>
      <c r="AB148">
        <v>107.68519999999999</v>
      </c>
      <c r="AC148">
        <v>120.325</v>
      </c>
      <c r="AD148">
        <v>117.142</v>
      </c>
      <c r="AE148">
        <v>172.10599999999999</v>
      </c>
      <c r="AF148">
        <v>2.9580000000000002</v>
      </c>
      <c r="AG148">
        <v>5.5750000000000002</v>
      </c>
      <c r="AH148">
        <v>179.36099999999999</v>
      </c>
      <c r="AI148">
        <v>4.6401879199999998</v>
      </c>
      <c r="AJ148">
        <v>2.0732979719854838</v>
      </c>
      <c r="AK148">
        <v>8.075068394707241</v>
      </c>
      <c r="AL148">
        <v>7.07955822</v>
      </c>
      <c r="AM148">
        <v>1.9153476566450469</v>
      </c>
      <c r="AN148">
        <v>5.716301932221322</v>
      </c>
      <c r="AO148">
        <v>1777.2951</v>
      </c>
      <c r="AP148">
        <v>282.15280000000001</v>
      </c>
      <c r="AQ148">
        <v>77.769135361264688</v>
      </c>
      <c r="AR148">
        <v>66.509376569306085</v>
      </c>
      <c r="AS148">
        <v>90.641981856141385</v>
      </c>
    </row>
    <row r="149" spans="1:45" x14ac:dyDescent="0.3">
      <c r="C149" s="70" t="s">
        <v>686</v>
      </c>
      <c r="D149" s="55">
        <f t="shared" ref="D149:D152" si="103">(I149-MIN($I$148:$I$152))*627.509</f>
        <v>0.48544096233007955</v>
      </c>
      <c r="E149">
        <f t="shared" ref="E149:E152" si="104">EXP(-D149/(0.001986*295.15))/(EXP(-$D$148/(0.001986*295.15))+EXP(-$D$149/(0.001986*295.15))+EXP(-$D$150/(0.001986*295.15))+EXP(-$D$151/(0.001986*295.15))+EXP(-$D$152/(0.001986*295.15)))</f>
        <v>0.14428549067338373</v>
      </c>
      <c r="F149" s="77">
        <v>-972.33682799999997</v>
      </c>
      <c r="G149">
        <v>-972.06180800000004</v>
      </c>
      <c r="H149">
        <v>-971.90693020000003</v>
      </c>
      <c r="I149" s="4">
        <f t="shared" si="102"/>
        <v>-971.63191020000022</v>
      </c>
      <c r="J149">
        <v>2.0026999999999999</v>
      </c>
      <c r="K149">
        <v>-0.29708000000000001</v>
      </c>
      <c r="L149">
        <v>-2.213E-2</v>
      </c>
      <c r="M149">
        <v>-0.15959999999999999</v>
      </c>
      <c r="N149">
        <v>0.27495000000000003</v>
      </c>
      <c r="O149">
        <v>4.632E-2</v>
      </c>
      <c r="P149">
        <v>179.31899999999999</v>
      </c>
      <c r="Q149">
        <v>14.354900000000001</v>
      </c>
      <c r="R149">
        <v>-1.7071000000000001</v>
      </c>
      <c r="S149">
        <v>-12.6478</v>
      </c>
      <c r="T149">
        <v>19.207999999999998</v>
      </c>
      <c r="U149">
        <v>0.74453000000000003</v>
      </c>
      <c r="V149">
        <v>-0.57028999999999996</v>
      </c>
      <c r="W149">
        <v>-0.50078</v>
      </c>
      <c r="X149">
        <v>3.4750000000000003E-2</v>
      </c>
      <c r="Y149">
        <v>-4.0179999999999998</v>
      </c>
      <c r="Z149">
        <v>-233.6103</v>
      </c>
      <c r="AA149">
        <v>5.3821000000000003</v>
      </c>
      <c r="AB149">
        <v>111.27460000000001</v>
      </c>
      <c r="AC149">
        <v>120.03</v>
      </c>
      <c r="AD149">
        <v>115.76900000000001</v>
      </c>
      <c r="AE149">
        <v>179.69900000000001</v>
      </c>
      <c r="AF149">
        <v>1.383</v>
      </c>
      <c r="AG149">
        <v>0.86899999999999999</v>
      </c>
      <c r="AH149">
        <v>178.04900000000001</v>
      </c>
      <c r="AI149">
        <v>4.7069806700000001</v>
      </c>
      <c r="AJ149">
        <v>1.8984527748776141</v>
      </c>
      <c r="AK149">
        <v>7.3117482054405292</v>
      </c>
      <c r="AL149">
        <v>5.4739952799999996</v>
      </c>
      <c r="AM149">
        <v>1.8080294236593131</v>
      </c>
      <c r="AN149">
        <v>7.3841433727670376</v>
      </c>
      <c r="AO149">
        <v>1798.37</v>
      </c>
      <c r="AP149">
        <v>245.26949999999999</v>
      </c>
      <c r="AQ149">
        <v>79.599508463336363</v>
      </c>
      <c r="AR149">
        <v>69.700338365117972</v>
      </c>
      <c r="AS149">
        <v>91.115900025397025</v>
      </c>
    </row>
    <row r="150" spans="1:45" x14ac:dyDescent="0.3">
      <c r="C150" s="70" t="s">
        <v>687</v>
      </c>
      <c r="D150" s="55">
        <f t="shared" si="103"/>
        <v>0.56877415771918471</v>
      </c>
      <c r="E150">
        <f t="shared" si="104"/>
        <v>0.12516436908287082</v>
      </c>
      <c r="F150" s="77">
        <v>-972.33660099999997</v>
      </c>
      <c r="G150">
        <v>-972.06166499999995</v>
      </c>
      <c r="H150">
        <v>-971.90671339999994</v>
      </c>
      <c r="I150" s="4">
        <f t="shared" si="102"/>
        <v>-971.63177739999992</v>
      </c>
      <c r="J150">
        <v>4.9184000000000001</v>
      </c>
      <c r="K150">
        <v>-0.29726999999999998</v>
      </c>
      <c r="L150">
        <v>-2.249E-2</v>
      </c>
      <c r="M150">
        <v>-0.15987999999999999</v>
      </c>
      <c r="N150">
        <v>0.27478000000000002</v>
      </c>
      <c r="O150">
        <v>4.6510000000000003E-2</v>
      </c>
      <c r="P150">
        <v>179.21600000000001</v>
      </c>
      <c r="Q150">
        <v>9.26</v>
      </c>
      <c r="R150">
        <v>1.4719</v>
      </c>
      <c r="S150">
        <v>-10.7319</v>
      </c>
      <c r="T150">
        <v>14.2509</v>
      </c>
      <c r="U150">
        <v>0.74578999999999995</v>
      </c>
      <c r="V150">
        <v>-0.57172000000000001</v>
      </c>
      <c r="W150">
        <v>-0.50183</v>
      </c>
      <c r="X150">
        <v>3.4209999999999997E-2</v>
      </c>
      <c r="Y150">
        <v>-4.3372000000000002</v>
      </c>
      <c r="Z150">
        <v>-224.64789999999999</v>
      </c>
      <c r="AA150">
        <v>7.0004999999999997</v>
      </c>
      <c r="AB150">
        <v>111.5419</v>
      </c>
      <c r="AC150">
        <v>120.107</v>
      </c>
      <c r="AD150">
        <v>115.619</v>
      </c>
      <c r="AE150">
        <v>2.7930000000000001</v>
      </c>
      <c r="AF150">
        <v>178.83</v>
      </c>
      <c r="AG150">
        <v>176.35900000000001</v>
      </c>
      <c r="AH150">
        <v>2.0190000000000001</v>
      </c>
      <c r="AI150">
        <v>4.7089555799999996</v>
      </c>
      <c r="AJ150">
        <v>1.888479904570677</v>
      </c>
      <c r="AK150">
        <v>7.3139815884064401</v>
      </c>
      <c r="AL150">
        <v>5.6025776399999998</v>
      </c>
      <c r="AM150">
        <v>1.780538622458218</v>
      </c>
      <c r="AN150">
        <v>7.3822572168022864</v>
      </c>
      <c r="AO150">
        <v>1798.86</v>
      </c>
      <c r="AP150">
        <v>243.733</v>
      </c>
      <c r="AQ150">
        <v>79.608934277109356</v>
      </c>
      <c r="AR150">
        <v>69.670795684938099</v>
      </c>
      <c r="AS150">
        <v>91.134465707584511</v>
      </c>
    </row>
    <row r="151" spans="1:45" x14ac:dyDescent="0.3">
      <c r="C151" s="70" t="s">
        <v>688</v>
      </c>
      <c r="D151" s="55">
        <f t="shared" si="103"/>
        <v>0.34487894654228546</v>
      </c>
      <c r="E151">
        <f t="shared" si="104"/>
        <v>0.18338579908413227</v>
      </c>
      <c r="F151" s="77">
        <v>-972.33554600000002</v>
      </c>
      <c r="G151">
        <v>-972.06253500000003</v>
      </c>
      <c r="H151">
        <v>-971.90514519999999</v>
      </c>
      <c r="I151" s="4">
        <f t="shared" si="102"/>
        <v>-971.63213419999988</v>
      </c>
      <c r="J151">
        <v>4.6082999999999998</v>
      </c>
      <c r="K151">
        <v>-0.29731999999999997</v>
      </c>
      <c r="L151">
        <v>-2.46E-2</v>
      </c>
      <c r="M151">
        <v>-0.16095999999999999</v>
      </c>
      <c r="N151">
        <v>0.27272000000000002</v>
      </c>
      <c r="O151">
        <v>4.7500000000000001E-2</v>
      </c>
      <c r="P151">
        <v>183.76400000000001</v>
      </c>
      <c r="Q151">
        <v>14.605399999999999</v>
      </c>
      <c r="R151">
        <v>1.3813</v>
      </c>
      <c r="S151">
        <v>-15.986700000000001</v>
      </c>
      <c r="T151">
        <v>21.698</v>
      </c>
      <c r="U151">
        <v>0.73992000000000002</v>
      </c>
      <c r="V151">
        <v>-0.57437000000000005</v>
      </c>
      <c r="W151">
        <v>-0.50361</v>
      </c>
      <c r="X151">
        <v>3.5770000000000003E-2</v>
      </c>
      <c r="Y151">
        <v>-3.4594999999999998</v>
      </c>
      <c r="Z151">
        <v>-238.01490000000001</v>
      </c>
      <c r="AA151">
        <v>5.6052999999999997</v>
      </c>
      <c r="AB151">
        <v>107.7167</v>
      </c>
      <c r="AC151">
        <v>120.36199999999999</v>
      </c>
      <c r="AD151">
        <v>117.08499999999999</v>
      </c>
      <c r="AE151">
        <v>2.5390000000000001</v>
      </c>
      <c r="AF151">
        <v>172.84</v>
      </c>
      <c r="AG151">
        <v>179.85599999999999</v>
      </c>
      <c r="AH151">
        <v>4.7649999999999997</v>
      </c>
      <c r="AI151">
        <v>4.6356236099999997</v>
      </c>
      <c r="AJ151">
        <v>2.0718965961800691</v>
      </c>
      <c r="AK151">
        <v>8.0824783516013756</v>
      </c>
      <c r="AL151">
        <v>7.1255155700000001</v>
      </c>
      <c r="AM151">
        <v>1.943091212790639</v>
      </c>
      <c r="AN151">
        <v>5.6885438533417334</v>
      </c>
      <c r="AO151">
        <v>1778.4937</v>
      </c>
      <c r="AP151">
        <v>278.77999999999997</v>
      </c>
      <c r="AQ151">
        <v>77.793574992499501</v>
      </c>
      <c r="AR151">
        <v>66.512106363445312</v>
      </c>
      <c r="AS151">
        <v>90.673190043136458</v>
      </c>
    </row>
    <row r="152" spans="1:45" x14ac:dyDescent="0.3">
      <c r="C152" s="70" t="s">
        <v>689</v>
      </c>
      <c r="D152" s="69">
        <f t="shared" si="103"/>
        <v>0</v>
      </c>
      <c r="E152">
        <f t="shared" si="104"/>
        <v>0.33028442400420188</v>
      </c>
      <c r="F152" s="77">
        <v>-972.33431299999995</v>
      </c>
      <c r="G152">
        <v>-972.06173100000001</v>
      </c>
      <c r="H152">
        <v>-971.90526580000005</v>
      </c>
      <c r="I152" s="4">
        <f t="shared" si="102"/>
        <v>-971.63268380000011</v>
      </c>
      <c r="J152">
        <v>4.2746000000000004</v>
      </c>
      <c r="K152">
        <v>-0.30069000000000001</v>
      </c>
      <c r="L152">
        <v>-2.282E-2</v>
      </c>
      <c r="M152">
        <v>-0.16175999999999999</v>
      </c>
      <c r="N152">
        <v>0.27787000000000001</v>
      </c>
      <c r="O152">
        <v>4.7079999999999997E-2</v>
      </c>
      <c r="P152">
        <v>184.40199999999999</v>
      </c>
      <c r="Q152">
        <v>10.440200000000001</v>
      </c>
      <c r="R152">
        <v>5.6641000000000004</v>
      </c>
      <c r="S152">
        <v>-16.104199999999999</v>
      </c>
      <c r="T152">
        <v>20.0106</v>
      </c>
      <c r="U152">
        <v>0.73875000000000002</v>
      </c>
      <c r="V152">
        <v>-0.56784999999999997</v>
      </c>
      <c r="W152">
        <v>-0.50373999999999997</v>
      </c>
      <c r="X152">
        <v>3.6839999999999998E-2</v>
      </c>
      <c r="Y152">
        <v>-2.2096</v>
      </c>
      <c r="Z152">
        <v>-243.61410000000001</v>
      </c>
      <c r="AA152">
        <v>3.887</v>
      </c>
      <c r="AB152">
        <v>107.56399999999999</v>
      </c>
      <c r="AC152">
        <v>120.349</v>
      </c>
      <c r="AD152">
        <v>116.941</v>
      </c>
      <c r="AE152">
        <v>172.45699999999999</v>
      </c>
      <c r="AF152">
        <v>2.7970000000000002</v>
      </c>
      <c r="AG152">
        <v>5.141</v>
      </c>
      <c r="AH152">
        <v>179.60499999999999</v>
      </c>
      <c r="AI152">
        <v>4.63686753</v>
      </c>
      <c r="AJ152">
        <v>1.9733434306355959</v>
      </c>
      <c r="AK152">
        <v>8.9637879754179597</v>
      </c>
      <c r="AL152">
        <v>7.6546658699999997</v>
      </c>
      <c r="AM152">
        <v>1.8748477895889899</v>
      </c>
      <c r="AN152">
        <v>7.3982411351423094</v>
      </c>
      <c r="AO152">
        <v>1787.6328000000001</v>
      </c>
      <c r="AP152">
        <v>301.71609999999998</v>
      </c>
      <c r="AQ152">
        <v>77.506732079481537</v>
      </c>
      <c r="AR152">
        <v>65.516882841069219</v>
      </c>
      <c r="AS152">
        <v>90.676003734827262</v>
      </c>
    </row>
    <row r="153" spans="1:45" s="16" customFormat="1" x14ac:dyDescent="0.3">
      <c r="A153" s="16" t="s">
        <v>690</v>
      </c>
      <c r="B153" s="16" t="s">
        <v>678</v>
      </c>
      <c r="C153" s="14" t="s">
        <v>691</v>
      </c>
      <c r="E153" s="16">
        <f>SUM(E148:E152)</f>
        <v>1</v>
      </c>
      <c r="F153" s="83">
        <f>$E$148*F148+$E$149*F149+$E$150*F150+$E$151*F151+$E$152*F152</f>
        <v>-972.33561800789175</v>
      </c>
      <c r="G153" s="16">
        <f t="shared" ref="G153:AS153" si="105">$E$148*G148+$E$149*G149+$E$150*G150+$E$151*G151+$E$152*G152</f>
        <v>-972.06218557384068</v>
      </c>
      <c r="H153" s="16">
        <f>$E$148*H148+$E$149*H149+$E$150*H150+$E$151*H151+$E$152*H152</f>
        <v>-971.90570516485673</v>
      </c>
      <c r="I153" s="16">
        <f t="shared" si="105"/>
        <v>-971.63227273080577</v>
      </c>
      <c r="J153" s="16">
        <f t="shared" si="105"/>
        <v>3.8447363648512383</v>
      </c>
      <c r="K153" s="16">
        <f t="shared" si="105"/>
        <v>-0.29837699017847757</v>
      </c>
      <c r="L153" s="16">
        <f t="shared" si="105"/>
        <v>-2.3248470999221834E-2</v>
      </c>
      <c r="M153" s="16">
        <f t="shared" si="105"/>
        <v>-0.16081474498310211</v>
      </c>
      <c r="N153" s="16">
        <f t="shared" si="105"/>
        <v>0.27512851917925574</v>
      </c>
      <c r="O153" s="16">
        <f t="shared" si="105"/>
        <v>4.6997709364041872E-2</v>
      </c>
      <c r="P153" s="16">
        <f t="shared" si="105"/>
        <v>182.78624665743246</v>
      </c>
      <c r="Q153" s="16">
        <f t="shared" si="105"/>
        <v>11.936367223886394</v>
      </c>
      <c r="R153" s="16">
        <f t="shared" si="105"/>
        <v>2.7703459814229454</v>
      </c>
      <c r="S153" s="16">
        <f t="shared" si="105"/>
        <v>-14.706680176866939</v>
      </c>
      <c r="T153" s="16">
        <f t="shared" si="105"/>
        <v>19.38200614865849</v>
      </c>
      <c r="U153" s="16">
        <f t="shared" si="105"/>
        <v>0.7405690799216148</v>
      </c>
      <c r="V153" s="16">
        <f t="shared" si="105"/>
        <v>-0.57112484004092279</v>
      </c>
      <c r="W153" s="16">
        <f t="shared" si="105"/>
        <v>-0.50287216931671019</v>
      </c>
      <c r="X153" s="16">
        <f t="shared" si="105"/>
        <v>3.5976168642868241E-2</v>
      </c>
      <c r="Y153" s="16">
        <f t="shared" si="105"/>
        <v>-3.1676510742573907</v>
      </c>
      <c r="Z153" s="16">
        <f t="shared" si="105"/>
        <v>-239.14189626720832</v>
      </c>
      <c r="AA153" s="16">
        <f t="shared" si="105"/>
        <v>4.7592548492527644</v>
      </c>
      <c r="AB153" s="16">
        <f t="shared" si="105"/>
        <v>108.6515659429468</v>
      </c>
      <c r="AC153" s="16">
        <f t="shared" si="105"/>
        <v>120.2698620485335</v>
      </c>
      <c r="AD153" s="16">
        <f t="shared" si="105"/>
        <v>116.67643052741961</v>
      </c>
      <c r="AE153" s="16">
        <f t="shared" si="105"/>
        <v>121.02935494768133</v>
      </c>
      <c r="AF153" s="16">
        <f t="shared" si="105"/>
        <v>55.844428799277964</v>
      </c>
      <c r="AG153" s="16">
        <f t="shared" si="105"/>
        <v>58.0893811005039</v>
      </c>
      <c r="AH153" s="16">
        <f t="shared" si="105"/>
        <v>125.03696031690592</v>
      </c>
      <c r="AI153" s="16">
        <f t="shared" si="105"/>
        <v>4.6564987027491433</v>
      </c>
      <c r="AJ153" s="16">
        <f t="shared" si="105"/>
        <v>1.9916672895875558</v>
      </c>
      <c r="AK153" s="16">
        <f t="shared" si="105"/>
        <v>8.1645605324125619</v>
      </c>
      <c r="AL153" s="16">
        <f t="shared" si="105"/>
        <v>6.861410465225946</v>
      </c>
      <c r="AM153" s="16">
        <f t="shared" si="105"/>
        <v>1.8747012039801727</v>
      </c>
      <c r="AN153" s="16">
        <f t="shared" si="105"/>
        <v>6.7158933783211863</v>
      </c>
      <c r="AO153" s="16">
        <f t="shared" si="105"/>
        <v>1786.6692468990382</v>
      </c>
      <c r="AP153" s="16">
        <f t="shared" si="105"/>
        <v>277.86521458352678</v>
      </c>
      <c r="AQ153" s="16">
        <f t="shared" si="105"/>
        <v>78.181323077476279</v>
      </c>
      <c r="AR153" s="16">
        <f t="shared" si="105"/>
        <v>67.038178472870499</v>
      </c>
      <c r="AS153" s="16">
        <f t="shared" si="105"/>
        <v>90.788962837196223</v>
      </c>
    </row>
    <row r="154" spans="1:45" x14ac:dyDescent="0.3">
      <c r="C154" t="s">
        <v>783</v>
      </c>
      <c r="D154" s="55">
        <f>(I154-MIN($I$154:$I$164))*627.509</f>
        <v>0.18662117661393551</v>
      </c>
      <c r="E154" s="76">
        <f>EXP(-D154/(0.001986*295.15))/(EXP(-$D$154/(0.001986*295.15))+EXP(-$D$155/(0.001986*295.15))+EXP(-$D$156/(0.001986*295.15))+EXP(-$D$157/(0.001986*295.15))+EXP(-$D$158/(0.001986*295.15))+EXP(-$D$159/(0.001986*295.15))+EXP(-$D$160/(0.001986*295.15))+EXP(-$D$161/(0.001986*295.15))+EXP(-$D$162/(0.001986*295.15))+EXP(-$D$163/(0.001986*295.15))+EXP(-$D$164/(0.001986*295.15)))</f>
        <v>0.10400695980958408</v>
      </c>
      <c r="F154" s="77">
        <v>-857.74096599999996</v>
      </c>
      <c r="G154">
        <v>-857.501981</v>
      </c>
      <c r="H154">
        <v>-857.35965169999997</v>
      </c>
      <c r="I154" s="4">
        <f t="shared" ref="I154:I163" si="106">H154+G154-F154</f>
        <v>-857.12066670000002</v>
      </c>
      <c r="J154">
        <v>4.0970000000000004</v>
      </c>
      <c r="K154">
        <v>-0.30586999999999998</v>
      </c>
      <c r="L154">
        <v>-2.112E-2</v>
      </c>
      <c r="M154">
        <v>-0.16350000000000001</v>
      </c>
      <c r="N154">
        <v>0.28475</v>
      </c>
      <c r="O154">
        <v>4.6940000000000003E-2</v>
      </c>
      <c r="P154">
        <v>170.958</v>
      </c>
      <c r="Q154">
        <v>7.6098999999999997</v>
      </c>
      <c r="R154">
        <v>9.2499999999999999E-2</v>
      </c>
      <c r="S154">
        <v>-7.7024999999999997</v>
      </c>
      <c r="T154">
        <v>10.828099999999999</v>
      </c>
      <c r="U154">
        <v>0.76519000000000004</v>
      </c>
      <c r="V154">
        <v>-0.57484000000000002</v>
      </c>
      <c r="W154">
        <v>-0.49492999999999998</v>
      </c>
      <c r="X154">
        <v>-0.34161000000000002</v>
      </c>
      <c r="Y154">
        <v>-2.4962</v>
      </c>
      <c r="Z154">
        <v>-217.1942</v>
      </c>
      <c r="AA154">
        <v>5.2976000000000001</v>
      </c>
      <c r="AB154">
        <v>151.72409999999999</v>
      </c>
      <c r="AC154">
        <v>120.428</v>
      </c>
      <c r="AD154">
        <v>115.08799999999999</v>
      </c>
      <c r="AE154">
        <v>179.904</v>
      </c>
      <c r="AF154">
        <v>0.51400000000000001</v>
      </c>
      <c r="AG154">
        <v>0.54500000000000004</v>
      </c>
      <c r="AH154">
        <v>178.845</v>
      </c>
      <c r="AI154">
        <v>8.5251397700000009</v>
      </c>
      <c r="AJ154">
        <v>1.8605153340743179</v>
      </c>
      <c r="AK154">
        <v>7.0488872604566533</v>
      </c>
      <c r="AL154">
        <v>8.3959573899999995</v>
      </c>
      <c r="AM154">
        <v>1.783420625170957</v>
      </c>
      <c r="AN154">
        <v>7.1268052828919721</v>
      </c>
      <c r="AO154">
        <v>1791.0653</v>
      </c>
      <c r="AP154">
        <v>233.02969999999999</v>
      </c>
      <c r="AQ154">
        <v>75.067990482288067</v>
      </c>
      <c r="AR154">
        <v>61.768844132169967</v>
      </c>
      <c r="AS154">
        <v>89.742296918767508</v>
      </c>
    </row>
    <row r="155" spans="1:45" x14ac:dyDescent="0.3">
      <c r="C155" t="s">
        <v>784</v>
      </c>
      <c r="D155" s="55">
        <f t="shared" ref="D155:D164" si="107">(I155-MIN($I$154:$I$164))*627.509</f>
        <v>2.6731883418115901E-2</v>
      </c>
      <c r="E155">
        <f t="shared" ref="E155:E164" si="108">EXP(-D155/(0.001986*295.15))/(EXP(-$D$154/(0.001986*295.15))+EXP(-$D$155/(0.001986*295.15))+EXP(-$D$156/(0.001986*295.15))+EXP(-$D$157/(0.001986*295.15))+EXP(-$D$158/(0.001986*295.15))+EXP(-$D$159/(0.001986*295.15))+EXP(-$D$160/(0.001986*295.15))+EXP(-$D$161/(0.001986*295.15))+EXP(-$D$162/(0.001986*295.15))+EXP(-$D$163/(0.001986*295.15))+EXP(-$D$164/(0.001986*295.15)))</f>
        <v>0.13662340709743678</v>
      </c>
      <c r="F155" s="77">
        <v>-857.74112600000001</v>
      </c>
      <c r="G155">
        <v>-857.50216699999999</v>
      </c>
      <c r="H155">
        <v>-857.35988050000003</v>
      </c>
      <c r="I155" s="4">
        <f t="shared" si="106"/>
        <v>-857.12092150000001</v>
      </c>
      <c r="J155">
        <v>2.2000000000000002</v>
      </c>
      <c r="K155">
        <v>-0.30614000000000002</v>
      </c>
      <c r="L155">
        <v>-2.1069999999999998E-2</v>
      </c>
      <c r="M155">
        <v>-0.16361000000000001</v>
      </c>
      <c r="N155">
        <v>0.28506999999999999</v>
      </c>
      <c r="O155">
        <v>4.6949999999999999E-2</v>
      </c>
      <c r="P155">
        <v>169.851</v>
      </c>
      <c r="Q155">
        <v>12.176399999999999</v>
      </c>
      <c r="R155">
        <v>5.4463999999999997</v>
      </c>
      <c r="S155">
        <v>-17.622800000000002</v>
      </c>
      <c r="T155">
        <v>22.101800000000001</v>
      </c>
      <c r="U155">
        <v>0.76473000000000002</v>
      </c>
      <c r="V155">
        <v>-0.57489000000000001</v>
      </c>
      <c r="W155">
        <v>-0.49420999999999998</v>
      </c>
      <c r="X155">
        <v>-0.34182000000000001</v>
      </c>
      <c r="Y155">
        <v>-1.6908000000000001</v>
      </c>
      <c r="Z155">
        <v>-217.1567</v>
      </c>
      <c r="AA155">
        <v>4.7835999999999999</v>
      </c>
      <c r="AB155">
        <v>152.27260000000001</v>
      </c>
      <c r="AC155">
        <v>120.39400000000001</v>
      </c>
      <c r="AD155">
        <v>115.167</v>
      </c>
      <c r="AE155">
        <v>178.96700000000001</v>
      </c>
      <c r="AF155">
        <v>0.35899999999999999</v>
      </c>
      <c r="AG155">
        <v>0.28799999999999998</v>
      </c>
      <c r="AH155">
        <v>178.31899999999999</v>
      </c>
      <c r="AI155">
        <v>7.2041150500000004</v>
      </c>
      <c r="AJ155">
        <v>1.8956090441635309</v>
      </c>
      <c r="AK155">
        <v>7.9169729592019173</v>
      </c>
      <c r="AL155">
        <v>6.0465326900000003</v>
      </c>
      <c r="AM155">
        <v>1.7563975368964631</v>
      </c>
      <c r="AN155">
        <v>8.6846082732532768</v>
      </c>
      <c r="AO155">
        <v>1791.2505000000001</v>
      </c>
      <c r="AP155">
        <v>292.56830000000002</v>
      </c>
      <c r="AQ155">
        <v>74.964120067345334</v>
      </c>
      <c r="AR155">
        <v>61.560575039515442</v>
      </c>
      <c r="AS155">
        <v>89.706184431173526</v>
      </c>
    </row>
    <row r="156" spans="1:45" x14ac:dyDescent="0.3">
      <c r="C156" t="s">
        <v>785</v>
      </c>
      <c r="D156" s="55">
        <f t="shared" si="107"/>
        <v>1.6628988493685597E-2</v>
      </c>
      <c r="E156">
        <f t="shared" si="108"/>
        <v>0.13899858930869069</v>
      </c>
      <c r="F156" s="77">
        <v>-857.74059999999997</v>
      </c>
      <c r="G156">
        <v>-857.50173800000005</v>
      </c>
      <c r="H156">
        <v>-857.35979959999997</v>
      </c>
      <c r="I156" s="4">
        <f t="shared" si="106"/>
        <v>-857.12093760000005</v>
      </c>
      <c r="J156">
        <v>4.9787999999999997</v>
      </c>
      <c r="K156">
        <v>-0.30603000000000002</v>
      </c>
      <c r="L156">
        <v>-2.146E-2</v>
      </c>
      <c r="M156">
        <v>-0.16375000000000001</v>
      </c>
      <c r="N156">
        <v>0.28456999999999999</v>
      </c>
      <c r="O156">
        <v>4.7109999999999999E-2</v>
      </c>
      <c r="P156">
        <v>169.73400000000001</v>
      </c>
      <c r="Q156">
        <v>15.550700000000001</v>
      </c>
      <c r="R156">
        <v>3.4861</v>
      </c>
      <c r="S156">
        <v>-19.036799999999999</v>
      </c>
      <c r="T156">
        <v>24.826899999999998</v>
      </c>
      <c r="U156">
        <v>0.76639000000000002</v>
      </c>
      <c r="V156">
        <v>-0.57609999999999995</v>
      </c>
      <c r="W156">
        <v>-0.49636999999999998</v>
      </c>
      <c r="X156">
        <v>-0.34209000000000001</v>
      </c>
      <c r="Y156">
        <v>-2.2772000000000001</v>
      </c>
      <c r="Z156">
        <v>-209.4042</v>
      </c>
      <c r="AA156">
        <v>6.5392999999999999</v>
      </c>
      <c r="AB156">
        <v>152.14840000000001</v>
      </c>
      <c r="AC156">
        <v>120.441</v>
      </c>
      <c r="AD156">
        <v>115.102</v>
      </c>
      <c r="AE156">
        <v>0.13700000000000001</v>
      </c>
      <c r="AF156">
        <v>179.12799999999999</v>
      </c>
      <c r="AG156">
        <v>178.697</v>
      </c>
      <c r="AH156">
        <v>0.29499999999999998</v>
      </c>
      <c r="AI156">
        <v>7.1791040399999986</v>
      </c>
      <c r="AJ156">
        <v>1.8922173127077611</v>
      </c>
      <c r="AK156">
        <v>7.9251354147088602</v>
      </c>
      <c r="AL156">
        <v>5.9775840699999998</v>
      </c>
      <c r="AM156">
        <v>1.7705284181081591</v>
      </c>
      <c r="AN156">
        <v>8.7140567675749434</v>
      </c>
      <c r="AO156">
        <v>1791.5461</v>
      </c>
      <c r="AP156">
        <v>294.13119999999998</v>
      </c>
      <c r="AQ156">
        <v>74.969278723676695</v>
      </c>
      <c r="AR156">
        <v>61.562719494726601</v>
      </c>
      <c r="AS156">
        <v>89.714324129508384</v>
      </c>
    </row>
    <row r="157" spans="1:45" x14ac:dyDescent="0.3">
      <c r="C157" t="s">
        <v>786</v>
      </c>
      <c r="D157" s="55">
        <f t="shared" si="107"/>
        <v>2.9514258306247472</v>
      </c>
      <c r="E157">
        <f t="shared" si="108"/>
        <v>9.3026347640244198E-4</v>
      </c>
      <c r="F157" s="77">
        <v>-857.73953500000005</v>
      </c>
      <c r="G157">
        <v>-857.49886200000003</v>
      </c>
      <c r="H157">
        <v>-857.35693370000001</v>
      </c>
      <c r="I157" s="4">
        <f t="shared" si="106"/>
        <v>-857.1162607</v>
      </c>
      <c r="J157">
        <v>4.2767999999999997</v>
      </c>
      <c r="K157">
        <v>-0.30454999999999999</v>
      </c>
      <c r="L157">
        <v>-2.0760000000000001E-2</v>
      </c>
      <c r="M157">
        <v>-0.16264999999999999</v>
      </c>
      <c r="N157">
        <v>0.28378999999999999</v>
      </c>
      <c r="O157">
        <v>4.6609999999999999E-2</v>
      </c>
      <c r="P157">
        <v>169.86199999999999</v>
      </c>
      <c r="Q157">
        <v>9.0404999999999998</v>
      </c>
      <c r="R157">
        <v>-3.0762</v>
      </c>
      <c r="S157">
        <v>-5.9642999999999997</v>
      </c>
      <c r="T157">
        <v>11.259</v>
      </c>
      <c r="U157">
        <v>0.76026000000000005</v>
      </c>
      <c r="V157">
        <v>-0.57667000000000002</v>
      </c>
      <c r="W157">
        <v>-0.49934000000000001</v>
      </c>
      <c r="X157">
        <v>-0.32915</v>
      </c>
      <c r="Y157">
        <v>-4.0290999999999997</v>
      </c>
      <c r="Z157">
        <v>-245.56290000000001</v>
      </c>
      <c r="AA157">
        <v>5.6402000000000001</v>
      </c>
      <c r="AB157">
        <v>147.43219999999999</v>
      </c>
      <c r="AC157">
        <v>119.505</v>
      </c>
      <c r="AD157">
        <v>119.048</v>
      </c>
      <c r="AE157">
        <v>179.89</v>
      </c>
      <c r="AF157">
        <v>0.39200000000000002</v>
      </c>
      <c r="AG157">
        <v>0.27500000000000002</v>
      </c>
      <c r="AH157">
        <v>179.44399999999999</v>
      </c>
      <c r="AI157">
        <v>8.8890268500000005</v>
      </c>
      <c r="AJ157">
        <v>2.1805082505259361</v>
      </c>
      <c r="AK157">
        <v>6.5866976039409222</v>
      </c>
      <c r="AL157">
        <v>5.4521046200000001</v>
      </c>
      <c r="AM157">
        <v>2.0879389027514108</v>
      </c>
      <c r="AN157">
        <v>9.5223966971167719</v>
      </c>
      <c r="AO157">
        <v>1771.0788</v>
      </c>
      <c r="AP157">
        <v>247.21180000000001</v>
      </c>
      <c r="AQ157">
        <v>74.152927033902031</v>
      </c>
      <c r="AR157">
        <v>60.682894669890743</v>
      </c>
      <c r="AS157">
        <v>89.438360871253991</v>
      </c>
    </row>
    <row r="158" spans="1:45" x14ac:dyDescent="0.3">
      <c r="C158" t="s">
        <v>787</v>
      </c>
      <c r="D158" s="55">
        <f t="shared" si="107"/>
        <v>2.9520533396945026</v>
      </c>
      <c r="E158">
        <f t="shared" si="108"/>
        <v>9.2926813629508873E-4</v>
      </c>
      <c r="F158" s="77">
        <v>-857.73953500000005</v>
      </c>
      <c r="G158">
        <v>-857.49886100000003</v>
      </c>
      <c r="H158">
        <v>-857.35693370000001</v>
      </c>
      <c r="I158" s="4">
        <f t="shared" si="106"/>
        <v>-857.11625969999989</v>
      </c>
      <c r="J158">
        <v>4.2766999999999999</v>
      </c>
      <c r="K158">
        <v>-0.30454999999999999</v>
      </c>
      <c r="L158">
        <v>-2.0760000000000001E-2</v>
      </c>
      <c r="M158">
        <v>-0.16264999999999999</v>
      </c>
      <c r="N158">
        <v>0.28378999999999999</v>
      </c>
      <c r="O158">
        <v>4.6609999999999999E-2</v>
      </c>
      <c r="P158">
        <v>169.86199999999999</v>
      </c>
      <c r="Q158">
        <v>9.0408000000000008</v>
      </c>
      <c r="R158">
        <v>-3.0764</v>
      </c>
      <c r="S158">
        <v>-5.9645000000000001</v>
      </c>
      <c r="T158">
        <v>11.259499999999999</v>
      </c>
      <c r="U158">
        <v>0.76026000000000005</v>
      </c>
      <c r="V158">
        <v>-0.57667000000000002</v>
      </c>
      <c r="W158">
        <v>-0.49934000000000001</v>
      </c>
      <c r="X158">
        <v>-0.32915</v>
      </c>
      <c r="Y158">
        <v>-4.0289999999999999</v>
      </c>
      <c r="Z158">
        <v>-245.5625</v>
      </c>
      <c r="AA158">
        <v>5.6402000000000001</v>
      </c>
      <c r="AB158">
        <v>147.43219999999999</v>
      </c>
      <c r="AC158">
        <v>119.505</v>
      </c>
      <c r="AD158">
        <v>119.048</v>
      </c>
      <c r="AE158">
        <v>179.892</v>
      </c>
      <c r="AF158">
        <v>0.39100000000000001</v>
      </c>
      <c r="AG158">
        <v>0.27300000000000002</v>
      </c>
      <c r="AH158">
        <v>179.44399999999999</v>
      </c>
      <c r="AI158">
        <v>8.8890920199999996</v>
      </c>
      <c r="AJ158">
        <v>2.1804609343596129</v>
      </c>
      <c r="AK158">
        <v>6.5865525636757889</v>
      </c>
      <c r="AL158">
        <v>5.4521068100000001</v>
      </c>
      <c r="AM158">
        <v>2.0879216562184242</v>
      </c>
      <c r="AN158">
        <v>9.5223564632725584</v>
      </c>
      <c r="AO158">
        <v>1771.0795000000001</v>
      </c>
      <c r="AP158">
        <v>247.2183</v>
      </c>
      <c r="AQ158">
        <v>74.154419493549923</v>
      </c>
      <c r="AR158">
        <v>60.68468057899964</v>
      </c>
      <c r="AS158">
        <v>89.437240431444025</v>
      </c>
    </row>
    <row r="159" spans="1:45" x14ac:dyDescent="0.3">
      <c r="C159" t="s">
        <v>788</v>
      </c>
      <c r="D159" s="55">
        <f t="shared" si="107"/>
        <v>0.20469343573977164</v>
      </c>
      <c r="E159">
        <f t="shared" si="108"/>
        <v>0.10084922898728187</v>
      </c>
      <c r="F159" s="77">
        <v>-857.74078799999995</v>
      </c>
      <c r="G159">
        <v>-857.50180999999998</v>
      </c>
      <c r="H159">
        <v>-857.35961589999999</v>
      </c>
      <c r="I159" s="4">
        <f t="shared" si="106"/>
        <v>-857.12063790000013</v>
      </c>
      <c r="J159">
        <v>2.7704</v>
      </c>
      <c r="K159">
        <v>-0.30601</v>
      </c>
      <c r="L159">
        <v>-2.1170000000000001E-2</v>
      </c>
      <c r="M159">
        <v>-0.16359000000000001</v>
      </c>
      <c r="N159">
        <v>0.28483999999999998</v>
      </c>
      <c r="O159">
        <v>4.6980000000000001E-2</v>
      </c>
      <c r="P159">
        <v>170.53899999999999</v>
      </c>
      <c r="Q159">
        <v>11.144299999999999</v>
      </c>
      <c r="R159">
        <v>6.3289999999999997</v>
      </c>
      <c r="S159">
        <v>-17.473299999999998</v>
      </c>
      <c r="T159">
        <v>21.669599999999999</v>
      </c>
      <c r="U159">
        <v>0.76529000000000003</v>
      </c>
      <c r="V159">
        <v>-0.57369999999999999</v>
      </c>
      <c r="W159">
        <v>-0.49490000000000001</v>
      </c>
      <c r="X159">
        <v>-0.34164</v>
      </c>
      <c r="Y159">
        <v>-2.3081</v>
      </c>
      <c r="Z159">
        <v>-217.53370000000001</v>
      </c>
      <c r="AA159">
        <v>5.2102000000000004</v>
      </c>
      <c r="AB159">
        <v>151.65690000000001</v>
      </c>
      <c r="AC159">
        <v>120.399</v>
      </c>
      <c r="AD159">
        <v>115.038</v>
      </c>
      <c r="AE159">
        <v>179.83099999999999</v>
      </c>
      <c r="AF159">
        <v>0.69399999999999995</v>
      </c>
      <c r="AG159">
        <v>0.59499999999999997</v>
      </c>
      <c r="AH159">
        <v>178.542</v>
      </c>
      <c r="AI159">
        <v>8.5269669399999994</v>
      </c>
      <c r="AJ159">
        <v>1.860813533509855</v>
      </c>
      <c r="AK159">
        <v>7.0366324935326414</v>
      </c>
      <c r="AL159">
        <v>5.86436986</v>
      </c>
      <c r="AM159">
        <v>1.7756264703193281</v>
      </c>
      <c r="AN159">
        <v>9.0730201553651266</v>
      </c>
      <c r="AO159">
        <v>1793.0358000000001</v>
      </c>
      <c r="AP159">
        <v>267.9708</v>
      </c>
      <c r="AQ159">
        <v>75.044817081328176</v>
      </c>
      <c r="AR159">
        <v>61.748657452727407</v>
      </c>
      <c r="AS159">
        <v>89.727654361563864</v>
      </c>
    </row>
    <row r="160" spans="1:45" x14ac:dyDescent="0.3">
      <c r="C160" t="s">
        <v>789</v>
      </c>
      <c r="D160" s="55">
        <f t="shared" si="107"/>
        <v>0.10479400309211814</v>
      </c>
      <c r="E160">
        <f t="shared" si="108"/>
        <v>0.11958825518774817</v>
      </c>
      <c r="F160" s="77">
        <v>-857.74056700000006</v>
      </c>
      <c r="G160">
        <v>-857.501667</v>
      </c>
      <c r="H160">
        <v>-857.35969709999995</v>
      </c>
      <c r="I160" s="4">
        <f t="shared" si="106"/>
        <v>-857.12079709999989</v>
      </c>
      <c r="J160">
        <v>5.4489000000000001</v>
      </c>
      <c r="K160">
        <v>-0.30567</v>
      </c>
      <c r="L160">
        <v>-2.1440000000000001E-2</v>
      </c>
      <c r="M160">
        <v>-0.16356000000000001</v>
      </c>
      <c r="N160">
        <v>0.28422999999999998</v>
      </c>
      <c r="O160">
        <v>4.7059999999999998E-2</v>
      </c>
      <c r="P160">
        <v>170.911</v>
      </c>
      <c r="Q160">
        <v>11.174799999999999</v>
      </c>
      <c r="R160">
        <v>1.8053999999999999</v>
      </c>
      <c r="S160">
        <v>-12.9802</v>
      </c>
      <c r="T160">
        <v>17.222799999999999</v>
      </c>
      <c r="U160">
        <v>0.76671999999999996</v>
      </c>
      <c r="V160">
        <v>-0.57616999999999996</v>
      </c>
      <c r="W160">
        <v>-0.49704999999999999</v>
      </c>
      <c r="X160">
        <v>-0.34183999999999998</v>
      </c>
      <c r="Y160">
        <v>-3.0459000000000001</v>
      </c>
      <c r="Z160">
        <v>-209.3717</v>
      </c>
      <c r="AA160">
        <v>6.7096999999999998</v>
      </c>
      <c r="AB160">
        <v>151.6891</v>
      </c>
      <c r="AC160">
        <v>120.483</v>
      </c>
      <c r="AD160">
        <v>115.012</v>
      </c>
      <c r="AE160">
        <v>0.30199999999999999</v>
      </c>
      <c r="AF160">
        <v>179.93899999999999</v>
      </c>
      <c r="AG160">
        <v>179.17400000000001</v>
      </c>
      <c r="AH160">
        <v>0.46400000000000002</v>
      </c>
      <c r="AI160">
        <v>8.520087160000001</v>
      </c>
      <c r="AJ160">
        <v>1.8619949844660431</v>
      </c>
      <c r="AK160">
        <v>7.0547328702169283</v>
      </c>
      <c r="AL160">
        <v>8.358693670000001</v>
      </c>
      <c r="AM160">
        <v>1.7830721046750031</v>
      </c>
      <c r="AN160">
        <v>7.1717557777422849</v>
      </c>
      <c r="AO160">
        <v>1791.3448000000001</v>
      </c>
      <c r="AP160">
        <v>233.2458</v>
      </c>
      <c r="AQ160">
        <v>75.063163406887014</v>
      </c>
      <c r="AR160">
        <v>61.768186926473582</v>
      </c>
      <c r="AS160">
        <v>89.741253099883465</v>
      </c>
    </row>
    <row r="161" spans="1:45" x14ac:dyDescent="0.3">
      <c r="C161" t="s">
        <v>790</v>
      </c>
      <c r="D161" s="55">
        <f t="shared" si="107"/>
        <v>2.2402071378985283E-2</v>
      </c>
      <c r="E161">
        <f t="shared" si="108"/>
        <v>0.13763633165313205</v>
      </c>
      <c r="F161" s="77">
        <v>-857.74147900000003</v>
      </c>
      <c r="G161">
        <v>-857.50244099999998</v>
      </c>
      <c r="H161">
        <v>-857.35996639999996</v>
      </c>
      <c r="I161" s="4">
        <f t="shared" si="106"/>
        <v>-857.12092839999991</v>
      </c>
      <c r="J161">
        <v>3.7017000000000002</v>
      </c>
      <c r="K161">
        <v>-0.30590000000000001</v>
      </c>
      <c r="L161">
        <v>-2.0920000000000001E-2</v>
      </c>
      <c r="M161">
        <v>-0.16341</v>
      </c>
      <c r="N161">
        <v>0.28498000000000001</v>
      </c>
      <c r="O161">
        <v>4.6850000000000003E-2</v>
      </c>
      <c r="P161">
        <v>170.25899999999999</v>
      </c>
      <c r="Q161">
        <v>6.1680999999999999</v>
      </c>
      <c r="R161">
        <v>0.28320000000000001</v>
      </c>
      <c r="S161">
        <v>-6.4512</v>
      </c>
      <c r="T161">
        <v>8.9298999999999999</v>
      </c>
      <c r="U161">
        <v>0.76492000000000004</v>
      </c>
      <c r="V161">
        <v>-0.57696000000000003</v>
      </c>
      <c r="W161">
        <v>-0.49236999999999997</v>
      </c>
      <c r="X161">
        <v>-0.34214</v>
      </c>
      <c r="Y161">
        <v>-2.0392999999999999</v>
      </c>
      <c r="Z161">
        <v>-215.5719</v>
      </c>
      <c r="AA161">
        <v>4.8852000000000002</v>
      </c>
      <c r="AB161">
        <v>152.39510000000001</v>
      </c>
      <c r="AC161">
        <v>120.428</v>
      </c>
      <c r="AD161">
        <v>115.23399999999999</v>
      </c>
      <c r="AE161">
        <v>179.00200000000001</v>
      </c>
      <c r="AF161">
        <v>0.19700000000000001</v>
      </c>
      <c r="AG161">
        <v>0.247</v>
      </c>
      <c r="AH161">
        <v>178.55799999999999</v>
      </c>
      <c r="AI161">
        <v>7.1188121099999986</v>
      </c>
      <c r="AJ161">
        <v>1.8923283024471249</v>
      </c>
      <c r="AK161">
        <v>7.9462227780057813</v>
      </c>
      <c r="AL161">
        <v>8.4155603400000007</v>
      </c>
      <c r="AM161">
        <v>1.7641211241029511</v>
      </c>
      <c r="AN161">
        <v>6.6147445478259428</v>
      </c>
      <c r="AO161">
        <v>1788.4122</v>
      </c>
      <c r="AP161">
        <v>233.42060000000001</v>
      </c>
      <c r="AQ161">
        <v>74.993931957655562</v>
      </c>
      <c r="AR161">
        <v>61.599893812357593</v>
      </c>
      <c r="AS161">
        <v>89.719064194690532</v>
      </c>
    </row>
    <row r="162" spans="1:45" x14ac:dyDescent="0.3">
      <c r="C162" s="5" t="s">
        <v>791</v>
      </c>
      <c r="D162" s="55">
        <f t="shared" si="107"/>
        <v>2.5021293866176793</v>
      </c>
      <c r="E162">
        <f t="shared" si="108"/>
        <v>2.0021276502316266E-3</v>
      </c>
      <c r="F162" s="77">
        <v>-857.73929699999997</v>
      </c>
      <c r="G162">
        <v>-857.49873700000001</v>
      </c>
      <c r="H162">
        <v>-857.35753669999997</v>
      </c>
      <c r="I162" s="4">
        <f t="shared" si="106"/>
        <v>-857.11697670000001</v>
      </c>
      <c r="J162">
        <v>5.8177000000000003</v>
      </c>
      <c r="K162">
        <v>-0.30414999999999998</v>
      </c>
      <c r="L162">
        <v>-2.1260000000000001E-2</v>
      </c>
      <c r="M162">
        <v>-0.16270000000000001</v>
      </c>
      <c r="N162">
        <v>0.28288999999999997</v>
      </c>
      <c r="O162">
        <v>4.6789999999999998E-2</v>
      </c>
      <c r="P162">
        <v>169.667</v>
      </c>
      <c r="Q162">
        <v>9.1839999999999993</v>
      </c>
      <c r="R162">
        <v>3.7873000000000001</v>
      </c>
      <c r="S162">
        <v>-12.971299999999999</v>
      </c>
      <c r="T162">
        <v>16.3384</v>
      </c>
      <c r="U162">
        <v>0.76185999999999998</v>
      </c>
      <c r="V162">
        <v>-0.57784999999999997</v>
      </c>
      <c r="W162">
        <v>-0.50082000000000004</v>
      </c>
      <c r="X162">
        <v>-0.32954</v>
      </c>
      <c r="Y162">
        <v>-4.2405999999999997</v>
      </c>
      <c r="Z162">
        <v>-236.4804</v>
      </c>
      <c r="AA162">
        <v>7.8379000000000003</v>
      </c>
      <c r="AB162">
        <v>147.5189</v>
      </c>
      <c r="AC162">
        <v>119.587</v>
      </c>
      <c r="AD162">
        <v>118.95399999999999</v>
      </c>
      <c r="AE162">
        <v>0.27800000000000002</v>
      </c>
      <c r="AF162">
        <v>179.827</v>
      </c>
      <c r="AG162">
        <v>179.55799999999999</v>
      </c>
      <c r="AH162">
        <v>0.33700000000000002</v>
      </c>
      <c r="AI162">
        <v>8.8989348600000007</v>
      </c>
      <c r="AJ162">
        <v>2.1803755723641371</v>
      </c>
      <c r="AK162">
        <v>6.5580327413986632</v>
      </c>
      <c r="AL162">
        <v>5.61610531</v>
      </c>
      <c r="AM162">
        <v>2.0853283448156299</v>
      </c>
      <c r="AN162">
        <v>9.5090191316081203</v>
      </c>
      <c r="AO162">
        <v>1772.2556999999999</v>
      </c>
      <c r="AP162">
        <v>258.43439999999998</v>
      </c>
      <c r="AQ162">
        <v>74.163438402424873</v>
      </c>
      <c r="AR162">
        <v>60.692332113223543</v>
      </c>
      <c r="AS162">
        <v>89.451687961486314</v>
      </c>
    </row>
    <row r="163" spans="1:45" x14ac:dyDescent="0.3">
      <c r="C163" t="s">
        <v>792</v>
      </c>
      <c r="D163" s="55">
        <f t="shared" si="107"/>
        <v>0.12550180011117551</v>
      </c>
      <c r="E163">
        <f t="shared" si="108"/>
        <v>0.11543726477973992</v>
      </c>
      <c r="F163" s="77">
        <v>-857.74026600000002</v>
      </c>
      <c r="G163">
        <v>-857.50140899999997</v>
      </c>
      <c r="H163">
        <v>-857.35962110000003</v>
      </c>
      <c r="I163" s="4">
        <f t="shared" si="106"/>
        <v>-857.12076409999986</v>
      </c>
      <c r="J163">
        <v>5.6862000000000004</v>
      </c>
      <c r="K163">
        <v>-0.30587999999999999</v>
      </c>
      <c r="L163">
        <v>-2.1440000000000001E-2</v>
      </c>
      <c r="M163">
        <v>-0.16366</v>
      </c>
      <c r="N163">
        <v>0.28444000000000003</v>
      </c>
      <c r="O163">
        <v>4.7079999999999997E-2</v>
      </c>
      <c r="P163">
        <v>170.494</v>
      </c>
      <c r="Q163">
        <v>12.785600000000001</v>
      </c>
      <c r="R163">
        <v>5.2564000000000002</v>
      </c>
      <c r="S163">
        <v>-18.042000000000002</v>
      </c>
      <c r="T163">
        <v>22.729199999999999</v>
      </c>
      <c r="U163">
        <v>0.76681999999999995</v>
      </c>
      <c r="V163">
        <v>-0.57509999999999994</v>
      </c>
      <c r="W163">
        <v>-0.49703999999999998</v>
      </c>
      <c r="X163">
        <v>-0.34173999999999999</v>
      </c>
      <c r="Y163">
        <v>-2.8532999999999999</v>
      </c>
      <c r="Z163">
        <v>-209.45599999999999</v>
      </c>
      <c r="AA163">
        <v>6.7511999999999999</v>
      </c>
      <c r="AB163">
        <v>151.6003</v>
      </c>
      <c r="AC163">
        <v>120.447</v>
      </c>
      <c r="AD163">
        <v>114.967</v>
      </c>
      <c r="AE163">
        <v>0.64500000000000002</v>
      </c>
      <c r="AF163">
        <v>179.95599999999999</v>
      </c>
      <c r="AG163">
        <v>178.64699999999999</v>
      </c>
      <c r="AH163">
        <v>0.752</v>
      </c>
      <c r="AI163">
        <v>8.5013673900000004</v>
      </c>
      <c r="AJ163">
        <v>1.858465037391501</v>
      </c>
      <c r="AK163">
        <v>7.0668222897807818</v>
      </c>
      <c r="AL163">
        <v>5.8142845000000003</v>
      </c>
      <c r="AM163">
        <v>1.7769148945014259</v>
      </c>
      <c r="AN163">
        <v>9.0848719776984019</v>
      </c>
      <c r="AO163">
        <v>1793.2935</v>
      </c>
      <c r="AP163">
        <v>269.03199999999998</v>
      </c>
      <c r="AQ163">
        <v>75.061678849553303</v>
      </c>
      <c r="AR163">
        <v>61.767289058006291</v>
      </c>
      <c r="AS163">
        <v>89.743235420440342</v>
      </c>
    </row>
    <row r="164" spans="1:45" x14ac:dyDescent="0.3">
      <c r="B164" s="11"/>
      <c r="C164" t="s">
        <v>793</v>
      </c>
      <c r="D164" s="69">
        <f t="shared" si="107"/>
        <v>0</v>
      </c>
      <c r="E164">
        <f t="shared" si="108"/>
        <v>0.14299830391345733</v>
      </c>
      <c r="F164" s="77">
        <v>-857.741041</v>
      </c>
      <c r="G164">
        <v>-857.50207799999998</v>
      </c>
      <c r="H164">
        <v>-857.35992710000005</v>
      </c>
      <c r="I164" s="4">
        <f t="shared" ref="I164" si="109">H164+G164-F164</f>
        <v>-857.12096410000004</v>
      </c>
      <c r="J164">
        <v>4.7186000000000003</v>
      </c>
      <c r="K164">
        <v>-0.30575999999999998</v>
      </c>
      <c r="L164">
        <v>-2.1319999999999999E-2</v>
      </c>
      <c r="M164">
        <v>-0.16353999999999999</v>
      </c>
      <c r="N164">
        <v>0.28444000000000003</v>
      </c>
      <c r="O164">
        <v>4.7010000000000003E-2</v>
      </c>
      <c r="P164">
        <v>170.13399999999999</v>
      </c>
      <c r="Q164">
        <v>14.9473</v>
      </c>
      <c r="R164">
        <v>-0.1764</v>
      </c>
      <c r="S164">
        <v>-14.770899999999999</v>
      </c>
      <c r="T164">
        <v>21.0151</v>
      </c>
      <c r="U164">
        <v>0.76687000000000005</v>
      </c>
      <c r="V164">
        <v>-0.57782999999999995</v>
      </c>
      <c r="W164">
        <v>-0.49614999999999998</v>
      </c>
      <c r="X164">
        <v>-0.34245999999999999</v>
      </c>
      <c r="Y164">
        <v>-2.6554000000000002</v>
      </c>
      <c r="Z164">
        <v>-208.14009999999999</v>
      </c>
      <c r="AA164">
        <v>6.6134000000000004</v>
      </c>
      <c r="AB164">
        <v>152.28880000000001</v>
      </c>
      <c r="AC164">
        <v>120.482</v>
      </c>
      <c r="AD164">
        <v>115.164</v>
      </c>
      <c r="AE164">
        <v>0.315</v>
      </c>
      <c r="AF164">
        <v>178.89699999999999</v>
      </c>
      <c r="AG164">
        <v>179.32</v>
      </c>
      <c r="AH164">
        <v>0.108</v>
      </c>
      <c r="AI164">
        <v>7.1022348300000004</v>
      </c>
      <c r="AJ164">
        <v>1.886629016026764</v>
      </c>
      <c r="AK164">
        <v>7.9496761175809327</v>
      </c>
      <c r="AL164">
        <v>8.33742187</v>
      </c>
      <c r="AM164">
        <v>1.778859301993345</v>
      </c>
      <c r="AN164">
        <v>6.6951262731584</v>
      </c>
      <c r="AO164">
        <v>1788.6806999999999</v>
      </c>
      <c r="AP164">
        <v>233.70330000000001</v>
      </c>
      <c r="AQ164">
        <v>75.004539242949846</v>
      </c>
      <c r="AR164">
        <v>61.601391956869691</v>
      </c>
      <c r="AS164">
        <v>89.718432424155267</v>
      </c>
    </row>
    <row r="165" spans="1:45" s="16" customFormat="1" x14ac:dyDescent="0.3">
      <c r="A165" s="16" t="s">
        <v>794</v>
      </c>
      <c r="B165" s="16" t="s">
        <v>731</v>
      </c>
      <c r="C165" s="14" t="s">
        <v>795</v>
      </c>
      <c r="E165" s="16">
        <f>SUM(E154:E164)</f>
        <v>1</v>
      </c>
      <c r="F165" s="83">
        <f>$E$154*F154+$E$155*F155+$E$156*F156+$E$157*F157+$E$158*F158+$E$159*F159+$E$160*F160+$E$161*F161+$E$162*F162+$E$163*F163+$E$164*F164</f>
        <v>-857.74086584306974</v>
      </c>
      <c r="G165" s="16">
        <f t="shared" ref="G165:AS165" si="110">$E$154*G154+$E$155*G155+$E$156*G156+$E$157*G157+$E$158*G158+$E$159*G159+$E$160*G160+$E$161*G161+$E$162*G162+$E$163*G163+$E$164*G164</f>
        <v>-857.50191669708829</v>
      </c>
      <c r="H165" s="16">
        <f>$E$154*H154+$E$155*H155+$E$156*H156+$E$157*H157+$E$158*H158+$E$159*H159+$E$160*H160+$E$161*H161+$E$162*H162+$E$163*H163+$E$164*H164</f>
        <v>-857.35977521103052</v>
      </c>
      <c r="I165" s="16">
        <f t="shared" si="110"/>
        <v>-857.12082606504919</v>
      </c>
      <c r="J165" s="16">
        <f t="shared" si="110"/>
        <v>4.2099914447053424</v>
      </c>
      <c r="K165" s="16">
        <f t="shared" si="110"/>
        <v>-0.30590298474310618</v>
      </c>
      <c r="L165" s="16">
        <f t="shared" si="110"/>
        <v>-2.124136223879157E-2</v>
      </c>
      <c r="M165" s="16">
        <f t="shared" si="110"/>
        <v>-0.16357465026870957</v>
      </c>
      <c r="N165" s="16">
        <f t="shared" si="110"/>
        <v>0.28466162250431454</v>
      </c>
      <c r="O165" s="16">
        <f t="shared" si="110"/>
        <v>4.6996250417950067E-2</v>
      </c>
      <c r="P165" s="16">
        <f t="shared" si="110"/>
        <v>170.31652305753781</v>
      </c>
      <c r="Q165" s="16">
        <f t="shared" si="110"/>
        <v>11.574384889661761</v>
      </c>
      <c r="R165" s="16">
        <f t="shared" si="110"/>
        <v>2.7148690845145329</v>
      </c>
      <c r="S165" s="16">
        <f t="shared" si="110"/>
        <v>-14.289250704165923</v>
      </c>
      <c r="T165" s="16">
        <f t="shared" si="110"/>
        <v>18.753379618013213</v>
      </c>
      <c r="U165" s="16">
        <f t="shared" si="110"/>
        <v>0.76586240999993505</v>
      </c>
      <c r="V165" s="16">
        <f t="shared" si="110"/>
        <v>-0.57582485063896516</v>
      </c>
      <c r="W165" s="16">
        <f t="shared" si="110"/>
        <v>-0.49536796535632227</v>
      </c>
      <c r="X165" s="16">
        <f t="shared" si="110"/>
        <v>-0.34189810822781291</v>
      </c>
      <c r="Y165" s="16">
        <f t="shared" si="110"/>
        <v>-2.4099355726282252</v>
      </c>
      <c r="Z165" s="16">
        <f t="shared" si="110"/>
        <v>-212.88511734897367</v>
      </c>
      <c r="AA165" s="16">
        <f t="shared" si="110"/>
        <v>5.8649451032334472</v>
      </c>
      <c r="AB165" s="16">
        <f t="shared" si="110"/>
        <v>151.98946609957324</v>
      </c>
      <c r="AC165" s="16">
        <f t="shared" si="110"/>
        <v>120.4353295916242</v>
      </c>
      <c r="AD165" s="16">
        <f t="shared" si="110"/>
        <v>115.11870689772991</v>
      </c>
      <c r="AE165" s="16">
        <f t="shared" si="110"/>
        <v>86.445075285325075</v>
      </c>
      <c r="AF165" s="16">
        <f t="shared" si="110"/>
        <v>93.333102070649204</v>
      </c>
      <c r="AG165" s="16">
        <f t="shared" si="110"/>
        <v>93.080754196355613</v>
      </c>
      <c r="AH165" s="16">
        <f t="shared" si="110"/>
        <v>86.078667888437337</v>
      </c>
      <c r="AI165" s="16">
        <f t="shared" si="110"/>
        <v>7.7587859539112634</v>
      </c>
      <c r="AJ165" s="16">
        <f t="shared" si="110"/>
        <v>1.8790350544693106</v>
      </c>
      <c r="AK165" s="16">
        <f t="shared" si="110"/>
        <v>7.5412937999890914</v>
      </c>
      <c r="AL165" s="16">
        <f t="shared" si="110"/>
        <v>7.1643220861989452</v>
      </c>
      <c r="AM165" s="16">
        <f t="shared" si="110"/>
        <v>1.7742200520892444</v>
      </c>
      <c r="AN165" s="16">
        <f t="shared" si="110"/>
        <v>7.8649636457650729</v>
      </c>
      <c r="AO165" s="16">
        <f t="shared" si="110"/>
        <v>1790.8658180078007</v>
      </c>
      <c r="AP165" s="16">
        <f t="shared" si="110"/>
        <v>257.59008900055215</v>
      </c>
      <c r="AQ165" s="16">
        <f t="shared" si="110"/>
        <v>75.013657883833417</v>
      </c>
      <c r="AR165" s="16">
        <f t="shared" si="110"/>
        <v>61.658072655113351</v>
      </c>
      <c r="AS165" s="16">
        <f t="shared" si="110"/>
        <v>89.724223443134292</v>
      </c>
    </row>
    <row r="166" spans="1:45" x14ac:dyDescent="0.3">
      <c r="C166" s="70" t="s">
        <v>768</v>
      </c>
      <c r="D166" s="55">
        <f>(I166-MIN($I$166:$I$169))*627.509</f>
        <v>0.20394042526983458</v>
      </c>
      <c r="E166">
        <f>EXP(-D166/(0.001986*295.15))/(EXP(-$D$166/(0.001986*295.15))+EXP(-$D$167/(0.001986*295.15))+EXP(-$D$168/(0.001986*295.15))+EXP(-$D$169/(0.001986*295.15)))</f>
        <v>0.27377966783816304</v>
      </c>
      <c r="F166" s="77">
        <v>-1064.0291030000001</v>
      </c>
      <c r="G166">
        <v>-1063.8210449999999</v>
      </c>
      <c r="H166">
        <v>-1063.5908436</v>
      </c>
      <c r="I166" s="4">
        <f t="shared" ref="I166:I169" si="111">H166+G166-F166</f>
        <v>-1063.3827855999996</v>
      </c>
      <c r="J166">
        <v>4.7480000000000002</v>
      </c>
      <c r="K166">
        <v>-0.30337999999999998</v>
      </c>
      <c r="L166">
        <v>-2.1180000000000001E-2</v>
      </c>
      <c r="M166">
        <v>-0.16228000000000001</v>
      </c>
      <c r="N166">
        <v>0.28220000000000001</v>
      </c>
      <c r="O166">
        <v>4.666E-2</v>
      </c>
      <c r="P166">
        <v>183.97900000000001</v>
      </c>
      <c r="Q166">
        <v>13.6309</v>
      </c>
      <c r="R166">
        <v>-5.4916</v>
      </c>
      <c r="S166">
        <v>-8.1394000000000002</v>
      </c>
      <c r="T166">
        <v>16.799099999999999</v>
      </c>
      <c r="U166">
        <v>0.78186</v>
      </c>
      <c r="V166">
        <v>-0.57831999999999995</v>
      </c>
      <c r="W166">
        <v>-0.49856</v>
      </c>
      <c r="X166">
        <v>-0.18379999999999999</v>
      </c>
      <c r="Y166">
        <v>-5.8155999999999999</v>
      </c>
      <c r="Z166">
        <v>-224.83070000000001</v>
      </c>
      <c r="AA166">
        <v>8.6582000000000008</v>
      </c>
      <c r="AB166">
        <v>128.66980000000001</v>
      </c>
      <c r="AC166">
        <v>119.89700000000001</v>
      </c>
      <c r="AD166">
        <v>116.301</v>
      </c>
      <c r="AE166">
        <v>179.05500000000001</v>
      </c>
      <c r="AF166">
        <v>1.2889999999999999</v>
      </c>
      <c r="AG166">
        <v>2.2309999999999999</v>
      </c>
      <c r="AH166">
        <v>177.42400000000001</v>
      </c>
      <c r="AI166">
        <v>5.93089099</v>
      </c>
      <c r="AJ166">
        <v>3.03430351128506</v>
      </c>
      <c r="AK166">
        <v>7.8353287343644364</v>
      </c>
      <c r="AL166">
        <v>5.4788267199999998</v>
      </c>
      <c r="AM166">
        <v>2.2823897270175939</v>
      </c>
      <c r="AN166">
        <v>8.7008292063645492</v>
      </c>
      <c r="AO166">
        <v>1775.6026999999999</v>
      </c>
      <c r="AP166">
        <v>235.77070000000001</v>
      </c>
      <c r="AQ166">
        <v>80.430320427797668</v>
      </c>
      <c r="AR166">
        <v>68.990028040949753</v>
      </c>
      <c r="AS166">
        <v>92.08948813236475</v>
      </c>
    </row>
    <row r="167" spans="1:45" x14ac:dyDescent="0.3">
      <c r="C167" s="70" t="s">
        <v>769</v>
      </c>
      <c r="D167" s="55">
        <f t="shared" ref="D167:D169" si="112">(I167-MIN($I$166:$I$169))*627.509</f>
        <v>0.67607819659094703</v>
      </c>
      <c r="E167" s="76">
        <f t="shared" ref="E167:E169" si="113">EXP(-D167/(0.001986*295.15))/(EXP(-$D$166/(0.001986*295.15))+EXP(-$D$167/(0.001986*295.15))+EXP(-$D$168/(0.001986*295.15))+EXP(-$D$169/(0.001986*295.15)))</f>
        <v>0.12234667046147787</v>
      </c>
      <c r="F167" s="77">
        <v>-1064.0286860000001</v>
      </c>
      <c r="G167">
        <v>-1063.8206990000001</v>
      </c>
      <c r="H167">
        <v>-1063.5900202</v>
      </c>
      <c r="I167" s="4">
        <f t="shared" si="111"/>
        <v>-1063.3820332</v>
      </c>
      <c r="J167">
        <v>4.7565999999999997</v>
      </c>
      <c r="K167">
        <v>-0.30317</v>
      </c>
      <c r="L167">
        <v>-2.402E-2</v>
      </c>
      <c r="M167">
        <v>-0.16359000000000001</v>
      </c>
      <c r="N167">
        <v>0.27915000000000001</v>
      </c>
      <c r="O167">
        <v>4.7940000000000003E-2</v>
      </c>
      <c r="P167">
        <v>184.28200000000001</v>
      </c>
      <c r="Q167">
        <v>13.267099999999999</v>
      </c>
      <c r="R167">
        <v>-4.7596999999999996</v>
      </c>
      <c r="S167">
        <v>-8.5074000000000005</v>
      </c>
      <c r="T167">
        <v>16.4635</v>
      </c>
      <c r="U167">
        <v>0.77976999999999996</v>
      </c>
      <c r="V167">
        <v>-0.57715000000000005</v>
      </c>
      <c r="W167">
        <v>-0.50048999999999999</v>
      </c>
      <c r="X167">
        <v>-0.17898</v>
      </c>
      <c r="Y167">
        <v>-5.5141999999999998</v>
      </c>
      <c r="Z167">
        <v>-233.06020000000001</v>
      </c>
      <c r="AA167">
        <v>8.7120999999999995</v>
      </c>
      <c r="AB167">
        <v>127.2167</v>
      </c>
      <c r="AC167">
        <v>119.527</v>
      </c>
      <c r="AD167">
        <v>116.61799999999999</v>
      </c>
      <c r="AE167">
        <v>179.756</v>
      </c>
      <c r="AF167">
        <v>0.36699999999999999</v>
      </c>
      <c r="AG167">
        <v>0.13600000000000001</v>
      </c>
      <c r="AH167">
        <v>179.52500000000001</v>
      </c>
      <c r="AI167">
        <v>6.0083608499999999</v>
      </c>
      <c r="AJ167">
        <v>3.0590980791170579</v>
      </c>
      <c r="AK167">
        <v>7.8389444578862939</v>
      </c>
      <c r="AL167">
        <v>5.46982488</v>
      </c>
      <c r="AM167">
        <v>2.5284786828365649</v>
      </c>
      <c r="AN167">
        <v>8.6541621671804982</v>
      </c>
      <c r="AO167">
        <v>1772.3341</v>
      </c>
      <c r="AP167">
        <v>224.93340000000001</v>
      </c>
      <c r="AQ167">
        <v>81.197098984262269</v>
      </c>
      <c r="AR167">
        <v>70.481786445912391</v>
      </c>
      <c r="AS167">
        <v>92.293701331441056</v>
      </c>
    </row>
    <row r="168" spans="1:45" x14ac:dyDescent="0.3">
      <c r="C168" s="70" t="s">
        <v>770</v>
      </c>
      <c r="D168" s="69">
        <f t="shared" si="112"/>
        <v>0</v>
      </c>
      <c r="E168">
        <f t="shared" si="113"/>
        <v>0.38770516564552732</v>
      </c>
      <c r="F168" s="77">
        <v>-1064.028634</v>
      </c>
      <c r="G168">
        <v>-1063.8207110000001</v>
      </c>
      <c r="H168">
        <v>-1063.5910335999999</v>
      </c>
      <c r="I168" s="4">
        <f t="shared" si="111"/>
        <v>-1063.3831106</v>
      </c>
      <c r="J168">
        <v>5.5913000000000004</v>
      </c>
      <c r="K168">
        <v>-0.30401</v>
      </c>
      <c r="L168">
        <v>-2.1860000000000001E-2</v>
      </c>
      <c r="M168">
        <v>-0.16292999999999999</v>
      </c>
      <c r="N168">
        <v>0.28215000000000001</v>
      </c>
      <c r="O168">
        <v>4.7050000000000002E-2</v>
      </c>
      <c r="P168">
        <v>183.90600000000001</v>
      </c>
      <c r="Q168">
        <v>14.2994</v>
      </c>
      <c r="R168">
        <v>3.3277000000000001</v>
      </c>
      <c r="S168">
        <v>-17.627099999999999</v>
      </c>
      <c r="T168">
        <v>22.9404</v>
      </c>
      <c r="U168">
        <v>0.78332999999999997</v>
      </c>
      <c r="V168">
        <v>-0.57979000000000003</v>
      </c>
      <c r="W168">
        <v>-0.50082000000000004</v>
      </c>
      <c r="X168">
        <v>-0.18457999999999999</v>
      </c>
      <c r="Y168">
        <v>-6.2308000000000003</v>
      </c>
      <c r="Z168">
        <v>-216.39019999999999</v>
      </c>
      <c r="AA168">
        <v>9.6004000000000005</v>
      </c>
      <c r="AB168">
        <v>128.73650000000001</v>
      </c>
      <c r="AC168">
        <v>119.929</v>
      </c>
      <c r="AD168">
        <v>116.253</v>
      </c>
      <c r="AE168">
        <v>1.9970000000000001</v>
      </c>
      <c r="AF168">
        <v>178.572</v>
      </c>
      <c r="AG168">
        <v>176.55</v>
      </c>
      <c r="AH168">
        <v>2.8809999999999998</v>
      </c>
      <c r="AI168">
        <v>5.9494272099999996</v>
      </c>
      <c r="AJ168">
        <v>3.026025428269504</v>
      </c>
      <c r="AK168">
        <v>7.8342020789487359</v>
      </c>
      <c r="AL168">
        <v>5.5920178500000004</v>
      </c>
      <c r="AM168">
        <v>2.2988135669196641</v>
      </c>
      <c r="AN168">
        <v>8.6932475775305562</v>
      </c>
      <c r="AO168">
        <v>1776.1121000000001</v>
      </c>
      <c r="AP168">
        <v>237.8501</v>
      </c>
      <c r="AQ168">
        <v>80.475806420787478</v>
      </c>
      <c r="AR168">
        <v>69.02893032784165</v>
      </c>
      <c r="AS168">
        <v>92.127584081868946</v>
      </c>
    </row>
    <row r="169" spans="1:45" x14ac:dyDescent="0.3">
      <c r="C169" s="70" t="s">
        <v>771</v>
      </c>
      <c r="D169" s="55">
        <f t="shared" si="112"/>
        <v>0.34243166142706244</v>
      </c>
      <c r="E169">
        <f t="shared" si="113"/>
        <v>0.21616849605483179</v>
      </c>
      <c r="F169" s="77">
        <v>-1064.028329</v>
      </c>
      <c r="G169">
        <v>-1063.8205109999999</v>
      </c>
      <c r="H169">
        <v>-1063.5903828999999</v>
      </c>
      <c r="I169" s="4">
        <f t="shared" si="111"/>
        <v>-1063.3825648999998</v>
      </c>
      <c r="J169">
        <v>5.5994000000000002</v>
      </c>
      <c r="K169">
        <v>-0.30386000000000002</v>
      </c>
      <c r="L169">
        <v>-2.4320000000000001E-2</v>
      </c>
      <c r="M169">
        <v>-0.16409000000000001</v>
      </c>
      <c r="N169">
        <v>0.27954000000000001</v>
      </c>
      <c r="O169">
        <v>4.8160000000000001E-2</v>
      </c>
      <c r="P169">
        <v>184.30199999999999</v>
      </c>
      <c r="Q169">
        <v>14.527699999999999</v>
      </c>
      <c r="R169">
        <v>3.1970999999999998</v>
      </c>
      <c r="S169">
        <v>-17.724799999999998</v>
      </c>
      <c r="T169">
        <v>23.139600000000002</v>
      </c>
      <c r="U169">
        <v>0.78127000000000002</v>
      </c>
      <c r="V169">
        <v>-0.57887</v>
      </c>
      <c r="W169">
        <v>-0.50261999999999996</v>
      </c>
      <c r="X169">
        <v>-0.17999000000000001</v>
      </c>
      <c r="Y169">
        <v>-6.0397999999999996</v>
      </c>
      <c r="Z169">
        <v>-224.5307</v>
      </c>
      <c r="AA169">
        <v>8.9634</v>
      </c>
      <c r="AB169">
        <v>127.30110000000001</v>
      </c>
      <c r="AC169">
        <v>119.59099999999999</v>
      </c>
      <c r="AD169">
        <v>116.512</v>
      </c>
      <c r="AE169">
        <v>1.4590000000000001</v>
      </c>
      <c r="AF169">
        <v>179.34</v>
      </c>
      <c r="AG169">
        <v>178.018</v>
      </c>
      <c r="AH169">
        <v>1.1819999999999999</v>
      </c>
      <c r="AI169">
        <v>6.0216357299999999</v>
      </c>
      <c r="AJ169">
        <v>3.0549667993233469</v>
      </c>
      <c r="AK169">
        <v>7.837420733930915</v>
      </c>
      <c r="AL169">
        <v>5.6004759999999996</v>
      </c>
      <c r="AM169">
        <v>2.5531114566353428</v>
      </c>
      <c r="AN169">
        <v>8.6609381473906932</v>
      </c>
      <c r="AO169">
        <v>1772.9450999999999</v>
      </c>
      <c r="AP169">
        <v>227.4128</v>
      </c>
      <c r="AQ169">
        <v>81.33144773680641</v>
      </c>
      <c r="AR169">
        <v>70.581559467818224</v>
      </c>
      <c r="AS169">
        <v>92.38695653797744</v>
      </c>
    </row>
    <row r="170" spans="1:45" s="16" customFormat="1" x14ac:dyDescent="0.3">
      <c r="A170" s="16" t="s">
        <v>772</v>
      </c>
      <c r="B170" s="16" t="s">
        <v>718</v>
      </c>
      <c r="C170" s="14" t="s">
        <v>773</v>
      </c>
      <c r="E170" s="16">
        <f>SUM(E166:E169)</f>
        <v>1</v>
      </c>
      <c r="F170" s="83">
        <f>$E$166*F166+$E$167*F167+$E$168*F168+$E$169*F169</f>
        <v>-1064.0287028332998</v>
      </c>
      <c r="G170" s="16">
        <f t="shared" ref="G170:AS170" si="114">$E$166*G166+$E$167*G167+$E$168*G168+$E$169*G169</f>
        <v>-1063.8207577405499</v>
      </c>
      <c r="H170" s="16">
        <f t="shared" si="114"/>
        <v>-1063.5907169349071</v>
      </c>
      <c r="I170" s="16">
        <f t="shared" si="114"/>
        <v>-1063.3827718421569</v>
      </c>
      <c r="J170" s="16">
        <f t="shared" si="114"/>
        <v>5.2600498050959255</v>
      </c>
      <c r="K170" s="16">
        <f>$E$166*K166+$E$167*K167+$E$168*K168+$E$169*K169</f>
        <v>-0.30370232233166611</v>
      </c>
      <c r="L170" s="16">
        <f t="shared" si="114"/>
        <v>-2.2469873134361724E-2</v>
      </c>
      <c r="M170" s="16">
        <f t="shared" si="114"/>
        <v>-0.16308354747383338</v>
      </c>
      <c r="N170" s="16">
        <f t="shared" si="114"/>
        <v>0.28123244919730439</v>
      </c>
      <c r="O170" s="16">
        <f t="shared" si="114"/>
        <v>4.7292061496874691E-2</v>
      </c>
      <c r="P170" s="16">
        <f t="shared" si="114"/>
        <v>184.05759098828341</v>
      </c>
      <c r="Q170" s="16">
        <f t="shared" si="114"/>
        <v>14.039431091782124</v>
      </c>
      <c r="R170" s="16">
        <f t="shared" si="114"/>
        <v>-0.10454309284002838</v>
      </c>
      <c r="S170" s="16">
        <f t="shared" si="114"/>
        <v>-13.934915376908878</v>
      </c>
      <c r="T170" s="16">
        <f t="shared" si="114"/>
        <v>20.509670540407669</v>
      </c>
      <c r="U170" s="16">
        <f t="shared" si="114"/>
        <v>0.78204668263956212</v>
      </c>
      <c r="V170" s="16">
        <f t="shared" si="114"/>
        <v>-0.57886567366188912</v>
      </c>
      <c r="W170" s="16">
        <f t="shared" si="114"/>
        <v>-0.50054998684233221</v>
      </c>
      <c r="X170" s="16">
        <f t="shared" si="114"/>
        <v>-0.18268909710761028</v>
      </c>
      <c r="Y170" s="16">
        <f t="shared" si="114"/>
        <v>-5.9881648751144274</v>
      </c>
      <c r="Z170" s="16">
        <f t="shared" si="114"/>
        <v>-222.5002759251152</v>
      </c>
      <c r="AA170" s="16">
        <f t="shared" si="114"/>
        <v>9.096064917605025</v>
      </c>
      <c r="AB170" s="16">
        <f t="shared" si="114"/>
        <v>128.22200816715076</v>
      </c>
      <c r="AC170" s="16">
        <f t="shared" si="114"/>
        <v>119.79799073743713</v>
      </c>
      <c r="AD170" s="16">
        <f t="shared" si="114"/>
        <v>116.36678559925286</v>
      </c>
      <c r="AE170" s="16">
        <f t="shared" si="114"/>
        <v>72.103803571773824</v>
      </c>
      <c r="AF170" s="16">
        <f t="shared" si="114"/>
        <v>108.39874814202939</v>
      </c>
      <c r="AG170" s="16">
        <f t="shared" si="114"/>
        <v>107.55867191153661</v>
      </c>
      <c r="AH170" s="16">
        <f t="shared" si="114"/>
        <v>71.911859545676634</v>
      </c>
      <c r="AI170" s="16">
        <f t="shared" si="114"/>
        <v>5.9671719116483466</v>
      </c>
      <c r="AJ170" s="16">
        <f t="shared" si="114"/>
        <v>3.0385943404568474</v>
      </c>
      <c r="AK170" s="16">
        <f t="shared" si="114"/>
        <v>7.8357865203741088</v>
      </c>
      <c r="AL170" s="16">
        <f t="shared" si="114"/>
        <v>5.5479069025579806</v>
      </c>
      <c r="AM170" s="16">
        <f t="shared" si="114"/>
        <v>2.3773870081099862</v>
      </c>
      <c r="AN170" s="16">
        <f t="shared" si="114"/>
        <v>8.6835570226127263</v>
      </c>
      <c r="AO170" s="16">
        <f t="shared" si="114"/>
        <v>1774.8258052891942</v>
      </c>
      <c r="AP170" s="16">
        <f t="shared" si="114"/>
        <v>233.44427187647446</v>
      </c>
      <c r="AQ170" s="16">
        <f t="shared" si="114"/>
        <v>80.736563720751391</v>
      </c>
      <c r="AR170" s="16">
        <f t="shared" si="114"/>
        <v>69.531661287483431</v>
      </c>
      <c r="AS170" s="16">
        <f t="shared" si="114"/>
        <v>92.193546231614107</v>
      </c>
    </row>
    <row r="171" spans="1:45" x14ac:dyDescent="0.3">
      <c r="B171" s="11"/>
      <c r="C171" t="s">
        <v>692</v>
      </c>
      <c r="D171" s="55">
        <f>(I171-MIN($I$171:$I$189))*627.509</f>
        <v>0.33772534383193548</v>
      </c>
      <c r="E171">
        <f>EXP(-D171/(0.001986*295.15))/(EXP(-$D$171/(0.001986*295.15))+EXP(-$D$172/(0.001986*295.15))+EXP(-$D$173/(0.001986*295.15))+EXP(-$D$174/(0.001986*295.15))+EXP(-$D$175/(0.001986*295.15))+EXP(-$D$176/(0.001986*295.15))+EXP(-$D$177/(0.001986*295.15))+EXP(-$D$178/(0.001986*295.15))+EXP(-$D$179/(0.001986*295.15))+EXP(-$D$180/(0.001986*295.15))+EXP(-$D$181/(0.001986*295.15))+EXP(-$D$182/(0.001986*295.15))+EXP(-$D$183/(0.001986*295.15))+EXP(-$D$184/(0.001986*295.15))+EXP(-$D$185/(0.001986*295.15))+EXP(-$D$186/(0.001986*295.15))+EXP(-$D$187/(0.001986*295.15))+EXP(-$D$188/(0.001986*295.15))+EXP(-$D$189/(0.001986*295.15)))</f>
        <v>6.1159181517600081E-2</v>
      </c>
      <c r="F171" s="77">
        <v>-895.66203599999994</v>
      </c>
      <c r="G171">
        <v>-895.429126</v>
      </c>
      <c r="H171">
        <v>-895.26765049999995</v>
      </c>
      <c r="I171" s="4">
        <f t="shared" ref="I171:I189" si="115">H171+G171-F171</f>
        <v>-895.0347405</v>
      </c>
      <c r="J171">
        <v>5.1989000000000001</v>
      </c>
      <c r="K171">
        <v>-0.30048000000000002</v>
      </c>
      <c r="L171">
        <v>-2.06E-2</v>
      </c>
      <c r="M171">
        <v>-0.16053999999999999</v>
      </c>
      <c r="N171">
        <v>0.27988000000000002</v>
      </c>
      <c r="O171">
        <v>4.6039999999999998E-2</v>
      </c>
      <c r="P171">
        <v>194.33699999999999</v>
      </c>
      <c r="Q171">
        <v>10.9076</v>
      </c>
      <c r="R171">
        <v>-0.1628</v>
      </c>
      <c r="S171">
        <v>-10.744899999999999</v>
      </c>
      <c r="T171">
        <v>15.3119</v>
      </c>
      <c r="U171">
        <v>0.77275000000000005</v>
      </c>
      <c r="V171">
        <v>-0.57877000000000001</v>
      </c>
      <c r="W171">
        <v>-0.49745</v>
      </c>
      <c r="X171">
        <v>-0.33102999999999999</v>
      </c>
      <c r="Y171">
        <v>-4.46</v>
      </c>
      <c r="Z171">
        <v>-212.10679999999999</v>
      </c>
      <c r="AA171">
        <v>6.2163000000000004</v>
      </c>
      <c r="AB171">
        <v>146.214</v>
      </c>
      <c r="AC171">
        <v>120.13200000000001</v>
      </c>
      <c r="AD171">
        <v>115.46599999999999</v>
      </c>
      <c r="AE171">
        <v>177.65299999999999</v>
      </c>
      <c r="AF171">
        <v>2.0550000000000002</v>
      </c>
      <c r="AG171">
        <v>3.35</v>
      </c>
      <c r="AH171">
        <v>176.94300000000001</v>
      </c>
      <c r="AI171">
        <v>8.7067889400000009</v>
      </c>
      <c r="AJ171">
        <v>2.1169748052980131</v>
      </c>
      <c r="AK171">
        <v>6.7184264791280723</v>
      </c>
      <c r="AL171">
        <v>8.3220464100000004</v>
      </c>
      <c r="AM171">
        <v>1.9892222335344949</v>
      </c>
      <c r="AN171">
        <v>6.7499186954364943</v>
      </c>
      <c r="AO171">
        <v>1789.9766999999999</v>
      </c>
      <c r="AP171">
        <v>229.47219999999999</v>
      </c>
      <c r="AQ171">
        <v>76.455221099583198</v>
      </c>
      <c r="AR171">
        <v>63.746734184159934</v>
      </c>
      <c r="AS171">
        <v>90.223789178045351</v>
      </c>
    </row>
    <row r="172" spans="1:45" x14ac:dyDescent="0.3">
      <c r="B172" s="11"/>
      <c r="C172" t="s">
        <v>753</v>
      </c>
      <c r="D172" s="55">
        <f t="shared" ref="D172:D189" si="116">(I172-MIN($I$171:$I$189))*627.509</f>
        <v>2.341236079152806</v>
      </c>
      <c r="E172">
        <f t="shared" ref="E172:E189" si="117">EXP(-D172/(0.001986*295.15))/(EXP(-$D$171/(0.001986*295.15))+EXP(-$D$172/(0.001986*295.15))+EXP(-$D$173/(0.001986*295.15))+EXP(-$D$174/(0.001986*295.15))+EXP(-$D$175/(0.001986*295.15))+EXP(-$D$176/(0.001986*295.15))+EXP(-$D$177/(0.001986*295.15))+EXP(-$D$178/(0.001986*295.15))+EXP(-$D$179/(0.001986*295.15))+EXP(-$D$180/(0.001986*295.15))+EXP(-$D$181/(0.001986*295.15))+EXP(-$D$182/(0.001986*295.15))+EXP(-$D$183/(0.001986*295.15))+EXP(-$D$184/(0.001986*295.15))+EXP(-$D$185/(0.001986*295.15))+EXP(-$D$186/(0.001986*295.15))+EXP(-$D$187/(0.001986*295.15))+EXP(-$D$188/(0.001986*295.15))+EXP(-$D$189/(0.001986*295.15)))</f>
        <v>2.0047092040603415E-3</v>
      </c>
      <c r="F172" s="77">
        <v>-895.66253900000004</v>
      </c>
      <c r="G172">
        <v>-895.42688199999998</v>
      </c>
      <c r="H172">
        <v>-895.26720469999998</v>
      </c>
      <c r="I172" s="4">
        <f t="shared" si="115"/>
        <v>-895.03154769999981</v>
      </c>
      <c r="J172">
        <v>4.8296999999999999</v>
      </c>
      <c r="K172">
        <v>-0.30325999999999997</v>
      </c>
      <c r="L172">
        <v>-2.0879999999999999E-2</v>
      </c>
      <c r="M172">
        <v>-0.16206999999999999</v>
      </c>
      <c r="N172">
        <v>0.28238000000000002</v>
      </c>
      <c r="O172">
        <v>4.6510000000000003E-2</v>
      </c>
      <c r="P172">
        <v>187.11799999999999</v>
      </c>
      <c r="Q172">
        <v>9.9997000000000007</v>
      </c>
      <c r="R172">
        <v>5.9463999999999997</v>
      </c>
      <c r="S172">
        <v>-15.946099999999999</v>
      </c>
      <c r="T172">
        <v>19.739100000000001</v>
      </c>
      <c r="U172">
        <v>0.77215999999999996</v>
      </c>
      <c r="V172">
        <v>-0.57821999999999996</v>
      </c>
      <c r="W172">
        <v>-0.50544</v>
      </c>
      <c r="X172">
        <v>-0.32473000000000002</v>
      </c>
      <c r="Y172">
        <v>-5.0185000000000004</v>
      </c>
      <c r="Z172">
        <v>-229.35810000000001</v>
      </c>
      <c r="AA172">
        <v>12.0694</v>
      </c>
      <c r="AB172">
        <v>143.67910000000001</v>
      </c>
      <c r="AC172">
        <v>119.821</v>
      </c>
      <c r="AD172">
        <v>118</v>
      </c>
      <c r="AE172">
        <v>0.751</v>
      </c>
      <c r="AF172">
        <v>179.29</v>
      </c>
      <c r="AG172">
        <v>179.636</v>
      </c>
      <c r="AH172">
        <v>1.097</v>
      </c>
      <c r="AI172">
        <v>5.7292985600000002</v>
      </c>
      <c r="AJ172">
        <v>2.2931980039468129</v>
      </c>
      <c r="AK172">
        <v>8.112224862532468</v>
      </c>
      <c r="AL172">
        <v>6.80156882</v>
      </c>
      <c r="AM172">
        <v>2.1492153320173939</v>
      </c>
      <c r="AN172">
        <v>6.6676488710727222</v>
      </c>
      <c r="AO172">
        <v>1777.5077000000001</v>
      </c>
      <c r="AP172">
        <v>333.62549999999999</v>
      </c>
      <c r="AQ172">
        <v>75.450002388801309</v>
      </c>
      <c r="AR172">
        <v>62.220359024446353</v>
      </c>
      <c r="AS172">
        <v>90.045713602784645</v>
      </c>
    </row>
    <row r="173" spans="1:45" x14ac:dyDescent="0.3">
      <c r="B173" s="11"/>
      <c r="C173" t="s">
        <v>754</v>
      </c>
      <c r="D173" s="55">
        <f t="shared" si="116"/>
        <v>0.1940885337164841</v>
      </c>
      <c r="E173">
        <f t="shared" si="117"/>
        <v>7.8141696397910937E-2</v>
      </c>
      <c r="F173" s="77">
        <v>-895.66216199999997</v>
      </c>
      <c r="G173">
        <v>-895.42991099999995</v>
      </c>
      <c r="H173">
        <v>-895.26722040000004</v>
      </c>
      <c r="I173" s="4">
        <f t="shared" si="115"/>
        <v>-895.03496940000002</v>
      </c>
      <c r="J173">
        <v>4.2492999999999999</v>
      </c>
      <c r="K173">
        <v>-0.29937999999999998</v>
      </c>
      <c r="L173">
        <v>-2.0209999999999999E-2</v>
      </c>
      <c r="M173">
        <v>-0.15978999999999999</v>
      </c>
      <c r="N173">
        <v>0.27916999999999997</v>
      </c>
      <c r="O173">
        <v>4.573E-2</v>
      </c>
      <c r="P173">
        <v>195.40299999999999</v>
      </c>
      <c r="Q173">
        <v>10.231999999999999</v>
      </c>
      <c r="R173">
        <v>0.46300000000000002</v>
      </c>
      <c r="S173">
        <v>-10.694900000000001</v>
      </c>
      <c r="T173">
        <v>14.808400000000001</v>
      </c>
      <c r="U173">
        <v>0.77242</v>
      </c>
      <c r="V173">
        <v>-0.58140999999999998</v>
      </c>
      <c r="W173">
        <v>-0.49374000000000001</v>
      </c>
      <c r="X173">
        <v>-0.3301</v>
      </c>
      <c r="Y173">
        <v>-3.1233</v>
      </c>
      <c r="Z173">
        <v>-209.596</v>
      </c>
      <c r="AA173">
        <v>2.1960999999999999</v>
      </c>
      <c r="AB173">
        <v>145.07310000000001</v>
      </c>
      <c r="AC173">
        <v>120.101</v>
      </c>
      <c r="AD173">
        <v>115.833</v>
      </c>
      <c r="AE173">
        <v>179.98</v>
      </c>
      <c r="AF173">
        <v>0.93</v>
      </c>
      <c r="AG173">
        <v>2.1219999999999999</v>
      </c>
      <c r="AH173">
        <v>176.928</v>
      </c>
      <c r="AI173">
        <v>8.0313869499999999</v>
      </c>
      <c r="AJ173">
        <v>3.2476226734674531</v>
      </c>
      <c r="AK173">
        <v>6.7014878607674486</v>
      </c>
      <c r="AL173">
        <v>6.7739462100000001</v>
      </c>
      <c r="AM173">
        <v>2.347663644199665</v>
      </c>
      <c r="AN173">
        <v>8.2239685520257968</v>
      </c>
      <c r="AO173">
        <v>1784.3873000000001</v>
      </c>
      <c r="AP173">
        <v>265.53379999999999</v>
      </c>
      <c r="AQ173">
        <v>75.708123665788179</v>
      </c>
      <c r="AR173">
        <v>62.506097554230898</v>
      </c>
      <c r="AS173">
        <v>90.079999402432094</v>
      </c>
    </row>
    <row r="174" spans="1:45" x14ac:dyDescent="0.3">
      <c r="B174" s="11"/>
      <c r="C174" t="s">
        <v>755</v>
      </c>
      <c r="D174" s="55">
        <f t="shared" si="116"/>
        <v>0.71272472222683458</v>
      </c>
      <c r="E174">
        <f t="shared" si="117"/>
        <v>3.2256920781910024E-2</v>
      </c>
      <c r="F174" s="77">
        <v>-895.66206299999999</v>
      </c>
      <c r="G174">
        <v>-895.42905499999995</v>
      </c>
      <c r="H174">
        <v>-895.26715090000005</v>
      </c>
      <c r="I174" s="4">
        <f t="shared" si="115"/>
        <v>-895.03414290000001</v>
      </c>
      <c r="J174">
        <v>4.1540999999999997</v>
      </c>
      <c r="K174">
        <v>-0.30081000000000002</v>
      </c>
      <c r="L174">
        <v>-2.0070000000000001E-2</v>
      </c>
      <c r="M174">
        <v>-0.16044</v>
      </c>
      <c r="N174">
        <v>0.28073999999999999</v>
      </c>
      <c r="O174">
        <v>4.5839999999999999E-2</v>
      </c>
      <c r="P174">
        <v>194.31899999999999</v>
      </c>
      <c r="Q174">
        <v>12.290100000000001</v>
      </c>
      <c r="R174">
        <v>-3.0207000000000002</v>
      </c>
      <c r="S174">
        <v>-9.2693999999999992</v>
      </c>
      <c r="T174">
        <v>15.6874</v>
      </c>
      <c r="U174">
        <v>0.77232000000000001</v>
      </c>
      <c r="V174">
        <v>-0.57930999999999999</v>
      </c>
      <c r="W174">
        <v>-0.49385000000000001</v>
      </c>
      <c r="X174">
        <v>-0.32969999999999999</v>
      </c>
      <c r="Y174">
        <v>-2.7627000000000002</v>
      </c>
      <c r="Z174">
        <v>-210.8211</v>
      </c>
      <c r="AA174">
        <v>2.0021</v>
      </c>
      <c r="AB174">
        <v>145.1208</v>
      </c>
      <c r="AC174">
        <v>120.10599999999999</v>
      </c>
      <c r="AD174">
        <v>115.788</v>
      </c>
      <c r="AE174">
        <v>179.74199999999999</v>
      </c>
      <c r="AF174">
        <v>1.032</v>
      </c>
      <c r="AG174">
        <v>2.1840000000000002</v>
      </c>
      <c r="AH174">
        <v>177.04300000000001</v>
      </c>
      <c r="AI174">
        <v>6.2832862599999997</v>
      </c>
      <c r="AJ174">
        <v>2.2609907149236621</v>
      </c>
      <c r="AK174">
        <v>8.4903276449632621</v>
      </c>
      <c r="AL174">
        <v>8.5102913700000009</v>
      </c>
      <c r="AM174">
        <v>2.0169777299425991</v>
      </c>
      <c r="AN174">
        <v>5.788302044975481</v>
      </c>
      <c r="AO174">
        <v>1785.9164000000001</v>
      </c>
      <c r="AP174">
        <v>252.14429999999999</v>
      </c>
      <c r="AQ174">
        <v>75.677953630246037</v>
      </c>
      <c r="AR174">
        <v>62.470949622414231</v>
      </c>
      <c r="AS174">
        <v>90.064501189555813</v>
      </c>
    </row>
    <row r="175" spans="1:45" x14ac:dyDescent="0.3">
      <c r="B175" s="11"/>
      <c r="C175" t="s">
        <v>756</v>
      </c>
      <c r="D175" s="55">
        <f t="shared" si="116"/>
        <v>0.21868688662559407</v>
      </c>
      <c r="E175">
        <f t="shared" si="117"/>
        <v>7.493035718930155E-2</v>
      </c>
      <c r="F175" s="77">
        <v>-895.66164700000002</v>
      </c>
      <c r="G175">
        <v>-895.42949399999998</v>
      </c>
      <c r="H175">
        <v>-895.2670832</v>
      </c>
      <c r="I175" s="4">
        <f t="shared" si="115"/>
        <v>-895.03493019999985</v>
      </c>
      <c r="J175">
        <v>4.4055999999999997</v>
      </c>
      <c r="K175">
        <v>-0.29957</v>
      </c>
      <c r="L175">
        <v>-2.077E-2</v>
      </c>
      <c r="M175">
        <v>-0.16017000000000001</v>
      </c>
      <c r="N175">
        <v>0.27879999999999999</v>
      </c>
      <c r="O175">
        <v>4.6010000000000002E-2</v>
      </c>
      <c r="P175">
        <v>195.226</v>
      </c>
      <c r="Q175">
        <v>15.342599999999999</v>
      </c>
      <c r="R175">
        <v>5.9855999999999998</v>
      </c>
      <c r="S175">
        <v>-21.328199999999999</v>
      </c>
      <c r="T175">
        <v>26.9465</v>
      </c>
      <c r="U175">
        <v>0.77410999999999996</v>
      </c>
      <c r="V175">
        <v>-0.58238999999999996</v>
      </c>
      <c r="W175">
        <v>-0.49591000000000002</v>
      </c>
      <c r="X175">
        <v>-0.33074999999999999</v>
      </c>
      <c r="Y175">
        <v>-3.7684000000000002</v>
      </c>
      <c r="Z175">
        <v>-202.30019999999999</v>
      </c>
      <c r="AA175">
        <v>3.9779</v>
      </c>
      <c r="AB175">
        <v>144.90289999999999</v>
      </c>
      <c r="AC175">
        <v>120.13200000000001</v>
      </c>
      <c r="AD175">
        <v>115.779</v>
      </c>
      <c r="AE175">
        <v>0.58899999999999997</v>
      </c>
      <c r="AF175">
        <v>179.98</v>
      </c>
      <c r="AG175">
        <v>177.48699999999999</v>
      </c>
      <c r="AH175">
        <v>1.944</v>
      </c>
      <c r="AI175">
        <v>8.051255059999999</v>
      </c>
      <c r="AJ175">
        <v>3.310513913749388</v>
      </c>
      <c r="AK175">
        <v>6.6902940747523543</v>
      </c>
      <c r="AL175">
        <v>6.8127427300000001</v>
      </c>
      <c r="AM175">
        <v>2.3314334948788642</v>
      </c>
      <c r="AN175">
        <v>8.1855802920162368</v>
      </c>
      <c r="AO175">
        <v>1784.4496999999999</v>
      </c>
      <c r="AP175">
        <v>265.57990000000001</v>
      </c>
      <c r="AQ175">
        <v>75.688475806590333</v>
      </c>
      <c r="AR175">
        <v>62.483974483063008</v>
      </c>
      <c r="AS175">
        <v>90.062596640099216</v>
      </c>
    </row>
    <row r="176" spans="1:45" x14ac:dyDescent="0.3">
      <c r="B176" s="11"/>
      <c r="C176" t="s">
        <v>757</v>
      </c>
      <c r="D176" s="55">
        <f t="shared" si="116"/>
        <v>6.7708221164473573E-2</v>
      </c>
      <c r="E176">
        <f t="shared" si="117"/>
        <v>9.6943475981624561E-2</v>
      </c>
      <c r="F176" s="77">
        <v>-895.66203800000005</v>
      </c>
      <c r="G176">
        <v>-895.42976299999998</v>
      </c>
      <c r="H176">
        <v>-895.26744580000002</v>
      </c>
      <c r="I176" s="4">
        <f t="shared" si="115"/>
        <v>-895.03517079999995</v>
      </c>
      <c r="J176">
        <v>2.9447000000000001</v>
      </c>
      <c r="K176">
        <v>-0.29992999999999997</v>
      </c>
      <c r="L176">
        <v>-2.0480000000000002E-2</v>
      </c>
      <c r="M176">
        <v>-0.16020000000000001</v>
      </c>
      <c r="N176">
        <v>0.27944999999999998</v>
      </c>
      <c r="O176">
        <v>4.5920000000000002E-2</v>
      </c>
      <c r="P176">
        <v>193.52199999999999</v>
      </c>
      <c r="Q176">
        <v>12.0106</v>
      </c>
      <c r="R176">
        <v>7.38</v>
      </c>
      <c r="S176">
        <v>-19.390599999999999</v>
      </c>
      <c r="T176">
        <v>23.973199999999999</v>
      </c>
      <c r="U176">
        <v>0.77246999999999999</v>
      </c>
      <c r="V176">
        <v>-0.57838000000000001</v>
      </c>
      <c r="W176">
        <v>-0.49501000000000001</v>
      </c>
      <c r="X176">
        <v>-0.32795000000000002</v>
      </c>
      <c r="Y176">
        <v>-2.46</v>
      </c>
      <c r="Z176">
        <v>-210.53299999999999</v>
      </c>
      <c r="AA176">
        <v>2.1337999999999999</v>
      </c>
      <c r="AB176">
        <v>144.61019999999999</v>
      </c>
      <c r="AC176">
        <v>120.164</v>
      </c>
      <c r="AD176">
        <v>115.78400000000001</v>
      </c>
      <c r="AE176">
        <v>179.751</v>
      </c>
      <c r="AF176">
        <v>1.3340000000000001</v>
      </c>
      <c r="AG176">
        <v>2.4769999999999999</v>
      </c>
      <c r="AH176">
        <v>176.43799999999999</v>
      </c>
      <c r="AI176">
        <v>7.8364432900000001</v>
      </c>
      <c r="AJ176">
        <v>2.2280719622999401</v>
      </c>
      <c r="AK176">
        <v>6.9055715066922057</v>
      </c>
      <c r="AL176">
        <v>5.4829771599999999</v>
      </c>
      <c r="AM176">
        <v>1.989265042958793</v>
      </c>
      <c r="AN176">
        <v>9.2355425189635305</v>
      </c>
      <c r="AO176">
        <v>1790.1612</v>
      </c>
      <c r="AP176">
        <v>245.63200000000001</v>
      </c>
      <c r="AQ176">
        <v>75.754616375471585</v>
      </c>
      <c r="AR176">
        <v>62.532257725538607</v>
      </c>
      <c r="AS176">
        <v>90.108683473389348</v>
      </c>
    </row>
    <row r="177" spans="1:45" x14ac:dyDescent="0.3">
      <c r="B177" s="11"/>
      <c r="C177" t="s">
        <v>758</v>
      </c>
      <c r="D177" s="55">
        <f t="shared" si="116"/>
        <v>0.66697931614958927</v>
      </c>
      <c r="E177">
        <f t="shared" si="117"/>
        <v>3.4875134286989982E-2</v>
      </c>
      <c r="F177" s="77">
        <v>-895.66155300000003</v>
      </c>
      <c r="G177">
        <v>-895.42870000000005</v>
      </c>
      <c r="H177">
        <v>-895.26706879999995</v>
      </c>
      <c r="I177" s="4">
        <f t="shared" si="115"/>
        <v>-895.03421579999997</v>
      </c>
      <c r="J177">
        <v>4.1696999999999997</v>
      </c>
      <c r="K177">
        <v>-0.30087999999999998</v>
      </c>
      <c r="L177">
        <v>-2.06E-2</v>
      </c>
      <c r="M177">
        <v>-0.16073999999999999</v>
      </c>
      <c r="N177">
        <v>0.28027999999999997</v>
      </c>
      <c r="O177">
        <v>4.6089999999999999E-2</v>
      </c>
      <c r="P177">
        <v>194.191</v>
      </c>
      <c r="Q177">
        <v>16.2807</v>
      </c>
      <c r="R177">
        <v>7.1261999999999999</v>
      </c>
      <c r="S177">
        <v>-23.407</v>
      </c>
      <c r="T177">
        <v>29.389299999999999</v>
      </c>
      <c r="U177">
        <v>0.77402000000000004</v>
      </c>
      <c r="V177">
        <v>-0.58038999999999996</v>
      </c>
      <c r="W177">
        <v>-0.49596000000000001</v>
      </c>
      <c r="X177">
        <v>-0.33038000000000001</v>
      </c>
      <c r="Y177">
        <v>-3.3626999999999998</v>
      </c>
      <c r="Z177">
        <v>-203.5977</v>
      </c>
      <c r="AA177">
        <v>3.9102999999999999</v>
      </c>
      <c r="AB177">
        <v>144.92949999999999</v>
      </c>
      <c r="AC177">
        <v>120.142</v>
      </c>
      <c r="AD177">
        <v>115.739</v>
      </c>
      <c r="AE177">
        <v>0.73799999999999999</v>
      </c>
      <c r="AF177">
        <v>179.666</v>
      </c>
      <c r="AG177">
        <v>177.56100000000001</v>
      </c>
      <c r="AH177">
        <v>2.036</v>
      </c>
      <c r="AI177">
        <v>6.29335047</v>
      </c>
      <c r="AJ177">
        <v>2.2827472231113921</v>
      </c>
      <c r="AK177">
        <v>8.4867183986777412</v>
      </c>
      <c r="AL177">
        <v>8.4839863900000001</v>
      </c>
      <c r="AM177">
        <v>2.0210373546542431</v>
      </c>
      <c r="AN177">
        <v>5.8194824294725844</v>
      </c>
      <c r="AO177">
        <v>1785.9637</v>
      </c>
      <c r="AP177">
        <v>251.97900000000001</v>
      </c>
      <c r="AQ177">
        <v>75.650184620324296</v>
      </c>
      <c r="AR177">
        <v>62.445577147711582</v>
      </c>
      <c r="AS177">
        <v>90.044407262025246</v>
      </c>
    </row>
    <row r="178" spans="1:45" x14ac:dyDescent="0.3">
      <c r="B178" s="11"/>
      <c r="C178" t="s">
        <v>759</v>
      </c>
      <c r="D178" s="55">
        <f t="shared" si="116"/>
        <v>4.329812096202227E-2</v>
      </c>
      <c r="E178">
        <f t="shared" si="117"/>
        <v>0.10106578245438201</v>
      </c>
      <c r="F178" s="77">
        <v>-895.66144999999995</v>
      </c>
      <c r="G178">
        <v>-895.42930000000001</v>
      </c>
      <c r="H178">
        <v>-895.26735970000004</v>
      </c>
      <c r="I178" s="4">
        <f t="shared" si="115"/>
        <v>-895.03520970000011</v>
      </c>
      <c r="J178">
        <v>4.6287000000000003</v>
      </c>
      <c r="K178">
        <v>-0.30016999999999999</v>
      </c>
      <c r="L178">
        <v>-2.104E-2</v>
      </c>
      <c r="M178">
        <v>-0.16059999999999999</v>
      </c>
      <c r="N178">
        <v>0.27912999999999999</v>
      </c>
      <c r="O178">
        <v>4.6199999999999998E-2</v>
      </c>
      <c r="P178">
        <v>193.27</v>
      </c>
      <c r="Q178">
        <v>16.628699999999998</v>
      </c>
      <c r="R178">
        <v>7.3219000000000003</v>
      </c>
      <c r="S178">
        <v>-23.950600000000001</v>
      </c>
      <c r="T178">
        <v>30.0626</v>
      </c>
      <c r="U178">
        <v>0.7742</v>
      </c>
      <c r="V178">
        <v>-0.57926</v>
      </c>
      <c r="W178">
        <v>-0.49718000000000001</v>
      </c>
      <c r="X178">
        <v>-0.32847999999999999</v>
      </c>
      <c r="Y178">
        <v>-2.9914999999999998</v>
      </c>
      <c r="Z178">
        <v>-203.4059</v>
      </c>
      <c r="AA178">
        <v>4.0407999999999999</v>
      </c>
      <c r="AB178">
        <v>144.4222</v>
      </c>
      <c r="AC178">
        <v>120.21</v>
      </c>
      <c r="AD178">
        <v>115.72499999999999</v>
      </c>
      <c r="AE178">
        <v>1.496</v>
      </c>
      <c r="AF178">
        <v>179.49100000000001</v>
      </c>
      <c r="AG178">
        <v>176.392</v>
      </c>
      <c r="AH178">
        <v>2.62</v>
      </c>
      <c r="AI178">
        <v>7.8124360900000003</v>
      </c>
      <c r="AJ178">
        <v>2.2384092182999109</v>
      </c>
      <c r="AK178">
        <v>6.913698780535336</v>
      </c>
      <c r="AL178">
        <v>5.5906660800000001</v>
      </c>
      <c r="AM178">
        <v>1.977700901518898</v>
      </c>
      <c r="AN178">
        <v>9.2167076511358985</v>
      </c>
      <c r="AO178">
        <v>1790.5327</v>
      </c>
      <c r="AP178">
        <v>246.584</v>
      </c>
      <c r="AQ178">
        <v>75.763679343536751</v>
      </c>
      <c r="AR178">
        <v>62.529242143196093</v>
      </c>
      <c r="AS178">
        <v>90.114581076942613</v>
      </c>
    </row>
    <row r="179" spans="1:45" x14ac:dyDescent="0.3">
      <c r="B179" s="11"/>
      <c r="C179" t="s">
        <v>760</v>
      </c>
      <c r="D179" s="55">
        <f t="shared" si="116"/>
        <v>0.56105579703153774</v>
      </c>
      <c r="E179">
        <f t="shared" si="117"/>
        <v>4.1782566110037285E-2</v>
      </c>
      <c r="F179" s="77">
        <v>-895.66209400000002</v>
      </c>
      <c r="G179">
        <v>-895.42920300000003</v>
      </c>
      <c r="H179">
        <v>-895.26727559999995</v>
      </c>
      <c r="I179" s="4">
        <f t="shared" si="115"/>
        <v>-895.03438459999984</v>
      </c>
      <c r="J179">
        <v>2.8089</v>
      </c>
      <c r="K179">
        <v>-0.30142999999999998</v>
      </c>
      <c r="L179">
        <v>-2.0250000000000001E-2</v>
      </c>
      <c r="M179">
        <v>-0.16084000000000001</v>
      </c>
      <c r="N179">
        <v>0.28117999999999999</v>
      </c>
      <c r="O179">
        <v>4.5999999999999999E-2</v>
      </c>
      <c r="P179">
        <v>192.32499999999999</v>
      </c>
      <c r="Q179">
        <v>10.4389</v>
      </c>
      <c r="R179">
        <v>6.8472999999999997</v>
      </c>
      <c r="S179">
        <v>-17.286200000000001</v>
      </c>
      <c r="T179">
        <v>21.323</v>
      </c>
      <c r="U179">
        <v>0.77298</v>
      </c>
      <c r="V179">
        <v>-0.57757999999999998</v>
      </c>
      <c r="W179">
        <v>-0.49492999999999998</v>
      </c>
      <c r="X179">
        <v>-0.32758999999999999</v>
      </c>
      <c r="Y179">
        <v>-2.5118</v>
      </c>
      <c r="Z179">
        <v>-210.4829</v>
      </c>
      <c r="AA179">
        <v>2.4257</v>
      </c>
      <c r="AB179">
        <v>145.25790000000001</v>
      </c>
      <c r="AC179">
        <v>120.121</v>
      </c>
      <c r="AD179">
        <v>115.789</v>
      </c>
      <c r="AE179">
        <v>178.85900000000001</v>
      </c>
      <c r="AF179">
        <v>2.1509999999999998</v>
      </c>
      <c r="AG179">
        <v>3.4390000000000001</v>
      </c>
      <c r="AH179">
        <v>175.55099999999999</v>
      </c>
      <c r="AI179">
        <v>6.1482748699999998</v>
      </c>
      <c r="AJ179">
        <v>2.21282193191333</v>
      </c>
      <c r="AK179">
        <v>8.4668568353469205</v>
      </c>
      <c r="AL179">
        <v>5.4835139000000002</v>
      </c>
      <c r="AM179">
        <v>1.967847541716951</v>
      </c>
      <c r="AN179">
        <v>8.3064555270776168</v>
      </c>
      <c r="AO179">
        <v>1791.2057</v>
      </c>
      <c r="AP179">
        <v>218.62719999999999</v>
      </c>
      <c r="AQ179">
        <v>75.810705439867903</v>
      </c>
      <c r="AR179">
        <v>62.585848172757103</v>
      </c>
      <c r="AS179">
        <v>90.146031746031753</v>
      </c>
    </row>
    <row r="180" spans="1:45" x14ac:dyDescent="0.3">
      <c r="B180" s="11"/>
      <c r="C180" t="s">
        <v>761</v>
      </c>
      <c r="D180" s="55">
        <f t="shared" si="116"/>
        <v>0.56745638877257409</v>
      </c>
      <c r="E180">
        <f t="shared" si="117"/>
        <v>4.1328808159301296E-2</v>
      </c>
      <c r="F180" s="77">
        <v>-895.66137400000002</v>
      </c>
      <c r="G180">
        <v>-895.42866200000003</v>
      </c>
      <c r="H180">
        <v>-895.26708640000004</v>
      </c>
      <c r="I180" s="4">
        <f t="shared" si="115"/>
        <v>-895.03437439999993</v>
      </c>
      <c r="J180">
        <v>4.4222999999999999</v>
      </c>
      <c r="K180">
        <v>-0.30157</v>
      </c>
      <c r="L180">
        <v>-2.0789999999999999E-2</v>
      </c>
      <c r="M180">
        <v>-0.16117999999999999</v>
      </c>
      <c r="N180">
        <v>0.28077999999999997</v>
      </c>
      <c r="O180">
        <v>4.6260000000000003E-2</v>
      </c>
      <c r="P180">
        <v>192.137</v>
      </c>
      <c r="Q180">
        <v>17.8935</v>
      </c>
      <c r="R180">
        <v>7.8169000000000004</v>
      </c>
      <c r="S180">
        <v>-25.7105</v>
      </c>
      <c r="T180">
        <v>32.2849</v>
      </c>
      <c r="U180">
        <v>0.77473000000000003</v>
      </c>
      <c r="V180">
        <v>-0.57872999999999997</v>
      </c>
      <c r="W180">
        <v>-0.49713000000000002</v>
      </c>
      <c r="X180">
        <v>-0.32799</v>
      </c>
      <c r="Y180">
        <v>-3.1539000000000001</v>
      </c>
      <c r="Z180">
        <v>-203.55930000000001</v>
      </c>
      <c r="AA180">
        <v>4.2328999999999999</v>
      </c>
      <c r="AB180">
        <v>145.1602</v>
      </c>
      <c r="AC180">
        <v>120.14100000000001</v>
      </c>
      <c r="AD180">
        <v>115.789</v>
      </c>
      <c r="AE180">
        <v>2.3239999999999998</v>
      </c>
      <c r="AF180">
        <v>178.601</v>
      </c>
      <c r="AG180">
        <v>175.494</v>
      </c>
      <c r="AH180">
        <v>3.581</v>
      </c>
      <c r="AI180">
        <v>6.1511320400000002</v>
      </c>
      <c r="AJ180">
        <v>2.2407553101936522</v>
      </c>
      <c r="AK180">
        <v>8.4643887127517896</v>
      </c>
      <c r="AL180">
        <v>5.5919659499999996</v>
      </c>
      <c r="AM180">
        <v>1.9610721070458601</v>
      </c>
      <c r="AN180">
        <v>8.3131646999204047</v>
      </c>
      <c r="AO180">
        <v>1791.3081</v>
      </c>
      <c r="AP180">
        <v>218.23249999999999</v>
      </c>
      <c r="AQ180">
        <v>75.807758610804257</v>
      </c>
      <c r="AR180">
        <v>62.581093323274906</v>
      </c>
      <c r="AS180">
        <v>90.139272228841179</v>
      </c>
    </row>
    <row r="181" spans="1:45" x14ac:dyDescent="0.3">
      <c r="B181" s="11"/>
      <c r="C181" t="s">
        <v>762</v>
      </c>
      <c r="D181" s="55">
        <f t="shared" si="116"/>
        <v>3.0564080864235241</v>
      </c>
      <c r="E181">
        <f t="shared" si="117"/>
        <v>5.9180300830152636E-4</v>
      </c>
      <c r="F181" s="77">
        <v>-895.65993000000003</v>
      </c>
      <c r="G181">
        <v>-895.42620499999998</v>
      </c>
      <c r="H181">
        <v>-895.26413300000002</v>
      </c>
      <c r="I181" s="4">
        <f t="shared" si="115"/>
        <v>-895.03040799999985</v>
      </c>
      <c r="J181">
        <v>4.7880000000000003</v>
      </c>
      <c r="K181">
        <v>-0.30264999999999997</v>
      </c>
      <c r="L181">
        <v>-2.102E-2</v>
      </c>
      <c r="M181">
        <v>-0.16183</v>
      </c>
      <c r="N181">
        <v>0.28162999999999999</v>
      </c>
      <c r="O181">
        <v>4.65E-2</v>
      </c>
      <c r="P181">
        <v>193.53399999999999</v>
      </c>
      <c r="Q181">
        <v>8.0366999999999997</v>
      </c>
      <c r="R181">
        <v>2.8986000000000001</v>
      </c>
      <c r="S181">
        <v>-10.9353</v>
      </c>
      <c r="T181">
        <v>13.877000000000001</v>
      </c>
      <c r="U181">
        <v>0.77146999999999999</v>
      </c>
      <c r="V181">
        <v>-0.57523000000000002</v>
      </c>
      <c r="W181">
        <v>-0.50231999999999999</v>
      </c>
      <c r="X181">
        <v>-0.32557999999999998</v>
      </c>
      <c r="Y181">
        <v>-5</v>
      </c>
      <c r="Z181">
        <v>-240.07689999999999</v>
      </c>
      <c r="AA181">
        <v>9.2317999999999998</v>
      </c>
      <c r="AB181">
        <v>144.0136</v>
      </c>
      <c r="AC181">
        <v>119.605</v>
      </c>
      <c r="AD181">
        <v>118.152</v>
      </c>
      <c r="AE181">
        <v>179.428</v>
      </c>
      <c r="AF181">
        <v>8.2000000000000003E-2</v>
      </c>
      <c r="AG181">
        <v>1.1240000000000001</v>
      </c>
      <c r="AH181">
        <v>179.53</v>
      </c>
      <c r="AI181">
        <v>8.7530117399999998</v>
      </c>
      <c r="AJ181">
        <v>2.3329572169509039</v>
      </c>
      <c r="AK181">
        <v>6.3815841216514473</v>
      </c>
      <c r="AL181">
        <v>5.4630731399999997</v>
      </c>
      <c r="AM181">
        <v>2.1619589935851331</v>
      </c>
      <c r="AN181">
        <v>8.7096366830647565</v>
      </c>
      <c r="AO181">
        <v>1779.2293999999999</v>
      </c>
      <c r="AP181">
        <v>302.22519999999997</v>
      </c>
      <c r="AQ181">
        <v>75.415688762833781</v>
      </c>
      <c r="AR181">
        <v>62.165277335315558</v>
      </c>
      <c r="AS181">
        <v>90.01404316030866</v>
      </c>
    </row>
    <row r="182" spans="1:45" x14ac:dyDescent="0.3">
      <c r="B182" s="11"/>
      <c r="C182" t="s">
        <v>693</v>
      </c>
      <c r="D182" s="55">
        <f t="shared" si="116"/>
        <v>0.23682189670120943</v>
      </c>
      <c r="E182">
        <f t="shared" si="117"/>
        <v>7.2647636700641144E-2</v>
      </c>
      <c r="F182" s="77">
        <v>-895.66163100000006</v>
      </c>
      <c r="G182">
        <v>-895.42873099999997</v>
      </c>
      <c r="H182">
        <v>-895.26780129999997</v>
      </c>
      <c r="I182" s="4">
        <f t="shared" si="115"/>
        <v>-895.03490129999989</v>
      </c>
      <c r="J182">
        <v>6.5107999999999997</v>
      </c>
      <c r="K182">
        <v>-0.30055999999999999</v>
      </c>
      <c r="L182">
        <v>-2.0910000000000002E-2</v>
      </c>
      <c r="M182">
        <v>-0.16073000000000001</v>
      </c>
      <c r="N182">
        <v>0.27965000000000001</v>
      </c>
      <c r="O182">
        <v>4.6190000000000002E-2</v>
      </c>
      <c r="P182">
        <v>194.31899999999999</v>
      </c>
      <c r="Q182">
        <v>14.7583</v>
      </c>
      <c r="R182">
        <v>0.46629999999999999</v>
      </c>
      <c r="S182">
        <v>-15.224600000000001</v>
      </c>
      <c r="T182">
        <v>21.2088</v>
      </c>
      <c r="U182">
        <v>0.77412999999999998</v>
      </c>
      <c r="V182">
        <v>-0.58033000000000001</v>
      </c>
      <c r="W182">
        <v>-0.49939</v>
      </c>
      <c r="X182">
        <v>-0.33162000000000003</v>
      </c>
      <c r="Y182">
        <v>-4.9051</v>
      </c>
      <c r="Z182">
        <v>-204.38810000000001</v>
      </c>
      <c r="AA182">
        <v>7.4897</v>
      </c>
      <c r="AB182">
        <v>146.173</v>
      </c>
      <c r="AC182">
        <v>120.15900000000001</v>
      </c>
      <c r="AD182">
        <v>115.41500000000001</v>
      </c>
      <c r="AE182">
        <v>1.8149999999999999</v>
      </c>
      <c r="AF182">
        <v>177.88</v>
      </c>
      <c r="AG182">
        <v>177.38900000000001</v>
      </c>
      <c r="AH182">
        <v>2.9159999999999999</v>
      </c>
      <c r="AI182">
        <v>8.7057849699999998</v>
      </c>
      <c r="AJ182">
        <v>2.1571367134252468</v>
      </c>
      <c r="AK182">
        <v>6.7173881754418829</v>
      </c>
      <c r="AL182">
        <v>8.3456958500000002</v>
      </c>
      <c r="AM182">
        <v>1.969074817781437</v>
      </c>
      <c r="AN182">
        <v>6.7680260700172781</v>
      </c>
      <c r="AO182">
        <v>1789.7589</v>
      </c>
      <c r="AP182">
        <v>230.19820000000001</v>
      </c>
      <c r="AQ182">
        <v>76.439773565577696</v>
      </c>
      <c r="AR182">
        <v>63.739013280297677</v>
      </c>
      <c r="AS182">
        <v>90.20130718954249</v>
      </c>
    </row>
    <row r="183" spans="1:45" x14ac:dyDescent="0.3">
      <c r="B183" s="11"/>
      <c r="C183" t="s">
        <v>694</v>
      </c>
      <c r="D183" s="55">
        <f t="shared" si="116"/>
        <v>2.9204268859746008</v>
      </c>
      <c r="E183">
        <f t="shared" si="117"/>
        <v>7.4632203233500685E-4</v>
      </c>
      <c r="F183" s="77">
        <v>-895.66171099999997</v>
      </c>
      <c r="G183">
        <v>-895.42704000000003</v>
      </c>
      <c r="H183">
        <v>-895.26529570000002</v>
      </c>
      <c r="I183" s="4">
        <f t="shared" si="115"/>
        <v>-895.03062470000009</v>
      </c>
      <c r="J183">
        <v>4.54</v>
      </c>
      <c r="K183">
        <v>-0.30114000000000002</v>
      </c>
      <c r="L183">
        <v>-2.0830000000000001E-2</v>
      </c>
      <c r="M183">
        <v>-0.16098999999999999</v>
      </c>
      <c r="N183">
        <v>0.28031</v>
      </c>
      <c r="O183">
        <v>4.623E-2</v>
      </c>
      <c r="P183">
        <v>188.369</v>
      </c>
      <c r="Q183">
        <v>8.3635999999999999</v>
      </c>
      <c r="R183">
        <v>2.5293000000000001</v>
      </c>
      <c r="S183">
        <v>-10.892899999999999</v>
      </c>
      <c r="T183">
        <v>13.9643</v>
      </c>
      <c r="U183">
        <v>0.77107999999999999</v>
      </c>
      <c r="V183">
        <v>-0.57608000000000004</v>
      </c>
      <c r="W183">
        <v>-0.50297999999999998</v>
      </c>
      <c r="X183">
        <v>-0.32480999999999999</v>
      </c>
      <c r="Y183">
        <v>-4.7130999999999998</v>
      </c>
      <c r="Z183">
        <v>-240.17939999999999</v>
      </c>
      <c r="AA183">
        <v>10.449</v>
      </c>
      <c r="AB183">
        <v>143.8647</v>
      </c>
      <c r="AC183">
        <v>119.621</v>
      </c>
      <c r="AD183">
        <v>118.185</v>
      </c>
      <c r="AE183">
        <v>178.30099999999999</v>
      </c>
      <c r="AF183">
        <v>1.79</v>
      </c>
      <c r="AG183">
        <v>2.5590000000000002</v>
      </c>
      <c r="AH183">
        <v>177.35</v>
      </c>
      <c r="AI183">
        <v>5.7583951300000003</v>
      </c>
      <c r="AJ183">
        <v>2.307309597650359</v>
      </c>
      <c r="AK183">
        <v>8.1380259555901482</v>
      </c>
      <c r="AL183">
        <v>6.4665125100000003</v>
      </c>
      <c r="AM183">
        <v>2.1807009953592158</v>
      </c>
      <c r="AN183">
        <v>6.8103892071334293</v>
      </c>
      <c r="AO183">
        <v>1777.2409</v>
      </c>
      <c r="AP183">
        <v>326.31709999999998</v>
      </c>
      <c r="AQ183">
        <v>75.438542847150686</v>
      </c>
      <c r="AR183">
        <v>62.194918263258778</v>
      </c>
      <c r="AS183">
        <v>90.03062558356676</v>
      </c>
    </row>
    <row r="184" spans="1:45" x14ac:dyDescent="0.3">
      <c r="B184" s="11"/>
      <c r="C184" t="s">
        <v>695</v>
      </c>
      <c r="D184" s="69">
        <f t="shared" si="116"/>
        <v>0</v>
      </c>
      <c r="E184">
        <f t="shared" si="117"/>
        <v>0.10881378541513365</v>
      </c>
      <c r="F184" s="77">
        <v>-895.66270799999995</v>
      </c>
      <c r="G184">
        <v>-895.429349</v>
      </c>
      <c r="H184">
        <v>-895.2686377</v>
      </c>
      <c r="I184" s="4">
        <f t="shared" si="115"/>
        <v>-895.03527870000005</v>
      </c>
      <c r="J184">
        <v>4.2306999999999997</v>
      </c>
      <c r="K184">
        <v>-0.29812</v>
      </c>
      <c r="L184">
        <v>-2.095E-2</v>
      </c>
      <c r="M184">
        <v>-0.15953999999999999</v>
      </c>
      <c r="N184">
        <v>0.27717000000000003</v>
      </c>
      <c r="O184">
        <v>4.5909999999999999E-2</v>
      </c>
      <c r="P184">
        <v>188.35900000000001</v>
      </c>
      <c r="Q184">
        <v>16.838799999999999</v>
      </c>
      <c r="R184">
        <v>8.3216999999999999</v>
      </c>
      <c r="S184">
        <v>-25.160499999999999</v>
      </c>
      <c r="T184">
        <v>31.398199999999999</v>
      </c>
      <c r="U184">
        <v>0.77176</v>
      </c>
      <c r="V184">
        <v>-0.57698000000000005</v>
      </c>
      <c r="W184">
        <v>-0.49806</v>
      </c>
      <c r="X184">
        <v>-0.32751000000000002</v>
      </c>
      <c r="Y184">
        <v>-4.2024999999999997</v>
      </c>
      <c r="Z184">
        <v>-226.755</v>
      </c>
      <c r="AA184">
        <v>6.3784999999999998</v>
      </c>
      <c r="AB184">
        <v>143.98400000000001</v>
      </c>
      <c r="AC184">
        <v>120.119</v>
      </c>
      <c r="AD184">
        <v>115.768</v>
      </c>
      <c r="AE184">
        <v>177.49600000000001</v>
      </c>
      <c r="AF184">
        <v>3.8159999999999998</v>
      </c>
      <c r="AG184">
        <v>4.907</v>
      </c>
      <c r="AH184">
        <v>173.78</v>
      </c>
      <c r="AI184">
        <v>4.1611509299999998</v>
      </c>
      <c r="AJ184">
        <v>1.8618756470343809</v>
      </c>
      <c r="AK184">
        <v>7.7268306755759992</v>
      </c>
      <c r="AL184">
        <v>5.4820544699999996</v>
      </c>
      <c r="AM184">
        <v>1.773215248410952</v>
      </c>
      <c r="AN184">
        <v>7.5139407890121364</v>
      </c>
      <c r="AO184">
        <v>1790.6134999999999</v>
      </c>
      <c r="AP184">
        <v>331.99360000000001</v>
      </c>
      <c r="AQ184">
        <v>78.256997504099317</v>
      </c>
      <c r="AR184">
        <v>67.481030020131413</v>
      </c>
      <c r="AS184">
        <v>90.491574292628997</v>
      </c>
    </row>
    <row r="185" spans="1:45" x14ac:dyDescent="0.3">
      <c r="B185" s="11"/>
      <c r="C185" t="s">
        <v>763</v>
      </c>
      <c r="D185" s="55">
        <f t="shared" si="116"/>
        <v>0.25589817016743904</v>
      </c>
      <c r="E185">
        <f t="shared" si="117"/>
        <v>7.0321446002951857E-2</v>
      </c>
      <c r="F185" s="77">
        <v>-895.66242799999998</v>
      </c>
      <c r="G185">
        <v>-895.42880100000002</v>
      </c>
      <c r="H185">
        <v>-895.26849790000006</v>
      </c>
      <c r="I185" s="4">
        <f t="shared" si="115"/>
        <v>-895.0348709000001</v>
      </c>
      <c r="J185">
        <v>6.9771999999999998</v>
      </c>
      <c r="K185">
        <v>-0.29823</v>
      </c>
      <c r="L185">
        <v>-2.1270000000000001E-2</v>
      </c>
      <c r="M185">
        <v>-0.15975</v>
      </c>
      <c r="N185">
        <v>0.27695999999999998</v>
      </c>
      <c r="O185">
        <v>4.607E-2</v>
      </c>
      <c r="P185">
        <v>186.941</v>
      </c>
      <c r="Q185">
        <v>15.6029</v>
      </c>
      <c r="R185">
        <v>5.6083999999999996</v>
      </c>
      <c r="S185">
        <v>-21.211300000000001</v>
      </c>
      <c r="T185">
        <v>26.922499999999999</v>
      </c>
      <c r="U185">
        <v>0.77354000000000001</v>
      </c>
      <c r="V185">
        <v>-0.57759000000000005</v>
      </c>
      <c r="W185">
        <v>-0.50070999999999999</v>
      </c>
      <c r="X185">
        <v>-0.32799</v>
      </c>
      <c r="Y185">
        <v>-4.7609000000000004</v>
      </c>
      <c r="Z185">
        <v>-224.28020000000001</v>
      </c>
      <c r="AA185">
        <v>7.8091999999999997</v>
      </c>
      <c r="AB185">
        <v>142.92439999999999</v>
      </c>
      <c r="AC185">
        <v>120.07599999999999</v>
      </c>
      <c r="AD185">
        <v>115.79300000000001</v>
      </c>
      <c r="AE185">
        <v>7.0990000000000002</v>
      </c>
      <c r="AF185">
        <v>175.422</v>
      </c>
      <c r="AG185">
        <v>170.364</v>
      </c>
      <c r="AH185">
        <v>7.1150000000000002</v>
      </c>
      <c r="AI185">
        <v>4.1597614600000004</v>
      </c>
      <c r="AJ185">
        <v>1.8574644205144719</v>
      </c>
      <c r="AK185">
        <v>7.4602156563787032</v>
      </c>
      <c r="AL185">
        <v>5.5915830899999994</v>
      </c>
      <c r="AM185">
        <v>1.7</v>
      </c>
      <c r="AN185">
        <v>7.0079846023894374</v>
      </c>
      <c r="AO185">
        <v>1790.4097999999999</v>
      </c>
      <c r="AP185">
        <v>347.02199999999999</v>
      </c>
      <c r="AQ185">
        <v>78.898121746309613</v>
      </c>
      <c r="AR185">
        <v>68.327487553521792</v>
      </c>
      <c r="AS185">
        <v>90.626844043412973</v>
      </c>
    </row>
    <row r="186" spans="1:45" x14ac:dyDescent="0.3">
      <c r="B186" s="11"/>
      <c r="C186" t="s">
        <v>764</v>
      </c>
      <c r="D186" s="55">
        <f t="shared" si="116"/>
        <v>0.55528271414623809</v>
      </c>
      <c r="E186" s="76">
        <f t="shared" si="117"/>
        <v>4.2196109684387473E-2</v>
      </c>
      <c r="F186" s="77">
        <v>-895.66138899999999</v>
      </c>
      <c r="G186">
        <v>-895.42854399999999</v>
      </c>
      <c r="H186">
        <v>-895.26723879999997</v>
      </c>
      <c r="I186" s="4">
        <f t="shared" si="115"/>
        <v>-895.03439379999998</v>
      </c>
      <c r="J186">
        <v>4.0067000000000004</v>
      </c>
      <c r="K186">
        <v>-0.30076999999999998</v>
      </c>
      <c r="L186">
        <v>-2.0930000000000001E-2</v>
      </c>
      <c r="M186">
        <v>-0.16084999999999999</v>
      </c>
      <c r="N186">
        <v>0.27983999999999998</v>
      </c>
      <c r="O186">
        <v>4.623E-2</v>
      </c>
      <c r="P186">
        <v>192.60400000000001</v>
      </c>
      <c r="Q186">
        <v>12.838900000000001</v>
      </c>
      <c r="R186">
        <v>7.7907000000000002</v>
      </c>
      <c r="S186">
        <v>-20.6296</v>
      </c>
      <c r="T186">
        <v>25.5169</v>
      </c>
      <c r="U186">
        <v>0.77254999999999996</v>
      </c>
      <c r="V186">
        <v>-0.57569000000000004</v>
      </c>
      <c r="W186">
        <v>-0.49804999999999999</v>
      </c>
      <c r="X186">
        <v>-0.32968999999999998</v>
      </c>
      <c r="Y186">
        <v>-4.2439999999999998</v>
      </c>
      <c r="Z186">
        <v>-217.8501</v>
      </c>
      <c r="AA186">
        <v>5.3727999999999998</v>
      </c>
      <c r="AB186">
        <v>146.86670000000001</v>
      </c>
      <c r="AC186">
        <v>120.07</v>
      </c>
      <c r="AD186">
        <v>115.47</v>
      </c>
      <c r="AE186">
        <v>178.31100000000001</v>
      </c>
      <c r="AF186">
        <v>2.5550000000000002</v>
      </c>
      <c r="AG186">
        <v>3.0880000000000001</v>
      </c>
      <c r="AH186">
        <v>176.047</v>
      </c>
      <c r="AI186">
        <v>8.6823154900000006</v>
      </c>
      <c r="AJ186">
        <v>1.889288783387411</v>
      </c>
      <c r="AK186">
        <v>6.6860281881684562</v>
      </c>
      <c r="AL186">
        <v>5.4913724400000001</v>
      </c>
      <c r="AM186">
        <v>1.769459817605449</v>
      </c>
      <c r="AN186">
        <v>9.5762361173161583</v>
      </c>
      <c r="AO186">
        <v>1795.4075</v>
      </c>
      <c r="AP186">
        <v>256.4513</v>
      </c>
      <c r="AQ186">
        <v>76.456400671199944</v>
      </c>
      <c r="AR186">
        <v>63.734478112839398</v>
      </c>
      <c r="AS186">
        <v>90.233463180342923</v>
      </c>
    </row>
    <row r="187" spans="1:45" x14ac:dyDescent="0.3">
      <c r="B187" s="11"/>
      <c r="C187" t="s">
        <v>765</v>
      </c>
      <c r="D187" s="55">
        <f t="shared" si="116"/>
        <v>0.6225516788762756</v>
      </c>
      <c r="E187" s="76">
        <f t="shared" si="117"/>
        <v>3.7621189985834649E-2</v>
      </c>
      <c r="F187" s="77">
        <v>-895.66158399999995</v>
      </c>
      <c r="G187">
        <v>-895.42838300000005</v>
      </c>
      <c r="H187">
        <v>-895.26748759999998</v>
      </c>
      <c r="I187" s="4">
        <f t="shared" si="115"/>
        <v>-895.03428660000009</v>
      </c>
      <c r="J187">
        <v>5.17</v>
      </c>
      <c r="K187">
        <v>-0.29805999999999999</v>
      </c>
      <c r="L187">
        <v>-2.0660000000000001E-2</v>
      </c>
      <c r="M187">
        <v>-0.15936</v>
      </c>
      <c r="N187">
        <v>0.27739999999999998</v>
      </c>
      <c r="O187">
        <v>4.5769999999999998E-2</v>
      </c>
      <c r="P187">
        <v>194.983</v>
      </c>
      <c r="Q187">
        <v>15.6553</v>
      </c>
      <c r="R187">
        <v>-2.7991000000000001</v>
      </c>
      <c r="S187">
        <v>-12.856199999999999</v>
      </c>
      <c r="T187">
        <v>20.450099999999999</v>
      </c>
      <c r="U187">
        <v>0.77246999999999999</v>
      </c>
      <c r="V187">
        <v>-0.57850000000000001</v>
      </c>
      <c r="W187">
        <v>-0.49731999999999998</v>
      </c>
      <c r="X187">
        <v>-0.33051999999999998</v>
      </c>
      <c r="Y187">
        <v>-4.8491999999999997</v>
      </c>
      <c r="Z187">
        <v>-213.2218</v>
      </c>
      <c r="AA187">
        <v>5.7907999999999999</v>
      </c>
      <c r="AB187">
        <v>146.13130000000001</v>
      </c>
      <c r="AC187">
        <v>120.14</v>
      </c>
      <c r="AD187">
        <v>115.509</v>
      </c>
      <c r="AE187">
        <v>179.309</v>
      </c>
      <c r="AF187">
        <v>1.198</v>
      </c>
      <c r="AG187">
        <v>2.3719999999999999</v>
      </c>
      <c r="AH187">
        <v>177.12100000000001</v>
      </c>
      <c r="AI187">
        <v>4.8496289800000003</v>
      </c>
      <c r="AJ187">
        <v>1.9118571274833041</v>
      </c>
      <c r="AK187">
        <v>8.4988359047279598</v>
      </c>
      <c r="AL187">
        <v>8.4263142300000009</v>
      </c>
      <c r="AM187">
        <v>1.9955948214135539</v>
      </c>
      <c r="AN187">
        <v>5.2427991378158794</v>
      </c>
      <c r="AO187">
        <v>1789.0554999999999</v>
      </c>
      <c r="AP187">
        <v>269.60309999999998</v>
      </c>
      <c r="AQ187">
        <v>76.568992076203003</v>
      </c>
      <c r="AR187">
        <v>64.722201328265697</v>
      </c>
      <c r="AS187">
        <v>90.299496916888572</v>
      </c>
    </row>
    <row r="188" spans="1:45" x14ac:dyDescent="0.3">
      <c r="B188" s="11"/>
      <c r="C188" t="s">
        <v>766</v>
      </c>
      <c r="D188" s="55">
        <f t="shared" si="116"/>
        <v>0.38855357284628556</v>
      </c>
      <c r="E188">
        <f t="shared" si="117"/>
        <v>5.6079327507135179E-2</v>
      </c>
      <c r="F188" s="77">
        <v>-895.66090799999995</v>
      </c>
      <c r="G188">
        <v>-895.42812500000002</v>
      </c>
      <c r="H188">
        <v>-895.26744250000002</v>
      </c>
      <c r="I188" s="4">
        <f t="shared" si="115"/>
        <v>-895.03465949999998</v>
      </c>
      <c r="J188">
        <v>6.6463000000000001</v>
      </c>
      <c r="K188">
        <v>-0.30149999999999999</v>
      </c>
      <c r="L188">
        <v>-2.112E-2</v>
      </c>
      <c r="M188">
        <v>-0.16131000000000001</v>
      </c>
      <c r="N188">
        <v>0.28038000000000002</v>
      </c>
      <c r="O188">
        <v>4.6399999999999997E-2</v>
      </c>
      <c r="P188">
        <v>192.52199999999999</v>
      </c>
      <c r="Q188">
        <v>14.0602</v>
      </c>
      <c r="R188">
        <v>3.4220999999999999</v>
      </c>
      <c r="S188">
        <v>-17.482199999999999</v>
      </c>
      <c r="T188">
        <v>22.694199999999999</v>
      </c>
      <c r="U188">
        <v>0.77395999999999998</v>
      </c>
      <c r="V188">
        <v>-0.57711000000000001</v>
      </c>
      <c r="W188">
        <v>-0.50014000000000003</v>
      </c>
      <c r="X188">
        <v>-0.33021</v>
      </c>
      <c r="Y188">
        <v>-4.7087000000000003</v>
      </c>
      <c r="Z188">
        <v>-209.90880000000001</v>
      </c>
      <c r="AA188">
        <v>6.7736000000000001</v>
      </c>
      <c r="AB188">
        <v>146.8674</v>
      </c>
      <c r="AC188">
        <v>120.105</v>
      </c>
      <c r="AD188">
        <v>115.393</v>
      </c>
      <c r="AE188">
        <v>2.9870000000000001</v>
      </c>
      <c r="AF188">
        <v>177.94800000000001</v>
      </c>
      <c r="AG188">
        <v>175.721</v>
      </c>
      <c r="AH188">
        <v>3.3450000000000002</v>
      </c>
      <c r="AI188">
        <v>8.6614621500000002</v>
      </c>
      <c r="AJ188">
        <v>1.8826401340009129</v>
      </c>
      <c r="AK188">
        <v>6.7236542985495449</v>
      </c>
      <c r="AL188">
        <v>5.5937699299999997</v>
      </c>
      <c r="AM188">
        <v>1.75314569492189</v>
      </c>
      <c r="AN188">
        <v>9.5989090142081164</v>
      </c>
      <c r="AO188">
        <v>1795.5174999999999</v>
      </c>
      <c r="AP188">
        <v>258.61040000000003</v>
      </c>
      <c r="AQ188">
        <v>76.462145333481118</v>
      </c>
      <c r="AR188">
        <v>63.735676620993353</v>
      </c>
      <c r="AS188">
        <v>90.23454715219421</v>
      </c>
    </row>
    <row r="189" spans="1:45" x14ac:dyDescent="0.3">
      <c r="B189" s="11"/>
      <c r="C189" t="s">
        <v>767</v>
      </c>
      <c r="D189" s="55">
        <f t="shared" si="116"/>
        <v>0.4984303987328294</v>
      </c>
      <c r="E189">
        <f t="shared" si="117"/>
        <v>4.6493747580161372E-2</v>
      </c>
      <c r="F189" s="77">
        <v>-895.66116399999999</v>
      </c>
      <c r="G189">
        <v>-895.42803500000002</v>
      </c>
      <c r="H189">
        <v>-895.26761339999996</v>
      </c>
      <c r="I189" s="4">
        <f t="shared" si="115"/>
        <v>-895.0344844</v>
      </c>
      <c r="J189">
        <v>6.5891000000000002</v>
      </c>
      <c r="K189">
        <v>-0.29809999999999998</v>
      </c>
      <c r="L189">
        <v>-2.0969999999999999E-2</v>
      </c>
      <c r="M189">
        <v>-0.15953000000000001</v>
      </c>
      <c r="N189">
        <v>0.27712999999999999</v>
      </c>
      <c r="O189">
        <v>4.5920000000000002E-2</v>
      </c>
      <c r="P189">
        <v>194.899</v>
      </c>
      <c r="Q189">
        <v>17.7102</v>
      </c>
      <c r="R189">
        <v>-7.5800000000000006E-2</v>
      </c>
      <c r="S189">
        <v>-17.634399999999999</v>
      </c>
      <c r="T189">
        <v>24.992599999999999</v>
      </c>
      <c r="U189">
        <v>0.77368000000000003</v>
      </c>
      <c r="V189">
        <v>-0.57959000000000005</v>
      </c>
      <c r="W189">
        <v>-0.49933</v>
      </c>
      <c r="X189">
        <v>-0.33115</v>
      </c>
      <c r="Y189">
        <v>-5.2034000000000002</v>
      </c>
      <c r="Z189">
        <v>-205.92189999999999</v>
      </c>
      <c r="AA189">
        <v>7.1570999999999998</v>
      </c>
      <c r="AB189">
        <v>145.9006</v>
      </c>
      <c r="AC189">
        <v>120.169</v>
      </c>
      <c r="AD189">
        <v>115.434</v>
      </c>
      <c r="AE189">
        <v>0.77800000000000002</v>
      </c>
      <c r="AF189">
        <v>179.44200000000001</v>
      </c>
      <c r="AG189">
        <v>177.78200000000001</v>
      </c>
      <c r="AH189">
        <v>1.9990000000000001</v>
      </c>
      <c r="AI189">
        <v>4.8414031299999998</v>
      </c>
      <c r="AJ189">
        <v>1.8984232348776</v>
      </c>
      <c r="AK189">
        <v>8.4880268049276566</v>
      </c>
      <c r="AL189">
        <v>8.4229100100000007</v>
      </c>
      <c r="AM189">
        <v>1.9166810458858541</v>
      </c>
      <c r="AN189">
        <v>5.2834223816668917</v>
      </c>
      <c r="AO189">
        <v>1789.0383999999999</v>
      </c>
      <c r="AP189">
        <v>269.10559999999998</v>
      </c>
      <c r="AQ189">
        <v>76.573086427775536</v>
      </c>
      <c r="AR189">
        <v>64.732475692178355</v>
      </c>
      <c r="AS189">
        <v>90.293448666091507</v>
      </c>
    </row>
    <row r="190" spans="1:45" s="16" customFormat="1" x14ac:dyDescent="0.3">
      <c r="A190" s="14" t="s">
        <v>696</v>
      </c>
      <c r="B190" s="14" t="s">
        <v>682</v>
      </c>
      <c r="C190" s="14" t="s">
        <v>697</v>
      </c>
      <c r="D190" s="14"/>
      <c r="E190" s="15">
        <f>SUM(E171:E189)</f>
        <v>0.99999999999999989</v>
      </c>
      <c r="F190" s="83">
        <f>$E$171*F171+$E$172*F172+$E$173*F173+$E$174*F174+$E$175*F175+$E$176*F176+$E$177*F177+$E$178*F178+$E$179*F179+$E$180*F180+$E$181*F181+$E$182*F182+$E$183*F183+$E$184*F184+$E$185*F185+$E$186*F186+$E$187*F187+$E$188*F188+$E$189*F189</f>
        <v>-895.66183943761246</v>
      </c>
      <c r="G190" s="83">
        <f t="shared" ref="G190:AS190" si="118">$E$171*G171+$E$172*G172+$E$173*G173+$E$174*G174+$E$175*G175+$E$176*G176+$E$177*G177+$E$178*G178+$E$179*G179+$E$180*G180+$E$181*G181+$E$182*G182+$E$183*G183+$E$184*G184+$E$185*G185+$E$186*G186+$E$187*G187+$E$188*G188+$E$189*G189</f>
        <v>-895.42906670805598</v>
      </c>
      <c r="H190" s="83">
        <f t="shared" si="118"/>
        <v>-895.26758611248954</v>
      </c>
      <c r="I190" s="83">
        <f>$E$171*I171+$E$172*I172+$E$173*I173+$E$174*I174+$E$175*I175+$E$176*I176+$E$177*I177+$E$178*I178+$E$179*I179+$E$180*I180+$E$181*I181+$E$182*I182+$E$183*I183+$E$184*I184+$E$185*I185+$E$186*I186+$E$187*I187+$E$188*I188+$E$189*I189</f>
        <v>-895.03481338293284</v>
      </c>
      <c r="J190" s="83">
        <f t="shared" si="118"/>
        <v>4.7954867606261748</v>
      </c>
      <c r="K190" s="83">
        <f t="shared" si="118"/>
        <v>-0.29981642216820575</v>
      </c>
      <c r="L190" s="83">
        <f t="shared" si="118"/>
        <v>-2.0762479449192371E-2</v>
      </c>
      <c r="M190" s="83">
        <f t="shared" si="118"/>
        <v>-0.1602880191885257</v>
      </c>
      <c r="N190" s="83">
        <f t="shared" si="118"/>
        <v>0.27905394271901346</v>
      </c>
      <c r="O190" s="83">
        <f t="shared" si="118"/>
        <v>4.6033464967598373E-2</v>
      </c>
      <c r="P190" s="83">
        <f t="shared" si="118"/>
        <v>192.80363151055727</v>
      </c>
      <c r="Q190" s="83">
        <f t="shared" si="118"/>
        <v>14.376462578897229</v>
      </c>
      <c r="R190" s="83">
        <f t="shared" si="118"/>
        <v>4.4515346123435657</v>
      </c>
      <c r="S190" s="83">
        <f t="shared" si="118"/>
        <v>-18.827997505450806</v>
      </c>
      <c r="T190" s="83">
        <f t="shared" si="118"/>
        <v>24.420789180980698</v>
      </c>
      <c r="U190" s="83">
        <f t="shared" si="118"/>
        <v>0.77320439911797256</v>
      </c>
      <c r="V190" s="83">
        <f t="shared" si="118"/>
        <v>-0.57891707890038302</v>
      </c>
      <c r="W190" s="83">
        <f t="shared" si="118"/>
        <v>-0.49721254171738277</v>
      </c>
      <c r="X190" s="83">
        <f t="shared" si="118"/>
        <v>-0.32935452979991059</v>
      </c>
      <c r="Y190" s="83">
        <f t="shared" si="118"/>
        <v>-3.8141675201940508</v>
      </c>
      <c r="Z190" s="83">
        <f t="shared" si="118"/>
        <v>-211.21931015405966</v>
      </c>
      <c r="AA190" s="83">
        <f t="shared" si="118"/>
        <v>4.9243240844318104</v>
      </c>
      <c r="AB190" s="83">
        <f t="shared" si="118"/>
        <v>145.08787956827862</v>
      </c>
      <c r="AC190" s="83">
        <f t="shared" si="118"/>
        <v>120.13316848035851</v>
      </c>
      <c r="AD190" s="83">
        <f t="shared" si="118"/>
        <v>115.67894339839069</v>
      </c>
      <c r="AE190" s="83">
        <f t="shared" si="118"/>
        <v>90.602337329563042</v>
      </c>
      <c r="AF190" s="83">
        <f t="shared" si="118"/>
        <v>90.233995272923707</v>
      </c>
      <c r="AG190" s="83">
        <f t="shared" si="118"/>
        <v>89.50013232741945</v>
      </c>
      <c r="AH190" s="83">
        <f t="shared" si="118"/>
        <v>89.662121283708601</v>
      </c>
      <c r="AI190" s="83">
        <f t="shared" si="118"/>
        <v>6.9042639686857727</v>
      </c>
      <c r="AJ190" s="83">
        <f t="shared" si="118"/>
        <v>2.2542546684494065</v>
      </c>
      <c r="AK190" s="83">
        <f t="shared" si="118"/>
        <v>7.3305640643908188</v>
      </c>
      <c r="AL190" s="83">
        <f t="shared" si="118"/>
        <v>6.54771362580078</v>
      </c>
      <c r="AM190" s="83">
        <f t="shared" si="118"/>
        <v>1.9712756111313765</v>
      </c>
      <c r="AN190" s="83">
        <f t="shared" si="118"/>
        <v>7.7869120255863944</v>
      </c>
      <c r="AO190" s="83">
        <f t="shared" si="118"/>
        <v>1789.5399880405421</v>
      </c>
      <c r="AP190" s="83">
        <f t="shared" si="118"/>
        <v>264.81411352373391</v>
      </c>
      <c r="AQ190" s="83">
        <f t="shared" si="118"/>
        <v>76.468275823720873</v>
      </c>
      <c r="AR190" s="83">
        <f t="shared" si="118"/>
        <v>63.935322040506456</v>
      </c>
      <c r="AS190" s="83">
        <f t="shared" si="118"/>
        <v>90.222465059443337</v>
      </c>
    </row>
    <row r="191" spans="1:45" x14ac:dyDescent="0.3">
      <c r="C191" s="70" t="s">
        <v>774</v>
      </c>
      <c r="D191" s="69">
        <f>(I191-MIN($I$191:$I$197))*627.509</f>
        <v>0</v>
      </c>
      <c r="E191">
        <f>EXP(-D191/(0.001986*295.15))/(EXP(-$D$191/(0.001986*295.15))+EXP(-$D$192/(0.001986*295.15))+EXP(-$D$193/(0.001986*295.15))+EXP(-$D$194/(0.001986*295.15))+EXP(-$D$195/(0.001986*295.15))+EXP(-$D$196/(0.001986*295.15))+EXP(-$D$197/(0.001986*295.15)))</f>
        <v>0.247628282426018</v>
      </c>
      <c r="F191" s="77">
        <v>-1139.0908199999999</v>
      </c>
      <c r="G191">
        <v>-1138.894419</v>
      </c>
      <c r="H191">
        <v>-1138.6240568999999</v>
      </c>
      <c r="I191" s="4">
        <f t="shared" ref="I191:I197" si="119">H191+G191-F191</f>
        <v>-1138.4276559</v>
      </c>
      <c r="J191">
        <v>8.19</v>
      </c>
      <c r="K191">
        <v>-0.30077999999999999</v>
      </c>
      <c r="L191">
        <v>-4.129E-2</v>
      </c>
      <c r="M191">
        <v>-0.17102999999999999</v>
      </c>
      <c r="N191">
        <v>0.25949</v>
      </c>
      <c r="O191">
        <v>5.6370000000000003E-2</v>
      </c>
      <c r="P191">
        <v>210.46799999999999</v>
      </c>
      <c r="Q191">
        <v>11.166499999999999</v>
      </c>
      <c r="R191">
        <v>-1.89</v>
      </c>
      <c r="S191">
        <v>-9.2765000000000004</v>
      </c>
      <c r="T191">
        <v>14.6395</v>
      </c>
      <c r="U191">
        <v>0.72648000000000001</v>
      </c>
      <c r="V191">
        <v>-0.57047000000000003</v>
      </c>
      <c r="W191">
        <v>-0.52114000000000005</v>
      </c>
      <c r="X191">
        <v>-3.7580000000000002E-2</v>
      </c>
      <c r="Y191">
        <v>-1.7925</v>
      </c>
      <c r="Z191">
        <v>-239.2099</v>
      </c>
      <c r="AA191">
        <v>2.3731</v>
      </c>
      <c r="AB191">
        <v>31.782900000000001</v>
      </c>
      <c r="AC191">
        <v>120.514</v>
      </c>
      <c r="AD191">
        <v>116.495</v>
      </c>
      <c r="AE191">
        <v>15.211</v>
      </c>
      <c r="AF191">
        <v>166.16</v>
      </c>
      <c r="AG191">
        <v>166.20500000000001</v>
      </c>
      <c r="AH191">
        <v>12.423999999999999</v>
      </c>
      <c r="AI191">
        <v>6.4479782500000002</v>
      </c>
      <c r="AJ191">
        <v>2.4367402652912</v>
      </c>
      <c r="AK191">
        <v>8.8020265076706128</v>
      </c>
      <c r="AL191">
        <v>5.7132672699999993</v>
      </c>
      <c r="AM191">
        <v>2.1172933929496471</v>
      </c>
      <c r="AN191">
        <v>8.393260217940048</v>
      </c>
      <c r="AO191">
        <v>1764.6759</v>
      </c>
      <c r="AP191">
        <v>275.88150000000002</v>
      </c>
      <c r="AQ191">
        <v>79.106320356248688</v>
      </c>
      <c r="AR191">
        <v>66.534811614306264</v>
      </c>
      <c r="AS191">
        <v>92.040306406373134</v>
      </c>
    </row>
    <row r="192" spans="1:45" x14ac:dyDescent="0.3">
      <c r="B192" s="11"/>
      <c r="C192" s="70" t="s">
        <v>775</v>
      </c>
      <c r="D192" s="55">
        <f t="shared" ref="D192:D197" si="120">(I192-MIN($I$191:$I$197))*627.509</f>
        <v>6.7206213994276828E-2</v>
      </c>
      <c r="E192">
        <f t="shared" ref="E192:E197" si="121">EXP(-D192/(0.001986*295.15))/(EXP(-$D$191/(0.001986*295.15))+EXP(-$D$192/(0.001986*295.15))+EXP(-$D$193/(0.001986*295.15))+EXP(-$D$194/(0.001986*295.15))+EXP(-$D$195/(0.001986*295.15))+EXP(-$D$196/(0.001986*295.15))+EXP(-$D$197/(0.001986*295.15)))</f>
        <v>0.22080395777451162</v>
      </c>
      <c r="F192" s="77">
        <v>-1139.091833</v>
      </c>
      <c r="G192">
        <v>-1138.8955020000001</v>
      </c>
      <c r="H192">
        <v>-1138.6238797999999</v>
      </c>
      <c r="I192" s="4">
        <f t="shared" si="119"/>
        <v>-1138.4275487999998</v>
      </c>
      <c r="J192">
        <v>6.0487000000000002</v>
      </c>
      <c r="K192">
        <v>-0.29987999999999998</v>
      </c>
      <c r="L192">
        <v>-3.9789999999999999E-2</v>
      </c>
      <c r="M192">
        <v>-0.16983000000000001</v>
      </c>
      <c r="N192">
        <v>0.26008999999999999</v>
      </c>
      <c r="O192">
        <v>5.5449999999999999E-2</v>
      </c>
      <c r="P192">
        <v>210.26900000000001</v>
      </c>
      <c r="Q192">
        <v>15.973599999999999</v>
      </c>
      <c r="R192">
        <v>-6.3179999999999996</v>
      </c>
      <c r="S192">
        <v>-9.6555999999999997</v>
      </c>
      <c r="T192">
        <v>19.705500000000001</v>
      </c>
      <c r="U192">
        <v>0.72560000000000002</v>
      </c>
      <c r="V192">
        <v>-0.56966000000000006</v>
      </c>
      <c r="W192">
        <v>-0.51712000000000002</v>
      </c>
      <c r="X192">
        <v>-3.7499999999999999E-2</v>
      </c>
      <c r="Y192">
        <v>-1.3096000000000001</v>
      </c>
      <c r="Z192">
        <v>-245.95760000000001</v>
      </c>
      <c r="AA192">
        <v>1.3080000000000001</v>
      </c>
      <c r="AB192">
        <v>31.357700000000001</v>
      </c>
      <c r="AC192">
        <v>120.675</v>
      </c>
      <c r="AD192">
        <v>116.11199999999999</v>
      </c>
      <c r="AE192">
        <v>166.02</v>
      </c>
      <c r="AF192">
        <v>13.276</v>
      </c>
      <c r="AG192">
        <v>12.743</v>
      </c>
      <c r="AH192">
        <v>167.96199999999999</v>
      </c>
      <c r="AI192">
        <v>6.4487166800000004</v>
      </c>
      <c r="AJ192">
        <v>2.4459832190838902</v>
      </c>
      <c r="AK192">
        <v>8.7747371206347289</v>
      </c>
      <c r="AL192">
        <v>5.6297568699999996</v>
      </c>
      <c r="AM192">
        <v>2.1235754493156849</v>
      </c>
      <c r="AN192">
        <v>8.3968818906639289</v>
      </c>
      <c r="AO192">
        <v>1765.6545000000001</v>
      </c>
      <c r="AP192">
        <v>275.4674</v>
      </c>
      <c r="AQ192">
        <v>79.027418362237341</v>
      </c>
      <c r="AR192">
        <v>66.505941734170037</v>
      </c>
      <c r="AS192">
        <v>91.972615837398138</v>
      </c>
    </row>
    <row r="193" spans="1:45" x14ac:dyDescent="0.3">
      <c r="C193" s="72" t="s">
        <v>776</v>
      </c>
      <c r="D193" s="55">
        <f t="shared" si="120"/>
        <v>6.7645470357373366E-2</v>
      </c>
      <c r="E193">
        <f t="shared" si="121"/>
        <v>0.22063855599795426</v>
      </c>
      <c r="F193" s="77">
        <v>-1139.091799</v>
      </c>
      <c r="G193">
        <v>-1138.8954879999999</v>
      </c>
      <c r="H193">
        <v>-1138.6238590999999</v>
      </c>
      <c r="I193" s="4">
        <f t="shared" si="119"/>
        <v>-1138.4275480999997</v>
      </c>
      <c r="J193">
        <v>6.1707000000000001</v>
      </c>
      <c r="K193">
        <v>-0.29987999999999998</v>
      </c>
      <c r="L193">
        <v>-3.9780000000000003E-2</v>
      </c>
      <c r="M193">
        <v>-0.16983000000000001</v>
      </c>
      <c r="N193">
        <v>0.2601</v>
      </c>
      <c r="O193">
        <v>5.5440000000000003E-2</v>
      </c>
      <c r="P193">
        <v>210.149</v>
      </c>
      <c r="Q193">
        <v>15.4849</v>
      </c>
      <c r="R193">
        <v>-6.1147</v>
      </c>
      <c r="S193">
        <v>-9.3703000000000003</v>
      </c>
      <c r="T193">
        <v>19.104299999999999</v>
      </c>
      <c r="U193">
        <v>0.72004999999999997</v>
      </c>
      <c r="V193">
        <v>-0.56477999999999995</v>
      </c>
      <c r="W193">
        <v>-0.51732999999999996</v>
      </c>
      <c r="X193">
        <v>-3.6609999999999997E-2</v>
      </c>
      <c r="Y193">
        <v>-1.3561000000000001</v>
      </c>
      <c r="Z193">
        <v>-246.03630000000001</v>
      </c>
      <c r="AA193">
        <v>1.2020999999999999</v>
      </c>
      <c r="AB193">
        <v>31.3065</v>
      </c>
      <c r="AC193">
        <v>120.7</v>
      </c>
      <c r="AD193">
        <v>116.07899999999999</v>
      </c>
      <c r="AE193">
        <v>166.04</v>
      </c>
      <c r="AF193">
        <v>13.305</v>
      </c>
      <c r="AG193">
        <v>12.746</v>
      </c>
      <c r="AH193">
        <v>167.90899999999999</v>
      </c>
      <c r="AI193">
        <v>6.4488124400000002</v>
      </c>
      <c r="AJ193">
        <v>2.4493670017357938</v>
      </c>
      <c r="AK193">
        <v>8.8543406400208209</v>
      </c>
      <c r="AL193">
        <v>5.5345860099999999</v>
      </c>
      <c r="AM193">
        <v>2.1241718625765649</v>
      </c>
      <c r="AN193">
        <v>7.9906837360068836</v>
      </c>
      <c r="AO193">
        <v>1765.6434999999999</v>
      </c>
      <c r="AP193">
        <v>275.76049999999998</v>
      </c>
      <c r="AQ193">
        <v>79.034779584051606</v>
      </c>
      <c r="AR193">
        <v>66.511401018979214</v>
      </c>
      <c r="AS193">
        <v>91.981759239893634</v>
      </c>
    </row>
    <row r="194" spans="1:45" x14ac:dyDescent="0.3">
      <c r="C194" s="70" t="s">
        <v>777</v>
      </c>
      <c r="D194" s="55">
        <f t="shared" si="120"/>
        <v>0.69415045585946222</v>
      </c>
      <c r="E194">
        <f t="shared" si="121"/>
        <v>7.5770646573654801E-2</v>
      </c>
      <c r="F194" s="77">
        <v>-1139.0880460000001</v>
      </c>
      <c r="G194">
        <v>-1138.8925119999999</v>
      </c>
      <c r="H194">
        <v>-1138.6220837000001</v>
      </c>
      <c r="I194" s="4">
        <f t="shared" si="119"/>
        <v>-1138.4265496999999</v>
      </c>
      <c r="J194">
        <v>8.1801999999999992</v>
      </c>
      <c r="K194">
        <v>-0.30304999999999999</v>
      </c>
      <c r="L194">
        <v>-3.6589999999999998E-2</v>
      </c>
      <c r="M194">
        <v>-0.16982</v>
      </c>
      <c r="N194">
        <v>0.26645999999999997</v>
      </c>
      <c r="O194">
        <v>5.4109999999999998E-2</v>
      </c>
      <c r="P194">
        <v>214.453</v>
      </c>
      <c r="Q194">
        <v>9.6853999999999996</v>
      </c>
      <c r="R194">
        <v>2.2477999999999998</v>
      </c>
      <c r="S194">
        <v>-11.9331</v>
      </c>
      <c r="T194">
        <v>15.532500000000001</v>
      </c>
      <c r="U194">
        <v>0.85102999999999995</v>
      </c>
      <c r="V194">
        <v>-0.58406000000000002</v>
      </c>
      <c r="W194">
        <v>-0.52900999999999998</v>
      </c>
      <c r="X194">
        <v>-5.4809999999999998E-2</v>
      </c>
      <c r="Y194">
        <v>0.49270000000000003</v>
      </c>
      <c r="Z194">
        <v>-243.97239999999999</v>
      </c>
      <c r="AA194">
        <v>-0.67989999999999995</v>
      </c>
      <c r="AB194">
        <v>31.137499999999999</v>
      </c>
      <c r="AC194">
        <v>120.67</v>
      </c>
      <c r="AD194">
        <v>115.795</v>
      </c>
      <c r="AE194">
        <v>5.8780000000000001</v>
      </c>
      <c r="AF194">
        <v>169.447</v>
      </c>
      <c r="AG194">
        <v>172.517</v>
      </c>
      <c r="AH194">
        <v>12.159000000000001</v>
      </c>
      <c r="AI194">
        <v>6.4337772099999997</v>
      </c>
      <c r="AJ194">
        <v>2.2439611825347221</v>
      </c>
      <c r="AK194">
        <v>8.7741310197206879</v>
      </c>
      <c r="AL194">
        <v>5.5742188399999986</v>
      </c>
      <c r="AM194">
        <v>2.2222861003821901</v>
      </c>
      <c r="AN194">
        <v>8.3075084614987507</v>
      </c>
      <c r="AO194">
        <v>1780.9195</v>
      </c>
      <c r="AP194">
        <v>246.74189999999999</v>
      </c>
      <c r="AQ194">
        <v>78.923621130843742</v>
      </c>
      <c r="AR194">
        <v>66.450203521812227</v>
      </c>
      <c r="AS194">
        <v>91.852222562501396</v>
      </c>
    </row>
    <row r="195" spans="1:45" x14ac:dyDescent="0.3">
      <c r="C195" s="70" t="s">
        <v>778</v>
      </c>
      <c r="D195" s="55">
        <f t="shared" si="120"/>
        <v>0.57071943537885295</v>
      </c>
      <c r="E195">
        <f t="shared" si="121"/>
        <v>9.3530143711101132E-2</v>
      </c>
      <c r="F195" s="77">
        <v>-1139.0879950000001</v>
      </c>
      <c r="G195">
        <v>-1138.892668</v>
      </c>
      <c r="H195">
        <v>-1138.6220734000001</v>
      </c>
      <c r="I195" s="4">
        <f t="shared" si="119"/>
        <v>-1138.4267464000002</v>
      </c>
      <c r="J195">
        <v>8.3339999999999996</v>
      </c>
      <c r="K195">
        <v>-0.30304999999999999</v>
      </c>
      <c r="L195">
        <v>-3.6639999999999999E-2</v>
      </c>
      <c r="M195">
        <v>-0.16983999999999999</v>
      </c>
      <c r="N195">
        <v>0.26640999999999998</v>
      </c>
      <c r="O195">
        <v>5.4140000000000001E-2</v>
      </c>
      <c r="P195">
        <v>214.38900000000001</v>
      </c>
      <c r="Q195">
        <v>9.0167000000000002</v>
      </c>
      <c r="R195">
        <v>1.9692000000000001</v>
      </c>
      <c r="S195">
        <v>-10.985900000000001</v>
      </c>
      <c r="T195">
        <v>14.348100000000001</v>
      </c>
      <c r="U195">
        <v>0.85107999999999995</v>
      </c>
      <c r="V195">
        <v>-0.58386000000000005</v>
      </c>
      <c r="W195">
        <v>-0.52905000000000002</v>
      </c>
      <c r="X195">
        <v>-5.4730000000000001E-2</v>
      </c>
      <c r="Y195">
        <v>0.43869999999999998</v>
      </c>
      <c r="Z195">
        <v>-244.22049999999999</v>
      </c>
      <c r="AA195">
        <v>-0.65059999999999996</v>
      </c>
      <c r="AB195">
        <v>31.117799999999999</v>
      </c>
      <c r="AC195">
        <v>120.678</v>
      </c>
      <c r="AD195">
        <v>115.788</v>
      </c>
      <c r="AE195">
        <v>5.734</v>
      </c>
      <c r="AF195">
        <v>169.578</v>
      </c>
      <c r="AG195">
        <v>172.66800000000001</v>
      </c>
      <c r="AH195">
        <v>12.02</v>
      </c>
      <c r="AI195">
        <v>6.4339516200000002</v>
      </c>
      <c r="AJ195">
        <v>2.242187490578603</v>
      </c>
      <c r="AK195">
        <v>8.8194297819973357</v>
      </c>
      <c r="AL195">
        <v>5.5741479599999986</v>
      </c>
      <c r="AM195">
        <v>2.221384034407234</v>
      </c>
      <c r="AN195">
        <v>8.2411740298599181</v>
      </c>
      <c r="AO195">
        <v>1781.2751000000001</v>
      </c>
      <c r="AP195">
        <v>246.46600000000001</v>
      </c>
      <c r="AQ195">
        <v>78.91950670888906</v>
      </c>
      <c r="AR195">
        <v>66.445110330188612</v>
      </c>
      <c r="AS195">
        <v>91.854150794006472</v>
      </c>
    </row>
    <row r="196" spans="1:45" x14ac:dyDescent="0.3">
      <c r="C196" s="70" t="s">
        <v>779</v>
      </c>
      <c r="D196" s="55">
        <f t="shared" si="120"/>
        <v>0.76562373087175095</v>
      </c>
      <c r="E196">
        <f t="shared" si="121"/>
        <v>6.7072750543227436E-2</v>
      </c>
      <c r="F196" s="77">
        <v>-1139.088898</v>
      </c>
      <c r="G196">
        <v>-1138.8931689999999</v>
      </c>
      <c r="H196">
        <v>-1138.6221648000001</v>
      </c>
      <c r="I196" s="4">
        <f t="shared" si="119"/>
        <v>-1138.4264358</v>
      </c>
      <c r="J196">
        <v>6.0286</v>
      </c>
      <c r="K196">
        <v>-0.30286999999999997</v>
      </c>
      <c r="L196">
        <v>-3.6269999999999997E-2</v>
      </c>
      <c r="M196">
        <v>-0.16957</v>
      </c>
      <c r="N196">
        <v>0.2666</v>
      </c>
      <c r="O196">
        <v>5.3929999999999999E-2</v>
      </c>
      <c r="P196">
        <v>214.60599999999999</v>
      </c>
      <c r="Q196">
        <v>15.456</v>
      </c>
      <c r="R196">
        <v>-3.6200999999999999</v>
      </c>
      <c r="S196">
        <v>-11.835800000000001</v>
      </c>
      <c r="T196">
        <v>19.800999999999998</v>
      </c>
      <c r="U196">
        <v>0.84818000000000005</v>
      </c>
      <c r="V196">
        <v>-0.58421000000000001</v>
      </c>
      <c r="W196">
        <v>-0.52603999999999995</v>
      </c>
      <c r="X196">
        <v>-5.5370000000000003E-2</v>
      </c>
      <c r="Y196">
        <v>1.1420999999999999</v>
      </c>
      <c r="Z196">
        <v>-251.09829999999999</v>
      </c>
      <c r="AA196">
        <v>-2.8666999999999998</v>
      </c>
      <c r="AB196">
        <v>31.129200000000001</v>
      </c>
      <c r="AC196">
        <v>120.645</v>
      </c>
      <c r="AD196">
        <v>115.78400000000001</v>
      </c>
      <c r="AE196">
        <v>168.601</v>
      </c>
      <c r="AF196">
        <v>5.44</v>
      </c>
      <c r="AG196">
        <v>12.948</v>
      </c>
      <c r="AH196">
        <v>173.01</v>
      </c>
      <c r="AI196">
        <v>6.4341632000000004</v>
      </c>
      <c r="AJ196">
        <v>2.2364918244376319</v>
      </c>
      <c r="AK196">
        <v>8.7768876183995843</v>
      </c>
      <c r="AL196">
        <v>5.4895733399999997</v>
      </c>
      <c r="AM196">
        <v>2.1993782977646048</v>
      </c>
      <c r="AN196">
        <v>8.2511910492057545</v>
      </c>
      <c r="AO196">
        <v>1778.9023</v>
      </c>
      <c r="AP196">
        <v>249.5556</v>
      </c>
      <c r="AQ196">
        <v>78.843114509418712</v>
      </c>
      <c r="AR196">
        <v>66.394934950302968</v>
      </c>
      <c r="AS196">
        <v>91.791223155929046</v>
      </c>
    </row>
    <row r="197" spans="1:45" x14ac:dyDescent="0.3">
      <c r="C197" s="70" t="s">
        <v>780</v>
      </c>
      <c r="D197" s="55">
        <f t="shared" si="120"/>
        <v>0.70362584171413733</v>
      </c>
      <c r="E197">
        <f t="shared" si="121"/>
        <v>7.4555662973532791E-2</v>
      </c>
      <c r="F197" s="77">
        <v>-1139.088849</v>
      </c>
      <c r="G197">
        <v>-1138.8932400000001</v>
      </c>
      <c r="H197">
        <v>-1138.6221436000001</v>
      </c>
      <c r="I197" s="4">
        <f t="shared" si="119"/>
        <v>-1138.4265346</v>
      </c>
      <c r="J197">
        <v>6.12</v>
      </c>
      <c r="K197">
        <v>-0.30286999999999997</v>
      </c>
      <c r="L197">
        <v>-3.6339999999999997E-2</v>
      </c>
      <c r="M197">
        <v>-0.1696</v>
      </c>
      <c r="N197">
        <v>0.26652999999999999</v>
      </c>
      <c r="O197">
        <v>5.3960000000000001E-2</v>
      </c>
      <c r="P197">
        <v>214.548</v>
      </c>
      <c r="Q197">
        <v>15.0686</v>
      </c>
      <c r="R197">
        <v>-2.9847999999999999</v>
      </c>
      <c r="S197">
        <v>-12.0838</v>
      </c>
      <c r="T197">
        <v>19.544599999999999</v>
      </c>
      <c r="U197">
        <v>0.84821999999999997</v>
      </c>
      <c r="V197">
        <v>-0.58403000000000005</v>
      </c>
      <c r="W197">
        <v>-0.52607000000000004</v>
      </c>
      <c r="X197">
        <v>-5.5280000000000003E-2</v>
      </c>
      <c r="Y197">
        <v>1.1095999999999999</v>
      </c>
      <c r="Z197">
        <v>-251.41130000000001</v>
      </c>
      <c r="AA197">
        <v>-2.8344999999999998</v>
      </c>
      <c r="AB197">
        <v>31.107800000000001</v>
      </c>
      <c r="AC197">
        <v>120.651</v>
      </c>
      <c r="AD197">
        <v>115.78100000000001</v>
      </c>
      <c r="AE197">
        <v>168.70699999999999</v>
      </c>
      <c r="AF197">
        <v>5.3529999999999998</v>
      </c>
      <c r="AG197">
        <v>12.84</v>
      </c>
      <c r="AH197">
        <v>173.1</v>
      </c>
      <c r="AI197">
        <v>6.4342322699999999</v>
      </c>
      <c r="AJ197">
        <v>2.2361390540830501</v>
      </c>
      <c r="AK197">
        <v>8.8167546962182595</v>
      </c>
      <c r="AL197">
        <v>5.4895567700000001</v>
      </c>
      <c r="AM197">
        <v>2.199195735996716</v>
      </c>
      <c r="AN197">
        <v>8.2144364735388216</v>
      </c>
      <c r="AO197">
        <v>1779.2239</v>
      </c>
      <c r="AP197">
        <v>249.28899999999999</v>
      </c>
      <c r="AQ197">
        <v>78.85250820333178</v>
      </c>
      <c r="AR197">
        <v>66.395818032192139</v>
      </c>
      <c r="AS197">
        <v>91.801337810129553</v>
      </c>
    </row>
    <row r="198" spans="1:45" s="16" customFormat="1" x14ac:dyDescent="0.3">
      <c r="A198" s="16" t="s">
        <v>781</v>
      </c>
      <c r="B198" s="16" t="s">
        <v>724</v>
      </c>
      <c r="C198" s="14" t="s">
        <v>782</v>
      </c>
      <c r="E198" s="16">
        <f>SUM(E191:E197)</f>
        <v>1.0000000000000002</v>
      </c>
      <c r="F198" s="83">
        <f>$E$191*F191+$E$192*F192+$E$193*F193+$E$194*F194+$E$195*F195+$E$196*F196+$E$197*F197</f>
        <v>-1139.0905094060877</v>
      </c>
      <c r="G198" s="16">
        <f t="shared" ref="G198:AS198" si="122">$E$191*G191+$E$192*G192+$E$193*G193+$E$194*G194+$E$195*G195+$E$196*G196+$E$197*G197</f>
        <v>-1138.8944139853331</v>
      </c>
      <c r="H198" s="16">
        <f t="shared" si="122"/>
        <v>-1138.6233695699316</v>
      </c>
      <c r="I198" s="16">
        <f t="shared" si="122"/>
        <v>-1138.427274149177</v>
      </c>
      <c r="J198" s="16">
        <f t="shared" si="122"/>
        <v>6.9850815720694017</v>
      </c>
      <c r="K198" s="16">
        <f t="shared" si="122"/>
        <v>-0.3010630179158012</v>
      </c>
      <c r="L198" s="16">
        <f>$E$191*L191+$E$192*L192+$E$193*L193+$E$194*L194+$E$195*L195+$E$196*L196+$E$197*L197</f>
        <v>-3.912883689718253E-2</v>
      </c>
      <c r="M198" s="16">
        <f t="shared" si="122"/>
        <v>-0.17009274481625744</v>
      </c>
      <c r="N198" s="16">
        <f t="shared" si="122"/>
        <v>0.26193418101861865</v>
      </c>
      <c r="O198" s="16">
        <f t="shared" si="122"/>
        <v>5.5238515960945443E-2</v>
      </c>
      <c r="P198" s="16">
        <f t="shared" si="122"/>
        <v>211.60408817980667</v>
      </c>
      <c r="Q198" s="16">
        <f t="shared" si="122"/>
        <v>13.446069453993251</v>
      </c>
      <c r="R198" s="16">
        <f t="shared" si="122"/>
        <v>-3.3230424260860056</v>
      </c>
      <c r="S198" s="16">
        <f t="shared" si="122"/>
        <v>-10.123034807423135</v>
      </c>
      <c r="T198" s="16">
        <f t="shared" si="122"/>
        <v>17.495507362798545</v>
      </c>
      <c r="U198" s="16">
        <f t="shared" si="122"/>
        <v>0.76319723669075212</v>
      </c>
      <c r="V198" s="16">
        <f t="shared" si="122"/>
        <v>-0.57325036150418696</v>
      </c>
      <c r="W198" s="16">
        <f t="shared" si="122"/>
        <v>-0.52144408951280508</v>
      </c>
      <c r="X198" s="16">
        <f t="shared" si="122"/>
        <v>-4.2770745955965028E-2</v>
      </c>
      <c r="Y198" s="16">
        <f t="shared" si="122"/>
        <v>-0.7945518814952115</v>
      </c>
      <c r="Z198" s="16">
        <f t="shared" si="122"/>
        <v>-244.74255690068878</v>
      </c>
      <c r="AA198" s="16">
        <f t="shared" si="122"/>
        <v>0.62571520717476625</v>
      </c>
      <c r="AB198" s="16">
        <f t="shared" si="122"/>
        <v>31.378614690092419</v>
      </c>
      <c r="AC198" s="16">
        <f t="shared" si="122"/>
        <v>120.63674802919998</v>
      </c>
      <c r="AD198" s="16">
        <f t="shared" si="122"/>
        <v>116.09855971167258</v>
      </c>
      <c r="AE198" s="16">
        <f t="shared" si="122"/>
        <v>101.92764946382079</v>
      </c>
      <c r="AF198" s="16">
        <f t="shared" si="122"/>
        <v>76.476640425934022</v>
      </c>
      <c r="AG198" s="16">
        <f t="shared" si="122"/>
        <v>77.830162725156327</v>
      </c>
      <c r="AH198" s="16">
        <f t="shared" si="122"/>
        <v>103.76577688694267</v>
      </c>
      <c r="AI198" s="16">
        <f t="shared" si="122"/>
        <v>6.4439859639865542</v>
      </c>
      <c r="AJ198" s="16">
        <f t="shared" si="122"/>
        <v>2.3803763762266987</v>
      </c>
      <c r="AK198" s="16">
        <f t="shared" si="122"/>
        <v>8.8064694246308122</v>
      </c>
      <c r="AL198" s="16">
        <f t="shared" si="122"/>
        <v>5.6001735776643669</v>
      </c>
      <c r="AM198" s="16">
        <f t="shared" si="122"/>
        <v>2.1495010732753594</v>
      </c>
      <c r="AN198" s="16">
        <f t="shared" si="122"/>
        <v>8.2616526021671426</v>
      </c>
      <c r="AO198" s="16">
        <f t="shared" si="122"/>
        <v>1769.9276218193022</v>
      </c>
      <c r="AP198" s="16">
        <f t="shared" si="122"/>
        <v>267.0558335494286</v>
      </c>
      <c r="AQ198" s="16">
        <f t="shared" si="122"/>
        <v>79.005220811862557</v>
      </c>
      <c r="AR198" s="16">
        <f t="shared" si="122"/>
        <v>66.488726495440375</v>
      </c>
      <c r="AS198" s="16">
        <f t="shared" si="122"/>
        <v>91.946256742087812</v>
      </c>
    </row>
    <row r="199" spans="1:45" x14ac:dyDescent="0.3">
      <c r="C199" s="70" t="s">
        <v>796</v>
      </c>
      <c r="D199" s="69">
        <f>(I199-MIN($I$199:$I$200))*627.509</f>
        <v>0</v>
      </c>
      <c r="E199" s="76">
        <f>EXP(-D199/(0.001986*295.15))/(EXP(-$D$199/(0.001986*295.15))+EXP(-$D$200/(0.001986*295.15)))</f>
        <v>0.59553349981199077</v>
      </c>
      <c r="F199" s="77">
        <v>-1202.8016929999999</v>
      </c>
      <c r="G199">
        <v>-1202.5438939999999</v>
      </c>
      <c r="H199">
        <v>-1202.2819990999999</v>
      </c>
      <c r="I199" s="4">
        <f t="shared" ref="I199:I200" si="123">H199+G199-F199</f>
        <v>-1202.0242001000001</v>
      </c>
      <c r="J199">
        <v>6.9978999999999996</v>
      </c>
      <c r="K199">
        <v>-0.25008000000000002</v>
      </c>
      <c r="L199">
        <v>-6.1339999999999999E-2</v>
      </c>
      <c r="M199">
        <v>-0.15570999999999999</v>
      </c>
      <c r="N199">
        <v>0.18873999999999999</v>
      </c>
      <c r="O199">
        <v>6.4229999999999995E-2</v>
      </c>
      <c r="P199">
        <v>309.22399999999999</v>
      </c>
      <c r="Q199">
        <v>9.0137999999999998</v>
      </c>
      <c r="R199">
        <v>5.3037000000000001</v>
      </c>
      <c r="S199">
        <v>-14.317500000000001</v>
      </c>
      <c r="T199">
        <v>17.730399999999999</v>
      </c>
      <c r="U199">
        <v>0.74429000000000001</v>
      </c>
      <c r="V199">
        <v>-0.58413000000000004</v>
      </c>
      <c r="W199">
        <v>-0.49308999999999997</v>
      </c>
      <c r="X199">
        <v>-0.27394000000000002</v>
      </c>
      <c r="Y199">
        <v>5.3425000000000002</v>
      </c>
      <c r="Z199">
        <v>-225.60560000000001</v>
      </c>
      <c r="AA199">
        <v>-0.375</v>
      </c>
      <c r="AB199">
        <v>50.674100000000003</v>
      </c>
      <c r="AC199">
        <v>119.402</v>
      </c>
      <c r="AD199">
        <v>116.628</v>
      </c>
      <c r="AE199">
        <v>21.367999999999999</v>
      </c>
      <c r="AF199">
        <v>152.357</v>
      </c>
      <c r="AG199">
        <v>159.315</v>
      </c>
      <c r="AH199">
        <v>26.960999999999999</v>
      </c>
      <c r="AI199">
        <v>12.07191628</v>
      </c>
      <c r="AJ199">
        <v>2.1279246098707372</v>
      </c>
      <c r="AK199">
        <v>6.2477107886364491</v>
      </c>
      <c r="AL199">
        <v>6.0883495999999999</v>
      </c>
      <c r="AM199">
        <v>2.3804362240938488</v>
      </c>
      <c r="AN199">
        <v>12.074087292740121</v>
      </c>
      <c r="AO199">
        <v>1728.961</v>
      </c>
      <c r="AP199">
        <v>710.25170000000003</v>
      </c>
      <c r="AQ199">
        <v>75.700121926515394</v>
      </c>
      <c r="AR199">
        <v>63.317928614725687</v>
      </c>
      <c r="AS199">
        <v>89.884518278381165</v>
      </c>
    </row>
    <row r="200" spans="1:45" x14ac:dyDescent="0.3">
      <c r="C200" s="70" t="s">
        <v>797</v>
      </c>
      <c r="D200" s="55">
        <f>(I200-MIN($I$199:$I$200))*627.509</f>
        <v>0.22678175258387934</v>
      </c>
      <c r="E200" s="76">
        <f>EXP(-D200/(0.001986*295.15))/(EXP(-$D$199/(0.001986*295.15))+EXP(-$D$200/(0.001986*295.15)))</f>
        <v>0.40446650018800934</v>
      </c>
      <c r="F200" s="77">
        <v>-1202.802684</v>
      </c>
      <c r="G200">
        <v>-1202.5446919999999</v>
      </c>
      <c r="H200">
        <v>-1202.2818307</v>
      </c>
      <c r="I200" s="4">
        <f t="shared" si="123"/>
        <v>-1202.0238387000002</v>
      </c>
      <c r="J200">
        <v>4.9804000000000004</v>
      </c>
      <c r="K200">
        <v>-0.24993000000000001</v>
      </c>
      <c r="L200">
        <v>-6.1019999999999998E-2</v>
      </c>
      <c r="M200">
        <v>-0.15548000000000001</v>
      </c>
      <c r="N200">
        <v>0.18890999999999999</v>
      </c>
      <c r="O200">
        <v>6.3979999999999995E-2</v>
      </c>
      <c r="P200">
        <v>309.34199999999998</v>
      </c>
      <c r="Q200">
        <v>17.020800000000001</v>
      </c>
      <c r="R200">
        <v>-7.7309000000000001</v>
      </c>
      <c r="S200">
        <v>-9.2899999999999991</v>
      </c>
      <c r="T200">
        <v>20.875299999999999</v>
      </c>
      <c r="U200">
        <v>0.74297999999999997</v>
      </c>
      <c r="V200">
        <v>-0.58450000000000002</v>
      </c>
      <c r="W200">
        <v>-0.49220000000000003</v>
      </c>
      <c r="X200">
        <v>-0.27387</v>
      </c>
      <c r="Y200">
        <v>5.9875999999999996</v>
      </c>
      <c r="Z200">
        <v>-226.4205</v>
      </c>
      <c r="AA200">
        <v>-0.77539999999999998</v>
      </c>
      <c r="AB200">
        <v>50.489600000000003</v>
      </c>
      <c r="AC200">
        <v>119.58799999999999</v>
      </c>
      <c r="AD200">
        <v>116.33799999999999</v>
      </c>
      <c r="AE200">
        <v>152.477</v>
      </c>
      <c r="AF200">
        <v>19.268999999999998</v>
      </c>
      <c r="AG200">
        <v>26.933</v>
      </c>
      <c r="AH200">
        <v>161.321</v>
      </c>
      <c r="AI200">
        <v>12.070506979999999</v>
      </c>
      <c r="AJ200">
        <v>2.13847189947173</v>
      </c>
      <c r="AK200">
        <v>6.25254722818595</v>
      </c>
      <c r="AL200">
        <v>6.0534883500000003</v>
      </c>
      <c r="AM200">
        <v>2.3755708471963</v>
      </c>
      <c r="AN200">
        <v>12.089650463618559</v>
      </c>
      <c r="AO200">
        <v>1728.9126000000001</v>
      </c>
      <c r="AP200">
        <v>701.93169999999998</v>
      </c>
      <c r="AQ200">
        <v>75.672752221166888</v>
      </c>
      <c r="AR200">
        <v>63.302834489944438</v>
      </c>
      <c r="AS200">
        <v>89.869091859791979</v>
      </c>
    </row>
    <row r="201" spans="1:45" s="16" customFormat="1" x14ac:dyDescent="0.3">
      <c r="A201" s="16" t="s">
        <v>798</v>
      </c>
      <c r="B201" s="16" t="s">
        <v>799</v>
      </c>
      <c r="C201" s="14" t="s">
        <v>800</v>
      </c>
      <c r="E201" s="16">
        <f>SUM(E199:E200)</f>
        <v>1</v>
      </c>
      <c r="F201" s="83">
        <f>$E$199*F199+$E$200*F200</f>
        <v>-1202.8020938263016</v>
      </c>
      <c r="G201" s="16">
        <f t="shared" ref="G201:AS201" si="124">$E$199*G199+$E$200*G200</f>
        <v>-1202.5442167642673</v>
      </c>
      <c r="H201" s="16">
        <f t="shared" si="124"/>
        <v>-1202.2819309878414</v>
      </c>
      <c r="I201" s="16">
        <f t="shared" si="124"/>
        <v>-1202.024053925807</v>
      </c>
      <c r="J201" s="16">
        <f t="shared" si="124"/>
        <v>6.1818888358706916</v>
      </c>
      <c r="K201" s="16">
        <f t="shared" si="124"/>
        <v>-0.25001933002497184</v>
      </c>
      <c r="L201" s="16">
        <f t="shared" si="124"/>
        <v>-6.1210570719939843E-2</v>
      </c>
      <c r="M201" s="16">
        <f>$E$199*M199+$E$200*M200</f>
        <v>-0.15561697270495678</v>
      </c>
      <c r="N201" s="16">
        <f t="shared" si="124"/>
        <v>0.18880875930503199</v>
      </c>
      <c r="O201" s="16">
        <f t="shared" si="124"/>
        <v>6.4128883374952997E-2</v>
      </c>
      <c r="P201" s="16">
        <f t="shared" si="124"/>
        <v>309.27172704702218</v>
      </c>
      <c r="Q201" s="16">
        <f t="shared" si="124"/>
        <v>12.252363267005393</v>
      </c>
      <c r="R201" s="16">
        <f t="shared" si="124"/>
        <v>3.1640956649374274E-2</v>
      </c>
      <c r="S201" s="16">
        <f t="shared" si="124"/>
        <v>-12.284044670304784</v>
      </c>
      <c r="T201" s="16">
        <f t="shared" si="124"/>
        <v>19.00240669644127</v>
      </c>
      <c r="U201" s="16">
        <f t="shared" si="124"/>
        <v>0.74376014888475384</v>
      </c>
      <c r="V201" s="16">
        <f t="shared" si="124"/>
        <v>-0.58427965260506964</v>
      </c>
      <c r="W201" s="16">
        <f t="shared" si="124"/>
        <v>-0.49273002481483275</v>
      </c>
      <c r="X201" s="16">
        <f t="shared" si="124"/>
        <v>-0.27391168734498689</v>
      </c>
      <c r="Y201" s="16">
        <f t="shared" si="124"/>
        <v>5.6034213392712857</v>
      </c>
      <c r="Z201" s="16">
        <f t="shared" si="124"/>
        <v>-225.93519975100324</v>
      </c>
      <c r="AA201" s="16">
        <f t="shared" si="124"/>
        <v>-0.536948386675279</v>
      </c>
      <c r="AB201" s="16">
        <f t="shared" si="124"/>
        <v>50.599475930715322</v>
      </c>
      <c r="AC201" s="16">
        <f t="shared" si="124"/>
        <v>119.47723076903499</v>
      </c>
      <c r="AD201" s="16">
        <f t="shared" si="124"/>
        <v>116.51070471494549</v>
      </c>
      <c r="AE201" s="16">
        <f t="shared" si="124"/>
        <v>74.39719837314972</v>
      </c>
      <c r="AF201" s="16">
        <f t="shared" si="124"/>
        <v>98.527362422978229</v>
      </c>
      <c r="AG201" s="16">
        <f t="shared" si="124"/>
        <v>105.77091577211097</v>
      </c>
      <c r="AH201" s="16">
        <f t="shared" si="124"/>
        <v>81.305118965260931</v>
      </c>
      <c r="AI201" s="16">
        <f t="shared" si="124"/>
        <v>12.071346265361285</v>
      </c>
      <c r="AJ201" s="16">
        <f t="shared" si="124"/>
        <v>2.1321906351821207</v>
      </c>
      <c r="AK201" s="16">
        <f t="shared" si="124"/>
        <v>6.2496669664144076</v>
      </c>
      <c r="AL201" s="16">
        <f t="shared" si="124"/>
        <v>6.074249392220322</v>
      </c>
      <c r="AM201" s="16">
        <f t="shared" si="124"/>
        <v>2.3784683421280017</v>
      </c>
      <c r="AN201" s="16">
        <f t="shared" si="124"/>
        <v>12.080382073997152</v>
      </c>
      <c r="AO201" s="16">
        <f t="shared" si="124"/>
        <v>1728.9414238213913</v>
      </c>
      <c r="AP201" s="16">
        <f t="shared" si="124"/>
        <v>706.88653871843576</v>
      </c>
      <c r="AQ201" s="16">
        <f t="shared" si="124"/>
        <v>75.689051797581925</v>
      </c>
      <c r="AR201" s="16">
        <f t="shared" si="124"/>
        <v>63.311823546902019</v>
      </c>
      <c r="AS201" s="16">
        <f t="shared" si="124"/>
        <v>89.878278808843973</v>
      </c>
    </row>
  </sheetData>
  <sortState xmlns:xlrd2="http://schemas.microsoft.com/office/spreadsheetml/2017/richdata2" ref="R1:T79">
    <sortCondition ref="R1"/>
  </sortState>
  <phoneticPr fontId="4" type="noConversion"/>
  <dataValidations disablePrompts="1" count="1">
    <dataValidation type="whole" operator="greaterThan" allowBlank="1" showInputMessage="1" showErrorMessage="1" sqref="Y32:AB35 Y37:AB40 Y42:AB45 Y47:AB48 Y50:AB69 Y71:AB75 Y77:AB80 Y82:AB83 Y85:AB88 Y90:AB91 Y93:AB95 Y97:AB99 Y112:AB115 Y117:AB120 Y122:AB123 Y108:AB110 Y140:AB143 Y145:AB146 Y101:AB106 Y125:AB134 Y136:AB138 Y148:AB152 U199:V200 Y154:AB164 Y166:AB169 Y191:AB197" xr:uid="{348D53B9-C032-4EF0-8E3F-F1A3E572FF01}">
      <formula1>150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3439-C326-4BAB-9D47-5F122B89737E}">
  <sheetPr>
    <tabColor theme="7" tint="0.79998168889431442"/>
  </sheetPr>
  <dimension ref="A1:BA11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0.796875" defaultRowHeight="15.6" x14ac:dyDescent="0.3"/>
  <cols>
    <col min="1" max="1" width="15.59765625" style="7" customWidth="1"/>
    <col min="2" max="2" width="16" style="1" bestFit="1" customWidth="1"/>
    <col min="3" max="4" width="13.796875" style="1" bestFit="1" customWidth="1"/>
    <col min="5" max="5" width="11.296875" style="1" bestFit="1" customWidth="1"/>
    <col min="6" max="6" width="11.19921875" style="1" bestFit="1" customWidth="1"/>
    <col min="7" max="7" width="11.796875" style="1" bestFit="1" customWidth="1"/>
    <col min="8" max="8" width="12.09765625" style="1" bestFit="1" customWidth="1"/>
    <col min="9" max="9" width="12.3984375" style="1" bestFit="1" customWidth="1"/>
    <col min="10" max="10" width="15.69921875" style="1" bestFit="1" customWidth="1"/>
    <col min="11" max="11" width="15.09765625" style="1" bestFit="1" customWidth="1"/>
    <col min="12" max="13" width="9.796875" style="1" bestFit="1" customWidth="1"/>
    <col min="14" max="14" width="12.69921875" style="1" bestFit="1" customWidth="1"/>
    <col min="15" max="15" width="20.8984375" style="1" bestFit="1" customWidth="1"/>
    <col min="16" max="18" width="18.8984375" style="1" bestFit="1" customWidth="1"/>
    <col min="19" max="19" width="21.796875" style="1" bestFit="1" customWidth="1"/>
    <col min="20" max="22" width="13.8984375" style="1" bestFit="1" customWidth="1"/>
    <col min="23" max="23" width="13.69921875" style="1" bestFit="1" customWidth="1"/>
    <col min="24" max="24" width="22.296875" style="1" bestFit="1" customWidth="1"/>
    <col min="25" max="25" width="20.796875" style="1" bestFit="1" customWidth="1"/>
    <col min="26" max="28" width="14.19921875" style="1" bestFit="1" customWidth="1"/>
    <col min="29" max="29" width="14" style="1" bestFit="1" customWidth="1"/>
    <col min="30" max="30" width="22.59765625" style="1" bestFit="1" customWidth="1"/>
    <col min="31" max="31" width="21.19921875" style="1" bestFit="1" customWidth="1"/>
    <col min="32" max="32" width="28.19921875" style="1" bestFit="1" customWidth="1"/>
    <col min="33" max="33" width="17.3984375" style="1" bestFit="1" customWidth="1"/>
    <col min="34" max="34" width="20.5" style="1" bestFit="1" customWidth="1"/>
    <col min="35" max="36" width="20.296875" style="1" bestFit="1" customWidth="1"/>
    <col min="37" max="37" width="34.8984375" style="1" bestFit="1" customWidth="1"/>
    <col min="38" max="38" width="33.5" style="1" bestFit="1" customWidth="1"/>
    <col min="39" max="39" width="21.3984375" style="1" bestFit="1" customWidth="1"/>
    <col min="40" max="41" width="22.69921875" style="1" bestFit="1" customWidth="1"/>
    <col min="42" max="42" width="28.09765625" style="1" bestFit="1" customWidth="1"/>
    <col min="43" max="43" width="27" style="1" bestFit="1" customWidth="1"/>
    <col min="44" max="44" width="28.59765625" style="1" bestFit="1" customWidth="1"/>
    <col min="45" max="45" width="27.5" style="1" bestFit="1" customWidth="1"/>
    <col min="46" max="46" width="22.09765625" style="1" bestFit="1" customWidth="1"/>
    <col min="47" max="47" width="20.8984375" style="1" bestFit="1" customWidth="1"/>
    <col min="48" max="48" width="15.59765625" style="1" bestFit="1" customWidth="1"/>
    <col min="49" max="49" width="20.09765625" style="1" bestFit="1" customWidth="1"/>
    <col min="50" max="50" width="20.3984375" style="1" bestFit="1" customWidth="1"/>
    <col min="51" max="51" width="19.69921875" style="1" bestFit="1" customWidth="1"/>
    <col min="52" max="54" width="10.796875" style="1"/>
    <col min="55" max="55" width="39.8984375" style="1" bestFit="1" customWidth="1"/>
    <col min="56" max="56" width="14.296875" style="1" bestFit="1" customWidth="1"/>
    <col min="57" max="16384" width="10.796875" style="1"/>
  </cols>
  <sheetData>
    <row r="1" spans="1:50" customFormat="1" x14ac:dyDescent="0.3">
      <c r="A1" s="29" t="s">
        <v>25</v>
      </c>
    </row>
    <row r="2" spans="1:50" customFormat="1" x14ac:dyDescent="0.3">
      <c r="A2" s="8" t="s">
        <v>477</v>
      </c>
    </row>
    <row r="3" spans="1:50" s="61" customFormat="1" ht="16.95" customHeight="1" x14ac:dyDescent="0.3">
      <c r="A3" s="61" t="s">
        <v>35</v>
      </c>
      <c r="B3" s="61" t="s">
        <v>66</v>
      </c>
      <c r="C3" s="61" t="s">
        <v>0</v>
      </c>
      <c r="D3" s="61" t="s">
        <v>1</v>
      </c>
      <c r="E3" s="61" t="s">
        <v>339</v>
      </c>
      <c r="F3" s="61" t="s">
        <v>340</v>
      </c>
      <c r="G3" s="61" t="s">
        <v>341</v>
      </c>
      <c r="H3" s="61" t="s">
        <v>342</v>
      </c>
      <c r="I3" s="61" t="s">
        <v>343</v>
      </c>
      <c r="J3" s="61" t="s">
        <v>344</v>
      </c>
      <c r="K3" s="61" t="s">
        <v>345</v>
      </c>
      <c r="L3" s="61" t="s">
        <v>346</v>
      </c>
      <c r="M3" s="61" t="s">
        <v>347</v>
      </c>
      <c r="N3" s="61" t="s">
        <v>348</v>
      </c>
      <c r="O3" s="61" t="s">
        <v>349</v>
      </c>
      <c r="P3" s="61" t="s">
        <v>828</v>
      </c>
      <c r="Q3" s="61" t="s">
        <v>350</v>
      </c>
      <c r="R3" s="61" t="s">
        <v>351</v>
      </c>
      <c r="S3" s="61" t="s">
        <v>352</v>
      </c>
      <c r="T3" s="61" t="s">
        <v>353</v>
      </c>
      <c r="U3" s="61" t="s">
        <v>354</v>
      </c>
      <c r="V3" s="61" t="s">
        <v>355</v>
      </c>
      <c r="W3" s="61" t="s">
        <v>356</v>
      </c>
      <c r="X3" s="61" t="s">
        <v>365</v>
      </c>
      <c r="Y3" s="61" t="s">
        <v>362</v>
      </c>
      <c r="Z3" s="61" t="s">
        <v>357</v>
      </c>
      <c r="AA3" s="61" t="s">
        <v>358</v>
      </c>
      <c r="AB3" s="61" t="s">
        <v>359</v>
      </c>
      <c r="AC3" s="61" t="s">
        <v>360</v>
      </c>
      <c r="AD3" s="61" t="s">
        <v>366</v>
      </c>
      <c r="AE3" s="61" t="s">
        <v>361</v>
      </c>
      <c r="AF3" s="61" t="s">
        <v>367</v>
      </c>
      <c r="AG3" s="61" t="s">
        <v>411</v>
      </c>
      <c r="AH3" s="61" t="s">
        <v>363</v>
      </c>
      <c r="AI3" s="61" t="s">
        <v>364</v>
      </c>
      <c r="AJ3" s="61" t="s">
        <v>368</v>
      </c>
      <c r="AK3" s="61" t="s">
        <v>369</v>
      </c>
      <c r="AL3" s="61" t="s">
        <v>370</v>
      </c>
      <c r="AM3" s="62" t="s">
        <v>371</v>
      </c>
      <c r="AN3" s="62" t="s">
        <v>372</v>
      </c>
      <c r="AO3" s="62" t="s">
        <v>373</v>
      </c>
      <c r="AP3" s="61" t="s">
        <v>405</v>
      </c>
      <c r="AQ3" s="61" t="s">
        <v>406</v>
      </c>
      <c r="AR3" s="61" t="s">
        <v>407</v>
      </c>
      <c r="AS3" s="61" t="s">
        <v>408</v>
      </c>
      <c r="AT3" s="61" t="s">
        <v>409</v>
      </c>
      <c r="AU3" s="61" t="s">
        <v>410</v>
      </c>
      <c r="AV3" s="61" t="s">
        <v>412</v>
      </c>
      <c r="AW3" s="61" t="s">
        <v>413</v>
      </c>
      <c r="AX3" s="61" t="s">
        <v>414</v>
      </c>
    </row>
    <row r="4" spans="1:50" x14ac:dyDescent="0.3">
      <c r="B4" s="4" t="s">
        <v>67</v>
      </c>
      <c r="C4" s="50">
        <f>(H4-MIN($H$4:$H$8))*627.509</f>
        <v>0</v>
      </c>
      <c r="D4" s="4">
        <f>EXP(-C4/(0.001986*295.15))/(EXP(-$C$4/(0.001986*295.15))+EXP(-$C$5/(0.001986*295.15))+EXP(-$C$6/(0.001986*295.15))+EXP(-$C$7/(0.001986*295.15))+EXP(-$C$8/(0.001986*295.15)))</f>
        <v>0.66090125653841114</v>
      </c>
      <c r="E4" s="4">
        <v>-249.78707199999999</v>
      </c>
      <c r="F4" s="4">
        <v>-249.691294</v>
      </c>
      <c r="G4" s="4">
        <v>-249.65651980000001</v>
      </c>
      <c r="H4" s="4">
        <f>G4+F4-E4</f>
        <v>-249.56074180000005</v>
      </c>
      <c r="I4" s="4">
        <v>3.2012</v>
      </c>
      <c r="J4" s="4">
        <v>-0.30617</v>
      </c>
      <c r="K4" s="4">
        <v>3.7299999999999998E-3</v>
      </c>
      <c r="L4" s="4">
        <v>-0.15121999999999999</v>
      </c>
      <c r="M4" s="4">
        <v>0.30990000000000001</v>
      </c>
      <c r="N4" s="4">
        <v>3.6889999999999999E-2</v>
      </c>
      <c r="O4" s="4">
        <v>53.576000000000001</v>
      </c>
      <c r="P4" s="4">
        <v>2.0972</v>
      </c>
      <c r="Q4" s="4">
        <v>1.3942000000000001</v>
      </c>
      <c r="R4" s="4">
        <v>-3.4914000000000001</v>
      </c>
      <c r="S4" s="4">
        <v>4.3048999999999999</v>
      </c>
      <c r="T4" s="4">
        <v>-0.88665000000000005</v>
      </c>
      <c r="U4" s="1">
        <v>0.36825000000000002</v>
      </c>
      <c r="V4" s="1">
        <v>0.36316999999999999</v>
      </c>
      <c r="W4" s="1">
        <v>-0.21262</v>
      </c>
      <c r="X4" s="1">
        <f>ABS(U4-V4)</f>
        <v>5.0800000000000289E-3</v>
      </c>
      <c r="Y4" s="1">
        <f>AVERAGE(U4:V4)</f>
        <v>0.36570999999999998</v>
      </c>
      <c r="Z4" s="4">
        <v>238.2491</v>
      </c>
      <c r="AA4" s="4">
        <v>30.494800000000001</v>
      </c>
      <c r="AB4" s="4">
        <v>31.570799999999998</v>
      </c>
      <c r="AC4" s="4">
        <v>141.31020000000001</v>
      </c>
      <c r="AD4" s="4">
        <f>ABS(AA4-AB4)</f>
        <v>1.075999999999997</v>
      </c>
      <c r="AE4" s="4">
        <f>AVERAGE(AA4:AB4)</f>
        <v>31.032800000000002</v>
      </c>
      <c r="AF4" s="1">
        <v>0.77569999999999995</v>
      </c>
      <c r="AG4" s="1">
        <v>-0.37613000000000002</v>
      </c>
      <c r="AH4" s="1">
        <v>107.15300000000001</v>
      </c>
      <c r="AI4" s="1">
        <v>109.675</v>
      </c>
      <c r="AJ4" s="1">
        <v>110.89400000000001</v>
      </c>
      <c r="AK4" s="1">
        <f>ABS(AI4-AJ4)</f>
        <v>1.2190000000000083</v>
      </c>
      <c r="AL4" s="1">
        <f>AVERAGE(AI4:AJ4)</f>
        <v>110.28450000000001</v>
      </c>
      <c r="AM4">
        <v>4.4256910899999999</v>
      </c>
      <c r="AN4">
        <v>1.7</v>
      </c>
      <c r="AO4">
        <v>5.4805339754436364</v>
      </c>
      <c r="AP4" s="4">
        <v>3497.0102999999999</v>
      </c>
      <c r="AQ4" s="4">
        <v>1.0209999999999999</v>
      </c>
      <c r="AR4" s="4">
        <v>3575.9933000000001</v>
      </c>
      <c r="AS4" s="4">
        <v>3.6236000000000002</v>
      </c>
      <c r="AT4" s="4">
        <v>1667.6931999999999</v>
      </c>
      <c r="AU4" s="4">
        <v>27.511700000000001</v>
      </c>
      <c r="AV4">
        <v>48.804400174294599</v>
      </c>
      <c r="AW4" s="1">
        <v>36.860128660041937</v>
      </c>
      <c r="AX4">
        <v>70.739295251255811</v>
      </c>
    </row>
    <row r="5" spans="1:50" x14ac:dyDescent="0.3">
      <c r="B5" s="4" t="s">
        <v>68</v>
      </c>
      <c r="C5" s="36">
        <f t="shared" ref="C5:C7" si="0">(H5-MIN($H$4:$H$8))*627.509</f>
        <v>0.98230258862037434</v>
      </c>
      <c r="D5" s="4">
        <f t="shared" ref="D5:D8" si="1">EXP(-C5/(0.001986*295.15))/(EXP(-$C$4/(0.001986*295.15))+EXP(-$C$5/(0.001986*295.15))+EXP(-$C$6/(0.001986*295.15))+EXP(-$C$7/(0.001986*295.15))+EXP(-$C$8/(0.001986*295.15)))</f>
        <v>0.123692705966015</v>
      </c>
      <c r="E5" s="4">
        <v>-249.785145</v>
      </c>
      <c r="F5" s="4">
        <v>-249.68939800000001</v>
      </c>
      <c r="G5" s="4">
        <v>-249.6549234</v>
      </c>
      <c r="H5" s="4">
        <f>G5+F5-E5</f>
        <v>-249.55917640000001</v>
      </c>
      <c r="I5" s="4">
        <v>1.8555999999999999</v>
      </c>
      <c r="J5" s="4">
        <v>-0.29918</v>
      </c>
      <c r="K5" s="4">
        <v>4.0099999999999997E-3</v>
      </c>
      <c r="L5" s="4">
        <v>-0.14757999999999999</v>
      </c>
      <c r="M5" s="4">
        <v>0.30319000000000002</v>
      </c>
      <c r="N5" s="4">
        <v>3.5920000000000001E-2</v>
      </c>
      <c r="O5" s="4">
        <v>52.762999999999998</v>
      </c>
      <c r="P5" s="4">
        <v>4.6090999999999998</v>
      </c>
      <c r="Q5" s="4">
        <v>1.3754</v>
      </c>
      <c r="R5" s="4">
        <v>-5.9844999999999997</v>
      </c>
      <c r="S5" s="4">
        <v>7.6779000000000002</v>
      </c>
      <c r="T5" s="4">
        <v>-0.88809000000000005</v>
      </c>
      <c r="U5" s="1">
        <v>0.36412</v>
      </c>
      <c r="V5" s="1">
        <v>0.36610999999999999</v>
      </c>
      <c r="W5" s="1">
        <v>-0.22739000000000001</v>
      </c>
      <c r="X5" s="1">
        <f t="shared" ref="X5:X64" si="2">ABS(U5-V5)</f>
        <v>1.9899999999999918E-3</v>
      </c>
      <c r="Y5" s="1">
        <f t="shared" ref="Y5:Y8" si="3">AVERAGE(U5:V5)</f>
        <v>0.36511499999999997</v>
      </c>
      <c r="Z5" s="4">
        <v>240.51400000000001</v>
      </c>
      <c r="AA5" s="4">
        <v>31.590699999999998</v>
      </c>
      <c r="AB5" s="4">
        <v>30.6174</v>
      </c>
      <c r="AC5" s="4">
        <v>146.97890000000001</v>
      </c>
      <c r="AD5" s="4">
        <f t="shared" ref="AD5:AD64" si="4">ABS(AA5-AB5)</f>
        <v>0.97329999999999828</v>
      </c>
      <c r="AE5" s="4">
        <f t="shared" ref="AE5:AE21" si="5">AVERAGE(AA5:AB5)</f>
        <v>31.104050000000001</v>
      </c>
      <c r="AF5" s="1">
        <v>0.78349999999999997</v>
      </c>
      <c r="AG5" s="1">
        <v>-0.37890000000000001</v>
      </c>
      <c r="AH5" s="1">
        <v>106.578</v>
      </c>
      <c r="AI5" s="1">
        <v>110.593</v>
      </c>
      <c r="AJ5" s="1">
        <v>109.67700000000001</v>
      </c>
      <c r="AK5" s="1">
        <f t="shared" ref="AK5:AK64" si="6">ABS(AI5-AJ5)</f>
        <v>0.91599999999999682</v>
      </c>
      <c r="AL5" s="1">
        <f t="shared" ref="AL5:AL8" si="7">AVERAGE(AI5:AJ5)</f>
        <v>110.13500000000001</v>
      </c>
      <c r="AM5">
        <v>4.51633906</v>
      </c>
      <c r="AN5">
        <v>1.7</v>
      </c>
      <c r="AO5">
        <v>5.0974126246195484</v>
      </c>
      <c r="AP5" s="4">
        <v>3493.0443</v>
      </c>
      <c r="AQ5" s="4">
        <v>0.43269999999999997</v>
      </c>
      <c r="AR5" s="4">
        <v>3568.2806999999998</v>
      </c>
      <c r="AS5" s="4">
        <v>3.0095999999999998</v>
      </c>
      <c r="AT5" s="4">
        <v>1671.0435</v>
      </c>
      <c r="AU5" s="4">
        <v>29.655000000000001</v>
      </c>
      <c r="AV5">
        <v>48.818863027861489</v>
      </c>
      <c r="AW5" s="1">
        <v>37.522136227533323</v>
      </c>
      <c r="AX5">
        <v>70.668688468261209</v>
      </c>
    </row>
    <row r="6" spans="1:50" x14ac:dyDescent="0.3">
      <c r="B6" s="4" t="s">
        <v>69</v>
      </c>
      <c r="C6" s="36">
        <f t="shared" si="0"/>
        <v>1.0070264432150242</v>
      </c>
      <c r="D6" s="4">
        <f t="shared" si="1"/>
        <v>0.11858399392888469</v>
      </c>
      <c r="E6" s="4">
        <v>-249.784784</v>
      </c>
      <c r="F6" s="4">
        <v>-249.68937199999999</v>
      </c>
      <c r="G6" s="4">
        <v>-249.654549</v>
      </c>
      <c r="H6" s="4">
        <f t="shared" ref="H6:H8" si="8">G6+F6-E6</f>
        <v>-249.55913700000002</v>
      </c>
      <c r="I6" s="4">
        <v>1.2230000000000001</v>
      </c>
      <c r="J6" s="4">
        <v>-0.30879000000000001</v>
      </c>
      <c r="K6" s="4">
        <v>3.7599999999999999E-3</v>
      </c>
      <c r="L6" s="4">
        <v>-0.15251999999999999</v>
      </c>
      <c r="M6" s="4">
        <v>0.31254999999999999</v>
      </c>
      <c r="N6" s="4">
        <v>3.721E-2</v>
      </c>
      <c r="O6" s="4">
        <v>53.204799999999999</v>
      </c>
      <c r="P6" s="4">
        <v>5.5457000000000001</v>
      </c>
      <c r="Q6" s="4">
        <v>6.4999999999999997E-3</v>
      </c>
      <c r="R6" s="4">
        <v>-5.5522</v>
      </c>
      <c r="S6" s="4">
        <v>7.8474000000000004</v>
      </c>
      <c r="T6" s="4">
        <v>-0.89493999999999996</v>
      </c>
      <c r="U6" s="1">
        <v>0.37490000000000001</v>
      </c>
      <c r="V6" s="1">
        <v>0.36686000000000002</v>
      </c>
      <c r="W6" s="1">
        <v>-0.20405999999999999</v>
      </c>
      <c r="X6" s="1">
        <f t="shared" si="2"/>
        <v>8.0399999999999916E-3</v>
      </c>
      <c r="Y6" s="1">
        <f t="shared" si="3"/>
        <v>0.37087999999999999</v>
      </c>
      <c r="Z6" s="4">
        <v>241.42339999999999</v>
      </c>
      <c r="AA6" s="4">
        <v>30.9422</v>
      </c>
      <c r="AB6" s="4">
        <v>31.435199999999998</v>
      </c>
      <c r="AC6" s="4">
        <v>143.11420000000001</v>
      </c>
      <c r="AD6" s="4">
        <f t="shared" si="4"/>
        <v>0.49299999999999855</v>
      </c>
      <c r="AE6" s="4">
        <f t="shared" si="5"/>
        <v>31.188699999999997</v>
      </c>
      <c r="AF6" s="1">
        <v>0.75900000000000001</v>
      </c>
      <c r="AG6" s="1">
        <v>-0.38102999999999998</v>
      </c>
      <c r="AH6" s="1">
        <v>107.254</v>
      </c>
      <c r="AI6" s="1">
        <v>111.086</v>
      </c>
      <c r="AJ6" s="1">
        <v>111.108</v>
      </c>
      <c r="AK6" s="1">
        <f t="shared" si="6"/>
        <v>2.2000000000005571E-2</v>
      </c>
      <c r="AL6" s="1">
        <f t="shared" si="7"/>
        <v>111.09700000000001</v>
      </c>
      <c r="AM6">
        <v>6.1355557699999999</v>
      </c>
      <c r="AN6">
        <v>1.8853517979291741</v>
      </c>
      <c r="AO6">
        <v>4.5021169929161298</v>
      </c>
      <c r="AP6" s="4">
        <v>3509.2323999999999</v>
      </c>
      <c r="AQ6" s="4">
        <v>0.24629999999999999</v>
      </c>
      <c r="AR6" s="4">
        <v>3590.2404000000001</v>
      </c>
      <c r="AS6" s="4">
        <v>2.3022</v>
      </c>
      <c r="AT6" s="4">
        <v>1663.7263</v>
      </c>
      <c r="AU6" s="4">
        <v>35.0916</v>
      </c>
      <c r="AV6">
        <v>48.251281845475283</v>
      </c>
      <c r="AW6" s="1">
        <v>35.907768101770991</v>
      </c>
      <c r="AX6">
        <v>70.736334945563883</v>
      </c>
    </row>
    <row r="7" spans="1:50" x14ac:dyDescent="0.3">
      <c r="B7" s="4" t="s">
        <v>70</v>
      </c>
      <c r="C7" s="36">
        <f t="shared" si="0"/>
        <v>1.2836951613512999</v>
      </c>
      <c r="D7" s="4">
        <f t="shared" si="1"/>
        <v>7.3967502128299265E-2</v>
      </c>
      <c r="E7" s="4">
        <v>-249.78505100000001</v>
      </c>
      <c r="F7" s="4">
        <v>-249.689132</v>
      </c>
      <c r="G7" s="4">
        <v>-249.6546151</v>
      </c>
      <c r="H7" s="4">
        <f t="shared" si="8"/>
        <v>-249.55869609999996</v>
      </c>
      <c r="I7" s="4">
        <v>3.1214</v>
      </c>
      <c r="J7" s="4">
        <v>-0.30277999999999999</v>
      </c>
      <c r="K7" s="4">
        <v>3.3300000000000001E-3</v>
      </c>
      <c r="L7" s="4">
        <v>-0.14971999999999999</v>
      </c>
      <c r="M7" s="4">
        <v>0.30610999999999999</v>
      </c>
      <c r="N7" s="4">
        <v>3.662E-2</v>
      </c>
      <c r="O7" s="4">
        <v>52.609499999999997</v>
      </c>
      <c r="P7" s="4">
        <v>2.4434</v>
      </c>
      <c r="Q7" s="4">
        <v>0.13009999999999999</v>
      </c>
      <c r="R7" s="4">
        <v>-2.5733999999999999</v>
      </c>
      <c r="S7" s="4">
        <v>3.5510000000000002</v>
      </c>
      <c r="T7" s="4">
        <v>-0.89710999999999996</v>
      </c>
      <c r="U7" s="1">
        <v>0.36840000000000001</v>
      </c>
      <c r="V7" s="1">
        <v>0.37121999999999999</v>
      </c>
      <c r="W7" s="1">
        <v>-0.22281999999999999</v>
      </c>
      <c r="X7" s="1">
        <f t="shared" si="2"/>
        <v>2.8199999999999892E-3</v>
      </c>
      <c r="Y7" s="1">
        <f t="shared" si="3"/>
        <v>0.36980999999999997</v>
      </c>
      <c r="Z7" s="37">
        <v>239.27520000000001</v>
      </c>
      <c r="AA7" s="4">
        <v>30.866800000000001</v>
      </c>
      <c r="AB7" s="4">
        <v>31.159600000000001</v>
      </c>
      <c r="AC7" s="4">
        <v>148.30070000000001</v>
      </c>
      <c r="AD7" s="4">
        <f t="shared" si="4"/>
        <v>0.29279999999999973</v>
      </c>
      <c r="AE7" s="4">
        <f t="shared" si="5"/>
        <v>31.013200000000001</v>
      </c>
      <c r="AF7" s="1">
        <v>0.75839999999999996</v>
      </c>
      <c r="AG7" s="1">
        <v>-0.376</v>
      </c>
      <c r="AH7" s="1">
        <v>107.999</v>
      </c>
      <c r="AI7" s="1">
        <v>109.90600000000001</v>
      </c>
      <c r="AJ7" s="1">
        <v>111.631</v>
      </c>
      <c r="AK7" s="1">
        <f t="shared" si="6"/>
        <v>1.7249999999999943</v>
      </c>
      <c r="AL7" s="1">
        <f t="shared" si="7"/>
        <v>110.7685</v>
      </c>
      <c r="AM7">
        <v>4.4599434699999998</v>
      </c>
      <c r="AN7">
        <v>1.9052979157385339</v>
      </c>
      <c r="AO7">
        <v>5.1018314838677554</v>
      </c>
      <c r="AP7" s="4">
        <v>3507.8184999999999</v>
      </c>
      <c r="AQ7" s="4">
        <v>1.5509999999999999</v>
      </c>
      <c r="AR7" s="4">
        <v>3589.2321000000002</v>
      </c>
      <c r="AS7" s="4">
        <v>5.1478999999999999</v>
      </c>
      <c r="AT7" s="4">
        <v>1651.4579000000001</v>
      </c>
      <c r="AU7" s="4">
        <v>36.814799999999998</v>
      </c>
      <c r="AV7">
        <v>49.551651779059497</v>
      </c>
      <c r="AW7" s="1">
        <v>38.243036966573023</v>
      </c>
      <c r="AX7">
        <v>71.199728098482126</v>
      </c>
    </row>
    <row r="8" spans="1:50" x14ac:dyDescent="0.3">
      <c r="B8" s="4" t="s">
        <v>71</v>
      </c>
      <c r="C8" s="36">
        <f>(H8-MIN($H$4:$H$8))*627.509</f>
        <v>1.9721352852395719</v>
      </c>
      <c r="D8" s="4">
        <f t="shared" si="1"/>
        <v>2.2854541438389785E-2</v>
      </c>
      <c r="E8" s="4">
        <v>-249.78304900000001</v>
      </c>
      <c r="F8" s="4">
        <v>-249.687603</v>
      </c>
      <c r="G8" s="4">
        <v>-249.65304499999999</v>
      </c>
      <c r="H8" s="4">
        <f t="shared" si="8"/>
        <v>-249.55759899999998</v>
      </c>
      <c r="I8" s="4">
        <v>1.7695000000000001</v>
      </c>
      <c r="J8" s="4">
        <v>-0.30714000000000002</v>
      </c>
      <c r="K8" s="4">
        <v>3.9300000000000003E-3</v>
      </c>
      <c r="L8" s="4">
        <v>-0.15160999999999999</v>
      </c>
      <c r="M8" s="4">
        <v>0.31107000000000001</v>
      </c>
      <c r="N8" s="4">
        <v>3.6940000000000001E-2</v>
      </c>
      <c r="O8" s="4">
        <v>52.575699999999998</v>
      </c>
      <c r="P8" s="4">
        <v>5.0593000000000004</v>
      </c>
      <c r="Q8" s="4">
        <v>0.3337</v>
      </c>
      <c r="R8" s="4">
        <v>-5.3929999999999998</v>
      </c>
      <c r="S8" s="4">
        <v>7.4021999999999997</v>
      </c>
      <c r="T8" s="4">
        <v>-0.89395000000000002</v>
      </c>
      <c r="U8" s="1">
        <v>0.37481999999999999</v>
      </c>
      <c r="V8" s="1">
        <v>0.36665999999999999</v>
      </c>
      <c r="W8" s="1">
        <v>-0.21884999999999999</v>
      </c>
      <c r="X8" s="1">
        <f t="shared" si="2"/>
        <v>8.1600000000000006E-3</v>
      </c>
      <c r="Y8" s="1">
        <f t="shared" si="3"/>
        <v>0.37073999999999996</v>
      </c>
      <c r="Z8" s="4">
        <v>241.53960000000001</v>
      </c>
      <c r="AA8" s="4">
        <v>30.945</v>
      </c>
      <c r="AB8" s="4">
        <v>31.5078</v>
      </c>
      <c r="AC8" s="4">
        <v>145.55680000000001</v>
      </c>
      <c r="AD8" s="4">
        <f t="shared" si="4"/>
        <v>0.5627999999999993</v>
      </c>
      <c r="AE8" s="4">
        <f t="shared" si="5"/>
        <v>31.226399999999998</v>
      </c>
      <c r="AF8" s="1">
        <v>0.75639999999999996</v>
      </c>
      <c r="AG8" s="1">
        <v>-0.38064999999999999</v>
      </c>
      <c r="AH8" s="1">
        <v>107.306</v>
      </c>
      <c r="AI8" s="1">
        <v>111.38</v>
      </c>
      <c r="AJ8" s="1">
        <v>111.01600000000001</v>
      </c>
      <c r="AK8" s="1">
        <f t="shared" si="6"/>
        <v>0.36399999999999011</v>
      </c>
      <c r="AL8" s="1">
        <f t="shared" si="7"/>
        <v>111.19800000000001</v>
      </c>
      <c r="AM8">
        <v>6.2202508299999986</v>
      </c>
      <c r="AN8">
        <v>1.894423349501174</v>
      </c>
      <c r="AO8">
        <v>3.7410351951351748</v>
      </c>
      <c r="AP8" s="4">
        <v>3507.3099000000002</v>
      </c>
      <c r="AQ8" s="4">
        <v>0.1925</v>
      </c>
      <c r="AR8" s="4">
        <v>3588.1758</v>
      </c>
      <c r="AS8" s="4">
        <v>2.3370000000000002</v>
      </c>
      <c r="AT8" s="4">
        <v>1663.0445999999999</v>
      </c>
      <c r="AU8" s="4">
        <v>33.340400000000002</v>
      </c>
      <c r="AV8">
        <v>48.324437131275829</v>
      </c>
      <c r="AW8" s="1">
        <v>35.980306703950163</v>
      </c>
      <c r="AX8">
        <v>70.765812029653972</v>
      </c>
    </row>
    <row r="9" spans="1:50" s="26" customFormat="1" x14ac:dyDescent="0.3">
      <c r="A9" s="30" t="s">
        <v>44</v>
      </c>
      <c r="B9" s="25" t="s">
        <v>161</v>
      </c>
      <c r="C9" s="25"/>
      <c r="D9" s="25">
        <f>SUM(D4:D8)</f>
        <v>1</v>
      </c>
      <c r="E9" s="25">
        <f>$D$4*E4+$D$5*E5+$D$6*E6+$D$7*E7+$D$8*E8</f>
        <v>-249.78632089183543</v>
      </c>
      <c r="F9" s="25">
        <f t="shared" ref="F9:AX9" si="9">$D$4*F4+$D$5*F5+$D$6*F6+$D$7*F7+$D$8*F8</f>
        <v>-249.6905872863411</v>
      </c>
      <c r="G9" s="25">
        <f t="shared" si="9"/>
        <v>-249.65586833076705</v>
      </c>
      <c r="H9" s="25">
        <f t="shared" si="9"/>
        <v>-249.56013472527266</v>
      </c>
      <c r="I9" s="25">
        <f t="shared" si="9"/>
        <v>2.7615527844148295</v>
      </c>
      <c r="J9" s="25">
        <f t="shared" si="9"/>
        <v>-0.30538749712237145</v>
      </c>
      <c r="K9" s="25">
        <f t="shared" si="9"/>
        <v>3.7431753849247081E-3</v>
      </c>
      <c r="L9" s="25">
        <f t="shared" si="9"/>
        <v>-0.15082187976035977</v>
      </c>
      <c r="M9" s="25">
        <f t="shared" si="9"/>
        <v>0.3091306725072962</v>
      </c>
      <c r="N9" s="25">
        <f t="shared" si="9"/>
        <v>3.6789136454767488E-2</v>
      </c>
      <c r="O9" s="25">
        <f t="shared" si="9"/>
        <v>53.337068462895402</v>
      </c>
      <c r="P9" s="25">
        <f t="shared" si="9"/>
        <v>2.9101455976112631</v>
      </c>
      <c r="Q9" s="25">
        <f t="shared" si="9"/>
        <v>1.1095760081169299</v>
      </c>
      <c r="R9" s="25">
        <f t="shared" si="9"/>
        <v>-4.0197142089779803</v>
      </c>
      <c r="S9" s="25">
        <f t="shared" si="9"/>
        <v>5.1572225670590415</v>
      </c>
      <c r="T9" s="25">
        <f t="shared" si="9"/>
        <v>-0.88875171703102374</v>
      </c>
      <c r="U9" s="25">
        <f t="shared" si="9"/>
        <v>0.36868898214655688</v>
      </c>
      <c r="V9" s="25">
        <f t="shared" si="9"/>
        <v>0.36464643223489046</v>
      </c>
      <c r="W9" s="25">
        <f t="shared" si="9"/>
        <v>-0.21432871459395658</v>
      </c>
      <c r="X9" s="25">
        <f t="shared" si="9"/>
        <v>4.9520235934148128E-3</v>
      </c>
      <c r="Y9" s="25">
        <f t="shared" si="9"/>
        <v>0.36666770719072361</v>
      </c>
      <c r="Z9" s="25">
        <f t="shared" si="9"/>
        <v>239.05677370420773</v>
      </c>
      <c r="AA9" s="25">
        <f t="shared" si="9"/>
        <v>30.721214340699223</v>
      </c>
      <c r="AB9" s="25">
        <f t="shared" si="9"/>
        <v>31.404936111569466</v>
      </c>
      <c r="AC9" s="25">
        <f t="shared" si="9"/>
        <v>142.83942628665739</v>
      </c>
      <c r="AD9" s="25">
        <f t="shared" si="9"/>
        <v>0.92450199230368235</v>
      </c>
      <c r="AE9" s="25">
        <f t="shared" si="9"/>
        <v>31.063075226134348</v>
      </c>
      <c r="AF9" s="25">
        <f t="shared" si="9"/>
        <v>0.77296371997134183</v>
      </c>
      <c r="AG9" s="25">
        <f t="shared" si="9"/>
        <v>-0.37714737711780222</v>
      </c>
      <c r="AH9" s="25">
        <f t="shared" si="9"/>
        <v>107.15992692909698</v>
      </c>
      <c r="AI9" s="25">
        <f t="shared" si="9"/>
        <v>110.01192540565457</v>
      </c>
      <c r="AJ9" s="25">
        <f t="shared" si="9"/>
        <v>110.82614525466417</v>
      </c>
      <c r="AK9" s="25">
        <f t="shared" si="9"/>
        <v>1.0574629925065238</v>
      </c>
      <c r="AL9" s="25">
        <f t="shared" si="9"/>
        <v>110.41903533015936</v>
      </c>
      <c r="AM9" s="25">
        <f t="shared" si="9"/>
        <v>4.6832135684640042</v>
      </c>
      <c r="AN9" s="25">
        <f t="shared" si="9"/>
        <v>1.7416085869974316</v>
      </c>
      <c r="AO9" s="25">
        <f t="shared" si="9"/>
        <v>5.2493529410226696</v>
      </c>
      <c r="AP9" s="25">
        <f t="shared" si="9"/>
        <v>3499.0039283518386</v>
      </c>
      <c r="AQ9" s="25">
        <f t="shared" si="9"/>
        <v>0.87663234952977875</v>
      </c>
      <c r="AR9" s="25">
        <f t="shared" si="9"/>
        <v>3577.9864520741198</v>
      </c>
      <c r="AS9" s="25">
        <f t="shared" si="9"/>
        <v>3.4742997994387728</v>
      </c>
      <c r="AT9" s="25">
        <f t="shared" si="9"/>
        <v>1666.3300706186471</v>
      </c>
      <c r="AU9" s="25">
        <f t="shared" si="9"/>
        <v>29.497004727010232</v>
      </c>
      <c r="AV9" s="25">
        <f t="shared" si="9"/>
        <v>48.784901142651869</v>
      </c>
      <c r="AW9" s="25">
        <f t="shared" si="9"/>
        <v>36.911261794527483</v>
      </c>
      <c r="AX9" s="25">
        <f t="shared" si="9"/>
        <v>70.764873758753311</v>
      </c>
    </row>
    <row r="10" spans="1:50" s="6" customFormat="1" x14ac:dyDescent="0.3">
      <c r="B10" s="6" t="s">
        <v>72</v>
      </c>
      <c r="C10" s="51">
        <f>(H10-MIN($H$10:$H$12))*627.509</f>
        <v>0</v>
      </c>
      <c r="D10" s="27">
        <f>EXP(-C10/(0.001986*295.15))/(EXP(-$C$10/(0.001986*295.15))+EXP(-$C$11/(0.001986*295.15))+EXP(-$C$12/(0.001986*295.15)))</f>
        <v>0.67447155816117377</v>
      </c>
      <c r="E10" s="6">
        <v>-330.67060300000003</v>
      </c>
      <c r="F10" s="6">
        <v>-330.48785900000001</v>
      </c>
      <c r="G10" s="6">
        <v>-330.47781370000001</v>
      </c>
      <c r="H10" s="27">
        <f>G10+F10-E10</f>
        <v>-330.2950697</v>
      </c>
      <c r="I10" s="6">
        <v>1.9252</v>
      </c>
      <c r="J10" s="6">
        <v>-0.29722999999999999</v>
      </c>
      <c r="K10" s="6">
        <v>4.3600000000000002E-3</v>
      </c>
      <c r="L10" s="6">
        <v>-0.14643999999999999</v>
      </c>
      <c r="M10" s="6">
        <v>0.30159000000000002</v>
      </c>
      <c r="N10" s="6">
        <v>3.5549999999999998E-2</v>
      </c>
      <c r="O10" s="6">
        <v>91.492900000000006</v>
      </c>
      <c r="P10" s="6">
        <v>3.7018</v>
      </c>
      <c r="Q10" s="6">
        <v>3.1690999999999998</v>
      </c>
      <c r="R10" s="6">
        <v>-6.8708999999999998</v>
      </c>
      <c r="S10" s="6">
        <v>8.4236000000000004</v>
      </c>
      <c r="T10" s="6">
        <v>-0.88809000000000005</v>
      </c>
      <c r="U10" s="6">
        <v>0.36408000000000001</v>
      </c>
      <c r="V10" s="6">
        <v>0.36320000000000002</v>
      </c>
      <c r="W10" s="6">
        <v>-0.18395</v>
      </c>
      <c r="X10" s="1">
        <f t="shared" si="2"/>
        <v>8.799999999999919E-4</v>
      </c>
      <c r="Y10" s="1">
        <f>AVERAGE(U10:V10)</f>
        <v>0.36364000000000002</v>
      </c>
      <c r="Z10" s="6">
        <v>236.65819999999999</v>
      </c>
      <c r="AA10" s="6">
        <v>30.738099999999999</v>
      </c>
      <c r="AB10" s="6">
        <v>31.673100000000002</v>
      </c>
      <c r="AC10" s="6">
        <v>134.10890000000001</v>
      </c>
      <c r="AD10" s="4">
        <f t="shared" si="4"/>
        <v>0.93500000000000227</v>
      </c>
      <c r="AE10" s="4">
        <f t="shared" si="5"/>
        <v>31.2056</v>
      </c>
      <c r="AF10" s="6">
        <v>0.75690000000000002</v>
      </c>
      <c r="AG10" s="6">
        <v>-0.37036999999999998</v>
      </c>
      <c r="AH10" s="6">
        <v>107.301</v>
      </c>
      <c r="AI10" s="6">
        <v>111.401</v>
      </c>
      <c r="AJ10" s="6">
        <v>110.95</v>
      </c>
      <c r="AK10" s="1">
        <f t="shared" si="6"/>
        <v>0.45099999999999341</v>
      </c>
      <c r="AL10" s="1">
        <f>AVERAGE(AI10:AJ10)</f>
        <v>111.1755</v>
      </c>
      <c r="AM10">
        <v>6.5967657099999997</v>
      </c>
      <c r="AN10">
        <v>1.7</v>
      </c>
      <c r="AO10">
        <v>5.7223535197311959</v>
      </c>
      <c r="AP10" s="6">
        <v>3500.6156000000001</v>
      </c>
      <c r="AQ10" s="6">
        <v>1.1391</v>
      </c>
      <c r="AR10" s="6">
        <v>3581.8816000000002</v>
      </c>
      <c r="AS10" s="6">
        <v>0.75639999999999996</v>
      </c>
      <c r="AT10" s="6">
        <v>1663.9957999999999</v>
      </c>
      <c r="AU10" s="6">
        <v>23.282699999999998</v>
      </c>
      <c r="AV10">
        <v>49.282549948207517</v>
      </c>
      <c r="AW10" s="6">
        <v>37.735001753145987</v>
      </c>
      <c r="AX10">
        <v>70.730595994831063</v>
      </c>
    </row>
    <row r="11" spans="1:50" s="6" customFormat="1" x14ac:dyDescent="0.3">
      <c r="B11" s="6" t="s">
        <v>73</v>
      </c>
      <c r="C11" s="52">
        <f t="shared" ref="C11:C12" si="10">(H11-MIN($H$10:$H$12))*627.509</f>
        <v>0.49736363344265672</v>
      </c>
      <c r="D11" s="27">
        <f t="shared" ref="D11:D12" si="11">EXP(-C11/(0.001986*295.15))/(EXP(-$C$10/(0.001986*295.15))+EXP(-$C$11/(0.001986*295.15))+EXP(-$C$12/(0.001986*295.15)))</f>
        <v>0.28871187455567238</v>
      </c>
      <c r="E11" s="6">
        <v>-330.670027</v>
      </c>
      <c r="F11" s="6">
        <v>-330.48702500000002</v>
      </c>
      <c r="G11" s="6">
        <v>-330.47727909999998</v>
      </c>
      <c r="H11" s="27">
        <f t="shared" ref="H11:H22" si="12">G11+F11-E11</f>
        <v>-330.29427709999993</v>
      </c>
      <c r="I11" s="6">
        <v>1.8891</v>
      </c>
      <c r="J11" s="6">
        <v>-0.29703000000000002</v>
      </c>
      <c r="K11" s="6">
        <v>3.9300000000000003E-3</v>
      </c>
      <c r="L11" s="6">
        <v>-0.14655000000000001</v>
      </c>
      <c r="M11" s="6">
        <v>0.30096000000000001</v>
      </c>
      <c r="N11" s="6">
        <v>3.5680000000000003E-2</v>
      </c>
      <c r="O11" s="6">
        <v>91.054299999999998</v>
      </c>
      <c r="P11" s="6">
        <v>3.5043000000000002</v>
      </c>
      <c r="Q11" s="6">
        <v>3.0817999999999999</v>
      </c>
      <c r="R11" s="6">
        <v>-6.5861000000000001</v>
      </c>
      <c r="S11" s="6">
        <v>8.0717999999999996</v>
      </c>
      <c r="T11" s="6">
        <v>-0.89165000000000005</v>
      </c>
      <c r="U11" s="6">
        <v>0.36414000000000002</v>
      </c>
      <c r="V11" s="6">
        <v>0.36414000000000002</v>
      </c>
      <c r="W11" s="6">
        <v>-0.18429000000000001</v>
      </c>
      <c r="X11" s="1">
        <f t="shared" si="2"/>
        <v>0</v>
      </c>
      <c r="Y11" s="1">
        <f t="shared" ref="Y11:Y15" si="13">AVERAGE(U11:V11)</f>
        <v>0.36414000000000002</v>
      </c>
      <c r="Z11" s="6">
        <v>248.51499999999999</v>
      </c>
      <c r="AA11" s="6">
        <v>31.360199999999999</v>
      </c>
      <c r="AB11" s="6">
        <v>31.360199999999999</v>
      </c>
      <c r="AC11" s="6">
        <v>135.8126</v>
      </c>
      <c r="AD11" s="4">
        <f t="shared" si="4"/>
        <v>0</v>
      </c>
      <c r="AE11" s="4">
        <f>AVERAGE(AA11:AB11)</f>
        <v>31.360199999999999</v>
      </c>
      <c r="AF11" s="6">
        <v>0.74880000000000002</v>
      </c>
      <c r="AG11" s="6">
        <v>-0.36825999999999998</v>
      </c>
      <c r="AH11" s="6">
        <v>107.479</v>
      </c>
      <c r="AI11" s="6">
        <v>111.492</v>
      </c>
      <c r="AJ11" s="6">
        <v>111.492</v>
      </c>
      <c r="AK11" s="1">
        <f t="shared" si="6"/>
        <v>0</v>
      </c>
      <c r="AL11" s="1">
        <f>AVERAGE(AI11:AJ11)</f>
        <v>111.492</v>
      </c>
      <c r="AM11">
        <v>4.8112919200000004</v>
      </c>
      <c r="AN11">
        <v>1.7</v>
      </c>
      <c r="AO11">
        <v>6.35422391</v>
      </c>
      <c r="AP11" s="6">
        <v>3510.1513</v>
      </c>
      <c r="AQ11" s="6">
        <v>1.0270999999999999</v>
      </c>
      <c r="AR11" s="6">
        <v>3590.3283999999999</v>
      </c>
      <c r="AS11" s="6">
        <v>0.9476</v>
      </c>
      <c r="AT11" s="6">
        <v>1664.127</v>
      </c>
      <c r="AU11" s="6">
        <v>18.459499999999998</v>
      </c>
      <c r="AV11">
        <v>50.830229567218119</v>
      </c>
      <c r="AW11" s="6">
        <v>40.098043444837842</v>
      </c>
      <c r="AX11">
        <v>71.187415502057831</v>
      </c>
    </row>
    <row r="12" spans="1:50" s="6" customFormat="1" x14ac:dyDescent="0.3">
      <c r="B12" s="6" t="s">
        <v>74</v>
      </c>
      <c r="C12" s="52">
        <f t="shared" si="10"/>
        <v>1.7045654475981586</v>
      </c>
      <c r="D12" s="27">
        <f t="shared" si="11"/>
        <v>3.6816567283153981E-2</v>
      </c>
      <c r="E12" s="6">
        <v>-330.66824800000001</v>
      </c>
      <c r="F12" s="6">
        <v>-330.48509999999999</v>
      </c>
      <c r="G12" s="6">
        <v>-330.47550130000002</v>
      </c>
      <c r="H12" s="27">
        <f t="shared" si="12"/>
        <v>-330.2923533</v>
      </c>
      <c r="I12" s="6">
        <v>1.8560000000000001</v>
      </c>
      <c r="J12" s="6">
        <v>-0.29744999999999999</v>
      </c>
      <c r="K12" s="6">
        <v>2.5100000000000001E-3</v>
      </c>
      <c r="L12" s="6">
        <v>-0.14746999999999999</v>
      </c>
      <c r="M12" s="6">
        <v>0.29996</v>
      </c>
      <c r="N12" s="6">
        <v>3.6249999999999998E-2</v>
      </c>
      <c r="O12" s="6">
        <v>90.152799999999999</v>
      </c>
      <c r="P12" s="6">
        <v>3.367</v>
      </c>
      <c r="Q12" s="6">
        <v>2.4963000000000002</v>
      </c>
      <c r="R12" s="6">
        <v>-5.8632999999999997</v>
      </c>
      <c r="S12" s="6">
        <v>7.2073</v>
      </c>
      <c r="T12" s="6">
        <v>-0.88827</v>
      </c>
      <c r="U12" s="6">
        <v>0.36371999999999999</v>
      </c>
      <c r="V12" s="6">
        <v>0.36231999999999998</v>
      </c>
      <c r="W12" s="6">
        <v>-0.19422</v>
      </c>
      <c r="X12" s="1">
        <f t="shared" si="2"/>
        <v>1.4000000000000123E-3</v>
      </c>
      <c r="Y12" s="1">
        <f t="shared" si="13"/>
        <v>0.36302000000000001</v>
      </c>
      <c r="Z12" s="6">
        <v>235.6677</v>
      </c>
      <c r="AA12" s="6">
        <v>30.811900000000001</v>
      </c>
      <c r="AB12" s="6">
        <v>31.736999999999998</v>
      </c>
      <c r="AC12" s="6">
        <v>141.55430000000001</v>
      </c>
      <c r="AD12" s="4">
        <f t="shared" si="4"/>
        <v>0.92509999999999692</v>
      </c>
      <c r="AE12" s="4">
        <f t="shared" si="5"/>
        <v>31.274450000000002</v>
      </c>
      <c r="AF12" s="6">
        <v>0.7581</v>
      </c>
      <c r="AG12" s="6">
        <v>-0.37019999999999997</v>
      </c>
      <c r="AH12" s="6">
        <v>107.202</v>
      </c>
      <c r="AI12" s="6">
        <v>111.378</v>
      </c>
      <c r="AJ12" s="6">
        <v>110.94799999999999</v>
      </c>
      <c r="AK12" s="1">
        <f t="shared" si="6"/>
        <v>0.43000000000000682</v>
      </c>
      <c r="AL12" s="1">
        <f t="shared" ref="AL12" si="14">AVERAGE(AI12:AJ12)</f>
        <v>111.163</v>
      </c>
      <c r="AM12">
        <v>6.5463338799999997</v>
      </c>
      <c r="AN12">
        <v>1.7</v>
      </c>
      <c r="AO12">
        <v>5.185741096909644</v>
      </c>
      <c r="AP12" s="6">
        <v>3498.4135000000001</v>
      </c>
      <c r="AQ12" s="6">
        <v>0.81010000000000004</v>
      </c>
      <c r="AR12" s="6">
        <v>3579.8771000000002</v>
      </c>
      <c r="AS12" s="6">
        <v>0.61099999999999999</v>
      </c>
      <c r="AT12" s="6">
        <v>1663.9983</v>
      </c>
      <c r="AU12" s="6">
        <v>24.319500000000001</v>
      </c>
      <c r="AV12">
        <v>49.472648225120643</v>
      </c>
      <c r="AW12" s="6">
        <v>38.34548209762518</v>
      </c>
      <c r="AX12">
        <v>70.848988250408951</v>
      </c>
    </row>
    <row r="13" spans="1:50" s="26" customFormat="1" x14ac:dyDescent="0.3">
      <c r="A13" s="30" t="s">
        <v>41</v>
      </c>
      <c r="B13" s="25" t="s">
        <v>160</v>
      </c>
      <c r="C13" s="25"/>
      <c r="D13" s="25">
        <f>SUM(D10:D12)</f>
        <v>1.0000000000000002</v>
      </c>
      <c r="E13" s="25">
        <f>$D$10*E10+$D$11*E11+$D$12*E12</f>
        <v>-330.67034999894435</v>
      </c>
      <c r="F13" s="25">
        <f t="shared" ref="F13:AX13" si="15">$D$10*F10+$D$11*F11+$D$12*F12</f>
        <v>-330.48751663738756</v>
      </c>
      <c r="G13" s="25">
        <f t="shared" si="15"/>
        <v>-330.47757422000171</v>
      </c>
      <c r="H13" s="25">
        <f t="shared" si="15"/>
        <v>-330.29474085844487</v>
      </c>
      <c r="I13" s="25">
        <f t="shared" si="15"/>
        <v>1.9122297948725464</v>
      </c>
      <c r="J13" s="25">
        <f t="shared" si="15"/>
        <v>-0.29718035726989117</v>
      </c>
      <c r="K13" s="25">
        <f t="shared" si="15"/>
        <v>4.1677432444672266E-3</v>
      </c>
      <c r="L13" s="25">
        <f t="shared" si="15"/>
        <v>-0.1465096793705028</v>
      </c>
      <c r="M13" s="25">
        <f t="shared" si="15"/>
        <v>0.30134810051435845</v>
      </c>
      <c r="N13" s="25">
        <f t="shared" si="15"/>
        <v>3.5613304140790447E-2</v>
      </c>
      <c r="O13" s="25">
        <f t="shared" si="15"/>
        <v>91.316933090003744</v>
      </c>
      <c r="P13" s="25">
        <f t="shared" si="15"/>
        <v>3.6324532180488553</v>
      </c>
      <c r="Q13" s="25">
        <f t="shared" si="15"/>
        <v>3.1191252668831839</v>
      </c>
      <c r="R13" s="25">
        <f t="shared" si="15"/>
        <v>-6.7515784849320388</v>
      </c>
      <c r="S13" s="25">
        <f t="shared" si="15"/>
        <v>8.2772511717448154</v>
      </c>
      <c r="T13" s="25">
        <f t="shared" si="15"/>
        <v>-0.88912444125552936</v>
      </c>
      <c r="U13" s="25">
        <f t="shared" si="15"/>
        <v>0.3640840687482515</v>
      </c>
      <c r="V13" s="25">
        <f t="shared" si="15"/>
        <v>0.36343899058287321</v>
      </c>
      <c r="W13" s="25">
        <f t="shared" si="15"/>
        <v>-0.18442626818334695</v>
      </c>
      <c r="X13" s="25">
        <f>$D$10*X10+$D$11*X11+$D$12*X12</f>
        <v>6.4507816537824354E-4</v>
      </c>
      <c r="Y13" s="25">
        <f t="shared" si="15"/>
        <v>0.36376152966556236</v>
      </c>
      <c r="Z13" s="25">
        <f t="shared" si="15"/>
        <v>240.04493214433776</v>
      </c>
      <c r="AA13" s="25">
        <f t="shared" si="15"/>
        <v>30.920424719826581</v>
      </c>
      <c r="AB13" s="25">
        <f t="shared" si="15"/>
        <v>31.585114633100929</v>
      </c>
      <c r="AC13" s="25">
        <f t="shared" si="15"/>
        <v>134.8748924907305</v>
      </c>
      <c r="AD13" s="25">
        <f t="shared" si="15"/>
        <v>0.66468991327434468</v>
      </c>
      <c r="AE13" s="25">
        <f t="shared" si="15"/>
        <v>31.252769676463753</v>
      </c>
      <c r="AF13" s="25">
        <f t="shared" si="15"/>
        <v>0.75460561369683898</v>
      </c>
      <c r="AG13" s="25">
        <f t="shared" si="15"/>
        <v>-0.36975455912824939</v>
      </c>
      <c r="AH13" s="25">
        <f t="shared" si="15"/>
        <v>107.34874587350988</v>
      </c>
      <c r="AI13" s="25">
        <f t="shared" si="15"/>
        <v>111.42642599953707</v>
      </c>
      <c r="AJ13" s="25">
        <f t="shared" si="15"/>
        <v>111.10640820287462</v>
      </c>
      <c r="AK13" s="25">
        <f t="shared" si="15"/>
        <v>0.3200177966624414</v>
      </c>
      <c r="AL13" s="25">
        <f t="shared" si="15"/>
        <v>111.26641710120585</v>
      </c>
      <c r="AM13" s="25">
        <f t="shared" si="15"/>
        <v>6.0794214982566732</v>
      </c>
      <c r="AN13" s="25">
        <f t="shared" si="15"/>
        <v>1.7000000000000002</v>
      </c>
      <c r="AO13" s="25">
        <f t="shared" si="15"/>
        <v>5.8850257772121415</v>
      </c>
      <c r="AP13" s="25">
        <f t="shared" si="15"/>
        <v>3503.2875960593874</v>
      </c>
      <c r="AQ13" s="25">
        <f t="shared" si="15"/>
        <v>1.0946516194136071</v>
      </c>
      <c r="AR13" s="25">
        <f t="shared" si="15"/>
        <v>3584.2464926528783</v>
      </c>
      <c r="AS13" s="25">
        <f t="shared" si="15"/>
        <v>0.80624858153207402</v>
      </c>
      <c r="AT13" s="25">
        <f t="shared" si="15"/>
        <v>1664.0337710393601</v>
      </c>
      <c r="AU13" s="25">
        <f t="shared" si="15"/>
        <v>21.928356303602257</v>
      </c>
      <c r="AV13" s="25">
        <f t="shared" si="15"/>
        <v>49.736382198226067</v>
      </c>
      <c r="AW13" s="25">
        <f t="shared" si="15"/>
        <v>38.439715740285116</v>
      </c>
      <c r="AX13" s="25">
        <f t="shared" si="15"/>
        <v>70.866844007539399</v>
      </c>
    </row>
    <row r="14" spans="1:50" x14ac:dyDescent="0.3">
      <c r="B14" s="4" t="s">
        <v>75</v>
      </c>
      <c r="C14" s="4">
        <f>(H14-MIN($H$14:$H$18))*627.509</f>
        <v>0</v>
      </c>
      <c r="D14" s="4">
        <f>EXP(-C14/(0.001986*295.15))/(EXP(-$C$14/(0.001986*295.15))+EXP(-$C$15/(0.001986*295.15))+EXP(-$C$16/(0.001986*295.15))+EXP(-$C$17/(0.001986*295.15))+EXP(-$C$18/(0.001986*295.15)))</f>
        <v>0.33282444659167987</v>
      </c>
      <c r="E14" s="4">
        <v>-825.99023199999999</v>
      </c>
      <c r="F14" s="4">
        <v>-825.86054200000001</v>
      </c>
      <c r="G14" s="4">
        <v>-825.77160860000004</v>
      </c>
      <c r="H14" s="27">
        <f t="shared" si="12"/>
        <v>-825.64191859999994</v>
      </c>
      <c r="I14" s="4">
        <v>1.4728000000000001</v>
      </c>
      <c r="J14" s="4">
        <v>-0.29672999999999999</v>
      </c>
      <c r="K14" s="4">
        <v>5.8E-4</v>
      </c>
      <c r="L14" s="4">
        <v>-0.14807000000000001</v>
      </c>
      <c r="M14" s="4">
        <v>0.29731000000000002</v>
      </c>
      <c r="N14" s="4">
        <v>3.687E-2</v>
      </c>
      <c r="O14" s="4">
        <v>113.313</v>
      </c>
      <c r="P14" s="4">
        <v>5.7359999999999998</v>
      </c>
      <c r="Q14" s="4">
        <v>-1.0533999999999999</v>
      </c>
      <c r="R14" s="4">
        <v>-4.6825999999999999</v>
      </c>
      <c r="S14" s="4">
        <v>7.4791999999999996</v>
      </c>
      <c r="T14" s="4">
        <v>-0.89710000000000001</v>
      </c>
      <c r="U14" s="1">
        <v>0.36654999999999999</v>
      </c>
      <c r="V14" s="1">
        <v>0.37336999999999998</v>
      </c>
      <c r="W14" s="1">
        <v>-0.18098</v>
      </c>
      <c r="X14" s="1">
        <f t="shared" si="2"/>
        <v>6.8199999999999927E-3</v>
      </c>
      <c r="Y14" s="1">
        <f t="shared" si="13"/>
        <v>0.36995999999999996</v>
      </c>
      <c r="Z14" s="4">
        <v>231.92099999999999</v>
      </c>
      <c r="AA14" s="4">
        <v>31.845400000000001</v>
      </c>
      <c r="AB14" s="4">
        <v>30.9712</v>
      </c>
      <c r="AC14" s="4">
        <v>145.09200000000001</v>
      </c>
      <c r="AD14" s="4">
        <f t="shared" si="4"/>
        <v>0.87420000000000186</v>
      </c>
      <c r="AE14" s="4">
        <f t="shared" si="5"/>
        <v>31.408300000000001</v>
      </c>
      <c r="AF14" s="1">
        <v>0.76859999999999995</v>
      </c>
      <c r="AG14" s="1">
        <v>-0.38173000000000001</v>
      </c>
      <c r="AH14" s="1">
        <v>107.124</v>
      </c>
      <c r="AI14" s="1">
        <v>110.586</v>
      </c>
      <c r="AJ14" s="1">
        <v>110.758</v>
      </c>
      <c r="AK14" s="1">
        <f t="shared" si="6"/>
        <v>0.17199999999999704</v>
      </c>
      <c r="AL14" s="1">
        <f>AVERAGE(AI14:AJ14)</f>
        <v>110.672</v>
      </c>
      <c r="AM14">
        <v>5.4700957199999998</v>
      </c>
      <c r="AN14">
        <v>1.921405937149876</v>
      </c>
      <c r="AO14">
        <v>7.1558631186330004</v>
      </c>
      <c r="AP14" s="4">
        <v>3501.5342999999998</v>
      </c>
      <c r="AQ14" s="4">
        <v>0.3528</v>
      </c>
      <c r="AR14" s="4">
        <v>3579.8964999999998</v>
      </c>
      <c r="AS14" s="4">
        <v>2.3041999999999998</v>
      </c>
      <c r="AT14" s="4">
        <v>1657.4257</v>
      </c>
      <c r="AU14" s="4">
        <v>39.747999999999998</v>
      </c>
      <c r="AV14">
        <v>51.304858028006443</v>
      </c>
      <c r="AW14">
        <v>40.535613745745508</v>
      </c>
      <c r="AX14">
        <v>71.929261050626522</v>
      </c>
    </row>
    <row r="15" spans="1:50" x14ac:dyDescent="0.3">
      <c r="A15" s="11"/>
      <c r="B15" s="4" t="s">
        <v>76</v>
      </c>
      <c r="C15" s="36">
        <f t="shared" ref="C15:C18" si="16">(H15-MIN($H$14:$H$18))*627.509</f>
        <v>0.16346609447965513</v>
      </c>
      <c r="D15" s="4">
        <f t="shared" ref="D15:D18" si="17">EXP(-C15/(0.001986*295.15))/(EXP(-$C$14/(0.001986*295.15))+EXP(-$C$15/(0.001986*295.15))+EXP(-$C$16/(0.001986*295.15))+EXP(-$C$17/(0.001986*295.15))+EXP(-$C$18/(0.001986*295.15)))</f>
        <v>0.25182708619459859</v>
      </c>
      <c r="E15" s="4">
        <v>-825.98915199999999</v>
      </c>
      <c r="F15" s="4">
        <v>-825.85999200000003</v>
      </c>
      <c r="G15" s="4">
        <v>-825.77081810000004</v>
      </c>
      <c r="H15" s="27">
        <f t="shared" si="12"/>
        <v>-825.64165809999997</v>
      </c>
      <c r="I15" s="4">
        <v>1.6613</v>
      </c>
      <c r="J15" s="4">
        <v>-0.29914000000000002</v>
      </c>
      <c r="K15" s="4">
        <v>1.91E-3</v>
      </c>
      <c r="L15" s="4">
        <v>-0.14860999999999999</v>
      </c>
      <c r="M15" s="4">
        <v>0.30104999999999998</v>
      </c>
      <c r="N15" s="4">
        <v>3.6679999999999997E-2</v>
      </c>
      <c r="O15" s="4">
        <v>114.39</v>
      </c>
      <c r="P15" s="4">
        <v>6.6555</v>
      </c>
      <c r="Q15" s="4">
        <v>-2.2075999999999998</v>
      </c>
      <c r="R15" s="4">
        <v>-4.4478999999999997</v>
      </c>
      <c r="S15" s="4">
        <v>8.3038000000000007</v>
      </c>
      <c r="T15" s="4">
        <v>-0.89190000000000003</v>
      </c>
      <c r="U15" s="1">
        <v>0.36547000000000002</v>
      </c>
      <c r="V15" s="1">
        <v>0.37314999999999998</v>
      </c>
      <c r="W15" s="1">
        <v>-0.17785000000000001</v>
      </c>
      <c r="X15" s="1">
        <f t="shared" si="2"/>
        <v>7.6799999999999646E-3</v>
      </c>
      <c r="Y15" s="1">
        <f t="shared" si="13"/>
        <v>0.36931000000000003</v>
      </c>
      <c r="Z15" s="4">
        <v>230.05670000000001</v>
      </c>
      <c r="AA15" s="4">
        <v>31.104099999999999</v>
      </c>
      <c r="AB15" s="4">
        <v>30.755500000000001</v>
      </c>
      <c r="AC15" s="4">
        <v>141.2166</v>
      </c>
      <c r="AD15" s="4">
        <f t="shared" si="4"/>
        <v>0.34859999999999758</v>
      </c>
      <c r="AE15" s="4">
        <f t="shared" si="5"/>
        <v>30.9298</v>
      </c>
      <c r="AF15" s="1">
        <v>0.76749999999999996</v>
      </c>
      <c r="AG15" s="1">
        <v>-0.38228000000000001</v>
      </c>
      <c r="AH15" s="1">
        <v>107.071</v>
      </c>
      <c r="AI15" s="1">
        <v>110.551</v>
      </c>
      <c r="AJ15" s="1">
        <v>110.949</v>
      </c>
      <c r="AK15" s="1">
        <f t="shared" si="6"/>
        <v>0.39799999999999613</v>
      </c>
      <c r="AL15" s="1">
        <f t="shared" ref="AL15:AL22" si="18">AVERAGE(AI15:AJ15)</f>
        <v>110.75</v>
      </c>
      <c r="AM15">
        <v>8.4887457200000007</v>
      </c>
      <c r="AN15">
        <v>1.9177031931786741</v>
      </c>
      <c r="AO15">
        <v>4.736410902969248</v>
      </c>
      <c r="AP15" s="4">
        <v>3498.6941999999999</v>
      </c>
      <c r="AQ15" s="4">
        <v>0.18490000000000001</v>
      </c>
      <c r="AR15" s="4">
        <v>3578.1015000000002</v>
      </c>
      <c r="AS15" s="4">
        <v>1.5093000000000001</v>
      </c>
      <c r="AT15" s="4">
        <v>1659.0116</v>
      </c>
      <c r="AU15" s="4">
        <v>31.5715</v>
      </c>
      <c r="AV15">
        <v>48.238880129950793</v>
      </c>
      <c r="AW15">
        <v>35.98694340223701</v>
      </c>
      <c r="AX15">
        <v>70.704497835675667</v>
      </c>
    </row>
    <row r="16" spans="1:50" x14ac:dyDescent="0.3">
      <c r="B16" s="5" t="s">
        <v>77</v>
      </c>
      <c r="C16" s="36">
        <f>(H16-MIN($H$14:$H$18))*627.509</f>
        <v>0.10661377899490697</v>
      </c>
      <c r="D16" s="4">
        <f t="shared" si="17"/>
        <v>0.27747546085122327</v>
      </c>
      <c r="E16" s="4">
        <v>-825.989599</v>
      </c>
      <c r="F16" s="4">
        <v>-825.86003000000005</v>
      </c>
      <c r="G16" s="4">
        <v>-825.77131770000005</v>
      </c>
      <c r="H16" s="27">
        <f>G16+F16-E16</f>
        <v>-825.64174870000011</v>
      </c>
      <c r="I16" s="4">
        <v>2.6825999999999999</v>
      </c>
      <c r="J16" s="4">
        <v>-0.29426999999999998</v>
      </c>
      <c r="K16" s="4">
        <v>4.4000000000000002E-4</v>
      </c>
      <c r="L16" s="4">
        <v>-0.14691000000000001</v>
      </c>
      <c r="M16" s="4">
        <v>0.29471000000000003</v>
      </c>
      <c r="N16" s="4">
        <v>3.662E-2</v>
      </c>
      <c r="O16" s="4">
        <v>113.65900000000001</v>
      </c>
      <c r="P16" s="4">
        <v>6.0801999999999996</v>
      </c>
      <c r="Q16" s="4">
        <v>3.3881000000000001</v>
      </c>
      <c r="R16" s="4">
        <v>-9.4681999999999995</v>
      </c>
      <c r="S16" s="4">
        <v>11.7514</v>
      </c>
      <c r="T16" s="4">
        <v>-0.88482000000000005</v>
      </c>
      <c r="U16" s="1">
        <v>0.36518</v>
      </c>
      <c r="V16" s="1">
        <v>0.36575000000000002</v>
      </c>
      <c r="W16" s="1">
        <v>-0.18093000000000001</v>
      </c>
      <c r="X16" s="1">
        <f t="shared" si="2"/>
        <v>5.7000000000001494E-4</v>
      </c>
      <c r="Y16" s="1">
        <f>AVERAGE(U16:V16)</f>
        <v>0.36546500000000004</v>
      </c>
      <c r="Z16" s="4">
        <v>234.58430000000001</v>
      </c>
      <c r="AA16" s="4">
        <v>31.5044</v>
      </c>
      <c r="AB16" s="4">
        <v>31.334499999999998</v>
      </c>
      <c r="AC16" s="4">
        <v>138.4606</v>
      </c>
      <c r="AD16" s="4">
        <f t="shared" si="4"/>
        <v>0.16990000000000194</v>
      </c>
      <c r="AE16" s="4">
        <f>AVERAGE(AA16:AB16)</f>
        <v>31.419449999999998</v>
      </c>
      <c r="AF16" s="1">
        <v>0.76590000000000003</v>
      </c>
      <c r="AG16" s="1">
        <v>-0.37442999999999999</v>
      </c>
      <c r="AH16" s="1">
        <v>106.837</v>
      </c>
      <c r="AI16" s="1">
        <v>111.004</v>
      </c>
      <c r="AJ16" s="1">
        <v>110.883</v>
      </c>
      <c r="AK16" s="1">
        <f t="shared" si="6"/>
        <v>0.12100000000000932</v>
      </c>
      <c r="AL16" s="1">
        <f>AVERAGE(AI16:AJ16)</f>
        <v>110.9435</v>
      </c>
      <c r="AM16">
        <v>4.3262798199999999</v>
      </c>
      <c r="AN16">
        <v>1.7</v>
      </c>
      <c r="AO16">
        <v>7.1876945198137117</v>
      </c>
      <c r="AP16" s="4">
        <v>3503.1484999999998</v>
      </c>
      <c r="AQ16" s="4">
        <v>0.92400000000000004</v>
      </c>
      <c r="AR16" s="4">
        <v>3578.7577999999999</v>
      </c>
      <c r="AS16" s="4">
        <v>2.1596000000000002</v>
      </c>
      <c r="AT16" s="4">
        <v>1669.787</v>
      </c>
      <c r="AU16" s="4">
        <v>19.5153</v>
      </c>
      <c r="AV16">
        <v>51.128009219002912</v>
      </c>
      <c r="AW16">
        <v>40.998042186998788</v>
      </c>
      <c r="AX16">
        <v>71.128722633462061</v>
      </c>
    </row>
    <row r="17" spans="1:50" x14ac:dyDescent="0.3">
      <c r="B17" s="4" t="s">
        <v>470</v>
      </c>
      <c r="C17" s="36">
        <f t="shared" si="16"/>
        <v>1.0367703697078252</v>
      </c>
      <c r="D17" s="4">
        <f t="shared" si="17"/>
        <v>5.6763256507425308E-2</v>
      </c>
      <c r="E17" s="4">
        <v>-825.98660099999995</v>
      </c>
      <c r="F17" s="4">
        <v>-825.85752500000001</v>
      </c>
      <c r="G17" s="4">
        <v>-825.76934240000003</v>
      </c>
      <c r="H17" s="27">
        <f t="shared" si="12"/>
        <v>-825.64026640000009</v>
      </c>
      <c r="I17" s="4">
        <v>1.2507999999999999</v>
      </c>
      <c r="J17" s="4">
        <v>-0.29947000000000001</v>
      </c>
      <c r="K17" s="4">
        <v>1.24E-3</v>
      </c>
      <c r="L17" s="4">
        <v>-0.14910999999999999</v>
      </c>
      <c r="M17" s="4">
        <v>0.30070999999999998</v>
      </c>
      <c r="N17" s="4">
        <v>3.6970000000000003E-2</v>
      </c>
      <c r="O17" s="4">
        <v>114.32</v>
      </c>
      <c r="P17" s="4">
        <v>7.1493000000000002</v>
      </c>
      <c r="Q17" s="4">
        <v>-0.93159999999999998</v>
      </c>
      <c r="R17" s="4">
        <v>-6.2176999999999998</v>
      </c>
      <c r="S17" s="4">
        <v>9.5205000000000002</v>
      </c>
      <c r="T17" s="4">
        <v>-0.88193999999999995</v>
      </c>
      <c r="U17" s="1">
        <v>0.36508000000000002</v>
      </c>
      <c r="V17" s="1">
        <v>0.36508000000000002</v>
      </c>
      <c r="W17" s="1">
        <v>-0.19231000000000001</v>
      </c>
      <c r="X17" s="1">
        <f t="shared" si="2"/>
        <v>0</v>
      </c>
      <c r="Y17" s="1">
        <f t="shared" ref="Y17" si="19">V17-W17</f>
        <v>0.55739000000000005</v>
      </c>
      <c r="Z17" s="4">
        <v>231.5744</v>
      </c>
      <c r="AA17" s="4">
        <v>31.018899999999999</v>
      </c>
      <c r="AB17" s="4">
        <v>31.018899999999999</v>
      </c>
      <c r="AC17" s="4">
        <v>144.9812</v>
      </c>
      <c r="AD17" s="4">
        <f t="shared" si="4"/>
        <v>0</v>
      </c>
      <c r="AE17" s="4">
        <f t="shared" si="5"/>
        <v>31.018899999999999</v>
      </c>
      <c r="AF17" s="1">
        <v>0.76319999999999999</v>
      </c>
      <c r="AG17" s="1">
        <v>-0.37625999999999998</v>
      </c>
      <c r="AH17" s="1">
        <v>107.092</v>
      </c>
      <c r="AI17" s="1">
        <v>110.959</v>
      </c>
      <c r="AJ17" s="1">
        <v>110.959</v>
      </c>
      <c r="AK17" s="1">
        <f t="shared" si="6"/>
        <v>0</v>
      </c>
      <c r="AL17" s="1">
        <f t="shared" si="18"/>
        <v>110.959</v>
      </c>
      <c r="AM17">
        <v>8.6135144700000001</v>
      </c>
      <c r="AN17">
        <v>1.77535860857299</v>
      </c>
      <c r="AO17">
        <v>5.9167185399999997</v>
      </c>
      <c r="AP17" s="4">
        <v>3495.1125999999999</v>
      </c>
      <c r="AQ17" s="4">
        <v>0.91180000000000005</v>
      </c>
      <c r="AR17" s="4">
        <v>3573.3679999999999</v>
      </c>
      <c r="AS17" s="4">
        <v>1.1155999999999999</v>
      </c>
      <c r="AT17" s="4">
        <v>1665.3877</v>
      </c>
      <c r="AU17" s="4">
        <v>28.589700000000001</v>
      </c>
      <c r="AV17">
        <v>47.785586098682991</v>
      </c>
      <c r="AW17">
        <v>35.393430564082138</v>
      </c>
      <c r="AX17">
        <v>70.334681621082581</v>
      </c>
    </row>
    <row r="18" spans="1:50" x14ac:dyDescent="0.3">
      <c r="B18" s="4" t="s">
        <v>78</v>
      </c>
      <c r="C18" s="36">
        <f t="shared" si="16"/>
        <v>0.82755886907958531</v>
      </c>
      <c r="D18" s="4">
        <f t="shared" si="17"/>
        <v>8.110974985507298E-2</v>
      </c>
      <c r="E18" s="4">
        <v>-825.98730899999998</v>
      </c>
      <c r="F18" s="4">
        <v>-825.85841700000003</v>
      </c>
      <c r="G18" s="4">
        <v>-825.76949179999997</v>
      </c>
      <c r="H18" s="27">
        <f t="shared" si="12"/>
        <v>-825.64059980000013</v>
      </c>
      <c r="I18" s="4">
        <v>3.9253</v>
      </c>
      <c r="J18" s="4">
        <v>-0.29585</v>
      </c>
      <c r="K18" s="4">
        <v>1.7000000000000001E-4</v>
      </c>
      <c r="L18" s="4">
        <v>-0.14784</v>
      </c>
      <c r="M18" s="4">
        <v>0.29602000000000001</v>
      </c>
      <c r="N18" s="4">
        <v>3.6920000000000001E-2</v>
      </c>
      <c r="O18" s="4">
        <v>113.465</v>
      </c>
      <c r="P18" s="4">
        <v>5.1269999999999998</v>
      </c>
      <c r="Q18" s="4">
        <v>-1.5642</v>
      </c>
      <c r="R18" s="4">
        <v>-3.5627</v>
      </c>
      <c r="S18" s="4">
        <v>6.4363000000000001</v>
      </c>
      <c r="T18" s="4">
        <v>-0.89263000000000003</v>
      </c>
      <c r="U18" s="1">
        <v>0.36481999999999998</v>
      </c>
      <c r="V18" s="1">
        <v>0.37241000000000002</v>
      </c>
      <c r="W18" s="1">
        <v>-0.17641000000000001</v>
      </c>
      <c r="X18" s="1">
        <f t="shared" si="2"/>
        <v>7.5900000000000412E-3</v>
      </c>
      <c r="Y18" s="1">
        <f>AVERAGE(U18:V18)</f>
        <v>0.36861500000000003</v>
      </c>
      <c r="Z18" s="4">
        <v>235.03720000000001</v>
      </c>
      <c r="AA18" s="4">
        <v>31.584800000000001</v>
      </c>
      <c r="AB18" s="4">
        <v>31.2226</v>
      </c>
      <c r="AC18" s="4">
        <v>139.5463</v>
      </c>
      <c r="AD18" s="4">
        <f t="shared" si="4"/>
        <v>0.36220000000000141</v>
      </c>
      <c r="AE18" s="4">
        <f t="shared" si="5"/>
        <v>31.403700000000001</v>
      </c>
      <c r="AF18" s="1">
        <v>0.76070000000000004</v>
      </c>
      <c r="AG18" s="1">
        <v>-0.37726999999999999</v>
      </c>
      <c r="AH18" s="1">
        <v>107.346</v>
      </c>
      <c r="AI18" s="1">
        <v>110.864</v>
      </c>
      <c r="AJ18" s="1">
        <v>111.07</v>
      </c>
      <c r="AK18" s="1">
        <f t="shared" si="6"/>
        <v>0.20599999999998886</v>
      </c>
      <c r="AL18" s="1">
        <f t="shared" si="18"/>
        <v>110.967</v>
      </c>
      <c r="AM18">
        <v>4.2054399499999997</v>
      </c>
      <c r="AN18">
        <v>1.940639795983703</v>
      </c>
      <c r="AO18">
        <v>7.1978888690918614</v>
      </c>
      <c r="AP18" s="4">
        <v>3501.5142000000001</v>
      </c>
      <c r="AQ18" s="4">
        <v>0.30559999999999998</v>
      </c>
      <c r="AR18" s="4">
        <v>3581.4969999999998</v>
      </c>
      <c r="AS18" s="4">
        <v>2.1867000000000001</v>
      </c>
      <c r="AT18" s="4">
        <v>1660.1972000000001</v>
      </c>
      <c r="AU18" s="4">
        <v>36.732100000000003</v>
      </c>
      <c r="AV18">
        <v>51.298795613602557</v>
      </c>
      <c r="AW18">
        <v>41.285368710616169</v>
      </c>
      <c r="AX18">
        <v>71.402907925647327</v>
      </c>
    </row>
    <row r="19" spans="1:50" s="26" customFormat="1" x14ac:dyDescent="0.3">
      <c r="A19" s="30" t="s">
        <v>39</v>
      </c>
      <c r="B19" s="25" t="s">
        <v>159</v>
      </c>
      <c r="C19" s="25"/>
      <c r="D19" s="25">
        <f>SUM(D14:D18)</f>
        <v>1</v>
      </c>
      <c r="E19" s="25">
        <f>$D$14*E14+$D$15*E15+$D$16*E16+$D$17*E17+$D$18*E18</f>
        <v>-825.98934119359694</v>
      </c>
      <c r="F19" s="25">
        <f t="shared" ref="F19:AX19" si="20">$D$14*F14+$D$15*F15+$D$16*F16+$D$17*F17+$D$18*F18</f>
        <v>-825.85991781470329</v>
      </c>
      <c r="G19" s="25">
        <f t="shared" si="20"/>
        <v>-825.7710284830664</v>
      </c>
      <c r="H19" s="25">
        <f t="shared" si="20"/>
        <v>-825.64160510417287</v>
      </c>
      <c r="I19" s="25">
        <f t="shared" si="20"/>
        <v>2.0422794368604098</v>
      </c>
      <c r="J19" s="25">
        <f t="shared" si="20"/>
        <v>-0.29673846838699286</v>
      </c>
      <c r="K19" s="25">
        <f t="shared" si="20"/>
        <v>8.8029221197396569E-4</v>
      </c>
      <c r="L19" s="25">
        <f t="shared" si="20"/>
        <v>-0.14792449363625873</v>
      </c>
      <c r="M19" s="25">
        <f t="shared" si="20"/>
        <v>0.29761876059896686</v>
      </c>
      <c r="N19" s="25">
        <f t="shared" si="20"/>
        <v>3.6762515801553715E-2</v>
      </c>
      <c r="O19" s="25">
        <f t="shared" si="20"/>
        <v>113.74971356256705</v>
      </c>
      <c r="P19" s="25">
        <f t="shared" si="20"/>
        <v>6.0938897321411289</v>
      </c>
      <c r="Q19" s="25">
        <f t="shared" si="20"/>
        <v>-0.14616865909846438</v>
      </c>
      <c r="R19" s="25">
        <f t="shared" si="20"/>
        <v>-5.9476852145215933</v>
      </c>
      <c r="S19" s="25">
        <f t="shared" si="20"/>
        <v>8.9035687565094133</v>
      </c>
      <c r="T19" s="25">
        <f t="shared" si="20"/>
        <v>-0.8911600089420304</v>
      </c>
      <c r="U19" s="25">
        <f t="shared" si="20"/>
        <v>0.36567412351122841</v>
      </c>
      <c r="V19" s="25">
        <f t="shared" si="20"/>
        <v>0.37065180227304345</v>
      </c>
      <c r="W19" s="25">
        <f t="shared" si="20"/>
        <v>-0.1804503635865598</v>
      </c>
      <c r="X19" s="25">
        <f t="shared" si="20"/>
        <v>4.9776787618149706E-3</v>
      </c>
      <c r="Y19" s="25">
        <f t="shared" si="20"/>
        <v>0.37907910475107892</v>
      </c>
      <c r="Z19" s="25">
        <f t="shared" si="20"/>
        <v>232.42359921588536</v>
      </c>
      <c r="AA19" s="25">
        <f t="shared" si="20"/>
        <v>31.49604941653806</v>
      </c>
      <c r="AB19" s="25">
        <f t="shared" si="20"/>
        <v>31.040786330884046</v>
      </c>
      <c r="AC19" s="25">
        <f t="shared" si="20"/>
        <v>141.81991883048036</v>
      </c>
      <c r="AD19" s="25">
        <f t="shared" si="20"/>
        <v>0.45526308565401452</v>
      </c>
      <c r="AE19" s="25">
        <f t="shared" si="20"/>
        <v>31.268417873711051</v>
      </c>
      <c r="AF19" s="25">
        <f t="shared" si="20"/>
        <v>0.7666265178518924</v>
      </c>
      <c r="AG19" s="25">
        <f t="shared" si="20"/>
        <v>-0.3791706895357439</v>
      </c>
      <c r="AH19" s="25">
        <f t="shared" si="20"/>
        <v>107.04720764742697</v>
      </c>
      <c r="AI19" s="25">
        <f t="shared" si="20"/>
        <v>110.73689199975598</v>
      </c>
      <c r="AJ19" s="25">
        <f t="shared" si="20"/>
        <v>110.87749906258234</v>
      </c>
      <c r="AK19" s="25">
        <f t="shared" si="20"/>
        <v>0.20775612435236193</v>
      </c>
      <c r="AL19" s="25">
        <f t="shared" si="20"/>
        <v>110.80719553116917</v>
      </c>
      <c r="AM19" s="25">
        <f t="shared" si="20"/>
        <v>5.9887474814188941</v>
      </c>
      <c r="AN19" s="25">
        <f t="shared" si="20"/>
        <v>1.8523087029833503</v>
      </c>
      <c r="AO19" s="25">
        <f t="shared" si="20"/>
        <v>6.4884827662279498</v>
      </c>
      <c r="AP19" s="25">
        <f t="shared" si="20"/>
        <v>3500.9008398711189</v>
      </c>
      <c r="AQ19" s="25">
        <f t="shared" si="20"/>
        <v>0.49691449566063695</v>
      </c>
      <c r="AR19" s="25">
        <f t="shared" si="20"/>
        <v>3578.8877463075441</v>
      </c>
      <c r="AS19" s="25">
        <f t="shared" si="20"/>
        <v>1.9869004952521299</v>
      </c>
      <c r="AT19" s="25">
        <f t="shared" si="20"/>
        <v>1661.9317747102518</v>
      </c>
      <c r="AU19" s="25">
        <f t="shared" si="20"/>
        <v>31.196857733290599</v>
      </c>
      <c r="AV19" s="25">
        <f t="shared" si="20"/>
        <v>50.283433486663419</v>
      </c>
      <c r="AW19" s="25">
        <f t="shared" si="20"/>
        <v>39.287373266631775</v>
      </c>
      <c r="AX19" s="25">
        <f t="shared" si="20"/>
        <v>71.265496841212141</v>
      </c>
    </row>
    <row r="20" spans="1:50" x14ac:dyDescent="0.3">
      <c r="B20" s="4" t="s">
        <v>79</v>
      </c>
      <c r="C20" s="52">
        <f>(H20-MIN($H$20:$H$22))*627.509</f>
        <v>0.46379190192040792</v>
      </c>
      <c r="D20" s="27">
        <f>EXP(-C20/(0.001986*295.15))/(EXP(-$C$20/(0.001986*295.15))+EXP(-$C$21/(0.001986*295.15))+EXP(-$C$22/(0.001986*295.15)))</f>
        <v>0.23570367197775269</v>
      </c>
      <c r="E20" s="4">
        <v>-558.16868399999998</v>
      </c>
      <c r="F20" s="4">
        <v>-557.98137799999995</v>
      </c>
      <c r="G20" s="4">
        <v>-557.8853067</v>
      </c>
      <c r="H20" s="27">
        <f>G20+F20-E20</f>
        <v>-557.69800069999997</v>
      </c>
      <c r="I20" s="4">
        <v>1.9160999999999999</v>
      </c>
      <c r="J20" s="4">
        <v>-0.27501999999999999</v>
      </c>
      <c r="K20" s="4">
        <v>-9.0200000000000002E-3</v>
      </c>
      <c r="L20" s="4">
        <v>-0.14202000000000001</v>
      </c>
      <c r="M20" s="4">
        <v>0.26600000000000001</v>
      </c>
      <c r="N20" s="4">
        <v>3.7909999999999999E-2</v>
      </c>
      <c r="O20" s="4">
        <v>167.19499999999999</v>
      </c>
      <c r="P20" s="4">
        <v>11.6173</v>
      </c>
      <c r="Q20" s="4">
        <v>-2.3963000000000001</v>
      </c>
      <c r="R20" s="4">
        <v>-9.2210000000000001</v>
      </c>
      <c r="S20" s="4">
        <v>15.0244</v>
      </c>
      <c r="T20" s="4">
        <v>-0.88595999999999997</v>
      </c>
      <c r="U20" s="1">
        <v>0.36728</v>
      </c>
      <c r="V20" s="1">
        <v>0.37396000000000001</v>
      </c>
      <c r="W20" s="1">
        <v>-0.20249</v>
      </c>
      <c r="X20" s="1">
        <f t="shared" si="2"/>
        <v>6.6800000000000193E-3</v>
      </c>
      <c r="Y20" s="1">
        <f>AVERAGE(U20:V20)</f>
        <v>0.37062</v>
      </c>
      <c r="Z20" s="4">
        <v>230.65799999999999</v>
      </c>
      <c r="AA20" s="4">
        <v>31.025500000000001</v>
      </c>
      <c r="AB20" s="4">
        <v>30.578499999999998</v>
      </c>
      <c r="AC20" s="4">
        <v>137.98609999999999</v>
      </c>
      <c r="AD20" s="4">
        <f t="shared" si="4"/>
        <v>0.44700000000000273</v>
      </c>
      <c r="AE20" s="4">
        <f>AVERAGE(AA20:AB20)</f>
        <v>30.802</v>
      </c>
      <c r="AF20" s="1">
        <v>0.75980000000000003</v>
      </c>
      <c r="AG20" s="1">
        <v>-0.38152000000000003</v>
      </c>
      <c r="AH20" s="1">
        <v>107.746</v>
      </c>
      <c r="AI20" s="1">
        <v>110.679</v>
      </c>
      <c r="AJ20" s="1">
        <v>110.964</v>
      </c>
      <c r="AK20" s="1">
        <f t="shared" si="6"/>
        <v>0.28499999999999659</v>
      </c>
      <c r="AL20" s="1">
        <f t="shared" si="18"/>
        <v>110.8215</v>
      </c>
      <c r="AM20">
        <v>6.45651697</v>
      </c>
      <c r="AN20">
        <v>1.9261619177781411</v>
      </c>
      <c r="AO20">
        <v>10.077200965121669</v>
      </c>
      <c r="AP20" s="4">
        <v>3500.9681999999998</v>
      </c>
      <c r="AQ20" s="4">
        <v>1.05</v>
      </c>
      <c r="AR20" s="4">
        <v>3584.6858999999999</v>
      </c>
      <c r="AS20" s="4">
        <v>1.343</v>
      </c>
      <c r="AT20" s="4">
        <v>1651.1203</v>
      </c>
      <c r="AU20" s="4">
        <v>24.986899999999999</v>
      </c>
      <c r="AV20">
        <v>50.492699334913233</v>
      </c>
      <c r="AW20">
        <v>38.548266494407478</v>
      </c>
      <c r="AX20">
        <v>71.971287076943753</v>
      </c>
    </row>
    <row r="21" spans="1:50" x14ac:dyDescent="0.3">
      <c r="B21" s="4" t="s">
        <v>80</v>
      </c>
      <c r="C21" s="52">
        <f>(H21-MIN($H$20:$H$22))*627.509</f>
        <v>0.44277035050915198</v>
      </c>
      <c r="D21" s="27">
        <f t="shared" ref="D21:D22" si="21">EXP(-C21/(0.001986*295.15))/(EXP(-$C$20/(0.001986*295.15))+EXP(-$C$21/(0.001986*295.15))+EXP(-$C$22/(0.001986*295.15)))</f>
        <v>0.24431003846503782</v>
      </c>
      <c r="E21" s="4">
        <v>-558.16874700000005</v>
      </c>
      <c r="F21" s="4">
        <v>-557.98141899999996</v>
      </c>
      <c r="G21" s="4">
        <v>-557.88536220000003</v>
      </c>
      <c r="H21" s="27">
        <f t="shared" si="12"/>
        <v>-557.69803419999982</v>
      </c>
      <c r="I21" s="4">
        <v>1.9108000000000001</v>
      </c>
      <c r="J21" s="4">
        <v>-0.27498</v>
      </c>
      <c r="K21" s="4">
        <v>-9.2200000000000008E-3</v>
      </c>
      <c r="L21" s="4">
        <v>-0.1421</v>
      </c>
      <c r="M21" s="4">
        <v>0.26576</v>
      </c>
      <c r="N21" s="4">
        <v>3.7990000000000003E-2</v>
      </c>
      <c r="O21" s="4">
        <v>167.339</v>
      </c>
      <c r="P21" s="4">
        <v>11.2689</v>
      </c>
      <c r="Q21" s="4">
        <v>-1.7732000000000001</v>
      </c>
      <c r="R21" s="4">
        <v>-9.4956999999999994</v>
      </c>
      <c r="S21" s="4">
        <v>14.842499999999999</v>
      </c>
      <c r="T21" s="4">
        <v>-0.88595999999999997</v>
      </c>
      <c r="U21" s="1">
        <v>0.36723</v>
      </c>
      <c r="V21" s="1">
        <v>0.37393999999999999</v>
      </c>
      <c r="W21" s="1">
        <v>-0.20269999999999999</v>
      </c>
      <c r="X21" s="1">
        <f t="shared" si="2"/>
        <v>6.7099999999999937E-3</v>
      </c>
      <c r="Y21" s="1">
        <f t="shared" ref="Y21:Y24" si="22">AVERAGE(U21:V21)</f>
        <v>0.370585</v>
      </c>
      <c r="Z21" s="4">
        <v>230.8836</v>
      </c>
      <c r="AA21" s="4">
        <v>30.963000000000001</v>
      </c>
      <c r="AB21" s="4">
        <v>30.601099999999999</v>
      </c>
      <c r="AC21" s="4">
        <v>137.67869999999999</v>
      </c>
      <c r="AD21" s="4">
        <f t="shared" si="4"/>
        <v>0.36190000000000211</v>
      </c>
      <c r="AE21" s="4">
        <f t="shared" si="5"/>
        <v>30.782049999999998</v>
      </c>
      <c r="AF21" s="1">
        <v>0.75990000000000002</v>
      </c>
      <c r="AG21" s="1">
        <v>-0.36874000000000001</v>
      </c>
      <c r="AH21" s="1">
        <v>107.747</v>
      </c>
      <c r="AI21" s="1">
        <v>110.67100000000001</v>
      </c>
      <c r="AJ21" s="1">
        <v>110.97</v>
      </c>
      <c r="AK21" s="1">
        <f t="shared" si="6"/>
        <v>0.29899999999999238</v>
      </c>
      <c r="AL21" s="1">
        <f>AVERAGE(AI21:AJ21)</f>
        <v>110.82050000000001</v>
      </c>
      <c r="AM21">
        <v>7.7579020700000001</v>
      </c>
      <c r="AN21">
        <v>1.92619845713524</v>
      </c>
      <c r="AO21">
        <v>10.08048669092021</v>
      </c>
      <c r="AP21" s="4">
        <v>3500.8128000000002</v>
      </c>
      <c r="AQ21" s="4">
        <v>1.1647000000000001</v>
      </c>
      <c r="AR21" s="4">
        <v>3584.4904000000001</v>
      </c>
      <c r="AS21" s="4">
        <v>1.3227</v>
      </c>
      <c r="AT21" s="4">
        <v>1650.9885999999999</v>
      </c>
      <c r="AU21" s="4">
        <v>25.3796</v>
      </c>
      <c r="AV21">
        <v>50.466405609480617</v>
      </c>
      <c r="AW21">
        <v>38.532227806880933</v>
      </c>
      <c r="AX21">
        <v>71.945740226854255</v>
      </c>
    </row>
    <row r="22" spans="1:50" x14ac:dyDescent="0.3">
      <c r="B22" s="4" t="s">
        <v>81</v>
      </c>
      <c r="C22" s="51">
        <f t="shared" ref="C22" si="23">(H22-MIN($H$20:$H$22))*627.509</f>
        <v>0</v>
      </c>
      <c r="D22" s="27">
        <f t="shared" si="21"/>
        <v>0.5199862895572096</v>
      </c>
      <c r="E22" s="4">
        <v>-558.168904</v>
      </c>
      <c r="F22" s="4">
        <v>-557.98172299999999</v>
      </c>
      <c r="G22" s="4">
        <v>-557.88592080000001</v>
      </c>
      <c r="H22" s="27">
        <f t="shared" si="12"/>
        <v>-557.6987398</v>
      </c>
      <c r="I22" s="4">
        <v>1.5530999999999999</v>
      </c>
      <c r="J22" s="4">
        <v>-0.2762</v>
      </c>
      <c r="K22" s="4">
        <v>-1.043E-2</v>
      </c>
      <c r="L22" s="4">
        <v>-0.14330999999999999</v>
      </c>
      <c r="M22" s="4">
        <v>0.26577000000000001</v>
      </c>
      <c r="N22" s="4">
        <v>3.8640000000000001E-2</v>
      </c>
      <c r="O22" s="4">
        <v>168.05199999999999</v>
      </c>
      <c r="P22" s="4">
        <v>7.8124000000000002</v>
      </c>
      <c r="Q22" s="4">
        <v>-2.3102</v>
      </c>
      <c r="R22" s="4">
        <v>-5.5023</v>
      </c>
      <c r="S22" s="4">
        <v>9.8308999999999997</v>
      </c>
      <c r="T22" s="4">
        <v>-0.87326000000000004</v>
      </c>
      <c r="U22" s="1">
        <v>0.36475999999999997</v>
      </c>
      <c r="V22" s="1">
        <v>0.36486000000000002</v>
      </c>
      <c r="W22" s="1">
        <v>-0.21037</v>
      </c>
      <c r="X22" s="1">
        <f t="shared" si="2"/>
        <v>1.000000000000445E-4</v>
      </c>
      <c r="Y22" s="1">
        <f t="shared" si="22"/>
        <v>0.36480999999999997</v>
      </c>
      <c r="Z22" s="4">
        <v>211.608</v>
      </c>
      <c r="AA22" s="4">
        <v>30.824400000000001</v>
      </c>
      <c r="AB22" s="4">
        <v>30.845199999999998</v>
      </c>
      <c r="AC22" s="4">
        <v>136.304</v>
      </c>
      <c r="AD22" s="4">
        <f t="shared" si="4"/>
        <v>2.0799999999997709E-2</v>
      </c>
      <c r="AE22" s="4">
        <f>AVERAGE(AA22:AB22)</f>
        <v>30.834800000000001</v>
      </c>
      <c r="AF22" s="1">
        <v>0.78639999999999999</v>
      </c>
      <c r="AG22" s="1">
        <v>-0.38451999999999997</v>
      </c>
      <c r="AH22" s="1">
        <v>106.395</v>
      </c>
      <c r="AI22" s="1">
        <v>110.07299999999999</v>
      </c>
      <c r="AJ22" s="1">
        <v>110.065</v>
      </c>
      <c r="AK22" s="1">
        <f t="shared" si="6"/>
        <v>7.9999999999955662E-3</v>
      </c>
      <c r="AL22" s="1">
        <f t="shared" si="18"/>
        <v>110.06899999999999</v>
      </c>
      <c r="AM22">
        <v>7.13765144</v>
      </c>
      <c r="AN22">
        <v>1.7</v>
      </c>
      <c r="AO22">
        <v>10.05505686376123</v>
      </c>
      <c r="AP22" s="4">
        <v>3489.3942999999999</v>
      </c>
      <c r="AQ22" s="4">
        <v>2.8410000000000002</v>
      </c>
      <c r="AR22" s="4">
        <v>3565.6161999999999</v>
      </c>
      <c r="AS22" s="4">
        <v>1.2817000000000001</v>
      </c>
      <c r="AT22" s="4">
        <v>1666.4409000000001</v>
      </c>
      <c r="AU22" s="4">
        <v>23.8689</v>
      </c>
      <c r="AV22">
        <v>48.077698551178869</v>
      </c>
      <c r="AW22">
        <v>36.66753681155317</v>
      </c>
      <c r="AX22">
        <v>70.256017628055503</v>
      </c>
    </row>
    <row r="23" spans="1:50" s="26" customFormat="1" x14ac:dyDescent="0.3">
      <c r="A23" s="30" t="s">
        <v>37</v>
      </c>
      <c r="B23" s="25" t="s">
        <v>158</v>
      </c>
      <c r="C23" s="25"/>
      <c r="D23" s="25">
        <f>SUM(D20:D22)</f>
        <v>1</v>
      </c>
      <c r="E23" s="25">
        <f>$D$20*E20+$D$21*E21+$D$22*E22</f>
        <v>-558.16881378851622</v>
      </c>
      <c r="F23" s="25">
        <f t="shared" ref="F23:AX23" si="24">$D$20*F20+$D$21*F21+$D$22*F22</f>
        <v>-557.98156741198159</v>
      </c>
      <c r="G23" s="25">
        <f t="shared" si="24"/>
        <v>-557.88563958278769</v>
      </c>
      <c r="H23" s="25">
        <f t="shared" si="24"/>
        <v>-557.69839320625294</v>
      </c>
      <c r="I23" s="25">
        <f t="shared" si="24"/>
        <v>1.7260501336868683</v>
      </c>
      <c r="J23" s="25">
        <f t="shared" si="24"/>
        <v>-0.27562381142013892</v>
      </c>
      <c r="K23" s="25">
        <f t="shared" si="24"/>
        <v>-9.8020426759686738E-3</v>
      </c>
      <c r="L23" s="25">
        <f t="shared" si="24"/>
        <v>-0.14271032711660603</v>
      </c>
      <c r="M23" s="25">
        <f t="shared" si="24"/>
        <v>0.26582176874417029</v>
      </c>
      <c r="N23" s="25">
        <f t="shared" si="24"/>
        <v>3.830913479445397E-2</v>
      </c>
      <c r="O23" s="25">
        <f t="shared" si="24"/>
        <v>167.6758088956895</v>
      </c>
      <c r="P23" s="25">
        <f t="shared" si="24"/>
        <v>9.5536865494625545</v>
      </c>
      <c r="Q23" s="25">
        <f t="shared" si="24"/>
        <v>-2.1992995955015595</v>
      </c>
      <c r="R23" s="25">
        <f t="shared" si="24"/>
        <v>-7.3544389525899518</v>
      </c>
      <c r="S23" s="25">
        <f t="shared" si="24"/>
        <v>12.279411209187842</v>
      </c>
      <c r="T23" s="25">
        <f t="shared" si="24"/>
        <v>-0.87935617412262357</v>
      </c>
      <c r="U23" s="25">
        <f t="shared" si="24"/>
        <v>0.36595741904839263</v>
      </c>
      <c r="V23" s="25">
        <f t="shared" si="24"/>
        <v>0.36922323856426015</v>
      </c>
      <c r="W23" s="25">
        <f t="shared" si="24"/>
        <v>-0.20663879706978849</v>
      </c>
      <c r="X23" s="25">
        <f t="shared" si="24"/>
        <v>3.2658195158675389E-3</v>
      </c>
      <c r="Y23" s="25">
        <f t="shared" si="24"/>
        <v>0.36759032880632636</v>
      </c>
      <c r="Z23" s="25">
        <f t="shared" si="24"/>
        <v>220.8073775286129</v>
      </c>
      <c r="AA23" s="25">
        <f t="shared" si="24"/>
        <v>30.905661379765988</v>
      </c>
      <c r="AB23" s="25">
        <f t="shared" si="24"/>
        <v>30.72270175029422</v>
      </c>
      <c r="AC23" s="25">
        <f t="shared" si="24"/>
        <v>137.03633015651167</v>
      </c>
      <c r="AD23" s="25">
        <f t="shared" si="24"/>
        <v>0.20459105911734254</v>
      </c>
      <c r="AE23" s="25">
        <f t="shared" si="24"/>
        <v>30.814181565030104</v>
      </c>
      <c r="AF23" s="25">
        <f t="shared" si="24"/>
        <v>0.77365606630606831</v>
      </c>
      <c r="AG23" s="25">
        <f t="shared" si="24"/>
        <v>-0.37995767657708845</v>
      </c>
      <c r="AH23" s="25">
        <f t="shared" si="24"/>
        <v>107.04374283284668</v>
      </c>
      <c r="AI23" s="25">
        <f t="shared" si="24"/>
        <v>110.36193382822063</v>
      </c>
      <c r="AJ23" s="25">
        <f t="shared" si="24"/>
        <v>110.49799818591887</v>
      </c>
      <c r="AK23" s="25">
        <f t="shared" si="24"/>
        <v>0.14438413833115854</v>
      </c>
      <c r="AL23" s="25">
        <f t="shared" si="24"/>
        <v>110.42996600706974</v>
      </c>
      <c r="AM23" s="25">
        <f t="shared" si="24"/>
        <v>7.1286389995836439</v>
      </c>
      <c r="AN23" s="25">
        <f t="shared" si="24"/>
        <v>1.8085697482452812</v>
      </c>
      <c r="AO23" s="25">
        <f t="shared" si="24"/>
        <v>10.066489071815905</v>
      </c>
      <c r="AP23" s="25">
        <f t="shared" si="24"/>
        <v>3494.9119649033164</v>
      </c>
      <c r="AQ23" s="25">
        <f t="shared" si="24"/>
        <v>2.0093178060089025</v>
      </c>
      <c r="AR23" s="25">
        <f t="shared" si="24"/>
        <v>3574.7221548415109</v>
      </c>
      <c r="AS23" s="25">
        <f t="shared" si="24"/>
        <v>1.3061653466693031</v>
      </c>
      <c r="AT23" s="25">
        <f t="shared" si="24"/>
        <v>1659.0546263157246</v>
      </c>
      <c r="AU23" s="25">
        <f t="shared" si="24"/>
        <v>24.501495880380261</v>
      </c>
      <c r="AV23" s="25">
        <f t="shared" si="24"/>
        <v>49.230508217029623</v>
      </c>
      <c r="AW23" s="25">
        <f t="shared" si="24"/>
        <v>37.56639443259342</v>
      </c>
      <c r="AX23" s="25">
        <f t="shared" si="24"/>
        <v>71.073129128697488</v>
      </c>
    </row>
    <row r="24" spans="1:50" x14ac:dyDescent="0.3">
      <c r="B24" s="4" t="s">
        <v>82</v>
      </c>
      <c r="C24" s="38">
        <f>(H24-MIN($H$24:$H$26))*627.509</f>
        <v>1.0216474029030786</v>
      </c>
      <c r="D24" s="27">
        <f>EXP(-C24/(0.001986*295.15))/(EXP(-$C$24/(0.001986*295.15))+EXP(-$C$25/(0.001986*295.15))+EXP(-$C$26/(0.001986*295.15)))</f>
        <v>0.13844882496614885</v>
      </c>
      <c r="E24" s="4">
        <v>-327.24312400000002</v>
      </c>
      <c r="F24" s="4">
        <v>-327.11001099999999</v>
      </c>
      <c r="G24" s="4">
        <v>-327.07754010000002</v>
      </c>
      <c r="H24" s="27">
        <f>G24+F24-E24</f>
        <v>-326.94442710000004</v>
      </c>
      <c r="I24" s="4">
        <v>3.3241000000000001</v>
      </c>
      <c r="J24" s="4">
        <v>-0.29358000000000001</v>
      </c>
      <c r="K24" s="4">
        <v>2.3900000000000002E-3</v>
      </c>
      <c r="L24" s="4">
        <v>-0.14560000000000001</v>
      </c>
      <c r="M24" s="4">
        <v>0.29597000000000001</v>
      </c>
      <c r="N24" s="4">
        <v>3.5810000000000002E-2</v>
      </c>
      <c r="O24" s="4">
        <v>70.940399999999997</v>
      </c>
      <c r="P24" s="4">
        <v>3.2219000000000002</v>
      </c>
      <c r="Q24" s="4">
        <v>-1.1383000000000001</v>
      </c>
      <c r="R24" s="4">
        <v>-2.0836000000000001</v>
      </c>
      <c r="S24" s="4">
        <v>4.0022000000000002</v>
      </c>
      <c r="T24" s="4">
        <v>-0.90359</v>
      </c>
      <c r="U24" s="1">
        <v>0.36909999999999998</v>
      </c>
      <c r="V24" s="1">
        <v>0.36909999999999998</v>
      </c>
      <c r="W24" s="1">
        <v>-2.7890000000000002E-2</v>
      </c>
      <c r="X24" s="1">
        <f t="shared" si="2"/>
        <v>0</v>
      </c>
      <c r="Y24" s="1">
        <f t="shared" si="22"/>
        <v>0.36909999999999998</v>
      </c>
      <c r="Z24" s="4">
        <v>220.03710000000001</v>
      </c>
      <c r="AA24" s="4">
        <v>31.348400000000002</v>
      </c>
      <c r="AB24" s="4">
        <v>31.348400000000002</v>
      </c>
      <c r="AC24" s="4">
        <v>141.9564</v>
      </c>
      <c r="AD24" s="4">
        <f t="shared" si="4"/>
        <v>0</v>
      </c>
      <c r="AE24" s="4">
        <f>AVERAGE(AA24:AB24)</f>
        <v>31.348400000000002</v>
      </c>
      <c r="AF24" s="1">
        <v>0.76449999999999996</v>
      </c>
      <c r="AG24" s="1">
        <v>-0.37935000000000002</v>
      </c>
      <c r="AH24" s="1">
        <v>107.268</v>
      </c>
      <c r="AI24" s="1">
        <v>110.81</v>
      </c>
      <c r="AJ24" s="1">
        <v>110.81</v>
      </c>
      <c r="AK24" s="1">
        <f t="shared" si="6"/>
        <v>0</v>
      </c>
      <c r="AL24" s="1">
        <f>AVERAGE(AI24:AJ24)</f>
        <v>110.81</v>
      </c>
      <c r="AM24">
        <v>4.1502741800000003</v>
      </c>
      <c r="AN24">
        <v>1.9642518364676529</v>
      </c>
      <c r="AO24">
        <v>4.5032839387229142</v>
      </c>
      <c r="AP24" s="4">
        <v>3496.5805999999998</v>
      </c>
      <c r="AQ24" s="4">
        <v>0.71130000000000004</v>
      </c>
      <c r="AR24" s="4">
        <v>3575.1264999999999</v>
      </c>
      <c r="AS24" s="4">
        <v>0.36709999999999998</v>
      </c>
      <c r="AT24" s="4">
        <v>1656.1183000000001</v>
      </c>
      <c r="AU24" s="4">
        <v>41.031799999999997</v>
      </c>
      <c r="AV24">
        <v>54.839178185334461</v>
      </c>
      <c r="AW24">
        <v>45.203956690104633</v>
      </c>
      <c r="AX24">
        <v>73.631491475415956</v>
      </c>
    </row>
    <row r="25" spans="1:50" x14ac:dyDescent="0.3">
      <c r="B25" s="4" t="s">
        <v>83</v>
      </c>
      <c r="C25" s="51">
        <f t="shared" ref="C25" si="25">(H25-MIN($H$24:$H$26))*627.509</f>
        <v>0</v>
      </c>
      <c r="D25" s="27">
        <f t="shared" ref="D25:D26" si="26">EXP(-C25/(0.001986*295.15))/(EXP(-$C$24/(0.001986*295.15))+EXP(-$C$25/(0.001986*295.15))+EXP(-$C$26/(0.001986*295.15)))</f>
        <v>0.79110205815615642</v>
      </c>
      <c r="E25" s="4">
        <v>-327.24414000000002</v>
      </c>
      <c r="F25" s="4">
        <v>-327.11142899999999</v>
      </c>
      <c r="G25" s="4">
        <v>-327.07876620000002</v>
      </c>
      <c r="H25" s="27">
        <f t="shared" ref="H25:H33" si="27">G25+F25-E25</f>
        <v>-326.94605520000005</v>
      </c>
      <c r="I25" s="4">
        <v>3.2464</v>
      </c>
      <c r="J25" s="4">
        <v>-0.30508000000000002</v>
      </c>
      <c r="K25" s="4">
        <v>4.4299999999999999E-3</v>
      </c>
      <c r="L25" s="4">
        <v>-0.15032999999999999</v>
      </c>
      <c r="M25" s="4">
        <v>0.30951000000000001</v>
      </c>
      <c r="N25" s="4">
        <v>3.6510000000000001E-2</v>
      </c>
      <c r="O25" s="4">
        <v>72.421999999999997</v>
      </c>
      <c r="P25" s="4">
        <v>4.0141</v>
      </c>
      <c r="Q25" s="4">
        <v>7.0699999999999999E-2</v>
      </c>
      <c r="R25" s="4">
        <v>-4.0848000000000004</v>
      </c>
      <c r="S25" s="4">
        <v>5.7275</v>
      </c>
      <c r="T25" s="4">
        <v>-0.89224999999999999</v>
      </c>
      <c r="U25" s="1">
        <v>0.36928</v>
      </c>
      <c r="V25" s="1">
        <v>0.36928</v>
      </c>
      <c r="W25" s="1">
        <v>-3.124E-2</v>
      </c>
      <c r="X25" s="1">
        <f t="shared" si="2"/>
        <v>0</v>
      </c>
      <c r="Y25" s="1">
        <f>AVERAGE(U25:V25)</f>
        <v>0.36928</v>
      </c>
      <c r="Z25" s="4">
        <v>211.8175</v>
      </c>
      <c r="AA25" s="4">
        <v>30.976500000000001</v>
      </c>
      <c r="AB25" s="4">
        <v>30.976500000000001</v>
      </c>
      <c r="AC25" s="4">
        <v>136.60130000000001</v>
      </c>
      <c r="AD25" s="4">
        <f t="shared" si="4"/>
        <v>0</v>
      </c>
      <c r="AE25" s="4">
        <f t="shared" ref="AE25:AE30" si="28">AVERAGE(AA25:AB25)</f>
        <v>30.976500000000001</v>
      </c>
      <c r="AF25" s="1">
        <v>0.76419999999999999</v>
      </c>
      <c r="AG25" s="1">
        <v>-0.38001000000000001</v>
      </c>
      <c r="AH25" s="1">
        <v>107.23399999999999</v>
      </c>
      <c r="AI25" s="1">
        <v>110.84399999999999</v>
      </c>
      <c r="AJ25" s="1">
        <v>110.84399999999999</v>
      </c>
      <c r="AK25" s="1">
        <f t="shared" si="6"/>
        <v>0</v>
      </c>
      <c r="AL25" s="1">
        <f t="shared" ref="AL25:AL32" si="29">AVERAGE(AI25:AJ25)</f>
        <v>110.84399999999999</v>
      </c>
      <c r="AM25">
        <v>5.4428652099999999</v>
      </c>
      <c r="AN25">
        <v>1.989173211876275</v>
      </c>
      <c r="AO25">
        <v>3.5749971889893168</v>
      </c>
      <c r="AP25" s="4">
        <v>3490.4205999999999</v>
      </c>
      <c r="AQ25" s="4">
        <v>1.3633</v>
      </c>
      <c r="AR25" s="4">
        <v>3569.4924000000001</v>
      </c>
      <c r="AS25" s="4">
        <v>0.36280000000000001</v>
      </c>
      <c r="AT25" s="4">
        <v>1656.8067000000001</v>
      </c>
      <c r="AU25" s="4">
        <v>39.930900000000001</v>
      </c>
      <c r="AV25">
        <v>51.296178447414242</v>
      </c>
      <c r="AW25">
        <v>40.475771743711078</v>
      </c>
      <c r="AX25">
        <v>72.093223029374968</v>
      </c>
    </row>
    <row r="26" spans="1:50" x14ac:dyDescent="0.3">
      <c r="B26" s="4" t="s">
        <v>84</v>
      </c>
      <c r="C26" s="38">
        <f>(H26-MIN($H$24:$H$26))*627.509</f>
        <v>1.4176683328162432</v>
      </c>
      <c r="D26" s="27">
        <f t="shared" si="26"/>
        <v>7.0449116877694715E-2</v>
      </c>
      <c r="E26" s="4">
        <v>-327.24170600000002</v>
      </c>
      <c r="F26" s="4">
        <v>-327.10882700000002</v>
      </c>
      <c r="G26" s="4">
        <v>-327.07667500000002</v>
      </c>
      <c r="H26" s="27">
        <f t="shared" si="27"/>
        <v>-326.94379600000002</v>
      </c>
      <c r="I26" s="4">
        <v>1.7892999999999999</v>
      </c>
      <c r="J26" s="4">
        <v>-0.30115999999999998</v>
      </c>
      <c r="K26" s="4">
        <v>3.0000000000000001E-3</v>
      </c>
      <c r="L26" s="4">
        <v>-0.14907999999999999</v>
      </c>
      <c r="M26" s="4">
        <v>0.30415999999999999</v>
      </c>
      <c r="N26" s="4">
        <v>3.653E-2</v>
      </c>
      <c r="O26" s="4">
        <v>71.0732</v>
      </c>
      <c r="P26" s="4">
        <v>4.4183000000000003</v>
      </c>
      <c r="Q26" s="4">
        <v>2.1886000000000001</v>
      </c>
      <c r="R26" s="4">
        <v>-6.6067999999999998</v>
      </c>
      <c r="S26" s="4">
        <v>8.2438000000000002</v>
      </c>
      <c r="T26" s="4">
        <v>-0.89732000000000001</v>
      </c>
      <c r="U26" s="1">
        <v>0.36975999999999998</v>
      </c>
      <c r="V26" s="1">
        <v>0.36207</v>
      </c>
      <c r="W26" s="1">
        <v>-3.456E-2</v>
      </c>
      <c r="X26" s="1">
        <f t="shared" si="2"/>
        <v>7.6899999999999746E-3</v>
      </c>
      <c r="Y26" s="1">
        <f t="shared" ref="Y26" si="30">V26-W26</f>
        <v>0.39662999999999998</v>
      </c>
      <c r="Z26" s="4">
        <v>222.97810000000001</v>
      </c>
      <c r="AA26" s="4">
        <v>31.290800000000001</v>
      </c>
      <c r="AB26" s="4">
        <v>30.208200000000001</v>
      </c>
      <c r="AC26" s="4">
        <v>141.2688</v>
      </c>
      <c r="AD26" s="4">
        <f t="shared" si="4"/>
        <v>1.0825999999999993</v>
      </c>
      <c r="AE26" s="4">
        <f t="shared" si="28"/>
        <v>30.749500000000001</v>
      </c>
      <c r="AF26" s="1">
        <v>0.76</v>
      </c>
      <c r="AG26" s="1">
        <v>-0.37436999999999998</v>
      </c>
      <c r="AH26" s="1">
        <v>106.907</v>
      </c>
      <c r="AI26" s="1">
        <v>110.702</v>
      </c>
      <c r="AJ26" s="1">
        <v>111.703</v>
      </c>
      <c r="AK26" s="1">
        <f t="shared" si="6"/>
        <v>1.0010000000000048</v>
      </c>
      <c r="AL26" s="1">
        <f t="shared" si="29"/>
        <v>111.2025</v>
      </c>
      <c r="AM26">
        <v>4.2789136699999997</v>
      </c>
      <c r="AN26">
        <v>1.9795561662467811</v>
      </c>
      <c r="AO26">
        <v>4.4674448277184613</v>
      </c>
      <c r="AP26" s="4">
        <v>3502.0866000000001</v>
      </c>
      <c r="AQ26" s="4">
        <v>0.66859999999999997</v>
      </c>
      <c r="AR26" s="4">
        <v>3579.192</v>
      </c>
      <c r="AS26" s="4">
        <v>0.80189999999999995</v>
      </c>
      <c r="AT26" s="4">
        <v>1661.7391</v>
      </c>
      <c r="AU26" s="4">
        <v>33.553600000000003</v>
      </c>
      <c r="AV26">
        <v>53.38351612021701</v>
      </c>
      <c r="AW26">
        <v>43.779684676015343</v>
      </c>
      <c r="AX26">
        <v>72.470279779045129</v>
      </c>
    </row>
    <row r="27" spans="1:50" s="26" customFormat="1" x14ac:dyDescent="0.3">
      <c r="A27" s="30" t="s">
        <v>40</v>
      </c>
      <c r="B27" s="25" t="s">
        <v>157</v>
      </c>
      <c r="C27" s="25"/>
      <c r="D27" s="25">
        <f>SUM(D24:D26)</f>
        <v>1</v>
      </c>
      <c r="E27" s="25">
        <f>$D$24*E24+$D$25*E25+$D$26*E26</f>
        <v>-327.24382786284337</v>
      </c>
      <c r="F27" s="25">
        <f t="shared" ref="F27:AX27" si="31">$D$24*F24+$D$25*F25+$D$26*F26</f>
        <v>-327.11104937096405</v>
      </c>
      <c r="G27" s="25">
        <f t="shared" si="31"/>
        <v>-327.07844912470256</v>
      </c>
      <c r="H27" s="25">
        <f t="shared" si="31"/>
        <v>-326.94567063282329</v>
      </c>
      <c r="I27" s="25">
        <f t="shared" si="31"/>
        <v>3.1545060654973809</v>
      </c>
      <c r="J27" s="25">
        <f t="shared" si="31"/>
        <v>-0.30321167797472875</v>
      </c>
      <c r="K27" s="25">
        <f t="shared" si="31"/>
        <v>4.0468221599339526E-3</v>
      </c>
      <c r="L27" s="25">
        <f t="shared" si="31"/>
        <v>-0.14958707566181298</v>
      </c>
      <c r="M27" s="25">
        <f t="shared" si="31"/>
        <v>0.30725850013466266</v>
      </c>
      <c r="N27" s="25">
        <f t="shared" si="31"/>
        <v>3.6414494804861253E-2</v>
      </c>
      <c r="O27" s="25">
        <f t="shared" si="31"/>
        <v>72.12185245208552</v>
      </c>
      <c r="P27" s="25">
        <f t="shared" si="31"/>
        <v>3.9328963739037812</v>
      </c>
      <c r="Q27" s="25">
        <f t="shared" si="31"/>
        <v>5.2519555251195671E-2</v>
      </c>
      <c r="R27" s="25">
        <f t="shared" si="31"/>
        <v>-3.9854088842432898</v>
      </c>
      <c r="S27" s="25">
        <f t="shared" si="31"/>
        <v>5.665905355085247</v>
      </c>
      <c r="T27" s="25">
        <f t="shared" si="31"/>
        <v>-0.89417718669768609</v>
      </c>
      <c r="U27" s="25">
        <f t="shared" si="31"/>
        <v>0.36928889478760735</v>
      </c>
      <c r="V27" s="25">
        <f t="shared" si="31"/>
        <v>0.3687471410788179</v>
      </c>
      <c r="W27" s="25">
        <f t="shared" si="31"/>
        <v>-3.1010087504397349E-2</v>
      </c>
      <c r="X27" s="25">
        <f t="shared" si="31"/>
        <v>5.4175370878947054E-4</v>
      </c>
      <c r="Y27" s="25">
        <f t="shared" si="31"/>
        <v>0.37118186255811103</v>
      </c>
      <c r="Z27" s="25">
        <f t="shared" si="31"/>
        <v>213.74174837551698</v>
      </c>
      <c r="AA27" s="25">
        <f t="shared" si="31"/>
        <v>31.050131275439576</v>
      </c>
      <c r="AB27" s="25">
        <f t="shared" si="31"/>
        <v>30.973863061507782</v>
      </c>
      <c r="AC27" s="25">
        <f t="shared" si="31"/>
        <v>137.67152855560286</v>
      </c>
      <c r="AD27" s="25">
        <f t="shared" si="31"/>
        <v>7.6268213931792256E-2</v>
      </c>
      <c r="AE27" s="25">
        <f t="shared" si="31"/>
        <v>31.011997168473677</v>
      </c>
      <c r="AF27" s="25">
        <f t="shared" si="31"/>
        <v>0.7639456483566035</v>
      </c>
      <c r="AG27" s="25">
        <f t="shared" si="31"/>
        <v>-0.37952129075633217</v>
      </c>
      <c r="AH27" s="25">
        <f t="shared" si="31"/>
        <v>107.21567039882983</v>
      </c>
      <c r="AI27" s="25">
        <f t="shared" si="31"/>
        <v>110.82928896535451</v>
      </c>
      <c r="AJ27" s="25">
        <f t="shared" si="31"/>
        <v>110.89980853134908</v>
      </c>
      <c r="AK27" s="25">
        <f t="shared" si="31"/>
        <v>7.051956599457275E-2</v>
      </c>
      <c r="AL27" s="25">
        <f t="shared" si="31"/>
        <v>110.86454874835179</v>
      </c>
      <c r="AM27" s="25">
        <f t="shared" si="31"/>
        <v>5.1819081426532829</v>
      </c>
      <c r="AN27" s="25">
        <f t="shared" si="31"/>
        <v>1.9850453643628407</v>
      </c>
      <c r="AO27" s="25">
        <f t="shared" si="31"/>
        <v>3.7663895467296316</v>
      </c>
      <c r="AP27" s="25">
        <f t="shared" si="31"/>
        <v>3492.0953041592866</v>
      </c>
      <c r="AQ27" s="25">
        <f t="shared" si="31"/>
        <v>1.2240903646271364</v>
      </c>
      <c r="AR27" s="25">
        <f t="shared" si="31"/>
        <v>3570.9557627788085</v>
      </c>
      <c r="AS27" s="25">
        <f t="shared" si="31"/>
        <v>0.39432953716835023</v>
      </c>
      <c r="AT27" s="25">
        <f t="shared" si="31"/>
        <v>1657.058875052981</v>
      </c>
      <c r="AU27" s="25">
        <f t="shared" si="31"/>
        <v>39.634043158341107</v>
      </c>
      <c r="AV27" s="25">
        <f t="shared" si="31"/>
        <v>51.933753693659163</v>
      </c>
      <c r="AW27" s="25">
        <f t="shared" si="31"/>
        <v>41.363141142083528</v>
      </c>
      <c r="AX27" s="25">
        <f t="shared" si="31"/>
        <v>72.332757803238877</v>
      </c>
    </row>
    <row r="28" spans="1:50" x14ac:dyDescent="0.3">
      <c r="B28" s="4" t="s">
        <v>85</v>
      </c>
      <c r="C28" s="51">
        <f>(H28-MIN($H$28:$H$30))*627.509</f>
        <v>0</v>
      </c>
      <c r="D28" s="27">
        <f>EXP(-C28/(0.001986*295.15))/(EXP(-$C$28/(0.001986*295.15))+EXP(-$C$29/(0.001986*295.15))+EXP(-$C$30/(0.001986*295.15)))</f>
        <v>0.56504197537745804</v>
      </c>
      <c r="E28" s="4">
        <v>-480.72575699999999</v>
      </c>
      <c r="F28" s="4">
        <v>-480.56786399999999</v>
      </c>
      <c r="G28" s="4">
        <v>-480.48301099999998</v>
      </c>
      <c r="H28" s="27">
        <f t="shared" si="27"/>
        <v>-480.32511799999992</v>
      </c>
      <c r="I28" s="4">
        <v>1.6487000000000001</v>
      </c>
      <c r="J28" s="4">
        <v>-0.26757999999999998</v>
      </c>
      <c r="K28" s="4">
        <v>-2.061E-2</v>
      </c>
      <c r="L28" s="4">
        <v>-0.14410000000000001</v>
      </c>
      <c r="M28" s="4">
        <v>0.24697</v>
      </c>
      <c r="N28" s="4">
        <v>4.2040000000000001E-2</v>
      </c>
      <c r="O28" s="4">
        <v>139.32900000000001</v>
      </c>
      <c r="P28" s="4">
        <v>7.4859</v>
      </c>
      <c r="Q28" s="4">
        <v>-1.9544999999999999</v>
      </c>
      <c r="R28" s="4">
        <v>-5.5313999999999997</v>
      </c>
      <c r="S28" s="4">
        <v>9.5107999999999997</v>
      </c>
      <c r="T28" s="4">
        <v>-0.87463000000000002</v>
      </c>
      <c r="U28" s="1">
        <v>0.36626999999999998</v>
      </c>
      <c r="V28" s="1">
        <v>0.36513000000000001</v>
      </c>
      <c r="W28" s="1">
        <v>-0.21690999999999999</v>
      </c>
      <c r="X28" s="1">
        <f t="shared" si="2"/>
        <v>1.1399999999999744E-3</v>
      </c>
      <c r="Y28" s="1">
        <f>AVERAGE(U28:V28)</f>
        <v>0.36570000000000003</v>
      </c>
      <c r="Z28" s="4">
        <v>217.85640000000001</v>
      </c>
      <c r="AA28" s="4">
        <v>30.855799999999999</v>
      </c>
      <c r="AB28" s="4">
        <v>30.2927</v>
      </c>
      <c r="AC28" s="4">
        <v>139.012</v>
      </c>
      <c r="AD28" s="4">
        <f t="shared" si="4"/>
        <v>0.5630999999999986</v>
      </c>
      <c r="AE28" s="4">
        <f t="shared" si="28"/>
        <v>30.574249999999999</v>
      </c>
      <c r="AF28" s="1">
        <v>0.78520000000000001</v>
      </c>
      <c r="AG28" s="1">
        <v>-0.38290999999999997</v>
      </c>
      <c r="AH28" s="1">
        <v>106.29600000000001</v>
      </c>
      <c r="AI28" s="1">
        <v>109.76600000000001</v>
      </c>
      <c r="AJ28" s="1">
        <v>110.583</v>
      </c>
      <c r="AK28" s="1">
        <f t="shared" si="6"/>
        <v>0.81699999999999307</v>
      </c>
      <c r="AL28" s="1">
        <f t="shared" si="29"/>
        <v>110.17449999999999</v>
      </c>
      <c r="AM28">
        <v>4.9251243000000002</v>
      </c>
      <c r="AN28">
        <v>1.7</v>
      </c>
      <c r="AO28">
        <v>7.3203202047225284</v>
      </c>
      <c r="AP28" s="4">
        <v>3497.4841000000001</v>
      </c>
      <c r="AQ28" s="4">
        <v>1.02</v>
      </c>
      <c r="AR28" s="4">
        <v>3571.3595</v>
      </c>
      <c r="AS28" s="4">
        <v>1.7821</v>
      </c>
      <c r="AT28" s="4">
        <v>1669.865</v>
      </c>
      <c r="AU28" s="4">
        <v>23.039200000000001</v>
      </c>
      <c r="AV28">
        <v>49.922983427103709</v>
      </c>
      <c r="AW28">
        <v>39.232620699419513</v>
      </c>
      <c r="AX28">
        <v>70.750481796315938</v>
      </c>
    </row>
    <row r="29" spans="1:50" x14ac:dyDescent="0.3">
      <c r="B29" s="4" t="s">
        <v>86</v>
      </c>
      <c r="C29" s="38">
        <f t="shared" ref="C29" si="32">(H29-MIN($H$28:$H$30))*627.509</f>
        <v>0.52949209415440623</v>
      </c>
      <c r="D29" s="27">
        <f t="shared" ref="D29:D30" si="33">EXP(-C29/(0.001986*295.15))/(EXP(-$C$28/(0.001986*295.15))+EXP(-$C$29/(0.001986*295.15))+EXP(-$C$30/(0.001986*295.15)))</f>
        <v>0.2289694778547299</v>
      </c>
      <c r="E29" s="4">
        <v>-480.72527000000002</v>
      </c>
      <c r="F29" s="4">
        <v>-480.56750299999999</v>
      </c>
      <c r="G29" s="4">
        <v>-480.48204120000003</v>
      </c>
      <c r="H29" s="27">
        <f t="shared" si="27"/>
        <v>-480.32427419999999</v>
      </c>
      <c r="I29" s="4">
        <v>1.8179000000000001</v>
      </c>
      <c r="J29" s="4">
        <v>-0.26712999999999998</v>
      </c>
      <c r="K29" s="4">
        <v>-1.9279999999999999E-2</v>
      </c>
      <c r="L29" s="4">
        <v>-0.14319999999999999</v>
      </c>
      <c r="M29" s="4">
        <v>0.24784999999999999</v>
      </c>
      <c r="N29" s="4">
        <v>4.1369999999999997E-2</v>
      </c>
      <c r="O29" s="4">
        <v>139.34399999999999</v>
      </c>
      <c r="P29" s="4">
        <v>8.0449999999999999</v>
      </c>
      <c r="Q29" s="4">
        <v>0.69879999999999998</v>
      </c>
      <c r="R29" s="4">
        <v>-8.7438000000000002</v>
      </c>
      <c r="S29" s="4">
        <v>11.9023</v>
      </c>
      <c r="T29" s="4">
        <v>-0.88556000000000001</v>
      </c>
      <c r="U29" s="1">
        <v>0.36770000000000003</v>
      </c>
      <c r="V29" s="1">
        <v>0.37226999999999999</v>
      </c>
      <c r="W29" s="1">
        <v>-0.20659</v>
      </c>
      <c r="X29" s="1">
        <f t="shared" si="2"/>
        <v>4.569999999999963E-3</v>
      </c>
      <c r="Y29" s="1">
        <f t="shared" ref="Y29:Y32" si="34">AVERAGE(U29:V29)</f>
        <v>0.36998500000000001</v>
      </c>
      <c r="Z29" s="4">
        <v>224.5471</v>
      </c>
      <c r="AA29" s="4">
        <v>30.979700000000001</v>
      </c>
      <c r="AB29" s="4">
        <v>30.5685</v>
      </c>
      <c r="AC29" s="4">
        <v>137.68119999999999</v>
      </c>
      <c r="AD29" s="4">
        <f t="shared" si="4"/>
        <v>0.4112000000000009</v>
      </c>
      <c r="AE29" s="4">
        <f t="shared" ref="AE29" si="35">AVERAGE(AA29:AB29)</f>
        <v>30.774100000000001</v>
      </c>
      <c r="AF29" s="1">
        <v>0.76780000000000004</v>
      </c>
      <c r="AG29" s="1">
        <v>-0.38396999999999998</v>
      </c>
      <c r="AH29" s="1">
        <v>107.56699999999999</v>
      </c>
      <c r="AI29" s="1">
        <v>110.30500000000001</v>
      </c>
      <c r="AJ29" s="1">
        <v>110.69799999999999</v>
      </c>
      <c r="AK29" s="1">
        <f t="shared" si="6"/>
        <v>0.39299999999998647</v>
      </c>
      <c r="AL29" s="1">
        <f t="shared" si="29"/>
        <v>110.50149999999999</v>
      </c>
      <c r="AM29">
        <v>4.9913307299999996</v>
      </c>
      <c r="AN29">
        <v>1.932448816462327</v>
      </c>
      <c r="AO29">
        <v>7.3675286343990303</v>
      </c>
      <c r="AP29" s="4">
        <v>3496.1343999999999</v>
      </c>
      <c r="AQ29" s="4">
        <v>1.141</v>
      </c>
      <c r="AR29" s="4">
        <v>3578.4506000000001</v>
      </c>
      <c r="AS29" s="4">
        <v>1.4749000000000001</v>
      </c>
      <c r="AT29" s="4">
        <v>1651.7483999999999</v>
      </c>
      <c r="AU29" s="4">
        <v>37.972200000000001</v>
      </c>
      <c r="AV29">
        <v>52.045951002669831</v>
      </c>
      <c r="AW29">
        <v>40.957693324440413</v>
      </c>
      <c r="AX29">
        <v>72.669485195255305</v>
      </c>
    </row>
    <row r="30" spans="1:50" x14ac:dyDescent="0.3">
      <c r="B30" s="4" t="s">
        <v>87</v>
      </c>
      <c r="C30" s="38">
        <f>(H30-MIN($H$28:$H$30))*627.509</f>
        <v>0.59148998334768954</v>
      </c>
      <c r="D30" s="27">
        <f t="shared" si="33"/>
        <v>0.20598854676781206</v>
      </c>
      <c r="E30" s="4">
        <v>-480.72439300000002</v>
      </c>
      <c r="F30" s="4">
        <v>-480.56669099999999</v>
      </c>
      <c r="G30" s="4">
        <v>-480.48187739999997</v>
      </c>
      <c r="H30" s="27">
        <f t="shared" si="27"/>
        <v>-480.3241754</v>
      </c>
      <c r="I30" s="4">
        <v>1.9584999999999999</v>
      </c>
      <c r="J30" s="4">
        <v>-0.26562999999999998</v>
      </c>
      <c r="K30" s="4">
        <v>-1.8579999999999999E-2</v>
      </c>
      <c r="L30" s="4">
        <v>-0.1421</v>
      </c>
      <c r="M30" s="4">
        <v>0.24704999999999999</v>
      </c>
      <c r="N30" s="4">
        <v>4.0869999999999997E-2</v>
      </c>
      <c r="O30" s="4">
        <v>138.96700000000001</v>
      </c>
      <c r="P30" s="4">
        <v>8.1672999999999991</v>
      </c>
      <c r="Q30" s="4">
        <v>0.63070000000000004</v>
      </c>
      <c r="R30" s="4">
        <v>-8.798</v>
      </c>
      <c r="S30" s="4">
        <v>12.021100000000001</v>
      </c>
      <c r="T30" s="4">
        <v>-0.89051999999999998</v>
      </c>
      <c r="U30" s="1">
        <v>0.36792000000000002</v>
      </c>
      <c r="V30" s="1">
        <v>0.37678</v>
      </c>
      <c r="W30" s="1">
        <v>-0.19553000000000001</v>
      </c>
      <c r="X30" s="1">
        <f t="shared" si="2"/>
        <v>8.859999999999979E-3</v>
      </c>
      <c r="Y30" s="1">
        <f t="shared" si="34"/>
        <v>0.37235000000000001</v>
      </c>
      <c r="Z30" s="4">
        <v>237.56489999999999</v>
      </c>
      <c r="AA30" s="4">
        <v>31.097799999999999</v>
      </c>
      <c r="AB30" s="4">
        <v>30.2822</v>
      </c>
      <c r="AC30" s="4">
        <v>142.4024</v>
      </c>
      <c r="AD30" s="4">
        <f t="shared" si="4"/>
        <v>0.81559999999999988</v>
      </c>
      <c r="AE30" s="4">
        <f t="shared" si="28"/>
        <v>30.689999999999998</v>
      </c>
      <c r="AF30" s="1">
        <v>0.76829999999999998</v>
      </c>
      <c r="AG30" s="1">
        <v>-0.60651999999999995</v>
      </c>
      <c r="AH30" s="1">
        <v>107.366</v>
      </c>
      <c r="AI30" s="1">
        <v>110.76600000000001</v>
      </c>
      <c r="AJ30" s="1">
        <v>110.379</v>
      </c>
      <c r="AK30" s="1">
        <f t="shared" si="6"/>
        <v>0.38700000000000045</v>
      </c>
      <c r="AL30" s="1">
        <f t="shared" si="29"/>
        <v>110.57250000000001</v>
      </c>
      <c r="AM30">
        <v>8.39573605</v>
      </c>
      <c r="AN30">
        <v>1.9119710454166181</v>
      </c>
      <c r="AO30">
        <v>6.0985959274231476</v>
      </c>
      <c r="AP30" s="4">
        <v>3504.9155000000001</v>
      </c>
      <c r="AQ30" s="4">
        <v>0.29480000000000001</v>
      </c>
      <c r="AR30" s="4">
        <v>3588.3568</v>
      </c>
      <c r="AS30" s="4">
        <v>2.3668999999999998</v>
      </c>
      <c r="AT30" s="4">
        <v>1659.5817999999999</v>
      </c>
      <c r="AU30" s="4">
        <v>35.116700000000002</v>
      </c>
      <c r="AV30">
        <v>51.261014889091463</v>
      </c>
      <c r="AW30">
        <v>39.023257151579642</v>
      </c>
      <c r="AX30">
        <v>72.750870221252825</v>
      </c>
    </row>
    <row r="31" spans="1:50" s="26" customFormat="1" x14ac:dyDescent="0.3">
      <c r="A31" s="30" t="s">
        <v>36</v>
      </c>
      <c r="B31" s="25" t="s">
        <v>156</v>
      </c>
      <c r="C31" s="25"/>
      <c r="D31" s="25">
        <f>SUM(D28:D30)</f>
        <v>1</v>
      </c>
      <c r="E31" s="25">
        <f>$D$28*E28+$D$29*E29+$D$30*E30</f>
        <v>-480.72536452348652</v>
      </c>
      <c r="F31" s="25">
        <f t="shared" ref="F31:AX31" si="36">$D$28*F28+$D$29*F29+$D$30*F30</f>
        <v>-480.56753971745309</v>
      </c>
      <c r="G31" s="25">
        <f t="shared" si="36"/>
        <v>-480.48255543678374</v>
      </c>
      <c r="H31" s="25">
        <f t="shared" si="36"/>
        <v>-480.32473063075037</v>
      </c>
      <c r="I31" s="25">
        <f t="shared" si="36"/>
        <v>1.7512568874416885</v>
      </c>
      <c r="J31" s="25">
        <f t="shared" si="36"/>
        <v>-0.26707528606876807</v>
      </c>
      <c r="K31" s="25">
        <f t="shared" si="36"/>
        <v>-1.9887313844514549E-2</v>
      </c>
      <c r="L31" s="25">
        <f t="shared" si="36"/>
        <v>-0.14348195037639511</v>
      </c>
      <c r="M31" s="25">
        <f t="shared" si="36"/>
        <v>0.24718797222425359</v>
      </c>
      <c r="N31" s="25">
        <f t="shared" si="36"/>
        <v>4.1645583850118989E-2</v>
      </c>
      <c r="O31" s="25">
        <f t="shared" si="36"/>
        <v>139.2578666882379</v>
      </c>
      <c r="P31" s="25">
        <f t="shared" si="36"/>
        <v>7.7542774308361668</v>
      </c>
      <c r="Q31" s="25">
        <f t="shared" si="36"/>
        <v>-0.81445369330389739</v>
      </c>
      <c r="R31" s="25">
        <f t="shared" si="36"/>
        <v>-6.9398237375322687</v>
      </c>
      <c r="S31" s="25">
        <f t="shared" si="36"/>
        <v>10.575473555240825</v>
      </c>
      <c r="T31" s="25">
        <f t="shared" si="36"/>
        <v>-0.88040579440109279</v>
      </c>
      <c r="U31" s="25">
        <f t="shared" si="36"/>
        <v>0.36693730745549913</v>
      </c>
      <c r="V31" s="25">
        <f t="shared" si="36"/>
        <v>0.36916460864172779</v>
      </c>
      <c r="W31" s="25">
        <f t="shared" si="36"/>
        <v>-0.21014299985864338</v>
      </c>
      <c r="X31" s="25">
        <f t="shared" si="36"/>
        <v>3.5155968900892056E-3</v>
      </c>
      <c r="Y31" s="25">
        <f t="shared" si="36"/>
        <v>0.36805095804861349</v>
      </c>
      <c r="Z31" s="25">
        <f t="shared" si="36"/>
        <v>223.44809135945607</v>
      </c>
      <c r="AA31" s="25">
        <f t="shared" si="36"/>
        <v>30.93401854662401</v>
      </c>
      <c r="AB31" s="25">
        <f t="shared" si="36"/>
        <v>30.353686902251273</v>
      </c>
      <c r="AC31" s="25">
        <f t="shared" si="36"/>
        <v>139.40567098783251</v>
      </c>
      <c r="AD31" s="25">
        <f t="shared" si="36"/>
        <v>0.58033164437273854</v>
      </c>
      <c r="AE31" s="25">
        <f t="shared" si="36"/>
        <v>30.643852724437643</v>
      </c>
      <c r="AF31" s="25">
        <f t="shared" si="36"/>
        <v>0.77773472464495164</v>
      </c>
      <c r="AG31" s="25">
        <f t="shared" si="36"/>
        <v>-0.42921380658927644</v>
      </c>
      <c r="AH31" s="25">
        <f t="shared" si="36"/>
        <v>106.80742795139493</v>
      </c>
      <c r="AI31" s="25">
        <f t="shared" si="36"/>
        <v>110.09540309533152</v>
      </c>
      <c r="AJ31" s="25">
        <f t="shared" si="36"/>
        <v>110.56730982641265</v>
      </c>
      <c r="AK31" s="25">
        <f t="shared" si="36"/>
        <v>0.63134186627942845</v>
      </c>
      <c r="AL31" s="25">
        <f t="shared" si="36"/>
        <v>110.33135646087207</v>
      </c>
      <c r="AM31" s="25">
        <f t="shared" si="36"/>
        <v>5.6551898224855188</v>
      </c>
      <c r="AN31" s="25">
        <f t="shared" si="36"/>
        <v>1.7968872917355521</v>
      </c>
      <c r="AO31" s="25">
        <f t="shared" si="36"/>
        <v>7.0794682857840439</v>
      </c>
      <c r="AP31" s="25">
        <f t="shared" si="36"/>
        <v>3498.7058431821897</v>
      </c>
      <c r="AQ31" s="25">
        <f t="shared" si="36"/>
        <v>0.89832241270440494</v>
      </c>
      <c r="AR31" s="25">
        <f t="shared" si="36"/>
        <v>3576.4843945903926</v>
      </c>
      <c r="AS31" s="25">
        <f t="shared" si="36"/>
        <v>1.8322226785528435</v>
      </c>
      <c r="AT31" s="25">
        <f t="shared" si="36"/>
        <v>1663.5986301333742</v>
      </c>
      <c r="AU31" s="25">
        <f t="shared" si="36"/>
        <v>28.946227886392933</v>
      </c>
      <c r="AV31" s="25">
        <f t="shared" si="36"/>
        <v>50.684697360768077</v>
      </c>
      <c r="AW31" s="25">
        <f t="shared" si="36"/>
        <v>39.584483184666354</v>
      </c>
      <c r="AX31" s="25">
        <f t="shared" si="36"/>
        <v>71.601932107196433</v>
      </c>
    </row>
    <row r="32" spans="1:50" x14ac:dyDescent="0.3">
      <c r="B32" s="4" t="s">
        <v>88</v>
      </c>
      <c r="C32" s="51">
        <f>(H32-MIN($H$32:$H$33))*627.509</f>
        <v>0</v>
      </c>
      <c r="D32" s="27">
        <f>EXP(-C32/(0.001986*295.15))/(EXP(-$C$32/(0.001986*295.15))+EXP(-$C$33/(0.001986*295.15)))</f>
        <v>0.73415832397111414</v>
      </c>
      <c r="E32" s="4">
        <v>-343.07342299999999</v>
      </c>
      <c r="F32" s="4">
        <v>-342.97143299999999</v>
      </c>
      <c r="G32" s="4">
        <v>-342.90590309999999</v>
      </c>
      <c r="H32" s="27">
        <f t="shared" si="27"/>
        <v>-342.80391309999999</v>
      </c>
      <c r="I32" s="4">
        <v>4.0259999999999998</v>
      </c>
      <c r="J32" s="4">
        <v>-0.30578</v>
      </c>
      <c r="K32" s="4">
        <v>-4.2900000000000004E-3</v>
      </c>
      <c r="L32" s="4">
        <v>-0.15504000000000001</v>
      </c>
      <c r="M32" s="4">
        <v>0.30148999999999998</v>
      </c>
      <c r="N32" s="4">
        <v>3.986E-2</v>
      </c>
      <c r="O32" s="4">
        <v>84.7316</v>
      </c>
      <c r="P32" s="4">
        <v>3.5914000000000001</v>
      </c>
      <c r="Q32" s="4">
        <v>-0.71419999999999995</v>
      </c>
      <c r="R32" s="4">
        <v>-2.8772000000000002</v>
      </c>
      <c r="S32" s="4">
        <v>4.6567999999999996</v>
      </c>
      <c r="T32" s="4">
        <v>-0.87390999999999996</v>
      </c>
      <c r="U32" s="1">
        <v>0.36431000000000002</v>
      </c>
      <c r="V32" s="1">
        <v>0.37082999999999999</v>
      </c>
      <c r="W32" s="1">
        <v>-0.22242000000000001</v>
      </c>
      <c r="X32" s="1">
        <f t="shared" si="2"/>
        <v>6.5199999999999703E-3</v>
      </c>
      <c r="Y32" s="1">
        <f t="shared" si="34"/>
        <v>0.36757000000000001</v>
      </c>
      <c r="Z32" s="4">
        <v>229.9221</v>
      </c>
      <c r="AA32" s="4">
        <v>30.9541</v>
      </c>
      <c r="AB32" s="4">
        <v>29.682200000000002</v>
      </c>
      <c r="AC32" s="4">
        <v>135.56790000000001</v>
      </c>
      <c r="AD32" s="4">
        <f t="shared" si="4"/>
        <v>1.2718999999999987</v>
      </c>
      <c r="AE32" s="4">
        <f>AVERAGE(AA32:AB32)</f>
        <v>30.318150000000003</v>
      </c>
      <c r="AF32" s="1">
        <v>0.79700000000000004</v>
      </c>
      <c r="AG32" s="1">
        <v>-0.38455</v>
      </c>
      <c r="AH32" s="1">
        <v>106.444</v>
      </c>
      <c r="AI32" s="1">
        <v>110.035</v>
      </c>
      <c r="AJ32" s="1">
        <v>108.86499999999999</v>
      </c>
      <c r="AK32" s="1">
        <f t="shared" si="6"/>
        <v>1.1700000000000017</v>
      </c>
      <c r="AL32" s="1">
        <f t="shared" si="29"/>
        <v>109.44999999999999</v>
      </c>
      <c r="AM32">
        <v>5.5707794399999999</v>
      </c>
      <c r="AN32">
        <v>1.7</v>
      </c>
      <c r="AO32">
        <v>5.9791340350340798</v>
      </c>
      <c r="AP32" s="4">
        <v>3490.7343000000001</v>
      </c>
      <c r="AQ32" s="4">
        <v>1.5456000000000001</v>
      </c>
      <c r="AR32" s="4">
        <v>3565.4393</v>
      </c>
      <c r="AS32" s="4">
        <v>4.5648999999999997</v>
      </c>
      <c r="AT32" s="4">
        <v>1671.4448</v>
      </c>
      <c r="AU32" s="4">
        <v>25.2254</v>
      </c>
      <c r="AV32">
        <v>48.75688733532985</v>
      </c>
      <c r="AW32">
        <v>36.654101240172203</v>
      </c>
      <c r="AX32">
        <v>70.811888879759181</v>
      </c>
    </row>
    <row r="33" spans="1:50" ht="18" customHeight="1" x14ac:dyDescent="0.3">
      <c r="B33" s="4" t="s">
        <v>89</v>
      </c>
      <c r="C33" s="38">
        <f>(H33-MIN($H$32:$H$33))*627.509</f>
        <v>0.59544329008051211</v>
      </c>
      <c r="D33" s="27">
        <f>EXP(-C33/(0.001986*295.15))/(EXP(-$C$32/(0.001986*295.15))+EXP(-$C$33/(0.001986*295.15)))</f>
        <v>0.26584167602888598</v>
      </c>
      <c r="E33" s="4">
        <v>-343.07289200000002</v>
      </c>
      <c r="F33" s="4">
        <v>-342.97068300000001</v>
      </c>
      <c r="G33" s="4">
        <v>-342.90517319999998</v>
      </c>
      <c r="H33" s="27">
        <f t="shared" si="27"/>
        <v>-342.80296420000002</v>
      </c>
      <c r="I33" s="4">
        <v>1.5469999999999999</v>
      </c>
      <c r="J33" s="4">
        <v>-0.30231999999999998</v>
      </c>
      <c r="K33" s="4">
        <v>-4.0000000000000003E-5</v>
      </c>
      <c r="L33" s="4">
        <v>-0.15118000000000001</v>
      </c>
      <c r="M33" s="4">
        <v>0.30227999999999999</v>
      </c>
      <c r="N33" s="4">
        <v>3.7810000000000003E-2</v>
      </c>
      <c r="O33" s="4">
        <v>84.208699999999993</v>
      </c>
      <c r="P33" s="4">
        <v>8.0836000000000006</v>
      </c>
      <c r="Q33" s="4">
        <v>-3.0205000000000002</v>
      </c>
      <c r="R33" s="4">
        <v>-5.0631000000000004</v>
      </c>
      <c r="S33" s="4">
        <v>10.005100000000001</v>
      </c>
      <c r="T33" s="4">
        <v>-0.88863999999999999</v>
      </c>
      <c r="U33" s="1">
        <v>0.37741999999999998</v>
      </c>
      <c r="V33" s="1">
        <v>0.36931000000000003</v>
      </c>
      <c r="W33" s="1">
        <v>-0.22073000000000001</v>
      </c>
      <c r="X33" s="1">
        <f t="shared" si="2"/>
        <v>8.1099999999999506E-3</v>
      </c>
      <c r="Y33" s="1">
        <f>AVERAGE(U33:V33)</f>
        <v>0.373365</v>
      </c>
      <c r="Z33" s="4">
        <v>236.87950000000001</v>
      </c>
      <c r="AA33" s="4">
        <v>30.503799999999998</v>
      </c>
      <c r="AB33" s="4">
        <v>31.006399999999999</v>
      </c>
      <c r="AC33" s="4">
        <v>135.18279999999999</v>
      </c>
      <c r="AD33" s="4">
        <f t="shared" si="4"/>
        <v>0.50260000000000105</v>
      </c>
      <c r="AE33" s="4">
        <f t="shared" ref="AE33" si="37">AVERAGE(AA33:AB33)</f>
        <v>30.755099999999999</v>
      </c>
      <c r="AF33" s="1">
        <v>0.76249999999999996</v>
      </c>
      <c r="AG33" s="1">
        <v>-0.38366</v>
      </c>
      <c r="AH33" s="1">
        <v>107.41200000000001</v>
      </c>
      <c r="AI33" s="1">
        <v>110.79600000000001</v>
      </c>
      <c r="AJ33" s="1">
        <v>110.896</v>
      </c>
      <c r="AK33" s="1">
        <f t="shared" si="6"/>
        <v>9.9999999999994316E-2</v>
      </c>
      <c r="AL33" s="1">
        <f>AVERAGE(AI33:AJ33)</f>
        <v>110.846</v>
      </c>
      <c r="AM33">
        <v>6.0043536700000004</v>
      </c>
      <c r="AN33">
        <v>1.8902293899263709</v>
      </c>
      <c r="AO33">
        <v>5.9086285739347986</v>
      </c>
      <c r="AP33" s="4">
        <v>3507.0194000000001</v>
      </c>
      <c r="AQ33" s="4">
        <v>0.2056</v>
      </c>
      <c r="AR33" s="4">
        <v>3590.4412000000002</v>
      </c>
      <c r="AS33" s="4">
        <v>2.6884999999999999</v>
      </c>
      <c r="AT33" s="4">
        <v>1661.6687999999999</v>
      </c>
      <c r="AU33" s="4">
        <v>47.978700000000003</v>
      </c>
      <c r="AV33">
        <v>50.83371395919054</v>
      </c>
      <c r="AW33">
        <v>38.734500647073787</v>
      </c>
      <c r="AX33">
        <v>72.339225623807195</v>
      </c>
    </row>
    <row r="34" spans="1:50" s="26" customFormat="1" x14ac:dyDescent="0.3">
      <c r="A34" s="30" t="s">
        <v>38</v>
      </c>
      <c r="B34" s="25" t="s">
        <v>155</v>
      </c>
      <c r="C34" s="25"/>
      <c r="D34" s="25">
        <f>SUM(D32:D33)</f>
        <v>1</v>
      </c>
      <c r="E34" s="25">
        <f>$D$32*E32+$D$33*E33</f>
        <v>-343.07328183807005</v>
      </c>
      <c r="F34" s="25">
        <f t="shared" ref="F34:AX34" si="38">$D$32*F32+$D$33*F33</f>
        <v>-342.97123361874299</v>
      </c>
      <c r="G34" s="25">
        <f t="shared" si="38"/>
        <v>-342.90570906216067</v>
      </c>
      <c r="H34" s="25">
        <f t="shared" si="38"/>
        <v>-342.80366084283366</v>
      </c>
      <c r="I34" s="25">
        <f t="shared" si="38"/>
        <v>3.3669784851243918</v>
      </c>
      <c r="J34" s="25">
        <f t="shared" si="38"/>
        <v>-0.3048601878009401</v>
      </c>
      <c r="K34" s="25">
        <f t="shared" si="38"/>
        <v>-3.160172876877235E-3</v>
      </c>
      <c r="L34" s="25">
        <f t="shared" si="38"/>
        <v>-0.15401385113052851</v>
      </c>
      <c r="M34" s="25">
        <f t="shared" si="38"/>
        <v>0.30170001492406284</v>
      </c>
      <c r="N34" s="25">
        <f t="shared" si="38"/>
        <v>3.9315024564140787E-2</v>
      </c>
      <c r="O34" s="25">
        <f t="shared" si="38"/>
        <v>84.5925913876045</v>
      </c>
      <c r="P34" s="25">
        <f t="shared" si="38"/>
        <v>4.785613977056963</v>
      </c>
      <c r="Q34" s="25">
        <f t="shared" si="38"/>
        <v>-1.3273106574254196</v>
      </c>
      <c r="R34" s="25">
        <f t="shared" si="38"/>
        <v>-3.4583033196315425</v>
      </c>
      <c r="S34" s="25">
        <f t="shared" si="38"/>
        <v>6.078601035905292</v>
      </c>
      <c r="T34" s="25">
        <f t="shared" si="38"/>
        <v>-0.87782584788790552</v>
      </c>
      <c r="U34" s="25">
        <f t="shared" si="38"/>
        <v>0.36779518437273878</v>
      </c>
      <c r="V34" s="25">
        <f t="shared" si="38"/>
        <v>0.37042592065243612</v>
      </c>
      <c r="W34" s="25">
        <f t="shared" si="38"/>
        <v>-0.22197072756751121</v>
      </c>
      <c r="X34" s="25">
        <f t="shared" si="38"/>
        <v>6.9426882648858951E-3</v>
      </c>
      <c r="Y34" s="25">
        <f t="shared" si="38"/>
        <v>0.3691105525125874</v>
      </c>
      <c r="Z34" s="25">
        <f t="shared" si="38"/>
        <v>231.77166687680341</v>
      </c>
      <c r="AA34" s="25">
        <f t="shared" si="38"/>
        <v>30.834391493284194</v>
      </c>
      <c r="AB34" s="25">
        <f t="shared" si="38"/>
        <v>30.034227547397457</v>
      </c>
      <c r="AC34" s="25">
        <f t="shared" si="38"/>
        <v>135.4655243705613</v>
      </c>
      <c r="AD34" s="25">
        <f t="shared" si="38"/>
        <v>1.0673879986309776</v>
      </c>
      <c r="AE34" s="25">
        <f t="shared" si="38"/>
        <v>30.434309520340825</v>
      </c>
      <c r="AF34" s="25">
        <f t="shared" si="38"/>
        <v>0.78782846217700353</v>
      </c>
      <c r="AG34" s="25">
        <f t="shared" si="38"/>
        <v>-0.38431340090833438</v>
      </c>
      <c r="AH34" s="25">
        <f t="shared" si="38"/>
        <v>106.70133474239597</v>
      </c>
      <c r="AI34" s="25">
        <f t="shared" si="38"/>
        <v>110.237305515458</v>
      </c>
      <c r="AJ34" s="25">
        <f t="shared" si="38"/>
        <v>109.40492444401468</v>
      </c>
      <c r="AK34" s="25">
        <f t="shared" si="38"/>
        <v>0.88554940664909187</v>
      </c>
      <c r="AL34" s="25">
        <f t="shared" si="38"/>
        <v>109.82111497973634</v>
      </c>
      <c r="AM34" s="25">
        <f t="shared" si="38"/>
        <v>5.6860415399861353</v>
      </c>
      <c r="AN34" s="25">
        <f t="shared" si="38"/>
        <v>1.7505708998479792</v>
      </c>
      <c r="AO34" s="25">
        <f t="shared" si="38"/>
        <v>5.9603907450862579</v>
      </c>
      <c r="AP34" s="25">
        <f t="shared" si="38"/>
        <v>3495.0635582782984</v>
      </c>
      <c r="AQ34" s="25">
        <f t="shared" si="38"/>
        <v>1.1893721541212929</v>
      </c>
      <c r="AR34" s="25">
        <f t="shared" si="38"/>
        <v>3572.0858469999071</v>
      </c>
      <c r="AS34" s="25">
        <f t="shared" si="38"/>
        <v>4.0660746790993985</v>
      </c>
      <c r="AT34" s="25">
        <f t="shared" si="38"/>
        <v>1668.8459317751417</v>
      </c>
      <c r="AU34" s="25">
        <f t="shared" si="38"/>
        <v>31.274175407188054</v>
      </c>
      <c r="AV34" s="25">
        <f t="shared" si="38"/>
        <v>49.308994405838391</v>
      </c>
      <c r="AW34" s="25">
        <f t="shared" si="38"/>
        <v>37.207158105312423</v>
      </c>
      <c r="AX34" s="25">
        <f t="shared" si="38"/>
        <v>71.217918639657412</v>
      </c>
    </row>
    <row r="35" spans="1:50" s="26" customFormat="1" x14ac:dyDescent="0.3">
      <c r="A35" s="30" t="s">
        <v>42</v>
      </c>
      <c r="B35" s="25" t="s">
        <v>90</v>
      </c>
      <c r="C35" s="25"/>
      <c r="D35" s="25"/>
      <c r="E35" s="25">
        <v>-343.06940500000002</v>
      </c>
      <c r="F35" s="25">
        <v>-342.96755899999999</v>
      </c>
      <c r="G35" s="25">
        <v>-342.9026174</v>
      </c>
      <c r="H35" s="25">
        <f>G35+F35-E35</f>
        <v>-342.80077139999997</v>
      </c>
      <c r="I35" s="25">
        <v>2.7865000000000002</v>
      </c>
      <c r="J35" s="25">
        <v>-0.30243999999999999</v>
      </c>
      <c r="K35" s="25">
        <v>-3.2200000000000002E-3</v>
      </c>
      <c r="L35" s="25">
        <v>-0.15282999999999999</v>
      </c>
      <c r="M35" s="25">
        <v>0.29921999999999999</v>
      </c>
      <c r="N35" s="25">
        <v>3.9030000000000002E-2</v>
      </c>
      <c r="O35" s="25">
        <v>84.7624</v>
      </c>
      <c r="P35" s="25">
        <v>5.5288000000000004</v>
      </c>
      <c r="Q35" s="25">
        <v>1.103</v>
      </c>
      <c r="R35" s="25">
        <v>-6.6318000000000001</v>
      </c>
      <c r="S35" s="25">
        <v>8.7042999999999999</v>
      </c>
      <c r="T35" s="25">
        <v>-0.87243000000000004</v>
      </c>
      <c r="U35" s="26">
        <v>0.36670000000000003</v>
      </c>
      <c r="V35" s="26">
        <v>0.36593999999999999</v>
      </c>
      <c r="W35" s="26">
        <v>-0.21232000000000001</v>
      </c>
      <c r="X35" s="26">
        <f t="shared" si="2"/>
        <v>7.6000000000003842E-4</v>
      </c>
      <c r="Y35" s="26">
        <f t="shared" ref="Y35" si="39">V35-W35</f>
        <v>0.57826</v>
      </c>
      <c r="Z35" s="25">
        <v>213.0873</v>
      </c>
      <c r="AA35" s="25">
        <v>30.8994</v>
      </c>
      <c r="AB35" s="25">
        <v>30.8553</v>
      </c>
      <c r="AC35" s="25">
        <v>138.95230000000001</v>
      </c>
      <c r="AD35" s="25">
        <f t="shared" si="4"/>
        <v>4.410000000000025E-2</v>
      </c>
      <c r="AE35" s="25">
        <f>AVERAGE(AA35:AB35)</f>
        <v>30.87735</v>
      </c>
      <c r="AF35" s="26">
        <v>0.7762</v>
      </c>
      <c r="AG35" s="26">
        <v>-0.38414999999999999</v>
      </c>
      <c r="AH35" s="26">
        <v>106.709</v>
      </c>
      <c r="AI35" s="26">
        <v>110.392</v>
      </c>
      <c r="AJ35" s="26">
        <v>110.538</v>
      </c>
      <c r="AK35" s="26">
        <f t="shared" si="6"/>
        <v>0.1460000000000008</v>
      </c>
      <c r="AL35" s="26">
        <f t="shared" ref="AL35" si="40">AVERAGE(AI35:AJ35)</f>
        <v>110.465</v>
      </c>
      <c r="AM35" s="56">
        <v>4.8720363799999999</v>
      </c>
      <c r="AN35" s="56">
        <v>1.7</v>
      </c>
      <c r="AO35" s="56">
        <v>5.9879650186819129</v>
      </c>
      <c r="AP35" s="25">
        <v>3493.7977999999998</v>
      </c>
      <c r="AQ35" s="25">
        <v>1.8446</v>
      </c>
      <c r="AR35" s="25">
        <v>3571.3233</v>
      </c>
      <c r="AS35" s="25">
        <v>1.9246000000000001</v>
      </c>
      <c r="AT35" s="25">
        <v>1666.9311</v>
      </c>
      <c r="AU35" s="25">
        <v>26.6236</v>
      </c>
      <c r="AV35" s="26">
        <v>48.050540895358097</v>
      </c>
      <c r="AW35" s="56">
        <v>36.602718391618303</v>
      </c>
      <c r="AX35" s="26">
        <v>70.269916974479827</v>
      </c>
    </row>
    <row r="36" spans="1:50" s="2" customFormat="1" x14ac:dyDescent="0.3">
      <c r="A36" s="31"/>
      <c r="B36" s="27" t="s">
        <v>91</v>
      </c>
      <c r="C36" s="35">
        <f>(H36-MIN($H$36:$H$40))*627.509</f>
        <v>0.24956032930484243</v>
      </c>
      <c r="D36" s="4">
        <f>EXP(-C36/(0.001986*295.15))/(EXP(-$C$36/(0.001986*295.15))+EXP(-$C$37/(0.001986*295.15))+EXP(-$C$38/(0.001986*295.15))+EXP(-$C$39/(0.001986*295.15))+EXP(-$C$40/(0.001986*295.15)))</f>
        <v>0.28913148341162292</v>
      </c>
      <c r="E36" s="27">
        <v>-597.49802899999997</v>
      </c>
      <c r="F36" s="27">
        <v>-597.28398300000003</v>
      </c>
      <c r="G36" s="27">
        <v>-597.19109309999999</v>
      </c>
      <c r="H36" s="27">
        <f t="shared" ref="H36:H67" si="41">G36+F36-E36</f>
        <v>-596.97704710000005</v>
      </c>
      <c r="I36" s="27">
        <v>1.5827</v>
      </c>
      <c r="J36" s="27">
        <v>-0.28888999999999998</v>
      </c>
      <c r="K36" s="27">
        <v>-1E-4</v>
      </c>
      <c r="L36" s="27">
        <v>-0.14449000000000001</v>
      </c>
      <c r="M36" s="27">
        <v>0.28878999999999999</v>
      </c>
      <c r="N36" s="27">
        <v>3.6150000000000002E-2</v>
      </c>
      <c r="O36" s="27">
        <v>171.19399999999999</v>
      </c>
      <c r="P36" s="27">
        <v>4.4789000000000003</v>
      </c>
      <c r="Q36" s="27">
        <v>2.2484000000000002</v>
      </c>
      <c r="R36" s="27">
        <v>-6.7272999999999996</v>
      </c>
      <c r="S36" s="27">
        <v>8.3887999999999998</v>
      </c>
      <c r="T36" s="27">
        <v>-0.89043000000000005</v>
      </c>
      <c r="U36" s="2">
        <v>0.37651000000000001</v>
      </c>
      <c r="V36" s="2">
        <v>0.37490000000000001</v>
      </c>
      <c r="W36" s="2">
        <v>-2.9870000000000001E-2</v>
      </c>
      <c r="X36" s="1">
        <f t="shared" si="2"/>
        <v>1.6100000000000003E-3</v>
      </c>
      <c r="Y36" s="1">
        <f>AVERAGE(U36:V36)</f>
        <v>0.37570500000000001</v>
      </c>
      <c r="Z36" s="27">
        <v>216.14269999999999</v>
      </c>
      <c r="AA36" s="27">
        <v>31.026199999999999</v>
      </c>
      <c r="AB36" s="27">
        <v>30.949100000000001</v>
      </c>
      <c r="AC36" s="27">
        <v>123.3479</v>
      </c>
      <c r="AD36" s="4">
        <f t="shared" si="4"/>
        <v>7.7099999999997948E-2</v>
      </c>
      <c r="AE36" s="4">
        <f>AVERAGE(AA36:AB36)</f>
        <v>30.987650000000002</v>
      </c>
      <c r="AF36" s="2">
        <v>0.76749999999999996</v>
      </c>
      <c r="AG36" s="2">
        <v>-0.38258999999999999</v>
      </c>
      <c r="AH36" s="2">
        <v>107.78700000000001</v>
      </c>
      <c r="AI36" s="2">
        <v>110.315</v>
      </c>
      <c r="AJ36" s="2">
        <v>110.509</v>
      </c>
      <c r="AK36" s="1">
        <f t="shared" si="6"/>
        <v>0.19400000000000261</v>
      </c>
      <c r="AL36" s="1">
        <f>AVERAGE(AI36:AJ36)</f>
        <v>110.41200000000001</v>
      </c>
      <c r="AM36">
        <v>5.6844896599999997</v>
      </c>
      <c r="AN36">
        <v>2.2148605699999999</v>
      </c>
      <c r="AO36">
        <v>7.1231118690810939</v>
      </c>
      <c r="AP36" s="27">
        <v>3499.6334000000002</v>
      </c>
      <c r="AQ36" s="27">
        <v>1.4036999999999999</v>
      </c>
      <c r="AR36" s="27">
        <v>3579.5715</v>
      </c>
      <c r="AS36" s="27">
        <v>4.3331</v>
      </c>
      <c r="AT36" s="27">
        <v>1654.5787</v>
      </c>
      <c r="AU36" s="27">
        <v>39.404499999999999</v>
      </c>
      <c r="AV36">
        <v>56.9774152738336</v>
      </c>
      <c r="AW36">
        <v>48.204214408094778</v>
      </c>
      <c r="AX36">
        <v>74.794303620181594</v>
      </c>
    </row>
    <row r="37" spans="1:50" s="2" customFormat="1" x14ac:dyDescent="0.3">
      <c r="A37" s="31"/>
      <c r="B37" s="27" t="s">
        <v>92</v>
      </c>
      <c r="C37" s="35">
        <f t="shared" ref="C37:C40" si="42">(H37-MIN($H$36:$H$40))*627.509</f>
        <v>0.47590282559696473</v>
      </c>
      <c r="D37" s="4">
        <f t="shared" ref="D37:D40" si="43">EXP(-C37/(0.001986*295.15))/(EXP(-$C$36/(0.001986*295.15))+EXP(-$C$37/(0.001986*295.15))+EXP(-$C$38/(0.001986*295.15))+EXP(-$C$39/(0.001986*295.15))+EXP(-$C$40/(0.001986*295.15)))</f>
        <v>0.19651567262863134</v>
      </c>
      <c r="E37" s="27">
        <v>-597.49808800000005</v>
      </c>
      <c r="F37" s="27">
        <v>-597.283142</v>
      </c>
      <c r="G37" s="27">
        <v>-597.1916324</v>
      </c>
      <c r="H37" s="27">
        <f t="shared" si="41"/>
        <v>-596.97668640000006</v>
      </c>
      <c r="I37" s="27">
        <v>1.2825</v>
      </c>
      <c r="J37" s="27">
        <v>-0.29285</v>
      </c>
      <c r="K37" s="27">
        <v>-7.9000000000000001E-4</v>
      </c>
      <c r="L37" s="27">
        <v>-0.14682000000000001</v>
      </c>
      <c r="M37" s="27">
        <v>0.29205999999999999</v>
      </c>
      <c r="N37" s="27">
        <v>3.6900000000000002E-2</v>
      </c>
      <c r="O37" s="27">
        <v>165.154</v>
      </c>
      <c r="P37" s="27">
        <v>6.1245000000000003</v>
      </c>
      <c r="Q37" s="27">
        <v>-0.87929999999999997</v>
      </c>
      <c r="R37" s="27">
        <v>-5.2451999999999996</v>
      </c>
      <c r="S37" s="27">
        <v>8.1113999999999997</v>
      </c>
      <c r="T37" s="27">
        <v>-0.88192999999999999</v>
      </c>
      <c r="U37" s="2">
        <v>0.37454999999999999</v>
      </c>
      <c r="V37" s="2">
        <v>0.36809999999999998</v>
      </c>
      <c r="W37" s="2">
        <v>-3.4340000000000002E-2</v>
      </c>
      <c r="X37" s="1">
        <f t="shared" si="2"/>
        <v>6.4500000000000113E-3</v>
      </c>
      <c r="Y37" s="1">
        <f t="shared" ref="Y37:Y45" si="44">AVERAGE(U37:V37)</f>
        <v>0.37132500000000002</v>
      </c>
      <c r="Z37" s="27">
        <v>219.59530000000001</v>
      </c>
      <c r="AA37" s="27">
        <v>30.950800000000001</v>
      </c>
      <c r="AB37" s="27">
        <v>30.448799999999999</v>
      </c>
      <c r="AC37" s="27">
        <v>127.0189</v>
      </c>
      <c r="AD37" s="4">
        <f t="shared" si="4"/>
        <v>0.50200000000000244</v>
      </c>
      <c r="AE37" s="4">
        <f t="shared" ref="AE37:AE45" si="45">AVERAGE(AA37:AB37)</f>
        <v>30.6998</v>
      </c>
      <c r="AF37" s="2">
        <v>0.76070000000000004</v>
      </c>
      <c r="AG37" s="2">
        <v>-0.37590000000000001</v>
      </c>
      <c r="AH37" s="2">
        <v>107.485</v>
      </c>
      <c r="AI37" s="2">
        <v>110.673</v>
      </c>
      <c r="AJ37" s="2">
        <v>111.128</v>
      </c>
      <c r="AK37" s="1">
        <f t="shared" si="6"/>
        <v>0.45499999999999829</v>
      </c>
      <c r="AL37" s="1">
        <f t="shared" ref="AL37:AL45" si="46">AVERAGE(AI37:AJ37)</f>
        <v>110.90049999999999</v>
      </c>
      <c r="AM37">
        <v>6.1198588899999997</v>
      </c>
      <c r="AN37">
        <v>2.0372420673847218</v>
      </c>
      <c r="AO37">
        <v>7.1783823370241544</v>
      </c>
      <c r="AP37" s="27">
        <v>3500.2006000000001</v>
      </c>
      <c r="AQ37" s="27">
        <v>2.7639999999999998</v>
      </c>
      <c r="AR37" s="27">
        <v>3579.2244000000001</v>
      </c>
      <c r="AS37" s="27">
        <v>6.0137</v>
      </c>
      <c r="AT37" s="27">
        <v>1658.8941</v>
      </c>
      <c r="AU37" s="27">
        <v>29.876899999999999</v>
      </c>
      <c r="AV37">
        <v>56.291519826314307</v>
      </c>
      <c r="AW37">
        <v>47.394169594110323</v>
      </c>
      <c r="AX37">
        <v>74.053408029878625</v>
      </c>
    </row>
    <row r="38" spans="1:50" s="2" customFormat="1" x14ac:dyDescent="0.3">
      <c r="A38" s="31"/>
      <c r="B38" s="27" t="s">
        <v>93</v>
      </c>
      <c r="C38" s="4">
        <f t="shared" si="42"/>
        <v>0</v>
      </c>
      <c r="D38" s="4">
        <f t="shared" si="43"/>
        <v>0.4425840671329912</v>
      </c>
      <c r="E38" s="27">
        <v>-597.49822900000004</v>
      </c>
      <c r="F38" s="27">
        <v>-597.28408200000001</v>
      </c>
      <c r="G38" s="27">
        <v>-597.19159179999997</v>
      </c>
      <c r="H38" s="27">
        <f t="shared" si="41"/>
        <v>-596.97744480000006</v>
      </c>
      <c r="I38" s="27">
        <v>1.6847000000000001</v>
      </c>
      <c r="J38" s="27">
        <v>-0.29337999999999997</v>
      </c>
      <c r="K38" s="27">
        <v>-2.0000000000000002E-5</v>
      </c>
      <c r="L38" s="27">
        <v>-0.1467</v>
      </c>
      <c r="M38" s="27">
        <v>0.29336000000000001</v>
      </c>
      <c r="N38" s="27">
        <v>3.6679999999999997E-2</v>
      </c>
      <c r="O38" s="27">
        <v>165</v>
      </c>
      <c r="P38" s="27">
        <v>7.6322999999999999</v>
      </c>
      <c r="Q38" s="27">
        <v>-0.84570000000000001</v>
      </c>
      <c r="R38" s="27">
        <v>-6.7866</v>
      </c>
      <c r="S38" s="27">
        <v>10.248100000000001</v>
      </c>
      <c r="T38" s="27">
        <v>-0.88617999999999997</v>
      </c>
      <c r="U38" s="2">
        <v>0.37324000000000002</v>
      </c>
      <c r="V38" s="2">
        <v>0.37473000000000001</v>
      </c>
      <c r="W38" s="2">
        <v>-2.7650000000000001E-2</v>
      </c>
      <c r="X38" s="1">
        <f t="shared" si="2"/>
        <v>1.4899999999999913E-3</v>
      </c>
      <c r="Y38" s="1">
        <f>AVERAGE(U38:V38)</f>
        <v>0.37398500000000001</v>
      </c>
      <c r="Z38" s="27">
        <v>211.1985</v>
      </c>
      <c r="AA38" s="27">
        <v>30.415500000000002</v>
      </c>
      <c r="AB38" s="27">
        <v>30.566800000000001</v>
      </c>
      <c r="AC38" s="27">
        <v>121.9528</v>
      </c>
      <c r="AD38" s="4">
        <f t="shared" si="4"/>
        <v>0.1512999999999991</v>
      </c>
      <c r="AE38" s="4">
        <f>AVERAGE(AA38:AB38)</f>
        <v>30.491150000000001</v>
      </c>
      <c r="AF38" s="2">
        <v>0.76390000000000002</v>
      </c>
      <c r="AG38" s="2">
        <v>-0.38350000000000001</v>
      </c>
      <c r="AH38" s="2">
        <v>107.702</v>
      </c>
      <c r="AI38" s="2">
        <v>110.628</v>
      </c>
      <c r="AJ38" s="2">
        <v>110.646</v>
      </c>
      <c r="AK38" s="1">
        <f t="shared" si="6"/>
        <v>1.8000000000000682E-2</v>
      </c>
      <c r="AL38" s="1">
        <f t="shared" si="46"/>
        <v>110.637</v>
      </c>
      <c r="AM38">
        <v>8.42934421</v>
      </c>
      <c r="AN38">
        <v>2.0796668096520921</v>
      </c>
      <c r="AO38">
        <v>6.0945910641322278</v>
      </c>
      <c r="AP38" s="27">
        <v>3498.0459999999998</v>
      </c>
      <c r="AQ38" s="27">
        <v>0.51339999999999997</v>
      </c>
      <c r="AR38" s="27">
        <v>3579.7372999999998</v>
      </c>
      <c r="AS38" s="27">
        <v>0.67130000000000001</v>
      </c>
      <c r="AT38" s="27">
        <v>1653.7157999999999</v>
      </c>
      <c r="AU38" s="27">
        <v>39.142600000000002</v>
      </c>
      <c r="AV38">
        <v>54.0883255677062</v>
      </c>
      <c r="AW38">
        <v>43.673230562987861</v>
      </c>
      <c r="AX38">
        <v>73.698422420747562</v>
      </c>
    </row>
    <row r="39" spans="1:50" s="2" customFormat="1" x14ac:dyDescent="0.3">
      <c r="A39" s="31"/>
      <c r="B39" s="27" t="s">
        <v>471</v>
      </c>
      <c r="C39" s="35">
        <f t="shared" si="42"/>
        <v>1.9951021145423495</v>
      </c>
      <c r="D39" s="4">
        <f t="shared" si="43"/>
        <v>1.471687091858386E-2</v>
      </c>
      <c r="E39" s="27">
        <v>-597.49423999999999</v>
      </c>
      <c r="F39" s="27">
        <v>-597.28037500000005</v>
      </c>
      <c r="G39" s="27">
        <v>-597.18813039999998</v>
      </c>
      <c r="H39" s="27">
        <f t="shared" si="41"/>
        <v>-596.97426540000015</v>
      </c>
      <c r="I39" s="27">
        <v>1.5727</v>
      </c>
      <c r="J39" s="27">
        <v>-0.29266999999999999</v>
      </c>
      <c r="K39" s="27">
        <v>-4.4000000000000002E-4</v>
      </c>
      <c r="L39" s="27">
        <v>-0.14655000000000001</v>
      </c>
      <c r="M39" s="27">
        <v>0.29222999999999999</v>
      </c>
      <c r="N39" s="27">
        <v>3.6749999999999998E-2</v>
      </c>
      <c r="O39" s="27">
        <v>170.80099999999999</v>
      </c>
      <c r="P39" s="27">
        <v>5.0480999999999998</v>
      </c>
      <c r="Q39" s="27">
        <v>0.89990000000000003</v>
      </c>
      <c r="R39" s="27">
        <v>-5.9480000000000004</v>
      </c>
      <c r="S39" s="27">
        <v>7.8531000000000004</v>
      </c>
      <c r="T39" s="27">
        <v>-0.87982000000000005</v>
      </c>
      <c r="U39" s="2">
        <v>0.36548000000000003</v>
      </c>
      <c r="V39" s="2">
        <v>0.37463000000000002</v>
      </c>
      <c r="W39" s="2">
        <v>-3.3520000000000001E-2</v>
      </c>
      <c r="X39" s="1">
        <f t="shared" si="2"/>
        <v>9.1499999999999915E-3</v>
      </c>
      <c r="Y39" s="1">
        <f t="shared" si="44"/>
        <v>0.37005500000000002</v>
      </c>
      <c r="Z39" s="27">
        <v>213.68340000000001</v>
      </c>
      <c r="AA39" s="27">
        <v>31.5488</v>
      </c>
      <c r="AB39" s="27">
        <v>30.790900000000001</v>
      </c>
      <c r="AC39" s="27">
        <v>126.68940000000001</v>
      </c>
      <c r="AD39" s="4">
        <f t="shared" si="4"/>
        <v>0.75789999999999935</v>
      </c>
      <c r="AE39" s="4">
        <f t="shared" si="45"/>
        <v>31.16985</v>
      </c>
      <c r="AF39" s="2">
        <v>0.76890000000000003</v>
      </c>
      <c r="AG39" s="2">
        <v>-0.37825999999999999</v>
      </c>
      <c r="AH39" s="2">
        <v>107.661</v>
      </c>
      <c r="AI39" s="2">
        <v>110.325</v>
      </c>
      <c r="AJ39" s="2">
        <v>110.477</v>
      </c>
      <c r="AK39" s="1">
        <f t="shared" si="6"/>
        <v>0.15200000000000102</v>
      </c>
      <c r="AL39" s="1">
        <f>AVERAGE(AI39:AJ39)</f>
        <v>110.40100000000001</v>
      </c>
      <c r="AM39">
        <v>5.1041905400000003</v>
      </c>
      <c r="AN39">
        <v>2.5333336056433691</v>
      </c>
      <c r="AO39">
        <v>7.1166042850847964</v>
      </c>
      <c r="AP39" s="27">
        <v>3485.1210000000001</v>
      </c>
      <c r="AQ39" s="27">
        <v>0.3851</v>
      </c>
      <c r="AR39" s="27">
        <v>3569.4477999999999</v>
      </c>
      <c r="AS39" s="27">
        <v>2.5507</v>
      </c>
      <c r="AT39" s="27">
        <v>1656.5114000000001</v>
      </c>
      <c r="AU39" s="27">
        <v>23.735399999999998</v>
      </c>
      <c r="AV39">
        <v>55.95518158034043</v>
      </c>
      <c r="AW39">
        <v>47.281391343591643</v>
      </c>
      <c r="AX39">
        <v>74.047169987488559</v>
      </c>
    </row>
    <row r="40" spans="1:50" s="2" customFormat="1" x14ac:dyDescent="0.3">
      <c r="A40" s="31"/>
      <c r="B40" s="27" t="s">
        <v>472</v>
      </c>
      <c r="C40" s="35">
        <f t="shared" si="42"/>
        <v>1.2008639733999147</v>
      </c>
      <c r="D40" s="4">
        <f t="shared" si="43"/>
        <v>5.7051905908170705E-2</v>
      </c>
      <c r="E40" s="27">
        <v>-597.49454300000002</v>
      </c>
      <c r="F40" s="27">
        <v>-597.28072799999995</v>
      </c>
      <c r="G40" s="27">
        <v>-597.18934609999997</v>
      </c>
      <c r="H40" s="27">
        <f t="shared" si="41"/>
        <v>-596.9755310999999</v>
      </c>
      <c r="I40" s="27">
        <v>1.7224999999999999</v>
      </c>
      <c r="J40" s="27">
        <v>-0.29076000000000002</v>
      </c>
      <c r="K40" s="27">
        <v>-2.0000000000000002E-5</v>
      </c>
      <c r="L40" s="27">
        <v>-0.14538999999999999</v>
      </c>
      <c r="M40" s="27">
        <v>0.29074</v>
      </c>
      <c r="N40" s="27">
        <v>3.635E-2</v>
      </c>
      <c r="O40" s="27">
        <v>171.22200000000001</v>
      </c>
      <c r="P40" s="27">
        <v>6.0065</v>
      </c>
      <c r="Q40" s="27">
        <v>4.4497999999999998</v>
      </c>
      <c r="R40" s="27">
        <v>-10.4564</v>
      </c>
      <c r="S40" s="27">
        <v>12.8536</v>
      </c>
      <c r="T40" s="27">
        <v>-0.88085000000000002</v>
      </c>
      <c r="U40" s="2">
        <v>0.36346000000000001</v>
      </c>
      <c r="V40" s="2">
        <v>0.37892999999999999</v>
      </c>
      <c r="W40" s="2">
        <v>-3.5130000000000002E-2</v>
      </c>
      <c r="X40" s="1">
        <f t="shared" si="2"/>
        <v>1.5469999999999984E-2</v>
      </c>
      <c r="Y40" s="1">
        <f t="shared" si="44"/>
        <v>0.371195</v>
      </c>
      <c r="Z40" s="27">
        <v>223.47970000000001</v>
      </c>
      <c r="AA40" s="27">
        <v>31.404699999999998</v>
      </c>
      <c r="AB40" s="27">
        <v>30.728400000000001</v>
      </c>
      <c r="AC40" s="27">
        <v>124.99590000000001</v>
      </c>
      <c r="AD40" s="4">
        <f t="shared" si="4"/>
        <v>0.67629999999999768</v>
      </c>
      <c r="AE40" s="4">
        <f t="shared" si="45"/>
        <v>31.066549999999999</v>
      </c>
      <c r="AF40" s="2">
        <v>0.78620000000000001</v>
      </c>
      <c r="AG40" s="2">
        <v>-0.38295000000000001</v>
      </c>
      <c r="AH40" s="2">
        <v>106.41200000000001</v>
      </c>
      <c r="AI40" s="2">
        <v>110.50700000000001</v>
      </c>
      <c r="AJ40" s="2">
        <v>109.626</v>
      </c>
      <c r="AK40" s="1">
        <f t="shared" si="6"/>
        <v>0.88100000000000023</v>
      </c>
      <c r="AL40" s="1">
        <f t="shared" si="46"/>
        <v>110.0665</v>
      </c>
      <c r="AM40">
        <v>6.1130934100000003</v>
      </c>
      <c r="AN40">
        <v>2.0067662747861532</v>
      </c>
      <c r="AO40">
        <v>7.1323732393237664</v>
      </c>
      <c r="AP40" s="27">
        <v>3488.4101000000001</v>
      </c>
      <c r="AQ40" s="27">
        <v>0.6139</v>
      </c>
      <c r="AR40" s="27">
        <v>3571.0398</v>
      </c>
      <c r="AS40" s="27">
        <v>1.9463999999999999</v>
      </c>
      <c r="AT40" s="27">
        <v>1665.9476999999999</v>
      </c>
      <c r="AU40" s="27">
        <v>32.645899999999997</v>
      </c>
      <c r="AV40">
        <v>56.625393919356661</v>
      </c>
      <c r="AW40">
        <v>47.580839621535411</v>
      </c>
      <c r="AX40">
        <v>74.790945386232849</v>
      </c>
    </row>
    <row r="41" spans="1:50" s="26" customFormat="1" x14ac:dyDescent="0.3">
      <c r="A41" s="30" t="s">
        <v>43</v>
      </c>
      <c r="B41" s="25" t="s">
        <v>154</v>
      </c>
      <c r="C41" s="25"/>
      <c r="D41" s="25">
        <f>SUM(D36:D40)</f>
        <v>1</v>
      </c>
      <c r="E41" s="25">
        <f>$D$36*E36+$D$37*E37+$D$38*E38+$D$39*E39+$D$40*E40</f>
        <v>-597.49787446607024</v>
      </c>
      <c r="F41" s="25">
        <f t="shared" ref="F41:AX41" si="47">$D$36*F36+$D$37*F37+$D$38*F38+$D$39*F39+$D$40*F40</f>
        <v>-597.28362274371807</v>
      </c>
      <c r="G41" s="25">
        <f t="shared" si="47"/>
        <v>-597.19127652622342</v>
      </c>
      <c r="H41" s="25">
        <f t="shared" si="47"/>
        <v>-596.97702480387136</v>
      </c>
      <c r="I41" s="25">
        <f t="shared" si="47"/>
        <v>1.5766782576612264</v>
      </c>
      <c r="J41" s="25">
        <f t="shared" si="47"/>
        <v>-0.29181772136115702</v>
      </c>
      <c r="K41" s="25">
        <f t="shared" si="47"/>
        <v>-2.0062867238278118E-4</v>
      </c>
      <c r="L41" s="25">
        <f t="shared" si="47"/>
        <v>-0.14600765577499827</v>
      </c>
      <c r="M41" s="25">
        <f t="shared" si="47"/>
        <v>0.29161709268877423</v>
      </c>
      <c r="N41" s="25">
        <f t="shared" si="47"/>
        <v>3.6552196813784743E-2</v>
      </c>
      <c r="O41" s="25">
        <f t="shared" si="47"/>
        <v>167.26149334859576</v>
      </c>
      <c r="P41" s="25">
        <f t="shared" si="47"/>
        <v>6.2934601225670299</v>
      </c>
      <c r="Q41" s="25">
        <f t="shared" si="47"/>
        <v>0.37010693383577847</v>
      </c>
      <c r="R41" s="25">
        <f t="shared" si="47"/>
        <v>-6.6635727615933993</v>
      </c>
      <c r="S41" s="25">
        <f t="shared" si="47"/>
        <v>9.4040246301809045</v>
      </c>
      <c r="T41" s="25">
        <f t="shared" si="47"/>
        <v>-0.88617593123829508</v>
      </c>
      <c r="U41" s="25">
        <f t="shared" si="47"/>
        <v>0.37377072492378938</v>
      </c>
      <c r="V41" s="25">
        <f t="shared" si="47"/>
        <v>0.37371439976037457</v>
      </c>
      <c r="W41" s="25">
        <f t="shared" si="47"/>
        <v>-3.0119698031544555E-2</v>
      </c>
      <c r="X41" s="25">
        <f t="shared" si="47"/>
        <v>3.4097303900799823E-3</v>
      </c>
      <c r="Y41" s="25">
        <f t="shared" si="47"/>
        <v>0.37374256234208203</v>
      </c>
      <c r="Z41" s="25">
        <f t="shared" si="47"/>
        <v>215.01536249959685</v>
      </c>
      <c r="AA41" s="25">
        <f t="shared" si="47"/>
        <v>30.77038181161398</v>
      </c>
      <c r="AB41" s="25">
        <f t="shared" si="47"/>
        <v>30.666663755505702</v>
      </c>
      <c r="AC41" s="25">
        <f t="shared" si="47"/>
        <v>123.59505796727359</v>
      </c>
      <c r="AD41" s="25">
        <f t="shared" si="47"/>
        <v>0.23764399482272053</v>
      </c>
      <c r="AE41" s="25">
        <f t="shared" si="47"/>
        <v>30.718522783559841</v>
      </c>
      <c r="AF41" s="25">
        <f t="shared" si="47"/>
        <v>0.7656578650442154</v>
      </c>
      <c r="AG41" s="25">
        <f t="shared" si="47"/>
        <v>-0.38163487628625498</v>
      </c>
      <c r="AH41" s="25">
        <f t="shared" si="47"/>
        <v>107.60973192480039</v>
      </c>
      <c r="AI41" s="25">
        <f t="shared" si="47"/>
        <v>110.53498255845723</v>
      </c>
      <c r="AJ41" s="25">
        <f t="shared" si="47"/>
        <v>110.64042944576804</v>
      </c>
      <c r="AK41" s="25">
        <f t="shared" si="47"/>
        <v>0.20597234552099986</v>
      </c>
      <c r="AL41" s="25">
        <f t="shared" si="47"/>
        <v>110.58770600211264</v>
      </c>
      <c r="AM41" s="25">
        <f t="shared" si="47"/>
        <v>7.0007879010764364</v>
      </c>
      <c r="AN41" s="25">
        <f t="shared" si="47"/>
        <v>2.1129358965875338</v>
      </c>
      <c r="AO41" s="25">
        <f t="shared" si="47"/>
        <v>6.6791990688302576</v>
      </c>
      <c r="AP41" s="25">
        <f t="shared" si="47"/>
        <v>3498.1884179682497</v>
      </c>
      <c r="AQ41" s="25">
        <f t="shared" si="47"/>
        <v>1.2169374745042822</v>
      </c>
      <c r="AR41" s="25">
        <f t="shared" si="47"/>
        <v>3578.9409309166062</v>
      </c>
      <c r="AS41" s="25">
        <f t="shared" si="47"/>
        <v>2.8803127678357763</v>
      </c>
      <c r="AT41" s="25">
        <f t="shared" si="47"/>
        <v>1655.7219043568271</v>
      </c>
      <c r="AU41" s="25">
        <f t="shared" si="47"/>
        <v>36.800073376899974</v>
      </c>
      <c r="AV41" s="25">
        <f t="shared" si="47"/>
        <v>55.528833425652458</v>
      </c>
      <c r="AW41" s="25">
        <f t="shared" si="47"/>
        <v>45.990540860744694</v>
      </c>
      <c r="AX41" s="25">
        <f t="shared" si="47"/>
        <v>74.152499403687003</v>
      </c>
    </row>
    <row r="42" spans="1:50" s="2" customFormat="1" x14ac:dyDescent="0.3">
      <c r="A42" s="31"/>
      <c r="B42" s="27" t="s">
        <v>94</v>
      </c>
      <c r="C42" s="35">
        <f>(H42-MIN($H$42:$H$45))*627.509</f>
        <v>0.10611177186037998</v>
      </c>
      <c r="D42" s="4">
        <f>EXP(-C42/(0.001986*295.15))/(EXP(-$C$42/(0.001986*295.15))+EXP(-$C$43/(0.001986*295.15))+EXP(-$C$44/(0.001986*295.15))+EXP(-$C$45/(0.001986*295.15)))</f>
        <v>0.22316257481203919</v>
      </c>
      <c r="E42" s="27">
        <v>-480.92720600000001</v>
      </c>
      <c r="F42" s="27">
        <v>-480.758331</v>
      </c>
      <c r="G42" s="27">
        <v>-480.6836917</v>
      </c>
      <c r="H42" s="27">
        <f t="shared" si="41"/>
        <v>-480.51481670000004</v>
      </c>
      <c r="I42" s="27">
        <v>0.82069999999999999</v>
      </c>
      <c r="J42" s="27">
        <v>-0.27050999999999997</v>
      </c>
      <c r="K42" s="27">
        <v>5.8E-4</v>
      </c>
      <c r="L42" s="27">
        <v>-0.13496</v>
      </c>
      <c r="M42" s="27">
        <v>0.27109</v>
      </c>
      <c r="N42" s="27">
        <v>3.3599999999999998E-2</v>
      </c>
      <c r="O42" s="27">
        <v>121.483</v>
      </c>
      <c r="P42" s="27">
        <v>11.1027</v>
      </c>
      <c r="Q42" s="27">
        <v>-4.5317999999999996</v>
      </c>
      <c r="R42" s="27">
        <v>-6.5709</v>
      </c>
      <c r="S42" s="27">
        <v>13.674200000000001</v>
      </c>
      <c r="T42" s="27">
        <v>-0.89119999999999999</v>
      </c>
      <c r="U42" s="2">
        <v>0.37103000000000003</v>
      </c>
      <c r="V42" s="2">
        <v>0.37180999999999997</v>
      </c>
      <c r="W42" s="2">
        <v>-4.0210000000000003E-2</v>
      </c>
      <c r="X42" s="1">
        <f t="shared" si="2"/>
        <v>7.799999999999474E-4</v>
      </c>
      <c r="Y42" s="1">
        <f t="shared" si="44"/>
        <v>0.37141999999999997</v>
      </c>
      <c r="Z42" s="27">
        <v>210.75059999999999</v>
      </c>
      <c r="AA42" s="27">
        <v>30.839400000000001</v>
      </c>
      <c r="AB42" s="27">
        <v>30.8142</v>
      </c>
      <c r="AC42" s="27">
        <v>132.02000000000001</v>
      </c>
      <c r="AD42" s="4">
        <f t="shared" si="4"/>
        <v>2.5200000000001666E-2</v>
      </c>
      <c r="AE42" s="4">
        <f t="shared" si="45"/>
        <v>30.826799999999999</v>
      </c>
      <c r="AF42" s="2">
        <v>0.76400000000000001</v>
      </c>
      <c r="AG42" s="2">
        <v>-0.38145000000000001</v>
      </c>
      <c r="AH42" s="2">
        <v>107.697</v>
      </c>
      <c r="AI42" s="2">
        <v>110.581</v>
      </c>
      <c r="AJ42" s="2">
        <v>110.69199999999999</v>
      </c>
      <c r="AK42" s="1">
        <f t="shared" si="6"/>
        <v>0.11099999999999</v>
      </c>
      <c r="AL42" s="1">
        <f t="shared" si="46"/>
        <v>110.6365</v>
      </c>
      <c r="AM42">
        <v>5.6423406800000002</v>
      </c>
      <c r="AN42">
        <v>1.984571222000322</v>
      </c>
      <c r="AO42">
        <v>8.3083315868292633</v>
      </c>
      <c r="AP42" s="27">
        <v>3496.9672</v>
      </c>
      <c r="AQ42" s="27">
        <v>0.80489999999999995</v>
      </c>
      <c r="AR42" s="27">
        <v>3579.0844000000002</v>
      </c>
      <c r="AS42" s="27">
        <v>0.48380000000000001</v>
      </c>
      <c r="AT42" s="27">
        <v>1648.9028000000001</v>
      </c>
      <c r="AU42" s="27">
        <v>89.783799999999999</v>
      </c>
      <c r="AV42">
        <v>53.909470525843041</v>
      </c>
      <c r="AW42">
        <v>43.500301977120529</v>
      </c>
      <c r="AX42">
        <v>73.622958901653803</v>
      </c>
    </row>
    <row r="43" spans="1:50" s="2" customFormat="1" x14ac:dyDescent="0.3">
      <c r="A43" s="31"/>
      <c r="B43" s="27" t="s">
        <v>95</v>
      </c>
      <c r="C43" s="35">
        <f t="shared" ref="C43:C45" si="48">(H43-MIN($H$42:$H$45))*627.509</f>
        <v>5.1894994268853058E-2</v>
      </c>
      <c r="D43" s="4">
        <f t="shared" ref="D43:D45" si="49">EXP(-C43/(0.001986*295.15))/(EXP(-$C$42/(0.001986*295.15))+EXP(-$C$43/(0.001986*295.15))+EXP(-$C$44/(0.001986*295.15))+EXP(-$C$45/(0.001986*295.15)))</f>
        <v>0.24478839366180749</v>
      </c>
      <c r="E43" s="27">
        <v>-480.92720700000001</v>
      </c>
      <c r="F43" s="27">
        <v>-480.75832800000001</v>
      </c>
      <c r="G43" s="27">
        <v>-480.68378209999997</v>
      </c>
      <c r="H43" s="27">
        <f t="shared" si="41"/>
        <v>-480.51490310000003</v>
      </c>
      <c r="I43" s="27">
        <v>3.1840000000000002</v>
      </c>
      <c r="J43" s="27">
        <v>-0.27121000000000001</v>
      </c>
      <c r="K43" s="27">
        <v>4.0000000000000002E-4</v>
      </c>
      <c r="L43" s="27">
        <v>-0.13539999999999999</v>
      </c>
      <c r="M43" s="27">
        <v>0.27161000000000002</v>
      </c>
      <c r="N43" s="27">
        <v>3.3750000000000002E-2</v>
      </c>
      <c r="O43" s="27">
        <v>121.69799999999999</v>
      </c>
      <c r="P43" s="27">
        <v>7.4111000000000002</v>
      </c>
      <c r="Q43" s="27">
        <v>-2.2562000000000002</v>
      </c>
      <c r="R43" s="27">
        <v>-5.1548999999999996</v>
      </c>
      <c r="S43" s="27">
        <v>9.3051999999999992</v>
      </c>
      <c r="T43" s="27">
        <v>-0.89120999999999995</v>
      </c>
      <c r="U43" s="2">
        <v>0.37182999999999999</v>
      </c>
      <c r="V43" s="2">
        <v>0.37086999999999998</v>
      </c>
      <c r="W43" s="2">
        <v>-4.0070000000000001E-2</v>
      </c>
      <c r="X43" s="1">
        <f t="shared" si="2"/>
        <v>9.600000000000164E-4</v>
      </c>
      <c r="Y43" s="1">
        <f t="shared" si="44"/>
        <v>0.37134999999999996</v>
      </c>
      <c r="Z43" s="27">
        <v>209.54169999999999</v>
      </c>
      <c r="AA43" s="27">
        <v>30.8139</v>
      </c>
      <c r="AB43" s="27">
        <v>30.811599999999999</v>
      </c>
      <c r="AC43" s="27">
        <v>131.73869999999999</v>
      </c>
      <c r="AD43" s="4">
        <f t="shared" si="4"/>
        <v>2.3000000000017451E-3</v>
      </c>
      <c r="AE43" s="4">
        <f t="shared" si="45"/>
        <v>30.812750000000001</v>
      </c>
      <c r="AF43" s="2">
        <v>0.76219999999999999</v>
      </c>
      <c r="AG43" s="2">
        <v>-0.38096000000000002</v>
      </c>
      <c r="AH43" s="2">
        <v>107.747</v>
      </c>
      <c r="AI43" s="2">
        <v>110.74299999999999</v>
      </c>
      <c r="AJ43" s="2">
        <v>110.657</v>
      </c>
      <c r="AK43" s="1">
        <f t="shared" si="6"/>
        <v>8.5999999999998522E-2</v>
      </c>
      <c r="AL43" s="1">
        <f t="shared" si="46"/>
        <v>110.69999999999999</v>
      </c>
      <c r="AM43">
        <v>6.53974762</v>
      </c>
      <c r="AN43">
        <v>1.988360100446946</v>
      </c>
      <c r="AO43">
        <v>7.893111480209611</v>
      </c>
      <c r="AP43" s="27">
        <v>3496.8919999999998</v>
      </c>
      <c r="AQ43" s="27">
        <v>0.88580000000000003</v>
      </c>
      <c r="AR43" s="27">
        <v>3579.4326000000001</v>
      </c>
      <c r="AS43" s="27">
        <v>0.46860000000000002</v>
      </c>
      <c r="AT43" s="27">
        <v>1650.4235000000001</v>
      </c>
      <c r="AU43" s="27">
        <v>79.005099999999999</v>
      </c>
      <c r="AV43">
        <v>53.784851421003431</v>
      </c>
      <c r="AW43">
        <v>43.443379112613492</v>
      </c>
      <c r="AX43">
        <v>73.501126046214566</v>
      </c>
    </row>
    <row r="44" spans="1:50" s="2" customFormat="1" x14ac:dyDescent="0.3">
      <c r="A44" s="31"/>
      <c r="B44" s="27" t="s">
        <v>96</v>
      </c>
      <c r="C44" s="4">
        <f t="shared" si="48"/>
        <v>0</v>
      </c>
      <c r="D44" s="4">
        <f t="shared" si="49"/>
        <v>0.2674484352770985</v>
      </c>
      <c r="E44" s="27">
        <v>-480.926333</v>
      </c>
      <c r="F44" s="27">
        <v>-480.75775199999998</v>
      </c>
      <c r="G44" s="27">
        <v>-480.68356679999999</v>
      </c>
      <c r="H44" s="27">
        <f t="shared" si="41"/>
        <v>-480.51498579999998</v>
      </c>
      <c r="I44" s="27">
        <v>2.3933</v>
      </c>
      <c r="J44" s="27">
        <v>-0.27057999999999999</v>
      </c>
      <c r="K44" s="27">
        <v>2.7999999999999998E-4</v>
      </c>
      <c r="L44" s="27">
        <v>-0.13514999999999999</v>
      </c>
      <c r="M44" s="27">
        <v>0.27085999999999999</v>
      </c>
      <c r="N44" s="27">
        <v>3.372E-2</v>
      </c>
      <c r="O44" s="27">
        <v>121.84399999999999</v>
      </c>
      <c r="P44" s="27">
        <v>8.0364000000000004</v>
      </c>
      <c r="Q44" s="27">
        <v>-1.6347</v>
      </c>
      <c r="R44" s="27">
        <v>-6.4016999999999999</v>
      </c>
      <c r="S44" s="27">
        <v>10.403700000000001</v>
      </c>
      <c r="T44" s="27">
        <v>-0.88053999999999999</v>
      </c>
      <c r="U44" s="2">
        <v>0.36215999999999998</v>
      </c>
      <c r="V44" s="2">
        <v>0.37001000000000001</v>
      </c>
      <c r="W44" s="2">
        <v>-4.546E-2</v>
      </c>
      <c r="X44" s="1">
        <f t="shared" si="2"/>
        <v>7.8500000000000236E-3</v>
      </c>
      <c r="Y44" s="1">
        <f>AVERAGE(U44:V44)</f>
        <v>0.36608499999999999</v>
      </c>
      <c r="Z44" s="27">
        <v>202.2997</v>
      </c>
      <c r="AA44" s="27">
        <v>30.529699999999998</v>
      </c>
      <c r="AB44" s="27">
        <v>30.863900000000001</v>
      </c>
      <c r="AC44" s="27">
        <v>130.78630000000001</v>
      </c>
      <c r="AD44" s="4">
        <f t="shared" si="4"/>
        <v>0.33420000000000272</v>
      </c>
      <c r="AE44" s="4">
        <f>AVERAGE(AA44:AB44)</f>
        <v>30.6968</v>
      </c>
      <c r="AF44" s="2">
        <v>0.7792</v>
      </c>
      <c r="AG44" s="2">
        <v>-0.38053999999999999</v>
      </c>
      <c r="AH44" s="2">
        <v>106.67700000000001</v>
      </c>
      <c r="AI44" s="2">
        <v>110.417</v>
      </c>
      <c r="AJ44" s="2">
        <v>110.23099999999999</v>
      </c>
      <c r="AK44" s="1">
        <f t="shared" si="6"/>
        <v>0.18600000000000705</v>
      </c>
      <c r="AL44" s="1">
        <f>AVERAGE(AI44:AJ44)</f>
        <v>110.324</v>
      </c>
      <c r="AM44">
        <v>6.64431846</v>
      </c>
      <c r="AN44">
        <v>2.0183421485629931</v>
      </c>
      <c r="AO44">
        <v>7.7886709180484841</v>
      </c>
      <c r="AP44" s="27">
        <v>3488.2073999999998</v>
      </c>
      <c r="AQ44" s="27">
        <v>2.1936</v>
      </c>
      <c r="AR44" s="27">
        <v>3566.6507999999999</v>
      </c>
      <c r="AS44" s="27">
        <v>0.62729999999999997</v>
      </c>
      <c r="AT44" s="27">
        <v>1659.8993</v>
      </c>
      <c r="AU44" s="27">
        <v>27.310500000000001</v>
      </c>
      <c r="AV44">
        <v>51.982157429721937</v>
      </c>
      <c r="AW44">
        <v>41.905428754101052</v>
      </c>
      <c r="AX44">
        <v>72.12970259681569</v>
      </c>
    </row>
    <row r="45" spans="1:50" s="2" customFormat="1" x14ac:dyDescent="0.3">
      <c r="A45" s="31"/>
      <c r="B45" s="27" t="s">
        <v>97</v>
      </c>
      <c r="C45" s="35">
        <f t="shared" si="48"/>
        <v>6.275089948487164E-3</v>
      </c>
      <c r="D45" s="4">
        <f t="shared" si="49"/>
        <v>0.26460059624905491</v>
      </c>
      <c r="E45" s="27">
        <v>-480.92599899999999</v>
      </c>
      <c r="F45" s="27">
        <v>-480.75774799999999</v>
      </c>
      <c r="G45" s="27">
        <v>-480.6832268</v>
      </c>
      <c r="H45" s="27">
        <f t="shared" si="41"/>
        <v>-480.51497580000006</v>
      </c>
      <c r="I45" s="27">
        <v>2.7982</v>
      </c>
      <c r="J45" s="27">
        <v>-0.27016000000000001</v>
      </c>
      <c r="K45" s="27">
        <v>1.9000000000000001E-4</v>
      </c>
      <c r="L45" s="27">
        <v>-0.13497999999999999</v>
      </c>
      <c r="M45" s="27">
        <v>0.27034999999999998</v>
      </c>
      <c r="N45" s="27">
        <v>3.3700000000000001E-2</v>
      </c>
      <c r="O45" s="27">
        <v>121.583</v>
      </c>
      <c r="P45" s="27">
        <v>7.4692999999999996</v>
      </c>
      <c r="Q45" s="27">
        <v>-1.6315</v>
      </c>
      <c r="R45" s="27">
        <v>-5.8377999999999997</v>
      </c>
      <c r="S45" s="27">
        <v>9.6193000000000008</v>
      </c>
      <c r="T45" s="27">
        <v>-0.88053000000000003</v>
      </c>
      <c r="U45" s="2">
        <v>0.3619</v>
      </c>
      <c r="V45" s="2">
        <v>0.37014000000000002</v>
      </c>
      <c r="W45" s="2">
        <v>-4.573E-2</v>
      </c>
      <c r="X45" s="1">
        <f t="shared" si="2"/>
        <v>8.2400000000000251E-3</v>
      </c>
      <c r="Y45" s="1">
        <f t="shared" si="44"/>
        <v>0.36602000000000001</v>
      </c>
      <c r="Z45" s="27">
        <v>202.4042</v>
      </c>
      <c r="AA45" s="27">
        <v>30.4999</v>
      </c>
      <c r="AB45" s="27">
        <v>30.8154</v>
      </c>
      <c r="AC45" s="27">
        <v>130.68600000000001</v>
      </c>
      <c r="AD45" s="4">
        <f t="shared" si="4"/>
        <v>0.31550000000000011</v>
      </c>
      <c r="AE45" s="4">
        <f t="shared" si="45"/>
        <v>30.65765</v>
      </c>
      <c r="AF45" s="2">
        <v>0.77729999999999999</v>
      </c>
      <c r="AG45" s="2">
        <v>-0.38012000000000001</v>
      </c>
      <c r="AH45" s="2">
        <v>106.754</v>
      </c>
      <c r="AI45" s="2">
        <v>110.497</v>
      </c>
      <c r="AJ45" s="2">
        <v>110.282</v>
      </c>
      <c r="AK45" s="1">
        <f t="shared" si="6"/>
        <v>0.21500000000000341</v>
      </c>
      <c r="AL45" s="1">
        <f t="shared" si="46"/>
        <v>110.3895</v>
      </c>
      <c r="AM45">
        <v>5.4611679400000002</v>
      </c>
      <c r="AN45">
        <v>2.0171569288984679</v>
      </c>
      <c r="AO45">
        <v>8.0989293686743142</v>
      </c>
      <c r="AP45" s="27">
        <v>3489.3517000000002</v>
      </c>
      <c r="AQ45" s="27">
        <v>2.1789999999999998</v>
      </c>
      <c r="AR45" s="27">
        <v>3568.0736000000002</v>
      </c>
      <c r="AS45" s="27">
        <v>0.63700000000000001</v>
      </c>
      <c r="AT45" s="27">
        <v>1660.0141000000001</v>
      </c>
      <c r="AU45" s="27">
        <v>25.418800000000001</v>
      </c>
      <c r="AV45">
        <v>52.030469463650299</v>
      </c>
      <c r="AW45">
        <v>41.917921558477182</v>
      </c>
      <c r="AX45">
        <v>72.13512100388408</v>
      </c>
    </row>
    <row r="46" spans="1:50" s="26" customFormat="1" x14ac:dyDescent="0.3">
      <c r="A46" s="30" t="s">
        <v>26</v>
      </c>
      <c r="B46" s="25" t="s">
        <v>153</v>
      </c>
      <c r="C46" s="25"/>
      <c r="D46" s="25">
        <f>SUM(D42:D45)</f>
        <v>1</v>
      </c>
      <c r="E46" s="25">
        <f>$D$42*E42+$D$43*E43+$D$44*E44+$D$45*E45</f>
        <v>-480.9266533893848</v>
      </c>
      <c r="F46" s="25">
        <f t="shared" ref="F46:O46" si="50">$D$42*F42+$D$43*F43+$D$44*F44+$D$45*F45</f>
        <v>-480.75802115084321</v>
      </c>
      <c r="G46" s="25">
        <f t="shared" si="50"/>
        <v>-480.683557411744</v>
      </c>
      <c r="H46" s="25">
        <f t="shared" si="50"/>
        <v>-480.51492517320258</v>
      </c>
      <c r="I46" s="25">
        <f t="shared" si="50"/>
        <v>2.3430454991402208</v>
      </c>
      <c r="J46" s="25">
        <f t="shared" si="50"/>
        <v>-0.27060746305734551</v>
      </c>
      <c r="K46" s="25">
        <f t="shared" si="50"/>
        <v>3.5250932602061375E-4</v>
      </c>
      <c r="L46" s="25">
        <f t="shared" si="50"/>
        <v>-0.13512381410783883</v>
      </c>
      <c r="M46" s="25">
        <f t="shared" si="50"/>
        <v>0.27095997238336611</v>
      </c>
      <c r="N46" s="25">
        <f t="shared" si="50"/>
        <v>3.3695272130907429E-2</v>
      </c>
      <c r="O46" s="25">
        <f t="shared" si="50"/>
        <v>121.65863844939724</v>
      </c>
      <c r="P46" s="25">
        <f t="shared" ref="P46" si="51">$D$42*P42+$D$43*P43+$D$44*P44+$D$45*P45</f>
        <v>8.4175622224565885</v>
      </c>
      <c r="Q46" s="25">
        <f t="shared" ref="Q46" si="52">$D$42*Q42+$D$43*Q43+$D$44*Q44+$D$45*Q45</f>
        <v>-2.4325135602407757</v>
      </c>
      <c r="R46" s="25">
        <f t="shared" ref="R46" si="53">$D$42*R42+$D$43*R43+$D$44*R44+$D$45*R45</f>
        <v>-5.9850486622158137</v>
      </c>
      <c r="S46" s="25">
        <f t="shared" ref="S46" si="54">$D$42*S42+$D$43*S43+$D$44*S44+$D$45*S45</f>
        <v>10.65710044278752</v>
      </c>
      <c r="T46" s="25">
        <f t="shared" ref="T46" si="55">$D$42*T42+$D$43*T43+$D$44*T44+$D$45*T45</f>
        <v>-0.88552815920190542</v>
      </c>
      <c r="U46" s="25">
        <f t="shared" ref="U46" si="56">$D$42*U42+$D$43*U43+$D$44*U44+$D$45*U45</f>
        <v>0.36643775965026776</v>
      </c>
      <c r="V46" s="25">
        <f t="shared" ref="V46" si="57">$D$42*V42+$D$43*V43+$D$44*V44+$D$45*V45</f>
        <v>0.37065660873072326</v>
      </c>
      <c r="W46" s="25">
        <f t="shared" ref="W46:X46" si="58">$D$42*W42+$D$43*W43+$D$44*W44+$D$45*W45</f>
        <v>-4.3040429201386898E-2</v>
      </c>
      <c r="X46" s="25">
        <f t="shared" si="58"/>
        <v>4.6888427962861667E-3</v>
      </c>
      <c r="Y46" s="25">
        <f t="shared" ref="Y46" si="59">$D$42*Y42+$D$43*Y43+$D$44*Y44+$D$45*Y45</f>
        <v>0.36854718419049548</v>
      </c>
      <c r="Z46" s="25">
        <f t="shared" ref="Z46" si="60">$D$42*Z42+$D$43*Z43+$D$44*Z44+$D$45*Z45</f>
        <v>205.98603291268589</v>
      </c>
      <c r="AA46" s="25">
        <f t="shared" ref="AA46" si="61">$D$42*AA42+$D$43*AA43+$D$44*AA44+$D$45*AA45</f>
        <v>30.660497213129752</v>
      </c>
      <c r="AB46" s="25">
        <f t="shared" ref="AB46" si="62">$D$42*AB42+$D$43*AB43+$D$44*AB44+$D$45*AB45</f>
        <v>30.827173258125249</v>
      </c>
      <c r="AC46" s="25">
        <f t="shared" ref="AC46:AE46" si="63">$D$42*AC42+$D$43*AC43+$D$44*AC44+$D$45*AC45</f>
        <v>131.26821269486533</v>
      </c>
      <c r="AD46" s="25">
        <f t="shared" si="63"/>
        <v>0.17904946537687022</v>
      </c>
      <c r="AE46" s="25">
        <f t="shared" si="63"/>
        <v>30.7438352356275</v>
      </c>
      <c r="AF46" s="25">
        <f t="shared" ref="AF46" si="64">$D$42*AF42+$D$43*AF43+$D$44*AF44+$D$45*AF45</f>
        <v>0.77114378503773318</v>
      </c>
      <c r="AG46" s="25">
        <f t="shared" ref="AG46" si="65">$D$42*AG42+$D$43*AG43+$D$44*AG44+$D$45*AG45</f>
        <v>-0.38073475681799229</v>
      </c>
      <c r="AH46" s="25">
        <f t="shared" ref="AH46:AI46" si="66">$D$42*AH42+$D$43*AH43+$D$44*AH44+$D$45*AH45</f>
        <v>107.18692365343762</v>
      </c>
      <c r="AI46" s="25">
        <f t="shared" si="66"/>
        <v>110.55456772630286</v>
      </c>
      <c r="AJ46" s="25">
        <f t="shared" ref="AJ46:AK46" si="67">$D$42*AJ42+$D$43*AJ43+$D$44*AJ44+$D$45*AJ45</f>
        <v>110.45165243309698</v>
      </c>
      <c r="AK46" s="25">
        <f t="shared" si="67"/>
        <v>0.15245738481413912</v>
      </c>
      <c r="AL46" s="25">
        <f t="shared" ref="AL46" si="68">$D$42*AL42+$D$43*AL43+$D$44*AL44+$D$45*AL45</f>
        <v>110.50311007969992</v>
      </c>
      <c r="AM46" s="25">
        <f t="shared" ref="AM46" si="69">$D$42*AM42+$D$43*AM43+$D$44*AM44+$D$45*AM45</f>
        <v>6.0820544577189048</v>
      </c>
      <c r="AN46" s="25">
        <f t="shared" ref="AN46" si="70">$D$42*AN42+$D$43*AN43+$D$44*AN44+$D$45*AN45</f>
        <v>2.0031528744105414</v>
      </c>
      <c r="AO46" s="25">
        <f t="shared" ref="AO46" si="71">$D$42*AO42+$D$43*AO43+$D$44*AO44+$D$45*AO45</f>
        <v>8.0123001393936093</v>
      </c>
      <c r="AP46" s="25">
        <f t="shared" ref="AP46" si="72">$D$42*AP42+$D$43*AP43+$D$44*AP44+$D$45*AP45</f>
        <v>3492.5909312687218</v>
      </c>
      <c r="AQ46" s="25">
        <f t="shared" ref="AQ46" si="73">$D$42*AQ42+$D$43*AQ43+$D$44*AQ44+$D$45*AQ45</f>
        <v>1.5596967024223733</v>
      </c>
      <c r="AR46" s="25">
        <f t="shared" ref="AR46:AS46" si="74">$D$42*AR42+$D$43*AR43+$D$44*AR44+$D$45*AR45</f>
        <v>3572.9308242086331</v>
      </c>
      <c r="AS46" s="25">
        <f t="shared" si="74"/>
        <v>0.55899487822395932</v>
      </c>
      <c r="AT46" s="25">
        <f t="shared" ref="AT46" si="75">$D$42*AT42+$D$43*AT43+$D$44*AT44+$D$45*AT45</f>
        <v>1655.1561030338685</v>
      </c>
      <c r="AU46" s="25">
        <f t="shared" ref="AU46" si="76">$D$42*AU42+$D$43*AU43+$D$44*AU44+$D$45*AU45</f>
        <v>53.405895632070305</v>
      </c>
      <c r="AV46" s="25">
        <f t="shared" ref="AV46" si="77">$D$42*AV42+$D$43*AV43+$D$44*AV44+$D$45*AV45</f>
        <v>52.866323542094335</v>
      </c>
      <c r="AW46" s="25">
        <f t="shared" ref="AW46" si="78">$D$42*AW42+$D$43*AW43+$D$44*AW44+$D$45*AW45</f>
        <v>42.64112277032747</v>
      </c>
      <c r="AX46" s="25">
        <f t="shared" ref="AX46" si="79">$D$42*AX42+$D$43*AX43+$D$44*AX44+$D$45*AX45</f>
        <v>72.800083775607192</v>
      </c>
    </row>
    <row r="47" spans="1:50" s="2" customFormat="1" x14ac:dyDescent="0.3">
      <c r="A47" s="31"/>
      <c r="B47" s="27" t="s">
        <v>98</v>
      </c>
      <c r="C47" s="50">
        <f>(H47-MIN($H$47:$H$53))*627.509</f>
        <v>0</v>
      </c>
      <c r="D47" s="4">
        <f>EXP(-C47/(0.001986*295.15))/(EXP(-$C$47/(0.001986*295.15))+EXP(-$C$48/(0.001986*295.15))+EXP(-$C$49/(0.001986*295.15))+EXP(-$C$50/(0.001986*295.15))+EXP(-$C$51/(0.001986*295.15))+EXP(-$C$52/(0.001986*295.15))+EXP(-$C$53/(0.001986*295.15)))</f>
        <v>0.41909823985501871</v>
      </c>
      <c r="E47" s="27">
        <v>-637.04016899999999</v>
      </c>
      <c r="F47" s="27">
        <v>-636.782149</v>
      </c>
      <c r="G47" s="27">
        <v>-636.71276350000005</v>
      </c>
      <c r="H47" s="27">
        <f t="shared" si="41"/>
        <v>-636.45474350000006</v>
      </c>
      <c r="I47" s="27">
        <v>3.2338</v>
      </c>
      <c r="J47" s="27">
        <v>-0.29859999999999998</v>
      </c>
      <c r="K47" s="27">
        <v>8.8000000000000003E-4</v>
      </c>
      <c r="L47" s="27">
        <v>-0.14885999999999999</v>
      </c>
      <c r="M47" s="27">
        <v>0.29948000000000002</v>
      </c>
      <c r="N47" s="27">
        <v>3.6999999999999998E-2</v>
      </c>
      <c r="O47" s="27">
        <v>159.84700000000001</v>
      </c>
      <c r="P47" s="27">
        <v>5.4747000000000003</v>
      </c>
      <c r="Q47" s="27">
        <v>0.6643</v>
      </c>
      <c r="R47" s="27">
        <v>-6.1390000000000002</v>
      </c>
      <c r="S47" s="27">
        <v>8.2523</v>
      </c>
      <c r="T47" s="27">
        <v>-0.88309000000000004</v>
      </c>
      <c r="U47" s="2">
        <v>0.36127999999999999</v>
      </c>
      <c r="V47" s="2">
        <v>0.37225000000000003</v>
      </c>
      <c r="W47" s="2">
        <v>-4.3619999999999999E-2</v>
      </c>
      <c r="X47" s="1">
        <f t="shared" si="2"/>
        <v>1.0970000000000035E-2</v>
      </c>
      <c r="Y47" s="1">
        <f>AVERAGE(U47:V47)</f>
        <v>0.36676500000000001</v>
      </c>
      <c r="Z47" s="27">
        <v>218.6103</v>
      </c>
      <c r="AA47" s="27">
        <v>32.670200000000001</v>
      </c>
      <c r="AB47" s="27">
        <v>30.1434</v>
      </c>
      <c r="AC47" s="27">
        <v>128.596</v>
      </c>
      <c r="AD47" s="4">
        <f t="shared" si="4"/>
        <v>2.5268000000000015</v>
      </c>
      <c r="AE47" s="4">
        <f>AVERAGE(AA47:AB47)</f>
        <v>31.4068</v>
      </c>
      <c r="AF47" s="2">
        <v>0.79879999999999995</v>
      </c>
      <c r="AG47" s="2">
        <v>-0.37914999999999999</v>
      </c>
      <c r="AH47" s="2">
        <v>106.31</v>
      </c>
      <c r="AI47" s="2">
        <v>109.858</v>
      </c>
      <c r="AJ47" s="2">
        <v>108.964</v>
      </c>
      <c r="AK47" s="1">
        <f t="shared" si="6"/>
        <v>0.89400000000000546</v>
      </c>
      <c r="AL47" s="1">
        <f>AVERAGE(AI47:AJ47)</f>
        <v>109.411</v>
      </c>
      <c r="AM47">
        <v>6.3043517199999997</v>
      </c>
      <c r="AN47">
        <v>2.0300188316304499</v>
      </c>
      <c r="AO47">
        <v>7.4548969282278481</v>
      </c>
      <c r="AP47" s="27">
        <v>3483.8845000000001</v>
      </c>
      <c r="AQ47" s="27">
        <v>0.90790000000000004</v>
      </c>
      <c r="AR47" s="27">
        <v>3565.4245000000001</v>
      </c>
      <c r="AS47" s="27">
        <v>1.9817</v>
      </c>
      <c r="AT47" s="27">
        <v>1659.9363000000001</v>
      </c>
      <c r="AU47" s="27">
        <v>38.243200000000002</v>
      </c>
      <c r="AV47">
        <v>53.313482697265698</v>
      </c>
      <c r="AW47">
        <v>44.751230875932357</v>
      </c>
      <c r="AX47">
        <v>72.41602115437766</v>
      </c>
    </row>
    <row r="48" spans="1:50" s="2" customFormat="1" x14ac:dyDescent="0.3">
      <c r="A48" s="31"/>
      <c r="B48" s="27" t="s">
        <v>99</v>
      </c>
      <c r="C48" s="35">
        <f t="shared" ref="C48:C53" si="80">(H48-MIN($H$47:$H$53))*627.509</f>
        <v>0.54461506110183178</v>
      </c>
      <c r="D48" s="4">
        <f t="shared" ref="D48:D53" si="81">EXP(-C48/(0.001986*295.15))/(EXP(-$C$47/(0.001986*295.15))+EXP(-$C$48/(0.001986*295.15))+EXP(-$C$49/(0.001986*295.15))+EXP(-$C$50/(0.001986*295.15))+EXP(-$C$51/(0.001986*295.15))+EXP(-$C$52/(0.001986*295.15))+EXP(-$C$53/(0.001986*295.15)))</f>
        <v>0.16550382816843551</v>
      </c>
      <c r="E48" s="27">
        <v>-637.03800100000001</v>
      </c>
      <c r="F48" s="27">
        <v>-636.780891</v>
      </c>
      <c r="G48" s="27">
        <v>-636.71098559999996</v>
      </c>
      <c r="H48" s="27">
        <f t="shared" si="41"/>
        <v>-636.45387560000006</v>
      </c>
      <c r="I48" s="27">
        <v>3.4257</v>
      </c>
      <c r="J48" s="27">
        <v>-0.29542000000000002</v>
      </c>
      <c r="K48" s="27">
        <v>1.8400000000000001E-3</v>
      </c>
      <c r="L48" s="27">
        <v>-0.14679</v>
      </c>
      <c r="M48" s="27">
        <v>0.29726000000000002</v>
      </c>
      <c r="N48" s="27">
        <v>3.6240000000000001E-2</v>
      </c>
      <c r="O48" s="27">
        <v>163.59700000000001</v>
      </c>
      <c r="P48" s="27">
        <v>5.7182000000000004</v>
      </c>
      <c r="Q48" s="27">
        <v>2.1267999999999998</v>
      </c>
      <c r="R48" s="27">
        <v>-7.8449999999999998</v>
      </c>
      <c r="S48" s="27">
        <v>9.9380000000000006</v>
      </c>
      <c r="T48" s="27">
        <v>-0.88471</v>
      </c>
      <c r="U48" s="2">
        <v>0.36118</v>
      </c>
      <c r="V48" s="2">
        <v>0.37419000000000002</v>
      </c>
      <c r="W48" s="2">
        <v>-4.4200000000000003E-2</v>
      </c>
      <c r="X48" s="1">
        <f t="shared" si="2"/>
        <v>1.3010000000000022E-2</v>
      </c>
      <c r="Y48" s="1">
        <f t="shared" ref="Y48:Y63" si="82">AVERAGE(U48:V48)</f>
        <v>0.36768500000000004</v>
      </c>
      <c r="Z48" s="27">
        <v>221.52109999999999</v>
      </c>
      <c r="AA48" s="27">
        <v>31.8674</v>
      </c>
      <c r="AB48" s="27">
        <v>29.796299999999999</v>
      </c>
      <c r="AC48" s="27">
        <v>128.04339999999999</v>
      </c>
      <c r="AD48" s="4">
        <f t="shared" si="4"/>
        <v>2.0711000000000013</v>
      </c>
      <c r="AE48" s="4">
        <f t="shared" ref="AE48:AE55" si="83">AVERAGE(AA48:AB48)</f>
        <v>30.831849999999999</v>
      </c>
      <c r="AF48" s="2">
        <v>0.78510000000000002</v>
      </c>
      <c r="AG48" s="2">
        <v>-0.37635000000000002</v>
      </c>
      <c r="AH48" s="2">
        <v>107.026</v>
      </c>
      <c r="AI48" s="2">
        <v>110.247</v>
      </c>
      <c r="AJ48" s="2">
        <v>109.43</v>
      </c>
      <c r="AK48" s="1">
        <f t="shared" si="6"/>
        <v>0.81699999999999307</v>
      </c>
      <c r="AL48" s="1">
        <f t="shared" ref="AL48:AL67" si="84">AVERAGE(AI48:AJ48)</f>
        <v>109.83850000000001</v>
      </c>
      <c r="AM48">
        <v>6.3128478299999999</v>
      </c>
      <c r="AN48">
        <v>2.0390943936483521</v>
      </c>
      <c r="AO48">
        <v>9.0091737582711513</v>
      </c>
      <c r="AP48" s="27">
        <v>3484.3465999999999</v>
      </c>
      <c r="AQ48" s="27">
        <v>1.2249000000000001</v>
      </c>
      <c r="AR48" s="27">
        <v>3566.0311999999999</v>
      </c>
      <c r="AS48" s="27">
        <v>5.6616</v>
      </c>
      <c r="AT48" s="27">
        <v>1661.4368999999999</v>
      </c>
      <c r="AU48" s="27">
        <v>26.905899999999999</v>
      </c>
      <c r="AV48">
        <v>52.469521576182203</v>
      </c>
      <c r="AW48">
        <v>42.152326488172598</v>
      </c>
      <c r="AX48">
        <v>72.404378727838377</v>
      </c>
    </row>
    <row r="49" spans="1:50" s="2" customFormat="1" x14ac:dyDescent="0.3">
      <c r="A49" s="31"/>
      <c r="B49" s="27" t="s">
        <v>100</v>
      </c>
      <c r="C49" s="35">
        <f t="shared" si="80"/>
        <v>0.62769725269182008</v>
      </c>
      <c r="D49" s="4">
        <f t="shared" si="81"/>
        <v>0.14363228425975039</v>
      </c>
      <c r="E49" s="27">
        <v>-637.03851999999995</v>
      </c>
      <c r="F49" s="27">
        <v>-636.78091700000004</v>
      </c>
      <c r="G49" s="27">
        <v>-636.71134619999998</v>
      </c>
      <c r="H49" s="27">
        <f t="shared" si="41"/>
        <v>-636.45374320000008</v>
      </c>
      <c r="I49" s="27">
        <v>1.4596</v>
      </c>
      <c r="J49" s="27">
        <v>-0.30132999999999999</v>
      </c>
      <c r="K49" s="27">
        <v>2.6700000000000001E-3</v>
      </c>
      <c r="L49" s="27">
        <v>-0.14932999999999999</v>
      </c>
      <c r="M49" s="27">
        <v>0.30399999999999999</v>
      </c>
      <c r="N49" s="27">
        <v>3.6679999999999997E-2</v>
      </c>
      <c r="O49" s="27">
        <v>164.25399999999999</v>
      </c>
      <c r="P49" s="27">
        <v>4.6215000000000002</v>
      </c>
      <c r="Q49" s="27">
        <v>1.1081000000000001</v>
      </c>
      <c r="R49" s="27">
        <v>-5.7295999999999996</v>
      </c>
      <c r="S49" s="27">
        <v>7.4440999999999997</v>
      </c>
      <c r="T49" s="27">
        <v>-0.89270000000000005</v>
      </c>
      <c r="U49" s="2">
        <v>0.36828</v>
      </c>
      <c r="V49" s="2">
        <v>0.37612000000000001</v>
      </c>
      <c r="W49" s="2">
        <v>-4.0960000000000003E-2</v>
      </c>
      <c r="X49" s="1">
        <f t="shared" si="2"/>
        <v>7.8400000000000136E-3</v>
      </c>
      <c r="Y49" s="1">
        <f t="shared" si="82"/>
        <v>0.37219999999999998</v>
      </c>
      <c r="Z49" s="27">
        <v>217.26349999999999</v>
      </c>
      <c r="AA49" s="27">
        <v>31.164899999999999</v>
      </c>
      <c r="AB49" s="27">
        <v>29.9069</v>
      </c>
      <c r="AC49" s="27">
        <v>129.24160000000001</v>
      </c>
      <c r="AD49" s="4">
        <f t="shared" si="4"/>
        <v>1.2579999999999991</v>
      </c>
      <c r="AE49" s="4">
        <f t="shared" si="83"/>
        <v>30.535899999999998</v>
      </c>
      <c r="AF49" s="2">
        <v>0.77959999999999996</v>
      </c>
      <c r="AG49" s="2">
        <v>-0.37879000000000002</v>
      </c>
      <c r="AH49" s="2">
        <v>107.688</v>
      </c>
      <c r="AI49" s="2">
        <v>110.533</v>
      </c>
      <c r="AJ49" s="2">
        <v>109.104</v>
      </c>
      <c r="AK49" s="1">
        <f t="shared" si="6"/>
        <v>1.429000000000002</v>
      </c>
      <c r="AL49" s="1">
        <f t="shared" si="84"/>
        <v>109.8185</v>
      </c>
      <c r="AM49">
        <v>6.2046703699999997</v>
      </c>
      <c r="AN49">
        <v>1.9726342617067329</v>
      </c>
      <c r="AO49">
        <v>8.7382094141860325</v>
      </c>
      <c r="AP49" s="27">
        <v>3500.1502</v>
      </c>
      <c r="AQ49" s="27">
        <v>5.7370999999999999</v>
      </c>
      <c r="AR49" s="27">
        <v>3578.5823999999998</v>
      </c>
      <c r="AS49" s="27">
        <v>6.5731999999999999</v>
      </c>
      <c r="AT49" s="27">
        <v>1643.8741</v>
      </c>
      <c r="AU49" s="27">
        <v>40.002400000000002</v>
      </c>
      <c r="AV49">
        <v>53.17009215761972</v>
      </c>
      <c r="AW49">
        <v>43.47164318116706</v>
      </c>
      <c r="AX49">
        <v>72.923692889182689</v>
      </c>
    </row>
    <row r="50" spans="1:50" s="2" customFormat="1" x14ac:dyDescent="0.3">
      <c r="A50" s="31"/>
      <c r="B50" s="27" t="s">
        <v>101</v>
      </c>
      <c r="C50" s="35">
        <f t="shared" si="80"/>
        <v>1.5306199529591047</v>
      </c>
      <c r="D50" s="4">
        <f t="shared" si="81"/>
        <v>3.0780275530168454E-2</v>
      </c>
      <c r="E50" s="27">
        <v>-637.03906500000005</v>
      </c>
      <c r="F50" s="27">
        <v>-636.78014599999995</v>
      </c>
      <c r="G50" s="27">
        <v>-636.71122330000003</v>
      </c>
      <c r="H50" s="27">
        <f t="shared" si="41"/>
        <v>-636.45230429999981</v>
      </c>
      <c r="I50" s="27">
        <v>3.1337999999999999</v>
      </c>
      <c r="J50" s="27">
        <v>-0.29533999999999999</v>
      </c>
      <c r="K50" s="27">
        <v>1.2099999999999999E-3</v>
      </c>
      <c r="L50" s="27">
        <v>-0.14707000000000001</v>
      </c>
      <c r="M50" s="27">
        <v>0.29654999999999998</v>
      </c>
      <c r="N50" s="27">
        <v>3.6470000000000002E-2</v>
      </c>
      <c r="O50" s="27">
        <v>160.52199999999999</v>
      </c>
      <c r="P50" s="27">
        <v>5.5826000000000002</v>
      </c>
      <c r="Q50" s="27">
        <v>1.3502000000000001</v>
      </c>
      <c r="R50" s="27">
        <v>-6.9328000000000003</v>
      </c>
      <c r="S50" s="27">
        <v>9.0029000000000003</v>
      </c>
      <c r="T50" s="27">
        <v>-0.88532999999999995</v>
      </c>
      <c r="U50" s="2">
        <v>0.36064000000000002</v>
      </c>
      <c r="V50" s="2">
        <v>0.37280999999999997</v>
      </c>
      <c r="W50" s="2">
        <v>-4.4609999999999997E-2</v>
      </c>
      <c r="X50" s="1">
        <f t="shared" si="2"/>
        <v>1.2169999999999959E-2</v>
      </c>
      <c r="Y50" s="1">
        <f t="shared" si="82"/>
        <v>0.36672499999999997</v>
      </c>
      <c r="Z50" s="27">
        <v>221.80459999999999</v>
      </c>
      <c r="AA50" s="27">
        <v>31.8627</v>
      </c>
      <c r="AB50" s="27">
        <v>29.8703</v>
      </c>
      <c r="AC50" s="27">
        <v>127.75749999999999</v>
      </c>
      <c r="AD50" s="4">
        <f t="shared" si="4"/>
        <v>1.9923999999999999</v>
      </c>
      <c r="AE50" s="4">
        <f t="shared" si="83"/>
        <v>30.866500000000002</v>
      </c>
      <c r="AF50" s="2">
        <v>0.7833</v>
      </c>
      <c r="AG50" s="2">
        <v>-0.37656000000000001</v>
      </c>
      <c r="AH50" s="2">
        <v>107.254</v>
      </c>
      <c r="AI50" s="2">
        <v>110.328</v>
      </c>
      <c r="AJ50" s="2">
        <v>109.334</v>
      </c>
      <c r="AK50" s="1">
        <f t="shared" si="6"/>
        <v>0.99399999999999977</v>
      </c>
      <c r="AL50" s="1">
        <f>AVERAGE(AI50:AJ50)</f>
        <v>109.831</v>
      </c>
      <c r="AM50">
        <v>6.6738118200000001</v>
      </c>
      <c r="AN50">
        <v>2.0430936854968622</v>
      </c>
      <c r="AO50">
        <v>7.6347620224635877</v>
      </c>
      <c r="AP50" s="27">
        <v>3482.2201</v>
      </c>
      <c r="AQ50" s="27">
        <v>1.1986000000000001</v>
      </c>
      <c r="AR50" s="27">
        <v>3566.2660000000001</v>
      </c>
      <c r="AS50" s="27">
        <v>2.7063999999999999</v>
      </c>
      <c r="AT50" s="27">
        <v>1657.0420999999999</v>
      </c>
      <c r="AU50" s="27">
        <v>27.867599999999999</v>
      </c>
      <c r="AV50">
        <v>52.477018633540368</v>
      </c>
      <c r="AW50">
        <v>42.60859465737515</v>
      </c>
      <c r="AX50">
        <v>72.3766769249156</v>
      </c>
    </row>
    <row r="51" spans="1:50" s="2" customFormat="1" x14ac:dyDescent="0.3">
      <c r="A51" s="31"/>
      <c r="B51" s="27" t="s">
        <v>473</v>
      </c>
      <c r="C51" s="35">
        <f t="shared" si="80"/>
        <v>2.875685494380428</v>
      </c>
      <c r="D51" s="4">
        <f t="shared" si="81"/>
        <v>3.1024678000967751E-3</v>
      </c>
      <c r="E51" s="27">
        <v>-637.03688199999999</v>
      </c>
      <c r="F51" s="27">
        <v>-636.77835700000003</v>
      </c>
      <c r="G51" s="27">
        <v>-636.70868580000001</v>
      </c>
      <c r="H51" s="27">
        <f t="shared" si="41"/>
        <v>-636.45016079999994</v>
      </c>
      <c r="I51" s="27">
        <v>1.373</v>
      </c>
      <c r="J51" s="27">
        <v>-0.29609000000000002</v>
      </c>
      <c r="K51" s="27">
        <v>2.2300000000000002E-3</v>
      </c>
      <c r="L51" s="27">
        <v>-0.14693000000000001</v>
      </c>
      <c r="M51" s="27">
        <v>0.29831999999999997</v>
      </c>
      <c r="N51" s="27">
        <v>3.6179999999999997E-2</v>
      </c>
      <c r="O51" s="27">
        <v>161.99199999999999</v>
      </c>
      <c r="P51" s="27">
        <v>3.9056000000000002</v>
      </c>
      <c r="Q51" s="27">
        <v>1.9195</v>
      </c>
      <c r="R51" s="27">
        <v>-5.8250999999999999</v>
      </c>
      <c r="S51" s="27">
        <v>7.2710999999999997</v>
      </c>
      <c r="T51" s="27">
        <v>-0.89641999999999999</v>
      </c>
      <c r="U51" s="2">
        <v>0.36997999999999998</v>
      </c>
      <c r="V51" s="2">
        <v>0.37574000000000002</v>
      </c>
      <c r="W51" s="2">
        <v>-5.203E-2</v>
      </c>
      <c r="X51" s="1">
        <f t="shared" si="2"/>
        <v>5.7600000000000429E-3</v>
      </c>
      <c r="Y51" s="1">
        <f>AVERAGE(U51:V51)</f>
        <v>0.37285999999999997</v>
      </c>
      <c r="Z51" s="27">
        <v>212.29230000000001</v>
      </c>
      <c r="AA51" s="27">
        <v>31.785699999999999</v>
      </c>
      <c r="AB51" s="27">
        <v>31.503499999999999</v>
      </c>
      <c r="AC51" s="27">
        <v>126.9358</v>
      </c>
      <c r="AD51" s="4">
        <f t="shared" si="4"/>
        <v>0.28219999999999956</v>
      </c>
      <c r="AE51" s="4">
        <f>AVERAGE(AA51:AB51)</f>
        <v>31.644599999999997</v>
      </c>
      <c r="AF51" s="2">
        <v>0.77249999999999996</v>
      </c>
      <c r="AG51" s="2">
        <v>-0.37814999999999999</v>
      </c>
      <c r="AH51" s="2">
        <v>106.724</v>
      </c>
      <c r="AI51" s="2">
        <v>110.047</v>
      </c>
      <c r="AJ51" s="2">
        <v>111.253</v>
      </c>
      <c r="AK51" s="1">
        <f t="shared" si="6"/>
        <v>1.2060000000000031</v>
      </c>
      <c r="AL51" s="1">
        <f t="shared" si="84"/>
        <v>110.65</v>
      </c>
      <c r="AM51">
        <v>6.2064085899999997</v>
      </c>
      <c r="AN51">
        <v>2.4137056800000001</v>
      </c>
      <c r="AO51">
        <v>6.2127550328834458</v>
      </c>
      <c r="AP51" s="27">
        <v>3499.1824000000001</v>
      </c>
      <c r="AQ51" s="27">
        <v>18.796299999999999</v>
      </c>
      <c r="AR51" s="27">
        <v>3572.8978999999999</v>
      </c>
      <c r="AS51" s="27">
        <v>26.7041</v>
      </c>
      <c r="AT51" s="27">
        <v>1667.1404</v>
      </c>
      <c r="AU51" s="27">
        <v>17.546700000000001</v>
      </c>
      <c r="AV51">
        <v>57.952645148220427</v>
      </c>
      <c r="AW51">
        <v>50.334164411987892</v>
      </c>
      <c r="AX51">
        <v>74.429600636412189</v>
      </c>
    </row>
    <row r="52" spans="1:50" s="2" customFormat="1" x14ac:dyDescent="0.3">
      <c r="A52" s="31"/>
      <c r="B52" s="27" t="s">
        <v>474</v>
      </c>
      <c r="C52" s="35">
        <f t="shared" si="80"/>
        <v>1.2803066127562881</v>
      </c>
      <c r="D52" s="4">
        <f t="shared" si="81"/>
        <v>4.7177052451895317E-2</v>
      </c>
      <c r="E52" s="27">
        <v>-637.03977799999996</v>
      </c>
      <c r="F52" s="27">
        <v>-636.78075799999999</v>
      </c>
      <c r="G52" s="27">
        <v>-636.71172320000005</v>
      </c>
      <c r="H52" s="27">
        <f t="shared" si="41"/>
        <v>-636.45270319999997</v>
      </c>
      <c r="I52" s="27">
        <v>0.96460000000000001</v>
      </c>
      <c r="J52" s="27">
        <v>-0.29918</v>
      </c>
      <c r="K52" s="27">
        <v>1.9300000000000001E-3</v>
      </c>
      <c r="L52" s="27">
        <v>-0.14863000000000001</v>
      </c>
      <c r="M52" s="27">
        <v>0.30110999999999999</v>
      </c>
      <c r="N52" s="27">
        <v>3.6679999999999997E-2</v>
      </c>
      <c r="O52" s="27">
        <v>160.38800000000001</v>
      </c>
      <c r="P52" s="27">
        <v>4.6189</v>
      </c>
      <c r="Q52" s="27">
        <v>-1.5394000000000001</v>
      </c>
      <c r="R52" s="27">
        <v>-3.0794999999999999</v>
      </c>
      <c r="S52" s="27">
        <v>5.7609000000000004</v>
      </c>
      <c r="T52" s="27">
        <v>-0.89298999999999995</v>
      </c>
      <c r="U52" s="2">
        <v>0.36882999999999999</v>
      </c>
      <c r="V52" s="2">
        <v>0.37340000000000001</v>
      </c>
      <c r="W52" s="2">
        <v>-4.0890000000000003E-2</v>
      </c>
      <c r="X52" s="1">
        <f t="shared" si="2"/>
        <v>4.5700000000000185E-3</v>
      </c>
      <c r="Y52" s="1">
        <f t="shared" si="82"/>
        <v>0.37111499999999997</v>
      </c>
      <c r="Z52" s="27">
        <v>218.18090000000001</v>
      </c>
      <c r="AA52" s="27">
        <v>31.2042</v>
      </c>
      <c r="AB52" s="27">
        <v>30.051300000000001</v>
      </c>
      <c r="AC52" s="27">
        <v>128.61879999999999</v>
      </c>
      <c r="AD52" s="4">
        <f t="shared" si="4"/>
        <v>1.1528999999999989</v>
      </c>
      <c r="AE52" s="4">
        <f t="shared" si="83"/>
        <v>30.627749999999999</v>
      </c>
      <c r="AF52" s="2">
        <v>0.78100000000000003</v>
      </c>
      <c r="AG52" s="2">
        <v>-0.38006000000000001</v>
      </c>
      <c r="AH52" s="2">
        <v>107.464</v>
      </c>
      <c r="AI52" s="2">
        <v>110.566</v>
      </c>
      <c r="AJ52" s="2">
        <v>109.136</v>
      </c>
      <c r="AK52" s="1">
        <f t="shared" si="6"/>
        <v>1.4300000000000068</v>
      </c>
      <c r="AL52" s="1">
        <f t="shared" si="84"/>
        <v>109.851</v>
      </c>
      <c r="AM52">
        <v>6.20422765</v>
      </c>
      <c r="AN52">
        <v>1.9735840794691331</v>
      </c>
      <c r="AO52">
        <v>8.0299372215562883</v>
      </c>
      <c r="AP52" s="27">
        <v>3499.3690000000001</v>
      </c>
      <c r="AQ52" s="27">
        <v>2.9906999999999999</v>
      </c>
      <c r="AR52" s="27">
        <v>3576.8553999999999</v>
      </c>
      <c r="AS52" s="27">
        <v>2.7892000000000001</v>
      </c>
      <c r="AT52" s="27">
        <v>1643.3870999999999</v>
      </c>
      <c r="AU52" s="27">
        <v>57.926600000000001</v>
      </c>
      <c r="AV52">
        <v>53.351718813008972</v>
      </c>
      <c r="AW52">
        <v>43.732440169370783</v>
      </c>
      <c r="AX52">
        <v>72.908854594618816</v>
      </c>
    </row>
    <row r="53" spans="1:50" s="2" customFormat="1" x14ac:dyDescent="0.3">
      <c r="A53" s="31"/>
      <c r="B53" s="27" t="s">
        <v>475</v>
      </c>
      <c r="C53" s="35">
        <f t="shared" si="80"/>
        <v>0.46153286958318301</v>
      </c>
      <c r="D53" s="4">
        <f t="shared" si="81"/>
        <v>0.19070585193463485</v>
      </c>
      <c r="E53" s="27">
        <v>-637.03841299999999</v>
      </c>
      <c r="F53" s="27">
        <v>-636.78129200000001</v>
      </c>
      <c r="G53" s="27">
        <v>-636.71112900000003</v>
      </c>
      <c r="H53" s="27">
        <f t="shared" si="41"/>
        <v>-636.45400799999993</v>
      </c>
      <c r="I53" s="27">
        <v>1.5611999999999999</v>
      </c>
      <c r="J53" s="27">
        <v>-0.29533999999999999</v>
      </c>
      <c r="K53" s="27">
        <v>2.1099999999999999E-3</v>
      </c>
      <c r="L53" s="27">
        <v>-0.14660999999999999</v>
      </c>
      <c r="M53" s="27">
        <v>0.29744999999999999</v>
      </c>
      <c r="N53" s="27">
        <v>3.6130000000000002E-2</v>
      </c>
      <c r="O53" s="27">
        <v>163.61799999999999</v>
      </c>
      <c r="P53" s="27">
        <v>6.0537000000000001</v>
      </c>
      <c r="Q53" s="27">
        <v>2.0602999999999998</v>
      </c>
      <c r="R53" s="27">
        <v>-8.1140000000000008</v>
      </c>
      <c r="S53" s="27">
        <v>10.331</v>
      </c>
      <c r="T53" s="27">
        <v>-0.89268999999999998</v>
      </c>
      <c r="U53" s="2">
        <v>0.36897999999999997</v>
      </c>
      <c r="V53" s="2">
        <v>0.37596000000000002</v>
      </c>
      <c r="W53" s="2">
        <v>-4.0390000000000002E-2</v>
      </c>
      <c r="X53" s="1">
        <f t="shared" si="2"/>
        <v>6.9800000000000417E-3</v>
      </c>
      <c r="Y53" s="1">
        <f t="shared" si="82"/>
        <v>0.37246999999999997</v>
      </c>
      <c r="Z53" s="27">
        <v>218.2252</v>
      </c>
      <c r="AA53" s="27">
        <v>31.175799999999999</v>
      </c>
      <c r="AB53" s="27">
        <v>30.0215</v>
      </c>
      <c r="AC53" s="27">
        <v>129.04089999999999</v>
      </c>
      <c r="AD53" s="4">
        <f t="shared" si="4"/>
        <v>1.1542999999999992</v>
      </c>
      <c r="AE53" s="4">
        <f t="shared" si="83"/>
        <v>30.598649999999999</v>
      </c>
      <c r="AF53" s="2">
        <v>0.77490000000000003</v>
      </c>
      <c r="AG53" s="2">
        <v>-0.37802999999999998</v>
      </c>
      <c r="AH53" s="2">
        <v>107.756</v>
      </c>
      <c r="AI53" s="2">
        <v>110.702</v>
      </c>
      <c r="AJ53" s="2">
        <v>109.372</v>
      </c>
      <c r="AK53" s="1">
        <f t="shared" si="6"/>
        <v>1.3299999999999983</v>
      </c>
      <c r="AL53" s="1">
        <f t="shared" si="84"/>
        <v>110.03700000000001</v>
      </c>
      <c r="AM53">
        <v>6.1949373699999999</v>
      </c>
      <c r="AN53">
        <v>1.9744023623966069</v>
      </c>
      <c r="AO53">
        <v>9.0761294999131916</v>
      </c>
      <c r="AP53" s="27">
        <v>3501.2910999999999</v>
      </c>
      <c r="AQ53" s="27">
        <v>4.1402999999999999</v>
      </c>
      <c r="AR53" s="27">
        <v>3579.9407000000001</v>
      </c>
      <c r="AS53" s="27">
        <v>5.5507999999999997</v>
      </c>
      <c r="AT53" s="27">
        <v>1644.5718999999999</v>
      </c>
      <c r="AU53" s="27">
        <v>40.975499999999997</v>
      </c>
      <c r="AV53">
        <v>53.147552137483963</v>
      </c>
      <c r="AW53">
        <v>43.029351090365083</v>
      </c>
      <c r="AX53">
        <v>72.907866578525741</v>
      </c>
    </row>
    <row r="54" spans="1:50" s="26" customFormat="1" x14ac:dyDescent="0.3">
      <c r="A54" s="30" t="s">
        <v>27</v>
      </c>
      <c r="B54" s="25" t="s">
        <v>152</v>
      </c>
      <c r="C54" s="25"/>
      <c r="D54" s="25">
        <f>SUM(D47:D53)</f>
        <v>1</v>
      </c>
      <c r="E54" s="25">
        <f>$D$47*E47+$D$48*E48+$D$49*E49+$D$50*E50+$D$51*E51+$D$52*E52+$D$53*E53</f>
        <v>-637.03917583312432</v>
      </c>
      <c r="F54" s="25">
        <f t="shared" ref="F54:AX54" si="85">$D$47*F47+$D$48*F48+$D$49*F49+$D$50*F50+$D$51*F51+$D$52*F52+$D$53*F53</f>
        <v>-636.78146136556506</v>
      </c>
      <c r="G54" s="25">
        <f t="shared" si="85"/>
        <v>-636.71184483499144</v>
      </c>
      <c r="H54" s="25">
        <f t="shared" si="85"/>
        <v>-636.45413036743219</v>
      </c>
      <c r="I54" s="25">
        <f t="shared" si="85"/>
        <v>2.575847910886726</v>
      </c>
      <c r="J54" s="25">
        <f t="shared" si="85"/>
        <v>-0.29776334468316212</v>
      </c>
      <c r="K54" s="25">
        <f t="shared" si="85"/>
        <v>1.5944353892758285E-3</v>
      </c>
      <c r="L54" s="25">
        <f t="shared" si="85"/>
        <v>-0.14808389090432336</v>
      </c>
      <c r="M54" s="25">
        <f t="shared" si="85"/>
        <v>0.29935778007243791</v>
      </c>
      <c r="N54" s="25">
        <f t="shared" si="85"/>
        <v>3.6628386442034061E-2</v>
      </c>
      <c r="O54" s="25">
        <f t="shared" si="85"/>
        <v>161.87273286480041</v>
      </c>
      <c r="P54" s="25">
        <f t="shared" si="85"/>
        <v>5.4609507935149901</v>
      </c>
      <c r="Q54" s="25">
        <f t="shared" si="85"/>
        <v>1.1573610638321465</v>
      </c>
      <c r="R54" s="25">
        <f t="shared" si="85"/>
        <v>-6.6183118573471367</v>
      </c>
      <c r="S54" s="25">
        <f t="shared" si="85"/>
        <v>8.7141490703501638</v>
      </c>
      <c r="T54" s="25">
        <f t="shared" si="85"/>
        <v>-0.88714655516417817</v>
      </c>
      <c r="U54" s="25">
        <f t="shared" si="85"/>
        <v>0.36410078950643143</v>
      </c>
      <c r="V54" s="25">
        <f t="shared" si="85"/>
        <v>0.37391677125464834</v>
      </c>
      <c r="W54" s="25">
        <f t="shared" si="85"/>
        <v>-4.2645721316237888E-2</v>
      </c>
      <c r="X54" s="25">
        <f t="shared" si="85"/>
        <v>9.8159817482169932E-3</v>
      </c>
      <c r="Y54" s="25">
        <f t="shared" si="85"/>
        <v>0.36900878038053997</v>
      </c>
      <c r="Z54" s="25">
        <f t="shared" si="85"/>
        <v>218.88362597525378</v>
      </c>
      <c r="AA54" s="25">
        <f t="shared" si="85"/>
        <v>31.939372259964784</v>
      </c>
      <c r="AB54" s="25">
        <f t="shared" si="85"/>
        <v>30.020206109341277</v>
      </c>
      <c r="AC54" s="25">
        <f t="shared" si="85"/>
        <v>128.65223227952006</v>
      </c>
      <c r="AD54" s="25">
        <f t="shared" si="85"/>
        <v>1.9191661506235085</v>
      </c>
      <c r="AE54" s="25">
        <f t="shared" si="85"/>
        <v>30.979789184653033</v>
      </c>
      <c r="AF54" s="25">
        <f t="shared" si="85"/>
        <v>0.78781854712756338</v>
      </c>
      <c r="AG54" s="25">
        <f t="shared" si="85"/>
        <v>-0.37838139884093608</v>
      </c>
      <c r="AH54" s="25">
        <f t="shared" si="85"/>
        <v>106.98697001087523</v>
      </c>
      <c r="AI54" s="25">
        <f t="shared" si="85"/>
        <v>110.22874296911503</v>
      </c>
      <c r="AJ54" s="25">
        <f t="shared" si="85"/>
        <v>109.1656459950745</v>
      </c>
      <c r="AK54" s="25">
        <f t="shared" si="85"/>
        <v>1.070580126374362</v>
      </c>
      <c r="AL54" s="25">
        <f t="shared" si="85"/>
        <v>109.69719448209476</v>
      </c>
      <c r="AM54" s="25">
        <f t="shared" si="85"/>
        <v>6.2769191016665715</v>
      </c>
      <c r="AN54" s="25">
        <f t="shared" si="85"/>
        <v>2.0116026073150373</v>
      </c>
      <c r="AO54" s="25">
        <f t="shared" si="85"/>
        <v>8.234450634183867</v>
      </c>
      <c r="AP54" s="25">
        <f t="shared" si="85"/>
        <v>3490.3435430676236</v>
      </c>
      <c r="AQ54" s="25">
        <f t="shared" si="85"/>
        <v>2.4331377124087732</v>
      </c>
      <c r="AR54" s="25">
        <f t="shared" si="85"/>
        <v>3570.7714984470531</v>
      </c>
      <c r="AS54" s="25">
        <f t="shared" si="85"/>
        <v>4.0679758120683056</v>
      </c>
      <c r="AT54" s="25">
        <f t="shared" si="85"/>
        <v>1654.1000473152508</v>
      </c>
      <c r="AU54" s="25">
        <f t="shared" si="85"/>
        <v>37.685607705232869</v>
      </c>
      <c r="AV54" s="25">
        <f t="shared" si="85"/>
        <v>53.112014586394231</v>
      </c>
      <c r="AW54" s="25">
        <f t="shared" si="85"/>
        <v>43.712245991525556</v>
      </c>
      <c r="AX54" s="25">
        <f t="shared" si="85"/>
        <v>72.609096608115593</v>
      </c>
    </row>
    <row r="55" spans="1:50" s="2" customFormat="1" x14ac:dyDescent="0.3">
      <c r="A55" s="31"/>
      <c r="B55" s="27" t="s">
        <v>102</v>
      </c>
      <c r="C55" s="51">
        <f>(H55-MIN($H$55:$H$56))*627.509</f>
        <v>0</v>
      </c>
      <c r="D55" s="4">
        <f>EXP(-C55/(0.001986*295.15))/(EXP(-$C$55/(0.001986*295.15))+EXP(-$C$56/(0.001986*295.15)))</f>
        <v>0.85436577045356898</v>
      </c>
      <c r="E55" s="27">
        <v>-647.79088999999999</v>
      </c>
      <c r="F55" s="27">
        <v>-647.71057199999996</v>
      </c>
      <c r="G55" s="27">
        <v>-647.63098449999995</v>
      </c>
      <c r="H55" s="27">
        <f t="shared" si="41"/>
        <v>-647.55066650000003</v>
      </c>
      <c r="I55" s="27">
        <v>1.6798</v>
      </c>
      <c r="J55" s="27">
        <v>-0.28438000000000002</v>
      </c>
      <c r="K55" s="27">
        <v>9.2000000000000003E-4</v>
      </c>
      <c r="L55" s="27">
        <v>-0.14172999999999999</v>
      </c>
      <c r="M55" s="27">
        <v>0.2853</v>
      </c>
      <c r="N55" s="27">
        <v>3.5200000000000002E-2</v>
      </c>
      <c r="O55" s="27">
        <v>84.603099999999998</v>
      </c>
      <c r="P55" s="27">
        <v>3.5045000000000002</v>
      </c>
      <c r="Q55" s="27">
        <v>-0.28489999999999999</v>
      </c>
      <c r="R55" s="27">
        <v>-3.2195</v>
      </c>
      <c r="S55" s="27">
        <v>4.7674000000000003</v>
      </c>
      <c r="T55" s="27">
        <v>-0.87258000000000002</v>
      </c>
      <c r="U55" s="2">
        <v>0.36631999999999998</v>
      </c>
      <c r="V55" s="2">
        <v>0.36767</v>
      </c>
      <c r="W55" s="2">
        <v>-0.23042000000000001</v>
      </c>
      <c r="X55" s="1">
        <f t="shared" si="2"/>
        <v>1.3500000000000179E-3</v>
      </c>
      <c r="Y55" s="1">
        <f t="shared" si="82"/>
        <v>0.36699499999999996</v>
      </c>
      <c r="Z55" s="27">
        <v>209.92689999999999</v>
      </c>
      <c r="AA55" s="27">
        <v>30.626300000000001</v>
      </c>
      <c r="AB55" s="27">
        <v>30.8186</v>
      </c>
      <c r="AC55" s="27">
        <v>143.0438</v>
      </c>
      <c r="AD55" s="4">
        <f t="shared" si="4"/>
        <v>0.19229999999999947</v>
      </c>
      <c r="AE55" s="4">
        <f t="shared" si="83"/>
        <v>30.722450000000002</v>
      </c>
      <c r="AF55" s="2">
        <v>0.77800000000000002</v>
      </c>
      <c r="AG55" s="2">
        <v>-0.38450000000000001</v>
      </c>
      <c r="AH55" s="2">
        <v>106.73399999999999</v>
      </c>
      <c r="AI55" s="2">
        <v>110.654</v>
      </c>
      <c r="AJ55" s="2">
        <v>110.065</v>
      </c>
      <c r="AK55" s="1">
        <f t="shared" si="6"/>
        <v>0.58899999999999864</v>
      </c>
      <c r="AL55" s="1">
        <f>AVERAGE(AI55:AJ55)</f>
        <v>110.3595</v>
      </c>
      <c r="AM55">
        <v>4.90440801</v>
      </c>
      <c r="AN55">
        <v>1.7</v>
      </c>
      <c r="AO55">
        <v>5.7735798722765859</v>
      </c>
      <c r="AP55" s="27">
        <v>3497.1536000000001</v>
      </c>
      <c r="AQ55" s="27">
        <v>1.4369000000000001</v>
      </c>
      <c r="AR55" s="27">
        <v>3574.5221999999999</v>
      </c>
      <c r="AS55" s="27">
        <v>2.4716999999999998</v>
      </c>
      <c r="AT55" s="27">
        <v>1668.1868999999999</v>
      </c>
      <c r="AU55" s="27">
        <v>25.419499999999999</v>
      </c>
      <c r="AV55">
        <v>48.053362686250559</v>
      </c>
      <c r="AW55">
        <v>36.441225399971692</v>
      </c>
      <c r="AX55">
        <v>70.246156029534248</v>
      </c>
    </row>
    <row r="56" spans="1:50" s="2" customFormat="1" x14ac:dyDescent="0.3">
      <c r="A56" s="31"/>
      <c r="B56" s="27" t="s">
        <v>103</v>
      </c>
      <c r="C56" s="38">
        <f>(H56-MIN($H$55:$H$56))*627.509</f>
        <v>1.0370841242427029</v>
      </c>
      <c r="D56" s="4">
        <f>EXP(-C56/(0.001986*295.15))/(EXP(-$C$55/(0.001986*295.15))+EXP(-$C$56/(0.001986*295.15)))</f>
        <v>0.14563422954643099</v>
      </c>
      <c r="E56" s="27">
        <v>-647.78937699999994</v>
      </c>
      <c r="F56" s="27">
        <v>-647.7088</v>
      </c>
      <c r="G56" s="27">
        <v>-647.62959079999996</v>
      </c>
      <c r="H56" s="27">
        <f t="shared" si="41"/>
        <v>-647.54901380000013</v>
      </c>
      <c r="I56" s="27">
        <v>1.4721</v>
      </c>
      <c r="J56" s="27">
        <v>-0.28154000000000001</v>
      </c>
      <c r="K56" s="27">
        <v>1.1800000000000001E-3</v>
      </c>
      <c r="L56" s="27">
        <v>-0.14018</v>
      </c>
      <c r="M56" s="27">
        <v>0.28272000000000003</v>
      </c>
      <c r="N56" s="27">
        <v>3.4750000000000003E-2</v>
      </c>
      <c r="O56" s="27">
        <v>84.002499999999998</v>
      </c>
      <c r="P56" s="27">
        <v>6.9954999999999998</v>
      </c>
      <c r="Q56" s="27">
        <v>-2.5800999999999998</v>
      </c>
      <c r="R56" s="27">
        <v>-4.4154</v>
      </c>
      <c r="S56" s="27">
        <v>8.6654999999999998</v>
      </c>
      <c r="T56" s="27">
        <v>-0.88102999999999998</v>
      </c>
      <c r="U56" s="2">
        <v>0.37635000000000002</v>
      </c>
      <c r="V56" s="2">
        <v>0.36968000000000001</v>
      </c>
      <c r="W56" s="2">
        <v>-0.21970000000000001</v>
      </c>
      <c r="X56" s="1">
        <f t="shared" si="2"/>
        <v>6.6700000000000093E-3</v>
      </c>
      <c r="Y56" s="1">
        <f>AVERAGE(U56:V56)</f>
        <v>0.37301499999999999</v>
      </c>
      <c r="Z56" s="27">
        <v>231.7312</v>
      </c>
      <c r="AA56" s="27">
        <v>30.5501</v>
      </c>
      <c r="AB56" s="27">
        <v>30.933900000000001</v>
      </c>
      <c r="AC56" s="27">
        <v>143.12309999999999</v>
      </c>
      <c r="AD56" s="4">
        <f t="shared" si="4"/>
        <v>0.38380000000000081</v>
      </c>
      <c r="AE56" s="4">
        <f>AVERAGE(AA56:AB56)</f>
        <v>30.742000000000001</v>
      </c>
      <c r="AF56" s="2">
        <v>0.75939999999999996</v>
      </c>
      <c r="AG56" s="2">
        <v>-0.38467000000000001</v>
      </c>
      <c r="AH56" s="2">
        <v>107.98699999999999</v>
      </c>
      <c r="AI56" s="2">
        <v>110.82599999999999</v>
      </c>
      <c r="AJ56" s="2">
        <v>110.628</v>
      </c>
      <c r="AK56" s="1">
        <f t="shared" si="6"/>
        <v>0.19799999999999329</v>
      </c>
      <c r="AL56" s="1">
        <f t="shared" si="84"/>
        <v>110.727</v>
      </c>
      <c r="AM56">
        <v>5.3521935300000001</v>
      </c>
      <c r="AN56">
        <v>1.92336613222409</v>
      </c>
      <c r="AO56">
        <v>5.8300738573010218</v>
      </c>
      <c r="AP56" s="27">
        <v>3503.165</v>
      </c>
      <c r="AQ56" s="27">
        <v>0.47789999999999999</v>
      </c>
      <c r="AR56" s="27">
        <v>3588.0003000000002</v>
      </c>
      <c r="AS56" s="27">
        <v>2.1124999999999998</v>
      </c>
      <c r="AT56" s="27">
        <v>1654.3366000000001</v>
      </c>
      <c r="AU56" s="27">
        <v>38.698999999999998</v>
      </c>
      <c r="AV56">
        <v>50.170182757744229</v>
      </c>
      <c r="AW56">
        <v>38.218591686392493</v>
      </c>
      <c r="AX56">
        <v>71.723354908104909</v>
      </c>
    </row>
    <row r="57" spans="1:50" s="26" customFormat="1" x14ac:dyDescent="0.3">
      <c r="A57" s="30" t="s">
        <v>28</v>
      </c>
      <c r="B57" s="25" t="s">
        <v>151</v>
      </c>
      <c r="C57" s="25"/>
      <c r="D57" s="25">
        <f>SUM(D55:D56)</f>
        <v>1</v>
      </c>
      <c r="E57" s="25">
        <f>$D$55*E55+$D$56*E56</f>
        <v>-647.79066965541074</v>
      </c>
      <c r="F57" s="25">
        <f t="shared" ref="F57:AX57" si="86">$D$55*F55+$D$56*F56</f>
        <v>-647.71031393614521</v>
      </c>
      <c r="G57" s="25">
        <f t="shared" si="86"/>
        <v>-647.63078152957416</v>
      </c>
      <c r="H57" s="25">
        <f t="shared" si="86"/>
        <v>-647.55042581030887</v>
      </c>
      <c r="I57" s="25">
        <f t="shared" si="86"/>
        <v>1.6495517705232061</v>
      </c>
      <c r="J57" s="25">
        <f t="shared" si="86"/>
        <v>-0.28396639878808816</v>
      </c>
      <c r="K57" s="25">
        <f t="shared" si="86"/>
        <v>9.5786489968207212E-4</v>
      </c>
      <c r="L57" s="25">
        <f t="shared" si="86"/>
        <v>-0.14150426694420301</v>
      </c>
      <c r="M57" s="25">
        <f t="shared" si="86"/>
        <v>0.28492426368777024</v>
      </c>
      <c r="N57" s="25">
        <f t="shared" si="86"/>
        <v>3.5134464596704107E-2</v>
      </c>
      <c r="O57" s="25">
        <f t="shared" si="86"/>
        <v>84.51563208173441</v>
      </c>
      <c r="P57" s="25">
        <f t="shared" si="86"/>
        <v>4.0129090953465907</v>
      </c>
      <c r="Q57" s="25">
        <f t="shared" si="86"/>
        <v>-0.61915968365496832</v>
      </c>
      <c r="R57" s="25">
        <f t="shared" si="86"/>
        <v>-3.3936639751145767</v>
      </c>
      <c r="S57" s="25">
        <f t="shared" si="86"/>
        <v>5.3350967901949424</v>
      </c>
      <c r="T57" s="25">
        <f t="shared" si="86"/>
        <v>-0.87381060923966736</v>
      </c>
      <c r="U57" s="25">
        <f t="shared" si="86"/>
        <v>0.36778071132235063</v>
      </c>
      <c r="V57" s="25">
        <f t="shared" si="86"/>
        <v>0.36796272480138831</v>
      </c>
      <c r="W57" s="25">
        <f t="shared" si="86"/>
        <v>-0.22885880105926226</v>
      </c>
      <c r="X57" s="25">
        <f t="shared" si="86"/>
        <v>2.1247741011870295E-3</v>
      </c>
      <c r="Y57" s="25">
        <f t="shared" si="86"/>
        <v>0.36787171806186947</v>
      </c>
      <c r="Z57" s="25">
        <f t="shared" si="86"/>
        <v>213.10235243129921</v>
      </c>
      <c r="AA57" s="25">
        <f t="shared" si="86"/>
        <v>30.615202671708559</v>
      </c>
      <c r="AB57" s="25">
        <f t="shared" si="86"/>
        <v>30.835391626666702</v>
      </c>
      <c r="AC57" s="25">
        <f t="shared" si="86"/>
        <v>143.05534879440302</v>
      </c>
      <c r="AD57" s="25">
        <f t="shared" si="86"/>
        <v>0.2201889549581412</v>
      </c>
      <c r="AE57" s="25">
        <f t="shared" si="86"/>
        <v>30.725297149187632</v>
      </c>
      <c r="AF57" s="25">
        <f t="shared" si="86"/>
        <v>0.77529120333043644</v>
      </c>
      <c r="AG57" s="25">
        <f t="shared" si="86"/>
        <v>-0.3845247578190229</v>
      </c>
      <c r="AH57" s="25">
        <f t="shared" si="86"/>
        <v>106.91647968962167</v>
      </c>
      <c r="AI57" s="25">
        <f t="shared" si="86"/>
        <v>110.67904908748199</v>
      </c>
      <c r="AJ57" s="25">
        <f t="shared" si="86"/>
        <v>110.14699207123464</v>
      </c>
      <c r="AK57" s="25">
        <f t="shared" si="86"/>
        <v>0.53205701624734336</v>
      </c>
      <c r="AL57" s="25">
        <f t="shared" si="86"/>
        <v>110.4130205793583</v>
      </c>
      <c r="AM57" s="25">
        <f t="shared" si="86"/>
        <v>4.9696209092072472</v>
      </c>
      <c r="AN57" s="25">
        <f t="shared" si="86"/>
        <v>1.7325297545732217</v>
      </c>
      <c r="AO57" s="25">
        <f t="shared" si="86"/>
        <v>5.7818073302596273</v>
      </c>
      <c r="AP57" s="25">
        <f t="shared" si="86"/>
        <v>3498.0290656074953</v>
      </c>
      <c r="AQ57" s="25">
        <f t="shared" si="86"/>
        <v>1.2972367738649728</v>
      </c>
      <c r="AR57" s="25">
        <f t="shared" si="86"/>
        <v>3576.4850727092494</v>
      </c>
      <c r="AS57" s="25">
        <f t="shared" si="86"/>
        <v>2.4193881847469214</v>
      </c>
      <c r="AT57" s="25">
        <f t="shared" si="86"/>
        <v>1666.1698222305131</v>
      </c>
      <c r="AU57" s="25">
        <f t="shared" si="86"/>
        <v>27.353449751261827</v>
      </c>
      <c r="AV57" s="25">
        <f t="shared" si="86"/>
        <v>48.361644146450956</v>
      </c>
      <c r="AW57" s="25">
        <f t="shared" si="86"/>
        <v>36.700070769716383</v>
      </c>
      <c r="AX57" s="25">
        <f t="shared" si="86"/>
        <v>70.461286750101735</v>
      </c>
    </row>
    <row r="58" spans="1:50" s="2" customFormat="1" x14ac:dyDescent="0.3">
      <c r="A58" s="31"/>
      <c r="B58" s="27" t="s">
        <v>104</v>
      </c>
      <c r="C58" s="38">
        <f>(H58-MIN($H$58:$H$60))*627.509</f>
        <v>1.2110923676556808E-2</v>
      </c>
      <c r="D58" s="4">
        <f>EXP(-C58/(0.001986*295.15))/(EXP(-$C$58/(0.001986*295.15))+EXP(-$C$59/(0.001986*295.15))+EXP(-$C$60/(0.001986*295.15)))</f>
        <v>0.39032457606869864</v>
      </c>
      <c r="E58" s="27">
        <v>-664.18762600000002</v>
      </c>
      <c r="F58" s="27">
        <v>-664.07649300000003</v>
      </c>
      <c r="G58" s="27">
        <v>-663.91510440000002</v>
      </c>
      <c r="H58" s="27">
        <f t="shared" si="41"/>
        <v>-663.80397140000002</v>
      </c>
      <c r="I58" s="27">
        <v>2.4708000000000001</v>
      </c>
      <c r="J58" s="27">
        <v>-0.30580000000000002</v>
      </c>
      <c r="K58" s="27">
        <v>-7.5599999999999999E-3</v>
      </c>
      <c r="L58" s="27">
        <v>-0.15668000000000001</v>
      </c>
      <c r="M58" s="27">
        <v>0.29824000000000001</v>
      </c>
      <c r="N58" s="27">
        <v>4.1160000000000002E-2</v>
      </c>
      <c r="O58" s="27">
        <v>103.629</v>
      </c>
      <c r="P58" s="27">
        <v>9.1623000000000001</v>
      </c>
      <c r="Q58" s="27">
        <v>1.2059</v>
      </c>
      <c r="R58" s="27">
        <v>-10.3681</v>
      </c>
      <c r="S58" s="27">
        <v>13.8888</v>
      </c>
      <c r="T58" s="27">
        <v>-0.87055000000000005</v>
      </c>
      <c r="U58" s="2">
        <v>0.36674000000000001</v>
      </c>
      <c r="V58" s="2">
        <v>0.36674000000000001</v>
      </c>
      <c r="W58" s="2">
        <v>-0.21256</v>
      </c>
      <c r="X58" s="1">
        <f t="shared" si="2"/>
        <v>0</v>
      </c>
      <c r="Y58" s="1">
        <f>AVERAGE(U58:V58)</f>
        <v>0.36674000000000001</v>
      </c>
      <c r="Z58" s="27">
        <v>213.21960000000001</v>
      </c>
      <c r="AA58" s="27">
        <v>30.833500000000001</v>
      </c>
      <c r="AB58" s="27">
        <v>30.833500000000001</v>
      </c>
      <c r="AC58" s="27">
        <v>136.1764</v>
      </c>
      <c r="AD58" s="4">
        <f t="shared" si="4"/>
        <v>0</v>
      </c>
      <c r="AE58" s="4">
        <f>AVERAGE(AA58:AB58)</f>
        <v>30.833500000000001</v>
      </c>
      <c r="AF58" s="2">
        <v>0.77480000000000004</v>
      </c>
      <c r="AG58" s="2">
        <v>-0.38463999999999998</v>
      </c>
      <c r="AH58" s="2">
        <v>106.751</v>
      </c>
      <c r="AI58" s="2">
        <v>110.52</v>
      </c>
      <c r="AJ58" s="2">
        <v>110.52</v>
      </c>
      <c r="AK58" s="1">
        <f t="shared" si="6"/>
        <v>0</v>
      </c>
      <c r="AL58" s="1">
        <f t="shared" si="84"/>
        <v>110.52</v>
      </c>
      <c r="AM58">
        <v>5.9066451299999994</v>
      </c>
      <c r="AN58">
        <v>1.7</v>
      </c>
      <c r="AO58">
        <v>7.7538409100013901</v>
      </c>
      <c r="AP58" s="27">
        <v>3494.7829000000002</v>
      </c>
      <c r="AQ58" s="27">
        <v>2.3976999999999999</v>
      </c>
      <c r="AR58" s="27">
        <v>3572.404</v>
      </c>
      <c r="AS58" s="27">
        <v>2.0076000000000001</v>
      </c>
      <c r="AT58" s="27">
        <v>1667.3151</v>
      </c>
      <c r="AU58" s="27">
        <v>26.571000000000002</v>
      </c>
      <c r="AV58">
        <v>48.137155787095878</v>
      </c>
      <c r="AW58">
        <v>36.740522465901009</v>
      </c>
      <c r="AX58">
        <v>70.318469910251764</v>
      </c>
    </row>
    <row r="59" spans="1:50" s="2" customFormat="1" x14ac:dyDescent="0.3">
      <c r="A59" s="31"/>
      <c r="B59" s="27" t="s">
        <v>105</v>
      </c>
      <c r="C59" s="51">
        <f t="shared" ref="C59:C60" si="87">(H59-MIN($H$58:$H$60))*627.509</f>
        <v>0</v>
      </c>
      <c r="D59" s="4">
        <f t="shared" ref="D59:D60" si="88">EXP(-C59/(0.001986*295.15))/(EXP(-$C$58/(0.001986*295.15))+EXP(-$C$59/(0.001986*295.15))+EXP(-$C$60/(0.001986*295.15)))</f>
        <v>0.39847303303512849</v>
      </c>
      <c r="E59" s="27">
        <v>-664.18762700000002</v>
      </c>
      <c r="F59" s="27">
        <v>-664.07647599999996</v>
      </c>
      <c r="G59" s="27">
        <v>-663.91514170000005</v>
      </c>
      <c r="H59" s="27">
        <f t="shared" si="41"/>
        <v>-663.80399069999999</v>
      </c>
      <c r="I59" s="27">
        <v>2.4889000000000001</v>
      </c>
      <c r="J59" s="27">
        <v>-0.30579000000000001</v>
      </c>
      <c r="K59" s="27">
        <v>-7.92E-3</v>
      </c>
      <c r="L59" s="27">
        <v>-0.15684999999999999</v>
      </c>
      <c r="M59" s="27">
        <v>0.29787000000000002</v>
      </c>
      <c r="N59" s="27">
        <v>4.1300000000000003E-2</v>
      </c>
      <c r="O59" s="27">
        <v>103.657</v>
      </c>
      <c r="P59" s="27">
        <v>9.1832999999999991</v>
      </c>
      <c r="Q59" s="27">
        <v>1.3101</v>
      </c>
      <c r="R59" s="27">
        <v>-10.493399999999999</v>
      </c>
      <c r="S59" s="27">
        <v>14.005699999999999</v>
      </c>
      <c r="T59" s="27">
        <v>-0.87065999999999999</v>
      </c>
      <c r="U59" s="2">
        <v>0.36673</v>
      </c>
      <c r="V59" s="2">
        <v>0.36673</v>
      </c>
      <c r="W59" s="2">
        <v>-0.21257999999999999</v>
      </c>
      <c r="X59" s="1">
        <f t="shared" si="2"/>
        <v>0</v>
      </c>
      <c r="Y59" s="1">
        <f t="shared" si="82"/>
        <v>0.36673</v>
      </c>
      <c r="Z59" s="27">
        <v>213.19970000000001</v>
      </c>
      <c r="AA59" s="27">
        <v>30.862200000000001</v>
      </c>
      <c r="AB59" s="27">
        <v>30.862200000000001</v>
      </c>
      <c r="AC59" s="27">
        <v>136.24019999999999</v>
      </c>
      <c r="AD59" s="4">
        <f t="shared" si="4"/>
        <v>0</v>
      </c>
      <c r="AE59" s="4">
        <f t="shared" ref="AE59:AE66" si="89">AVERAGE(AA59:AB59)</f>
        <v>30.862200000000001</v>
      </c>
      <c r="AF59" s="2">
        <v>0.77470000000000006</v>
      </c>
      <c r="AG59" s="2">
        <v>-0.3846</v>
      </c>
      <c r="AH59" s="2">
        <v>106.76</v>
      </c>
      <c r="AI59" s="2">
        <v>110.521</v>
      </c>
      <c r="AJ59" s="2">
        <v>110.521</v>
      </c>
      <c r="AK59" s="1">
        <f t="shared" si="6"/>
        <v>0</v>
      </c>
      <c r="AL59" s="1">
        <f t="shared" si="84"/>
        <v>110.521</v>
      </c>
      <c r="AM59">
        <v>6.6014904799999998</v>
      </c>
      <c r="AN59">
        <v>1.7</v>
      </c>
      <c r="AO59">
        <v>7.6281298957336707</v>
      </c>
      <c r="AP59" s="27">
        <v>3494.7575999999999</v>
      </c>
      <c r="AQ59" s="27">
        <v>2.3904000000000001</v>
      </c>
      <c r="AR59" s="27">
        <v>3572.4560000000001</v>
      </c>
      <c r="AS59" s="27">
        <v>1.9930000000000001</v>
      </c>
      <c r="AT59" s="27">
        <v>1667.2610999999999</v>
      </c>
      <c r="AU59" s="27">
        <v>26.587499999999999</v>
      </c>
      <c r="AV59">
        <v>48.128307497663613</v>
      </c>
      <c r="AW59">
        <v>36.735504280689341</v>
      </c>
      <c r="AX59">
        <v>70.287581699346418</v>
      </c>
    </row>
    <row r="60" spans="1:50" s="2" customFormat="1" x14ac:dyDescent="0.3">
      <c r="A60" s="31"/>
      <c r="B60" s="27" t="s">
        <v>476</v>
      </c>
      <c r="C60" s="38">
        <f t="shared" si="87"/>
        <v>0.37211283691657959</v>
      </c>
      <c r="D60" s="4">
        <f t="shared" si="88"/>
        <v>0.21120239089617288</v>
      </c>
      <c r="E60" s="27">
        <v>-664.18810599999995</v>
      </c>
      <c r="F60" s="27">
        <v>-664.07654600000001</v>
      </c>
      <c r="G60" s="27">
        <v>-663.91495769999995</v>
      </c>
      <c r="H60" s="27">
        <f t="shared" si="41"/>
        <v>-663.80339770000012</v>
      </c>
      <c r="I60" s="27">
        <v>5.5258000000000003</v>
      </c>
      <c r="J60" s="27">
        <v>-0.30512</v>
      </c>
      <c r="K60" s="27">
        <v>-5.4799999999999996E-3</v>
      </c>
      <c r="L60" s="27">
        <v>-0.15529999999999999</v>
      </c>
      <c r="M60" s="27">
        <v>0.29964000000000002</v>
      </c>
      <c r="N60" s="27">
        <v>4.0250000000000001E-2</v>
      </c>
      <c r="O60" s="27">
        <v>102.806</v>
      </c>
      <c r="P60" s="27">
        <v>5.2398999999999996</v>
      </c>
      <c r="Q60" s="27">
        <v>-1.153</v>
      </c>
      <c r="R60" s="27">
        <v>-4.0868000000000002</v>
      </c>
      <c r="S60" s="27">
        <v>6.7445000000000004</v>
      </c>
      <c r="T60" s="27">
        <v>-0.88590000000000002</v>
      </c>
      <c r="U60" s="2">
        <v>0.37686999999999998</v>
      </c>
      <c r="V60" s="2">
        <v>0.36903999999999998</v>
      </c>
      <c r="W60" s="2">
        <v>-0.20648</v>
      </c>
      <c r="X60" s="1">
        <f t="shared" si="2"/>
        <v>7.8300000000000036E-3</v>
      </c>
      <c r="Y60" s="1">
        <f t="shared" si="82"/>
        <v>0.37295499999999998</v>
      </c>
      <c r="Z60" s="27">
        <v>233.15170000000001</v>
      </c>
      <c r="AA60" s="27">
        <v>30.536300000000001</v>
      </c>
      <c r="AB60" s="27">
        <v>31.033200000000001</v>
      </c>
      <c r="AC60" s="27">
        <v>138.06630000000001</v>
      </c>
      <c r="AD60" s="4">
        <f t="shared" si="4"/>
        <v>0.49690000000000012</v>
      </c>
      <c r="AE60" s="4">
        <f t="shared" si="89"/>
        <v>30.784750000000003</v>
      </c>
      <c r="AF60" s="2">
        <v>0.75619999999999998</v>
      </c>
      <c r="AG60" s="2">
        <v>-0.38349</v>
      </c>
      <c r="AH60" s="2">
        <v>107.762</v>
      </c>
      <c r="AI60" s="2">
        <v>111.032</v>
      </c>
      <c r="AJ60" s="2">
        <v>110.956</v>
      </c>
      <c r="AK60" s="1">
        <f t="shared" si="6"/>
        <v>7.5999999999993406E-2</v>
      </c>
      <c r="AL60" s="1">
        <f>AVERAGE(AI60:AJ60)</f>
        <v>110.994</v>
      </c>
      <c r="AM60">
        <v>6.4890327499999998</v>
      </c>
      <c r="AN60">
        <v>1.9116129005882889</v>
      </c>
      <c r="AO60">
        <v>7.6556867581762322</v>
      </c>
      <c r="AP60" s="27">
        <v>3506.2660000000001</v>
      </c>
      <c r="AQ60" s="27">
        <v>0.37240000000000001</v>
      </c>
      <c r="AR60" s="27">
        <v>3590.2251000000001</v>
      </c>
      <c r="AS60" s="27">
        <v>2.7858999999999998</v>
      </c>
      <c r="AT60" s="27">
        <v>1662.4726000000001</v>
      </c>
      <c r="AU60" s="27">
        <v>49.4514</v>
      </c>
      <c r="AV60">
        <v>50.728390508277627</v>
      </c>
      <c r="AW60">
        <v>38.707693600961854</v>
      </c>
      <c r="AX60">
        <v>72.203941839749319</v>
      </c>
    </row>
    <row r="61" spans="1:50" s="26" customFormat="1" x14ac:dyDescent="0.3">
      <c r="A61" s="30" t="s">
        <v>29</v>
      </c>
      <c r="B61" s="25" t="s">
        <v>150</v>
      </c>
      <c r="C61" s="25"/>
      <c r="D61" s="25">
        <f>SUM(D58:D60)</f>
        <v>1</v>
      </c>
      <c r="E61" s="25">
        <f>$D$58*E58+$D$59*E59+$D$60*E60</f>
        <v>-664.18772777562071</v>
      </c>
      <c r="F61" s="25">
        <f t="shared" ref="F61:AX61" si="90">$D$58*F58+$D$59*F59+$D$60*F60</f>
        <v>-664.07649741968521</v>
      </c>
      <c r="G61" s="25">
        <f t="shared" si="90"/>
        <v>-663.91508827965333</v>
      </c>
      <c r="H61" s="25">
        <f t="shared" si="90"/>
        <v>-663.80385792371794</v>
      </c>
      <c r="I61" s="25">
        <f t="shared" si="90"/>
        <v>3.1232356660857441</v>
      </c>
      <c r="J61" s="25">
        <f t="shared" si="90"/>
        <v>-0.30565239764386026</v>
      </c>
      <c r="K61" s="25">
        <f t="shared" si="90"/>
        <v>-7.264149318828606E-3</v>
      </c>
      <c r="L61" s="25">
        <f t="shared" si="90"/>
        <v>-0.15645628111617926</v>
      </c>
      <c r="M61" s="25">
        <f t="shared" si="90"/>
        <v>0.29838824832503164</v>
      </c>
      <c r="N61" s="25">
        <f t="shared" si="90"/>
        <v>4.1023592048909402E-2</v>
      </c>
      <c r="O61" s="25">
        <f t="shared" si="90"/>
        <v>103.46633767721744</v>
      </c>
      <c r="P61" s="25">
        <f t="shared" si="90"/>
        <v>8.3422476756425876</v>
      </c>
      <c r="Q61" s="25">
        <f t="shared" si="90"/>
        <v>0.74921557015727824</v>
      </c>
      <c r="R61" s="25">
        <f t="shared" si="90"/>
        <v>-9.0914030931031693</v>
      </c>
      <c r="S61" s="25">
        <f t="shared" si="90"/>
        <v>12.426488256282278</v>
      </c>
      <c r="T61" s="25">
        <f t="shared" si="90"/>
        <v>-0.87383578873389012</v>
      </c>
      <c r="U61" s="25">
        <f t="shared" si="90"/>
        <v>0.36887549548944787</v>
      </c>
      <c r="V61" s="25">
        <f t="shared" si="90"/>
        <v>0.36722178076873085</v>
      </c>
      <c r="W61" s="25">
        <f t="shared" si="90"/>
        <v>-0.21128385892401197</v>
      </c>
      <c r="X61" s="25">
        <f t="shared" si="90"/>
        <v>1.6537147207170344E-3</v>
      </c>
      <c r="Y61" s="25">
        <f t="shared" si="90"/>
        <v>0.36804863812908939</v>
      </c>
      <c r="Z61" s="25">
        <f t="shared" si="90"/>
        <v>217.42137756222422</v>
      </c>
      <c r="AA61" s="25">
        <f t="shared" si="90"/>
        <v>30.782166825473766</v>
      </c>
      <c r="AB61" s="25">
        <f t="shared" si="90"/>
        <v>30.887113293510073</v>
      </c>
      <c r="AC61" s="25">
        <f t="shared" si="90"/>
        <v>136.60097397806231</v>
      </c>
      <c r="AD61" s="25">
        <f t="shared" si="90"/>
        <v>0.10494646803630833</v>
      </c>
      <c r="AE61" s="25">
        <f t="shared" si="90"/>
        <v>30.834640059491917</v>
      </c>
      <c r="AF61" s="25">
        <f t="shared" si="90"/>
        <v>0.77083178822602771</v>
      </c>
      <c r="AG61" s="25">
        <f t="shared" si="90"/>
        <v>-0.38438117832914798</v>
      </c>
      <c r="AH61" s="25">
        <f t="shared" si="90"/>
        <v>106.96811187449336</v>
      </c>
      <c r="AI61" s="25">
        <f t="shared" si="90"/>
        <v>110.62853409717187</v>
      </c>
      <c r="AJ61" s="25">
        <f t="shared" si="90"/>
        <v>110.61248271546377</v>
      </c>
      <c r="AK61" s="25">
        <f t="shared" si="90"/>
        <v>1.6051381708107746E-2</v>
      </c>
      <c r="AL61" s="25">
        <f t="shared" si="90"/>
        <v>110.62050840631781</v>
      </c>
      <c r="AM61" s="25">
        <f t="shared" si="90"/>
        <v>6.3065239218771865</v>
      </c>
      <c r="AN61" s="25">
        <f t="shared" si="90"/>
        <v>1.7446931505487209</v>
      </c>
      <c r="AO61" s="25">
        <f t="shared" si="90"/>
        <v>7.6830180693183507</v>
      </c>
      <c r="AP61" s="25">
        <f t="shared" si="90"/>
        <v>3497.1980768071644</v>
      </c>
      <c r="AQ61" s="25">
        <f t="shared" si="90"/>
        <v>1.9670429445768247</v>
      </c>
      <c r="AR61" s="25">
        <f t="shared" si="90"/>
        <v>3576.1885795261178</v>
      </c>
      <c r="AS61" s="25">
        <f t="shared" si="90"/>
        <v>2.1661611145521786</v>
      </c>
      <c r="AT61" s="25">
        <f t="shared" si="90"/>
        <v>1666.2708348783015</v>
      </c>
      <c r="AU61" s="25">
        <f t="shared" si="90"/>
        <v>31.409969989705871</v>
      </c>
      <c r="AV61" s="25">
        <f t="shared" si="90"/>
        <v>48.680904950855393</v>
      </c>
      <c r="AW61" s="25">
        <f t="shared" si="90"/>
        <v>37.153994101446173</v>
      </c>
      <c r="AX61" s="25">
        <f t="shared" si="90"/>
        <v>70.704377970644785</v>
      </c>
    </row>
    <row r="62" spans="1:50" s="2" customFormat="1" x14ac:dyDescent="0.3">
      <c r="A62" s="31"/>
      <c r="B62" s="27" t="s">
        <v>106</v>
      </c>
      <c r="C62" s="51">
        <f>(H62-MIN($H$62:$H$64))*627.509</f>
        <v>0</v>
      </c>
      <c r="D62" s="4">
        <f>EXP(-C62/(0.001986*295.15))/(EXP(-$C$62/(0.001986*295.15))+EXP(-$C$63/(0.001986*295.15))+EXP(-$C$64/(0.001986*295.15)))</f>
        <v>0.37557864938833224</v>
      </c>
      <c r="E62" s="27">
        <v>-1123.8124949999999</v>
      </c>
      <c r="F62" s="27">
        <v>-1123.7122079999999</v>
      </c>
      <c r="G62" s="27">
        <v>-1123.5149893</v>
      </c>
      <c r="H62" s="27">
        <f t="shared" si="41"/>
        <v>-1123.4147022999998</v>
      </c>
      <c r="I62" s="27">
        <v>3.3384</v>
      </c>
      <c r="J62" s="27">
        <v>-0.31639</v>
      </c>
      <c r="K62" s="27">
        <v>-1.443E-2</v>
      </c>
      <c r="L62" s="27">
        <v>-0.16541</v>
      </c>
      <c r="M62" s="27">
        <v>0.30196000000000001</v>
      </c>
      <c r="N62" s="27">
        <v>4.53E-2</v>
      </c>
      <c r="O62" s="27">
        <v>115.25</v>
      </c>
      <c r="P62" s="27">
        <v>9.6404999999999994</v>
      </c>
      <c r="Q62" s="27">
        <v>-3.5063</v>
      </c>
      <c r="R62" s="27">
        <v>-6.1341999999999999</v>
      </c>
      <c r="S62" s="27">
        <v>11.952500000000001</v>
      </c>
      <c r="T62" s="27">
        <v>-0.88088999999999995</v>
      </c>
      <c r="U62" s="2">
        <v>0.36745</v>
      </c>
      <c r="V62" s="2">
        <v>0.37579000000000001</v>
      </c>
      <c r="W62" s="2">
        <v>-0.20610000000000001</v>
      </c>
      <c r="X62" s="1">
        <f t="shared" si="2"/>
        <v>8.3400000000000141E-3</v>
      </c>
      <c r="Y62" s="1">
        <f t="shared" si="82"/>
        <v>0.37162000000000001</v>
      </c>
      <c r="Z62" s="27">
        <v>231.21340000000001</v>
      </c>
      <c r="AA62" s="27">
        <v>30.57</v>
      </c>
      <c r="AB62" s="27">
        <v>30.6721</v>
      </c>
      <c r="AC62" s="27">
        <v>139.221</v>
      </c>
      <c r="AD62" s="4">
        <f t="shared" si="4"/>
        <v>0.10210000000000008</v>
      </c>
      <c r="AE62" s="4">
        <f t="shared" si="89"/>
        <v>30.62105</v>
      </c>
      <c r="AF62" s="2">
        <v>0.77669999999999995</v>
      </c>
      <c r="AG62" s="2">
        <v>-0.39119999999999999</v>
      </c>
      <c r="AH62" s="2">
        <v>107.07299999999999</v>
      </c>
      <c r="AI62" s="2">
        <v>110.35</v>
      </c>
      <c r="AJ62" s="2">
        <v>110.19</v>
      </c>
      <c r="AK62" s="1">
        <f t="shared" si="6"/>
        <v>0.15999999999999659</v>
      </c>
      <c r="AL62" s="1">
        <f t="shared" si="84"/>
        <v>110.27</v>
      </c>
      <c r="AM62">
        <v>5.6761022799999994</v>
      </c>
      <c r="AN62">
        <v>1.9338435151109661</v>
      </c>
      <c r="AO62">
        <v>7.0267964060281294</v>
      </c>
      <c r="AP62" s="27">
        <v>3498.5574000000001</v>
      </c>
      <c r="AQ62" s="27">
        <v>0.7329</v>
      </c>
      <c r="AR62" s="27">
        <v>3577.1255000000001</v>
      </c>
      <c r="AS62" s="27">
        <v>3.1827999999999999</v>
      </c>
      <c r="AT62" s="27">
        <v>1662.6017999999999</v>
      </c>
      <c r="AU62" s="27">
        <v>19.708400000000001</v>
      </c>
      <c r="AV62">
        <v>50.077304564695993</v>
      </c>
      <c r="AW62">
        <v>39.582494546966878</v>
      </c>
      <c r="AX62">
        <v>70.982476321372019</v>
      </c>
    </row>
    <row r="63" spans="1:50" s="2" customFormat="1" x14ac:dyDescent="0.3">
      <c r="A63" s="31"/>
      <c r="B63" s="27" t="s">
        <v>107</v>
      </c>
      <c r="C63" s="38">
        <f t="shared" ref="C63:C64" si="91">(H63-MIN($H$62:$H$64))*627.509</f>
        <v>1.1295161686124402E-2</v>
      </c>
      <c r="D63" s="4">
        <f t="shared" ref="D63:D64" si="92">EXP(-C63/(0.001986*295.15))/(EXP(-$C$62/(0.001986*295.15))+EXP(-$C$63/(0.001986*295.15))+EXP(-$C$64/(0.001986*295.15)))</f>
        <v>0.36841072002649361</v>
      </c>
      <c r="E63" s="27">
        <v>-1123.8125199999999</v>
      </c>
      <c r="F63" s="27">
        <v>-1123.712172</v>
      </c>
      <c r="G63" s="27">
        <v>-1123.5150323</v>
      </c>
      <c r="H63" s="27">
        <f t="shared" si="41"/>
        <v>-1123.4146843000003</v>
      </c>
      <c r="I63" s="27">
        <v>3.2562000000000002</v>
      </c>
      <c r="J63" s="27">
        <v>-0.31639</v>
      </c>
      <c r="K63" s="27">
        <v>-1.436E-2</v>
      </c>
      <c r="L63" s="27">
        <v>-0.16536999999999999</v>
      </c>
      <c r="M63" s="27">
        <v>0.30203000000000002</v>
      </c>
      <c r="N63" s="27">
        <v>4.5280000000000001E-2</v>
      </c>
      <c r="O63" s="27">
        <v>115.273</v>
      </c>
      <c r="P63" s="27">
        <v>9.7493999999999996</v>
      </c>
      <c r="Q63" s="27">
        <v>-4.0315000000000003</v>
      </c>
      <c r="R63" s="27">
        <v>-5.7179000000000002</v>
      </c>
      <c r="S63" s="27">
        <v>11.9999</v>
      </c>
      <c r="T63" s="27">
        <v>-0.88092000000000004</v>
      </c>
      <c r="U63" s="2">
        <v>0.36742000000000002</v>
      </c>
      <c r="V63" s="2">
        <v>0.37580000000000002</v>
      </c>
      <c r="W63" s="2">
        <v>-0.20613999999999999</v>
      </c>
      <c r="X63" s="1">
        <f t="shared" si="2"/>
        <v>8.3799999999999986E-3</v>
      </c>
      <c r="Y63" s="1">
        <f t="shared" si="82"/>
        <v>0.37161</v>
      </c>
      <c r="Z63" s="27">
        <v>231.24809999999999</v>
      </c>
      <c r="AA63" s="27">
        <v>30.578099999999999</v>
      </c>
      <c r="AB63" s="27">
        <v>30.686800000000002</v>
      </c>
      <c r="AC63" s="27">
        <v>139.16409999999999</v>
      </c>
      <c r="AD63" s="4">
        <f t="shared" si="4"/>
        <v>0.10870000000000246</v>
      </c>
      <c r="AE63" s="4">
        <f t="shared" si="89"/>
        <v>30.632449999999999</v>
      </c>
      <c r="AF63" s="2">
        <v>0.77680000000000005</v>
      </c>
      <c r="AG63" s="2">
        <v>-0.39123000000000002</v>
      </c>
      <c r="AH63" s="2">
        <v>107.072</v>
      </c>
      <c r="AI63" s="2">
        <v>110.34699999999999</v>
      </c>
      <c r="AJ63" s="2">
        <v>110.184</v>
      </c>
      <c r="AK63" s="1">
        <f t="shared" si="6"/>
        <v>0.1629999999999967</v>
      </c>
      <c r="AL63" s="1">
        <f t="shared" si="84"/>
        <v>110.2655</v>
      </c>
      <c r="AM63">
        <v>6.1049979499999996</v>
      </c>
      <c r="AN63">
        <v>1.931052312349081</v>
      </c>
      <c r="AO63">
        <v>7.3312203256239084</v>
      </c>
      <c r="AP63" s="27">
        <v>3498.6215000000002</v>
      </c>
      <c r="AQ63" s="27">
        <v>0.73699999999999999</v>
      </c>
      <c r="AR63" s="27">
        <v>3577.1541000000002</v>
      </c>
      <c r="AS63" s="27">
        <v>3.202</v>
      </c>
      <c r="AT63" s="27">
        <v>1662.6359</v>
      </c>
      <c r="AU63" s="27">
        <v>20.245000000000001</v>
      </c>
      <c r="AV63">
        <v>50.091636869554591</v>
      </c>
      <c r="AW63">
        <v>39.602107375260353</v>
      </c>
      <c r="AX63">
        <v>70.986898128090601</v>
      </c>
    </row>
    <row r="64" spans="1:50" s="2" customFormat="1" x14ac:dyDescent="0.3">
      <c r="A64" s="31"/>
      <c r="B64" s="27" t="s">
        <v>108</v>
      </c>
      <c r="C64" s="38">
        <f t="shared" si="91"/>
        <v>0.22464822186085484</v>
      </c>
      <c r="D64" s="4">
        <f t="shared" si="92"/>
        <v>0.2560106305851742</v>
      </c>
      <c r="E64" s="27">
        <v>-1123.8116889999999</v>
      </c>
      <c r="F64" s="27">
        <v>-1123.71128</v>
      </c>
      <c r="G64" s="27">
        <v>-1123.5147532999999</v>
      </c>
      <c r="H64" s="27">
        <f t="shared" si="41"/>
        <v>-1123.4143443</v>
      </c>
      <c r="I64" s="27">
        <v>2.1366000000000001</v>
      </c>
      <c r="J64" s="27">
        <v>-0.31231999999999999</v>
      </c>
      <c r="K64" s="27">
        <v>-1.452E-2</v>
      </c>
      <c r="L64" s="27">
        <v>-0.16342000000000001</v>
      </c>
      <c r="M64" s="27">
        <v>0.29780000000000001</v>
      </c>
      <c r="N64" s="27">
        <v>4.4839999999999998E-2</v>
      </c>
      <c r="O64" s="27">
        <v>115.88</v>
      </c>
      <c r="P64" s="27">
        <v>12.817399999999999</v>
      </c>
      <c r="Q64" s="27">
        <v>-1.6967000000000001</v>
      </c>
      <c r="R64" s="27">
        <v>-11.120799999999999</v>
      </c>
      <c r="S64" s="27">
        <v>17.053899999999999</v>
      </c>
      <c r="T64" s="27">
        <v>-0.87995000000000001</v>
      </c>
      <c r="U64" s="2">
        <v>0.36913000000000001</v>
      </c>
      <c r="V64" s="2">
        <v>0.37586999999999998</v>
      </c>
      <c r="W64" s="2">
        <v>-0.20399</v>
      </c>
      <c r="X64" s="1">
        <f t="shared" si="2"/>
        <v>6.7399999999999682E-3</v>
      </c>
      <c r="Y64" s="1">
        <f>AVERAGE(U64:V64)</f>
        <v>0.3725</v>
      </c>
      <c r="Z64" s="27">
        <v>228.148</v>
      </c>
      <c r="AA64" s="27">
        <v>31.085999999999999</v>
      </c>
      <c r="AB64" s="27">
        <v>30.657599999999999</v>
      </c>
      <c r="AC64" s="27">
        <v>139.14930000000001</v>
      </c>
      <c r="AD64" s="4">
        <f t="shared" si="4"/>
        <v>0.42839999999999989</v>
      </c>
      <c r="AE64" s="4">
        <f>AVERAGE(AA64:AB64)</f>
        <v>30.8718</v>
      </c>
      <c r="AF64" s="2">
        <v>0.75349999999999995</v>
      </c>
      <c r="AG64" s="2">
        <v>-0.38280999999999998</v>
      </c>
      <c r="AH64" s="2">
        <v>107.95699999999999</v>
      </c>
      <c r="AI64" s="2">
        <v>110.995</v>
      </c>
      <c r="AJ64" s="2">
        <v>111.08</v>
      </c>
      <c r="AK64" s="1">
        <f t="shared" si="6"/>
        <v>8.4999999999993747E-2</v>
      </c>
      <c r="AL64" s="1">
        <f>AVERAGE(AI64:AJ64)</f>
        <v>111.03749999999999</v>
      </c>
      <c r="AM64">
        <v>6.2157022</v>
      </c>
      <c r="AN64">
        <v>1.906603443953548</v>
      </c>
      <c r="AO64">
        <v>7.2822529683677688</v>
      </c>
      <c r="AP64" s="27">
        <v>3505.4029</v>
      </c>
      <c r="AQ64" s="27">
        <v>0.5766</v>
      </c>
      <c r="AR64" s="27">
        <v>3589.8636000000001</v>
      </c>
      <c r="AS64" s="27">
        <v>2.5579000000000001</v>
      </c>
      <c r="AT64" s="27">
        <v>1657.4349</v>
      </c>
      <c r="AU64" s="27">
        <v>33.614800000000002</v>
      </c>
      <c r="AV64">
        <v>50.590049707507347</v>
      </c>
      <c r="AW64">
        <v>40.022697432823023</v>
      </c>
      <c r="AX64">
        <v>71.349019607843132</v>
      </c>
    </row>
    <row r="65" spans="1:53" s="26" customFormat="1" x14ac:dyDescent="0.3">
      <c r="A65" s="30" t="s">
        <v>30</v>
      </c>
      <c r="B65" s="25" t="s">
        <v>149</v>
      </c>
      <c r="C65" s="25"/>
      <c r="D65" s="25">
        <f>SUM(D62:D64)</f>
        <v>1</v>
      </c>
      <c r="E65" s="25">
        <f>$D$62*E62+$D$63*E63+$D$64*E64</f>
        <v>-1123.8122978656997</v>
      </c>
      <c r="F65" s="25">
        <f t="shared" ref="F65:AX65" si="93">$D$62*F62+$D$63*F63+$D$64*F64</f>
        <v>-1123.7119571593489</v>
      </c>
      <c r="G65" s="25">
        <f t="shared" si="93"/>
        <v>-1123.5149447231522</v>
      </c>
      <c r="H65" s="25">
        <f t="shared" si="93"/>
        <v>-1123.4146040168014</v>
      </c>
      <c r="I65" s="25">
        <f t="shared" si="93"/>
        <v>3.0004430629765602</v>
      </c>
      <c r="J65" s="25">
        <f t="shared" si="93"/>
        <v>-0.31534803673351836</v>
      </c>
      <c r="K65" s="25">
        <f t="shared" si="93"/>
        <v>-1.4427252206350811E-2</v>
      </c>
      <c r="L65" s="25">
        <f t="shared" si="93"/>
        <v>-0.16488580241633444</v>
      </c>
      <c r="M65" s="25">
        <f t="shared" si="93"/>
        <v>0.30092078452716753</v>
      </c>
      <c r="N65" s="25">
        <f t="shared" si="93"/>
        <v>4.5174866895530297E-2</v>
      </c>
      <c r="O65" s="25">
        <f t="shared" si="93"/>
        <v>115.41976014382927</v>
      </c>
      <c r="P65" s="25">
        <f t="shared" si="93"/>
        <v>10.493940099716925</v>
      </c>
      <c r="Q65" s="25">
        <f t="shared" si="93"/>
        <v>-3.2365124730509836</v>
      </c>
      <c r="R65" s="25">
        <f t="shared" si="93"/>
        <v>-7.2574532277290009</v>
      </c>
      <c r="S65" s="25">
        <f t="shared" si="93"/>
        <v>13.275975298996464</v>
      </c>
      <c r="T65" s="25">
        <f t="shared" si="93"/>
        <v>-0.8806604023288509</v>
      </c>
      <c r="U65" s="25">
        <f t="shared" si="93"/>
        <v>0.36786904553778232</v>
      </c>
      <c r="V65" s="25">
        <f t="shared" si="93"/>
        <v>0.37581416495764708</v>
      </c>
      <c r="W65" s="25">
        <f t="shared" si="93"/>
        <v>-0.20557455399826635</v>
      </c>
      <c r="X65" s="25">
        <f t="shared" si="93"/>
        <v>7.9451194198647788E-3</v>
      </c>
      <c r="Y65" s="25">
        <f t="shared" si="93"/>
        <v>0.3718416052477147</v>
      </c>
      <c r="Z65" s="25">
        <f t="shared" si="93"/>
        <v>230.44140886498914</v>
      </c>
      <c r="AA65" s="25">
        <f t="shared" si="93"/>
        <v>30.705085612214166</v>
      </c>
      <c r="AB65" s="25">
        <f t="shared" si="93"/>
        <v>30.673803483440906</v>
      </c>
      <c r="AC65" s="25">
        <f t="shared" si="93"/>
        <v>139.18168146781755</v>
      </c>
      <c r="AD65" s="25">
        <f t="shared" si="93"/>
        <v>0.18806777951211812</v>
      </c>
      <c r="AE65" s="25">
        <f t="shared" si="93"/>
        <v>30.689444547827534</v>
      </c>
      <c r="AF65" s="25">
        <f t="shared" si="93"/>
        <v>0.77079739444242668</v>
      </c>
      <c r="AG65" s="25">
        <f t="shared" si="93"/>
        <v>-0.38906312313099117</v>
      </c>
      <c r="AH65" s="25">
        <f t="shared" si="93"/>
        <v>107.29894498671726</v>
      </c>
      <c r="AI65" s="25">
        <f t="shared" si="93"/>
        <v>110.51402162456736</v>
      </c>
      <c r="AJ65" s="25">
        <f t="shared" si="93"/>
        <v>110.41563899690065</v>
      </c>
      <c r="AK65" s="25">
        <f t="shared" si="93"/>
        <v>0.14190443486618734</v>
      </c>
      <c r="AL65" s="25">
        <f t="shared" si="93"/>
        <v>110.464830310734</v>
      </c>
      <c r="AM65" s="25">
        <f t="shared" si="93"/>
        <v>5.9722553583838547</v>
      </c>
      <c r="AN65" s="25">
        <f t="shared" si="93"/>
        <v>1.9258414582975247</v>
      </c>
      <c r="AO65" s="25">
        <f t="shared" si="93"/>
        <v>7.2043490370513901</v>
      </c>
      <c r="AP65" s="25">
        <f t="shared" si="93"/>
        <v>3500.3335358988252</v>
      </c>
      <c r="AQ65" s="25">
        <f t="shared" si="93"/>
        <v>0.69439602239164588</v>
      </c>
      <c r="AR65" s="25">
        <f t="shared" si="93"/>
        <v>3580.3971255600504</v>
      </c>
      <c r="AS65" s="25">
        <f t="shared" si="93"/>
        <v>3.0298924427718337</v>
      </c>
      <c r="AT65" s="25">
        <f t="shared" si="93"/>
        <v>1661.2915814783823</v>
      </c>
      <c r="AU65" s="25">
        <f t="shared" si="93"/>
        <v>23.466275425535883</v>
      </c>
      <c r="AV65" s="25">
        <f t="shared" si="93"/>
        <v>50.21385294678921</v>
      </c>
      <c r="AW65" s="25">
        <f t="shared" si="93"/>
        <v>39.702416741553677</v>
      </c>
      <c r="AX65" s="25">
        <f t="shared" si="93"/>
        <v>71.077944340275266</v>
      </c>
    </row>
    <row r="66" spans="1:53" s="2" customFormat="1" x14ac:dyDescent="0.3">
      <c r="A66" s="31"/>
      <c r="B66" s="27" t="s">
        <v>109</v>
      </c>
      <c r="C66" s="51">
        <f>(H66-MIN($H$66:$H$67))*627.509</f>
        <v>0</v>
      </c>
      <c r="D66" s="4">
        <f>EXP(-C66/(0.001986*295.15))/(EXP(-$C$66/(0.001986*295.15))+EXP(-$C$67/(0.001986*295.15)))</f>
        <v>0.78425350787568249</v>
      </c>
      <c r="E66" s="27">
        <v>-441.59609799999998</v>
      </c>
      <c r="F66" s="27">
        <v>-441.45229899999998</v>
      </c>
      <c r="G66" s="27">
        <v>-441.37780950000001</v>
      </c>
      <c r="H66" s="27">
        <f t="shared" si="41"/>
        <v>-441.23401050000007</v>
      </c>
      <c r="I66" s="27">
        <v>3.2837000000000001</v>
      </c>
      <c r="J66" s="27">
        <v>-0.27694000000000002</v>
      </c>
      <c r="K66" s="27">
        <v>3.6999999999999999E-4</v>
      </c>
      <c r="L66" s="27">
        <v>-0.13829</v>
      </c>
      <c r="M66" s="27">
        <v>0.27731</v>
      </c>
      <c r="N66" s="27">
        <v>3.4479999999999997E-2</v>
      </c>
      <c r="O66" s="27">
        <v>108.107</v>
      </c>
      <c r="P66" s="27">
        <v>8.6045999999999996</v>
      </c>
      <c r="Q66" s="27">
        <v>-2.1269999999999998</v>
      </c>
      <c r="R66" s="27">
        <v>-6.4776999999999996</v>
      </c>
      <c r="S66" s="27">
        <v>10.978400000000001</v>
      </c>
      <c r="T66" s="27">
        <v>-0.87770000000000004</v>
      </c>
      <c r="U66" s="2">
        <v>0.36887999999999999</v>
      </c>
      <c r="V66" s="2">
        <v>0.36337000000000003</v>
      </c>
      <c r="W66" s="2">
        <v>-0.20824999999999999</v>
      </c>
      <c r="X66" s="1">
        <f t="shared" ref="X66:X69" si="94">ABS(U66-V66)</f>
        <v>5.5099999999999594E-3</v>
      </c>
      <c r="Y66" s="1">
        <f>AVERAGE(U66:V66)</f>
        <v>0.36612500000000003</v>
      </c>
      <c r="Z66" s="27">
        <v>224.3827</v>
      </c>
      <c r="AA66" s="27">
        <v>29.962900000000001</v>
      </c>
      <c r="AB66" s="27">
        <v>31.1706</v>
      </c>
      <c r="AC66" s="27">
        <v>139.81030000000001</v>
      </c>
      <c r="AD66" s="4">
        <f t="shared" ref="AD66:AD69" si="95">ABS(AA66-AB66)</f>
        <v>1.2076999999999991</v>
      </c>
      <c r="AE66" s="4">
        <f t="shared" si="89"/>
        <v>30.566749999999999</v>
      </c>
      <c r="AF66" s="2">
        <v>0.78890000000000005</v>
      </c>
      <c r="AG66" s="2">
        <v>-0.37985000000000002</v>
      </c>
      <c r="AH66" s="2">
        <v>106.985</v>
      </c>
      <c r="AI66" s="2">
        <v>109.282</v>
      </c>
      <c r="AJ66" s="2">
        <v>110.02</v>
      </c>
      <c r="AK66" s="1">
        <f t="shared" ref="AK66:AK69" si="96">ABS(AI66-AJ66)</f>
        <v>0.73799999999999955</v>
      </c>
      <c r="AL66" s="1">
        <f>AVERAGE(AI66:AJ66)</f>
        <v>109.651</v>
      </c>
      <c r="AM66">
        <v>5.1041766099999997</v>
      </c>
      <c r="AN66">
        <v>1.7</v>
      </c>
      <c r="AO66">
        <v>5.9968112052463178</v>
      </c>
      <c r="AP66" s="27">
        <v>3497.6172999999999</v>
      </c>
      <c r="AQ66" s="27">
        <v>0.96909999999999996</v>
      </c>
      <c r="AR66" s="27">
        <v>3576.1826000000001</v>
      </c>
      <c r="AS66" s="27">
        <v>4.1051000000000002</v>
      </c>
      <c r="AT66" s="27">
        <v>1663.5199</v>
      </c>
      <c r="AU66" s="27">
        <v>20.425999999999998</v>
      </c>
      <c r="AV66">
        <v>49.997420143898637</v>
      </c>
      <c r="AW66">
        <v>38.834314637488951</v>
      </c>
      <c r="AX66">
        <v>71.07979712721378</v>
      </c>
    </row>
    <row r="67" spans="1:53" s="2" customFormat="1" x14ac:dyDescent="0.3">
      <c r="A67" s="31"/>
      <c r="B67" s="27" t="s">
        <v>110</v>
      </c>
      <c r="C67" s="38">
        <f>(H67-MIN($H$66:$H$67))*627.509</f>
        <v>0.75652485046606288</v>
      </c>
      <c r="D67" s="4">
        <f>EXP(-C67/(0.001986*295.15))/(EXP(-$C$66/(0.001986*295.15))+EXP(-$C$67/(0.001986*295.15)))</f>
        <v>0.21574649212431746</v>
      </c>
      <c r="E67" s="27">
        <v>-441.59386999999998</v>
      </c>
      <c r="F67" s="27">
        <v>-441.45070199999998</v>
      </c>
      <c r="G67" s="27">
        <v>-441.37597290000002</v>
      </c>
      <c r="H67" s="27">
        <f t="shared" si="41"/>
        <v>-441.23280489999996</v>
      </c>
      <c r="I67" s="27">
        <v>2.6884999999999999</v>
      </c>
      <c r="J67" s="27">
        <v>-0.27366000000000001</v>
      </c>
      <c r="K67" s="27">
        <v>1.8000000000000001E-4</v>
      </c>
      <c r="L67" s="27">
        <v>-0.13674</v>
      </c>
      <c r="M67" s="27">
        <v>0.27383999999999997</v>
      </c>
      <c r="N67" s="27">
        <v>3.4139999999999997E-2</v>
      </c>
      <c r="O67" s="27">
        <v>107.307</v>
      </c>
      <c r="P67" s="27">
        <v>5.5079000000000002</v>
      </c>
      <c r="Q67" s="27">
        <v>0.68100000000000005</v>
      </c>
      <c r="R67" s="27">
        <v>-6.1889000000000003</v>
      </c>
      <c r="S67" s="27">
        <v>8.3129000000000008</v>
      </c>
      <c r="T67" s="27">
        <v>-0.88751999999999998</v>
      </c>
      <c r="U67" s="2">
        <v>0.37573000000000001</v>
      </c>
      <c r="V67" s="2">
        <v>0.36706</v>
      </c>
      <c r="W67" s="2">
        <v>-0.20480999999999999</v>
      </c>
      <c r="X67" s="1">
        <f t="shared" si="94"/>
        <v>8.670000000000011E-3</v>
      </c>
      <c r="Y67" s="1">
        <f>AVERAGE(U67:V67)</f>
        <v>0.37139500000000003</v>
      </c>
      <c r="Z67" s="27">
        <v>238.80099999999999</v>
      </c>
      <c r="AA67" s="27">
        <v>30.541599999999999</v>
      </c>
      <c r="AB67" s="27">
        <v>31.320699999999999</v>
      </c>
      <c r="AC67" s="27">
        <v>145.17779999999999</v>
      </c>
      <c r="AD67" s="4">
        <f t="shared" si="95"/>
        <v>0.77909999999999968</v>
      </c>
      <c r="AE67" s="4">
        <f>AVERAGE(AA67:AB67)</f>
        <v>30.931149999999999</v>
      </c>
      <c r="AF67" s="2">
        <v>0.77110000000000001</v>
      </c>
      <c r="AG67" s="2">
        <v>-0.38246000000000002</v>
      </c>
      <c r="AH67" s="2">
        <v>107.26900000000001</v>
      </c>
      <c r="AI67" s="2">
        <v>110.28700000000001</v>
      </c>
      <c r="AJ67" s="2">
        <v>110.657</v>
      </c>
      <c r="AK67" s="1">
        <f t="shared" si="96"/>
        <v>0.36999999999999034</v>
      </c>
      <c r="AL67" s="1">
        <f t="shared" si="84"/>
        <v>110.47200000000001</v>
      </c>
      <c r="AM67">
        <v>7.2270111699999999</v>
      </c>
      <c r="AN67">
        <v>1.9135748926411691</v>
      </c>
      <c r="AO67">
        <v>6.0461270447227156</v>
      </c>
      <c r="AP67" s="27">
        <v>3502.1873999999998</v>
      </c>
      <c r="AQ67" s="27">
        <v>0.16619999999999999</v>
      </c>
      <c r="AR67" s="27">
        <v>3586.0272</v>
      </c>
      <c r="AS67" s="27">
        <v>1.7205999999999999</v>
      </c>
      <c r="AT67" s="27">
        <v>1659.7166999999999</v>
      </c>
      <c r="AU67" s="27">
        <v>45.148499999999999</v>
      </c>
      <c r="AV67">
        <v>51.094586407826363</v>
      </c>
      <c r="AW67">
        <v>38.91176643007492</v>
      </c>
      <c r="AX67">
        <v>72.600560224089634</v>
      </c>
    </row>
    <row r="68" spans="1:53" s="26" customFormat="1" x14ac:dyDescent="0.3">
      <c r="A68" s="30" t="s">
        <v>31</v>
      </c>
      <c r="B68" s="25" t="s">
        <v>148</v>
      </c>
      <c r="C68" s="25"/>
      <c r="D68" s="25">
        <f>SUM(D66:D67)</f>
        <v>1</v>
      </c>
      <c r="E68" s="25">
        <f>$D$66*E66+$D$67*E67</f>
        <v>-441.59561731681549</v>
      </c>
      <c r="F68" s="25">
        <f t="shared" ref="F68:AX68" si="97">$D$66*F66+$D$67*F67</f>
        <v>-441.45195445285208</v>
      </c>
      <c r="G68" s="25">
        <f t="shared" si="97"/>
        <v>-441.37741325999252</v>
      </c>
      <c r="H68" s="25">
        <f t="shared" si="97"/>
        <v>-441.23375039602911</v>
      </c>
      <c r="I68" s="25">
        <f t="shared" si="97"/>
        <v>3.1552876878876059</v>
      </c>
      <c r="J68" s="25">
        <f t="shared" si="97"/>
        <v>-0.27623235150583225</v>
      </c>
      <c r="K68" s="25">
        <f t="shared" si="97"/>
        <v>3.2900816649637966E-4</v>
      </c>
      <c r="L68" s="25">
        <f t="shared" si="97"/>
        <v>-0.1379555929372073</v>
      </c>
      <c r="M68" s="25">
        <f t="shared" si="97"/>
        <v>0.27656135967232859</v>
      </c>
      <c r="N68" s="25">
        <f t="shared" si="97"/>
        <v>3.4406646192677727E-2</v>
      </c>
      <c r="O68" s="25">
        <f t="shared" si="97"/>
        <v>107.93440280630054</v>
      </c>
      <c r="P68" s="25">
        <f t="shared" si="97"/>
        <v>7.9364978378386262</v>
      </c>
      <c r="Q68" s="25">
        <f t="shared" si="97"/>
        <v>-1.5211838501149162</v>
      </c>
      <c r="R68" s="25">
        <f t="shared" si="97"/>
        <v>-6.4153924130744961</v>
      </c>
      <c r="S68" s="25">
        <f t="shared" si="97"/>
        <v>10.403327725242631</v>
      </c>
      <c r="T68" s="25">
        <f t="shared" si="97"/>
        <v>-0.87981863055266074</v>
      </c>
      <c r="U68" s="25">
        <f t="shared" si="97"/>
        <v>0.37035786347105154</v>
      </c>
      <c r="V68" s="25">
        <f t="shared" si="97"/>
        <v>0.36416610455593879</v>
      </c>
      <c r="W68" s="25">
        <f t="shared" si="97"/>
        <v>-0.20750783206709233</v>
      </c>
      <c r="X68" s="25">
        <f t="shared" si="97"/>
        <v>6.1917589151128131E-3</v>
      </c>
      <c r="Y68" s="25">
        <f t="shared" si="97"/>
        <v>0.36726198401349519</v>
      </c>
      <c r="Z68" s="25">
        <f t="shared" si="97"/>
        <v>227.49339764739602</v>
      </c>
      <c r="AA68" s="25">
        <f t="shared" si="97"/>
        <v>30.087752494992341</v>
      </c>
      <c r="AB68" s="25">
        <f t="shared" si="97"/>
        <v>31.202983548467859</v>
      </c>
      <c r="AC68" s="25">
        <f t="shared" si="97"/>
        <v>140.96831929647726</v>
      </c>
      <c r="AD68" s="25">
        <f t="shared" si="97"/>
        <v>1.1152310534755168</v>
      </c>
      <c r="AE68" s="25">
        <f t="shared" si="97"/>
        <v>30.6453680217301</v>
      </c>
      <c r="AF68" s="25">
        <f t="shared" si="97"/>
        <v>0.78505971244018713</v>
      </c>
      <c r="AG68" s="25">
        <f t="shared" si="97"/>
        <v>-0.38041309834444448</v>
      </c>
      <c r="AH68" s="25">
        <f t="shared" si="97"/>
        <v>107.04627200376329</v>
      </c>
      <c r="AI68" s="25">
        <f t="shared" si="97"/>
        <v>109.49882522458493</v>
      </c>
      <c r="AJ68" s="25">
        <f t="shared" si="97"/>
        <v>110.15743051548318</v>
      </c>
      <c r="AK68" s="25">
        <f t="shared" si="97"/>
        <v>0.65860529089824871</v>
      </c>
      <c r="AL68" s="25">
        <f t="shared" si="97"/>
        <v>109.82812787003405</v>
      </c>
      <c r="AM68" s="25">
        <f t="shared" si="97"/>
        <v>5.5621707196802683</v>
      </c>
      <c r="AN68" s="25">
        <f t="shared" si="97"/>
        <v>1.7460780338931596</v>
      </c>
      <c r="AO68" s="25">
        <f t="shared" si="97"/>
        <v>6.0074509246195156</v>
      </c>
      <c r="AP68" s="25">
        <f t="shared" si="97"/>
        <v>3498.603283043657</v>
      </c>
      <c r="AQ68" s="25">
        <f t="shared" si="97"/>
        <v>0.7958771414733854</v>
      </c>
      <c r="AR68" s="25">
        <f t="shared" si="97"/>
        <v>3578.3065379163672</v>
      </c>
      <c r="AS68" s="25">
        <f t="shared" si="97"/>
        <v>3.5906524895295648</v>
      </c>
      <c r="AT68" s="25">
        <f t="shared" si="97"/>
        <v>1662.6993729411527</v>
      </c>
      <c r="AU68" s="25">
        <f t="shared" si="97"/>
        <v>25.759792651543435</v>
      </c>
      <c r="AV68" s="25">
        <f t="shared" si="97"/>
        <v>50.234129916618187</v>
      </c>
      <c r="AW68" s="25">
        <f t="shared" si="97"/>
        <v>38.851024590048112</v>
      </c>
      <c r="AX68" s="25">
        <f t="shared" si="97"/>
        <v>71.407896430716846</v>
      </c>
    </row>
    <row r="69" spans="1:53" s="26" customFormat="1" x14ac:dyDescent="0.3">
      <c r="A69" s="30" t="s">
        <v>32</v>
      </c>
      <c r="B69" s="25" t="s">
        <v>111</v>
      </c>
      <c r="C69" s="25"/>
      <c r="D69" s="25"/>
      <c r="E69" s="25">
        <v>-252.00254100000001</v>
      </c>
      <c r="F69" s="25">
        <v>-251.87541999999999</v>
      </c>
      <c r="G69" s="25">
        <v>-251.85912490000001</v>
      </c>
      <c r="H69" s="25">
        <f t="shared" ref="H69" si="98">G69+F69-E69</f>
        <v>-251.7320039</v>
      </c>
      <c r="I69" s="25">
        <v>1.7994000000000001</v>
      </c>
      <c r="J69" s="25">
        <v>-0.29959000000000002</v>
      </c>
      <c r="K69" s="25">
        <v>3.15E-3</v>
      </c>
      <c r="L69" s="25">
        <v>-0.14821999999999999</v>
      </c>
      <c r="M69" s="25">
        <v>0.30274000000000001</v>
      </c>
      <c r="N69" s="25">
        <v>3.628E-2</v>
      </c>
      <c r="O69" s="25">
        <v>67.0197</v>
      </c>
      <c r="P69" s="25">
        <v>2.661</v>
      </c>
      <c r="Q69" s="25">
        <v>1.57</v>
      </c>
      <c r="R69" s="25">
        <v>-4.2309999999999999</v>
      </c>
      <c r="S69" s="25">
        <v>5.2389999999999999</v>
      </c>
      <c r="T69" s="25">
        <v>-0.89476</v>
      </c>
      <c r="U69" s="26">
        <v>0.36096</v>
      </c>
      <c r="V69" s="26">
        <v>0.36745</v>
      </c>
      <c r="W69" s="26">
        <v>-3.7339999999999998E-2</v>
      </c>
      <c r="X69" s="26">
        <f t="shared" si="94"/>
        <v>6.4899999999999958E-3</v>
      </c>
      <c r="Y69" s="26">
        <f>AVERAGE(U69:V69)</f>
        <v>0.364205</v>
      </c>
      <c r="Z69" s="25">
        <v>217.07589999999999</v>
      </c>
      <c r="AA69" s="25">
        <v>30.965599999999998</v>
      </c>
      <c r="AB69" s="25">
        <v>31.452500000000001</v>
      </c>
      <c r="AC69" s="25">
        <v>128.18180000000001</v>
      </c>
      <c r="AD69" s="25">
        <f t="shared" si="95"/>
        <v>0.48690000000000211</v>
      </c>
      <c r="AE69" s="25">
        <f>AVERAGE(AA69:AB69)</f>
        <v>31.209049999999998</v>
      </c>
      <c r="AF69" s="26">
        <v>0.7671</v>
      </c>
      <c r="AG69" s="26">
        <v>-0.37404999999999999</v>
      </c>
      <c r="AH69" s="26">
        <v>106.873</v>
      </c>
      <c r="AI69" s="26">
        <v>111.04300000000001</v>
      </c>
      <c r="AJ69" s="26">
        <v>110.679</v>
      </c>
      <c r="AK69" s="26">
        <f t="shared" si="96"/>
        <v>0.36400000000000432</v>
      </c>
      <c r="AL69" s="26">
        <f>AVERAGE(AI69:AJ69)</f>
        <v>110.861</v>
      </c>
      <c r="AM69" s="56">
        <v>4.2661699500000001</v>
      </c>
      <c r="AN69" s="56">
        <v>1.92529743908272</v>
      </c>
      <c r="AO69" s="56">
        <v>4.1698219295838692</v>
      </c>
      <c r="AP69" s="25">
        <v>3491.6190999999999</v>
      </c>
      <c r="AQ69" s="25">
        <v>0.96489999999999998</v>
      </c>
      <c r="AR69" s="25">
        <v>3569.2887999999998</v>
      </c>
      <c r="AS69" s="25">
        <v>0.33579999999999999</v>
      </c>
      <c r="AT69" s="25">
        <v>1659.8304000000001</v>
      </c>
      <c r="AU69" s="25">
        <v>31.6462</v>
      </c>
      <c r="AV69" s="56">
        <v>52.316283549800083</v>
      </c>
      <c r="AW69" s="26">
        <v>42.280461326263243</v>
      </c>
      <c r="AX69" s="26">
        <v>72.268574885902723</v>
      </c>
    </row>
    <row r="70" spans="1:53" customFormat="1" x14ac:dyDescent="0.3">
      <c r="B70" s="5" t="s">
        <v>651</v>
      </c>
      <c r="C70" s="50">
        <f>(H70-MIN($H$70:$H$72))*627.509</f>
        <v>0</v>
      </c>
      <c r="D70" s="4">
        <f>EXP(-C70/(0.001986*295.15))/(EXP(-$C$70/(0.001986*295.15))+EXP(-$C$71/(0.001986*295.15))+EXP(-$C$72/(0.001986*295.15)))</f>
        <v>0.60790338772523067</v>
      </c>
      <c r="E70">
        <v>-574.64849100000004</v>
      </c>
      <c r="F70">
        <v>-574.44604100000004</v>
      </c>
      <c r="G70">
        <v>-574.36900309999999</v>
      </c>
      <c r="H70" s="4">
        <f>G70+F70-E70</f>
        <v>-574.16655309999999</v>
      </c>
      <c r="I70">
        <v>1.9162999999999999</v>
      </c>
      <c r="J70">
        <v>-0.30162</v>
      </c>
      <c r="K70">
        <v>-8.0999999999999996E-4</v>
      </c>
      <c r="L70">
        <v>-0.15121000000000001</v>
      </c>
      <c r="M70">
        <v>0.30081000000000002</v>
      </c>
      <c r="N70">
        <v>3.8010000000000002E-2</v>
      </c>
      <c r="O70">
        <v>119.956</v>
      </c>
      <c r="P70">
        <v>11.476599999999999</v>
      </c>
      <c r="Q70">
        <v>5.4999999999999997E-3</v>
      </c>
      <c r="R70">
        <v>-11.482100000000001</v>
      </c>
      <c r="S70">
        <v>16.234300000000001</v>
      </c>
      <c r="T70">
        <v>-0.88146999999999998</v>
      </c>
      <c r="U70">
        <v>0.37824000000000002</v>
      </c>
      <c r="V70">
        <v>0.36987999999999999</v>
      </c>
      <c r="W70">
        <v>-4.2569999999999997E-2</v>
      </c>
      <c r="X70">
        <f>ABS(U70-V70)</f>
        <v>8.3600000000000341E-3</v>
      </c>
      <c r="Y70">
        <f>AVERAGE(U70:V70)</f>
        <v>0.37406</v>
      </c>
      <c r="Z70">
        <v>216.4813</v>
      </c>
      <c r="AA70">
        <v>30.461099999999998</v>
      </c>
      <c r="AB70">
        <v>31.05</v>
      </c>
      <c r="AC70">
        <v>143.3554</v>
      </c>
      <c r="AD70">
        <f>ABS(AA70-AB70)</f>
        <v>0.58890000000000242</v>
      </c>
      <c r="AE70">
        <f>AVERAGE(AA70:AB70)</f>
        <v>30.755549999999999</v>
      </c>
      <c r="AF70">
        <v>0.73680000000000001</v>
      </c>
      <c r="AG70">
        <v>-0.37622</v>
      </c>
      <c r="AH70">
        <v>108.033</v>
      </c>
      <c r="AI70">
        <v>111.917</v>
      </c>
      <c r="AJ70">
        <v>111.693</v>
      </c>
      <c r="AK70">
        <f>ABS(AI70-AJ70)</f>
        <v>0.22400000000000375</v>
      </c>
      <c r="AL70">
        <f>AVERAGE(AI70:AJ70)</f>
        <v>111.80500000000001</v>
      </c>
      <c r="AM70">
        <v>8.1300000000000008</v>
      </c>
      <c r="AN70">
        <v>1.9</v>
      </c>
      <c r="AO70">
        <v>7.63</v>
      </c>
      <c r="AP70">
        <v>3502.6077</v>
      </c>
      <c r="AQ70">
        <v>0.78979999999999995</v>
      </c>
      <c r="AR70">
        <v>3585.7471999999998</v>
      </c>
      <c r="AS70">
        <v>2.2932999999999999</v>
      </c>
      <c r="AT70">
        <v>1663.6442999999999</v>
      </c>
      <c r="AU70">
        <v>38.843600000000002</v>
      </c>
      <c r="AV70">
        <v>49.366171746147621</v>
      </c>
      <c r="AW70">
        <v>37.986717783878611</v>
      </c>
      <c r="AX70">
        <v>70.879551820728295</v>
      </c>
    </row>
    <row r="71" spans="1:53" customFormat="1" x14ac:dyDescent="0.3">
      <c r="A71" s="11"/>
      <c r="B71" s="4" t="s">
        <v>659</v>
      </c>
      <c r="C71" s="35">
        <f t="shared" ref="C71:C72" si="99">(H71-MIN($H$70:$H$72))*627.509</f>
        <v>0.66333976384463511</v>
      </c>
      <c r="D71" s="4">
        <f t="shared" ref="D71:D72" si="100">EXP(-C71/(0.001986*295.15))/(EXP(-$C$70/(0.001986*295.15))+EXP(-$C$71/(0.001986*295.15))+EXP(-$C$72/(0.001986*295.15)))</f>
        <v>0.19604830613738466</v>
      </c>
      <c r="E71">
        <v>-574.64688200000001</v>
      </c>
      <c r="F71">
        <v>-574.44485999999995</v>
      </c>
      <c r="G71">
        <v>-574.36751800000002</v>
      </c>
      <c r="H71" s="4">
        <f t="shared" ref="H71:H72" si="101">G71+F71-E71</f>
        <v>-574.16549600000008</v>
      </c>
      <c r="I71">
        <v>4.1646000000000001</v>
      </c>
      <c r="J71">
        <v>-0.29986000000000002</v>
      </c>
      <c r="K71">
        <v>-4.0999999999999999E-4</v>
      </c>
      <c r="L71">
        <v>-0.15014</v>
      </c>
      <c r="M71">
        <v>0.29944999999999999</v>
      </c>
      <c r="N71">
        <v>3.764E-2</v>
      </c>
      <c r="O71">
        <v>119.851</v>
      </c>
      <c r="P71">
        <v>14.224600000000001</v>
      </c>
      <c r="Q71">
        <v>-6.5906000000000002</v>
      </c>
      <c r="R71">
        <v>-7.6340000000000003</v>
      </c>
      <c r="S71">
        <v>17.437100000000001</v>
      </c>
      <c r="T71">
        <v>-0.89061999999999997</v>
      </c>
      <c r="U71">
        <v>0.37494</v>
      </c>
      <c r="V71">
        <v>0.37513999999999997</v>
      </c>
      <c r="W71">
        <v>-4.2799999999999998E-2</v>
      </c>
      <c r="X71">
        <f t="shared" ref="X71:X72" si="102">ABS(U71-V71)</f>
        <v>1.9999999999997797E-4</v>
      </c>
      <c r="Y71">
        <f t="shared" ref="Y71:Y72" si="103">AVERAGE(U71:V71)</f>
        <v>0.37503999999999998</v>
      </c>
      <c r="Z71">
        <v>216.51220000000001</v>
      </c>
      <c r="AA71">
        <v>30.805499999999999</v>
      </c>
      <c r="AB71">
        <v>30.794499999999999</v>
      </c>
      <c r="AC71">
        <v>145.60650000000001</v>
      </c>
      <c r="AD71">
        <f t="shared" ref="AD71:AD72" si="104">ABS(AA71-AB71)</f>
        <v>1.0999999999999233E-2</v>
      </c>
      <c r="AE71">
        <f t="shared" ref="AE71:AE72" si="105">AVERAGE(AA71:AB71)</f>
        <v>30.799999999999997</v>
      </c>
      <c r="AF71">
        <v>0.76300000000000001</v>
      </c>
      <c r="AG71">
        <v>-0.38690999999999998</v>
      </c>
      <c r="AH71">
        <v>107.16</v>
      </c>
      <c r="AI71">
        <v>110.982</v>
      </c>
      <c r="AJ71">
        <v>110.89100000000001</v>
      </c>
      <c r="AK71">
        <f t="shared" ref="AK71:AK72" si="106">ABS(AI71-AJ71)</f>
        <v>9.0999999999993975E-2</v>
      </c>
      <c r="AL71">
        <f t="shared" ref="AL71:AL72" si="107">AVERAGE(AI71:AJ71)</f>
        <v>110.9365</v>
      </c>
      <c r="AM71">
        <v>7.41</v>
      </c>
      <c r="AN71">
        <v>1.87</v>
      </c>
      <c r="AO71">
        <v>8</v>
      </c>
      <c r="AP71">
        <v>3491.415</v>
      </c>
      <c r="AQ71">
        <v>0.3483</v>
      </c>
      <c r="AR71">
        <v>3568.9892</v>
      </c>
      <c r="AS71">
        <v>2.3872</v>
      </c>
      <c r="AT71">
        <v>1658.3092999999999</v>
      </c>
      <c r="AU71">
        <v>32.061700000000002</v>
      </c>
      <c r="AV71">
        <v>50.296317106125663</v>
      </c>
      <c r="AW71">
        <v>38.934038620442493</v>
      </c>
      <c r="AX71">
        <v>71.551501977613199</v>
      </c>
    </row>
    <row r="72" spans="1:53" customFormat="1" x14ac:dyDescent="0.3">
      <c r="B72" s="4" t="s">
        <v>652</v>
      </c>
      <c r="C72" s="35">
        <f t="shared" si="99"/>
        <v>0.66333976384463511</v>
      </c>
      <c r="D72" s="4">
        <f t="shared" si="100"/>
        <v>0.19604830613738466</v>
      </c>
      <c r="E72">
        <v>-574.64688200000001</v>
      </c>
      <c r="F72">
        <v>-574.44485999999995</v>
      </c>
      <c r="G72">
        <v>-574.36751800000002</v>
      </c>
      <c r="H72" s="4">
        <f t="shared" si="101"/>
        <v>-574.16549600000008</v>
      </c>
      <c r="I72">
        <v>4.1646000000000001</v>
      </c>
      <c r="J72">
        <v>-0.29986000000000002</v>
      </c>
      <c r="K72">
        <v>-4.0999999999999999E-4</v>
      </c>
      <c r="L72">
        <v>-0.15014</v>
      </c>
      <c r="M72">
        <v>0.29944999999999999</v>
      </c>
      <c r="N72">
        <v>3.764E-2</v>
      </c>
      <c r="O72">
        <v>119.851</v>
      </c>
      <c r="P72">
        <v>14.224600000000001</v>
      </c>
      <c r="Q72">
        <v>-6.5906000000000002</v>
      </c>
      <c r="R72">
        <v>-7.6340000000000003</v>
      </c>
      <c r="S72">
        <v>17.437100000000001</v>
      </c>
      <c r="T72">
        <v>-0.89061999999999997</v>
      </c>
      <c r="U72">
        <v>0.37513999999999997</v>
      </c>
      <c r="V72">
        <v>0.37494</v>
      </c>
      <c r="W72">
        <v>-4.2799999999999998E-2</v>
      </c>
      <c r="X72">
        <f t="shared" si="102"/>
        <v>1.9999999999997797E-4</v>
      </c>
      <c r="Y72">
        <f t="shared" si="103"/>
        <v>0.37503999999999998</v>
      </c>
      <c r="Z72">
        <v>216.51220000000001</v>
      </c>
      <c r="AA72">
        <v>30.794499999999999</v>
      </c>
      <c r="AB72">
        <v>30.805499999999999</v>
      </c>
      <c r="AC72">
        <v>145.60659999999999</v>
      </c>
      <c r="AD72">
        <f t="shared" si="104"/>
        <v>1.0999999999999233E-2</v>
      </c>
      <c r="AE72">
        <f t="shared" si="105"/>
        <v>30.799999999999997</v>
      </c>
      <c r="AF72">
        <v>0.76300000000000001</v>
      </c>
      <c r="AG72">
        <v>-0.38690999999999998</v>
      </c>
      <c r="AH72">
        <v>107.16</v>
      </c>
      <c r="AI72">
        <v>110.89100000000001</v>
      </c>
      <c r="AJ72">
        <v>110.982</v>
      </c>
      <c r="AK72">
        <f t="shared" si="106"/>
        <v>9.0999999999993975E-2</v>
      </c>
      <c r="AL72">
        <f t="shared" si="107"/>
        <v>110.9365</v>
      </c>
      <c r="AM72">
        <v>7.41</v>
      </c>
      <c r="AN72">
        <v>1.87</v>
      </c>
      <c r="AO72">
        <v>8</v>
      </c>
      <c r="AP72">
        <v>3491.4155999999998</v>
      </c>
      <c r="AQ72">
        <v>0.3483</v>
      </c>
      <c r="AR72">
        <v>3568.9901</v>
      </c>
      <c r="AS72">
        <v>2.3871000000000002</v>
      </c>
      <c r="AT72">
        <v>1658.3096</v>
      </c>
      <c r="AU72">
        <v>32.061700000000002</v>
      </c>
      <c r="AV72">
        <v>50.296125995447738</v>
      </c>
      <c r="AW72">
        <v>38.933928004521981</v>
      </c>
      <c r="AX72">
        <v>71.551501977613199</v>
      </c>
    </row>
    <row r="73" spans="1:53" s="56" customFormat="1" x14ac:dyDescent="0.3">
      <c r="A73" s="56" t="s">
        <v>653</v>
      </c>
      <c r="B73" s="25" t="s">
        <v>654</v>
      </c>
      <c r="C73" s="25"/>
      <c r="D73" s="65">
        <f>SUM(D70:D72)</f>
        <v>1</v>
      </c>
      <c r="E73" s="25">
        <f>$D$70*E70+$D$71*E71+$D$72*E72</f>
        <v>-574.64786011655087</v>
      </c>
      <c r="F73" s="25">
        <f t="shared" ref="F73:AX73" si="108">$D$70*F70+$D$71*F71+$D$72*F72</f>
        <v>-574.44557793390095</v>
      </c>
      <c r="G73" s="25">
        <f t="shared" si="108"/>
        <v>-574.36842079732116</v>
      </c>
      <c r="H73" s="25">
        <f t="shared" si="108"/>
        <v>-574.16613861467113</v>
      </c>
      <c r="I73" s="25">
        <f t="shared" si="108"/>
        <v>2.7978508133773641</v>
      </c>
      <c r="J73" s="25">
        <f t="shared" si="108"/>
        <v>-0.30092990996239644</v>
      </c>
      <c r="K73" s="25">
        <f t="shared" si="108"/>
        <v>-6.5316135509009218E-4</v>
      </c>
      <c r="L73" s="25">
        <f t="shared" si="108"/>
        <v>-0.15079045662486601</v>
      </c>
      <c r="M73" s="25">
        <f t="shared" si="108"/>
        <v>0.30027674860730635</v>
      </c>
      <c r="N73" s="25">
        <f t="shared" si="108"/>
        <v>3.7864924253458339E-2</v>
      </c>
      <c r="O73" s="25">
        <f t="shared" si="108"/>
        <v>119.91482985571115</v>
      </c>
      <c r="P73" s="25">
        <f t="shared" si="108"/>
        <v>12.554081490531066</v>
      </c>
      <c r="Q73" s="25">
        <f t="shared" si="108"/>
        <v>-2.5808084642256057</v>
      </c>
      <c r="R73" s="25">
        <f t="shared" si="108"/>
        <v>-9.9732730263054599</v>
      </c>
      <c r="S73" s="25">
        <f t="shared" si="108"/>
        <v>16.705913805244094</v>
      </c>
      <c r="T73" s="25">
        <f t="shared" si="108"/>
        <v>-0.8850576840023141</v>
      </c>
      <c r="U73" s="25">
        <f t="shared" si="108"/>
        <v>0.37698529084072074</v>
      </c>
      <c r="V73" s="25">
        <f t="shared" si="108"/>
        <v>0.37190321851933783</v>
      </c>
      <c r="W73" s="25">
        <f t="shared" si="108"/>
        <v>-4.2660182220823198E-2</v>
      </c>
      <c r="X73" s="25">
        <f t="shared" si="108"/>
        <v>5.1604916438378933E-3</v>
      </c>
      <c r="Y73" s="25">
        <f t="shared" si="108"/>
        <v>0.37444425468002929</v>
      </c>
      <c r="Z73" s="25">
        <f t="shared" si="108"/>
        <v>216.49341578531931</v>
      </c>
      <c r="AA73" s="25">
        <f t="shared" si="108"/>
        <v>30.593981541899915</v>
      </c>
      <c r="AB73" s="25">
        <f t="shared" si="108"/>
        <v>30.951975846931305</v>
      </c>
      <c r="AC73" s="25">
        <f t="shared" si="108"/>
        <v>144.23806828872233</v>
      </c>
      <c r="AD73" s="25">
        <f t="shared" si="108"/>
        <v>0.36230736776641198</v>
      </c>
      <c r="AE73" s="25">
        <f t="shared" si="108"/>
        <v>30.77297869441561</v>
      </c>
      <c r="AF73" s="25">
        <f t="shared" si="108"/>
        <v>0.7470729312415989</v>
      </c>
      <c r="AG73" s="25">
        <f t="shared" si="108"/>
        <v>-0.38041151278521729</v>
      </c>
      <c r="AH73" s="25">
        <f t="shared" si="108"/>
        <v>107.69069965748413</v>
      </c>
      <c r="AI73" s="25">
        <f t="shared" si="108"/>
        <v>111.53254927166461</v>
      </c>
      <c r="AJ73" s="25">
        <f t="shared" si="108"/>
        <v>111.39637891281413</v>
      </c>
      <c r="AK73" s="25">
        <f t="shared" si="108"/>
        <v>0.17185115056745562</v>
      </c>
      <c r="AL73" s="25">
        <f t="shared" si="108"/>
        <v>111.46446409223937</v>
      </c>
      <c r="AM73" s="25">
        <f t="shared" si="108"/>
        <v>7.8476904391621662</v>
      </c>
      <c r="AN73" s="25">
        <f t="shared" si="108"/>
        <v>1.888237101631757</v>
      </c>
      <c r="AO73" s="25">
        <f t="shared" si="108"/>
        <v>7.7750757465416642</v>
      </c>
      <c r="AP73" s="25">
        <f t="shared" si="108"/>
        <v>3498.219197876776</v>
      </c>
      <c r="AQ73" s="25">
        <f t="shared" si="108"/>
        <v>0.61668934568068934</v>
      </c>
      <c r="AR73" s="25">
        <f t="shared" si="108"/>
        <v>3579.1766214149748</v>
      </c>
      <c r="AS73" s="25">
        <f t="shared" si="108"/>
        <v>2.3300982670619872</v>
      </c>
      <c r="AT73" s="25">
        <f t="shared" si="108"/>
        <v>1661.5525233880057</v>
      </c>
      <c r="AU73" s="25">
        <f t="shared" si="108"/>
        <v>36.184439985213743</v>
      </c>
      <c r="AV73" s="25">
        <f t="shared" si="108"/>
        <v>49.730841123793411</v>
      </c>
      <c r="AW73" s="25">
        <f t="shared" si="108"/>
        <v>38.358137388568764</v>
      </c>
      <c r="AX73" s="25">
        <f t="shared" si="108"/>
        <v>71.14302120086036</v>
      </c>
    </row>
    <row r="74" spans="1:53" customFormat="1" x14ac:dyDescent="0.3">
      <c r="B74" s="5" t="s">
        <v>816</v>
      </c>
      <c r="C74" s="50">
        <f>(H74-MIN($H$74:$H$75))*627.509</f>
        <v>0</v>
      </c>
      <c r="D74" s="4">
        <f>EXP(-C74/(0.001986*295.15))/(EXP(-$C$74/(0.001986*295.15))+EXP(-$C$75/(0.001986*295.15)))</f>
        <v>0.96312112734344624</v>
      </c>
      <c r="E74">
        <v>-730.71859900000004</v>
      </c>
      <c r="F74">
        <v>-730.42591200000004</v>
      </c>
      <c r="G74">
        <v>-730.35391430000004</v>
      </c>
      <c r="H74" s="4">
        <f t="shared" ref="H74:H75" si="109">G74+F74-E74</f>
        <v>-730.06122729999993</v>
      </c>
      <c r="I74">
        <v>4.4090999999999996</v>
      </c>
      <c r="J74">
        <v>-0.30142000000000002</v>
      </c>
      <c r="K74">
        <v>-1.2999999999999999E-3</v>
      </c>
      <c r="L74">
        <v>-0.15135999999999999</v>
      </c>
      <c r="M74">
        <v>0.30012</v>
      </c>
      <c r="N74">
        <v>3.8170000000000003E-2</v>
      </c>
      <c r="O74">
        <v>160.673</v>
      </c>
      <c r="P74">
        <v>7.5816999999999997</v>
      </c>
      <c r="Q74">
        <v>-3.2256999999999998</v>
      </c>
      <c r="R74">
        <v>-4.3559999999999999</v>
      </c>
      <c r="S74">
        <v>9.32</v>
      </c>
      <c r="T74">
        <v>-0.89014000000000004</v>
      </c>
      <c r="U74">
        <v>0.36049999999999999</v>
      </c>
      <c r="V74">
        <v>0.36841000000000002</v>
      </c>
      <c r="W74">
        <v>-3.9199999999999999E-2</v>
      </c>
      <c r="X74">
        <f>ABS(U74-V74)</f>
        <v>7.9100000000000281E-3</v>
      </c>
      <c r="Y74">
        <f>AVERAGE(U74:V74)</f>
        <v>0.36445499999999997</v>
      </c>
      <c r="Z74">
        <v>203.16290000000001</v>
      </c>
      <c r="AA74">
        <v>30.373699999999999</v>
      </c>
      <c r="AB74">
        <v>31.0044</v>
      </c>
      <c r="AC74">
        <v>141.0164</v>
      </c>
      <c r="AD74">
        <f>ABS(AA74-AB74)</f>
        <v>0.63070000000000093</v>
      </c>
      <c r="AE74">
        <f>AVERAGE(AA74:AB74)</f>
        <v>30.689050000000002</v>
      </c>
      <c r="AF74">
        <v>0.76080000000000003</v>
      </c>
      <c r="AG74">
        <v>-0.374</v>
      </c>
      <c r="AH74">
        <v>106.867</v>
      </c>
      <c r="AI74">
        <v>112.105</v>
      </c>
      <c r="AJ74">
        <v>110.248</v>
      </c>
      <c r="AK74">
        <f>ABS(AI74-AJ74)</f>
        <v>1.8569999999999993</v>
      </c>
      <c r="AL74">
        <f>AVERAGE(AI74:AJ74)</f>
        <v>111.1765</v>
      </c>
      <c r="AM74">
        <v>8.2734559999999995</v>
      </c>
      <c r="AN74">
        <v>1.965324903491076</v>
      </c>
      <c r="AO74">
        <v>8.5509042350847793</v>
      </c>
      <c r="AP74">
        <v>3510.8568</v>
      </c>
      <c r="AQ74">
        <v>0.4501</v>
      </c>
      <c r="AR74">
        <v>3596.6574999999998</v>
      </c>
      <c r="AS74">
        <v>2.6960000000000002</v>
      </c>
      <c r="AT74">
        <v>1662.356</v>
      </c>
      <c r="AU74">
        <v>29.729600000000001</v>
      </c>
      <c r="AV74">
        <v>55.67245359752927</v>
      </c>
      <c r="AW74">
        <v>46.516950127424607</v>
      </c>
      <c r="AX74">
        <v>73.381985501454707</v>
      </c>
    </row>
    <row r="75" spans="1:53" customFormat="1" x14ac:dyDescent="0.3">
      <c r="A75" s="11"/>
      <c r="B75" s="5" t="s">
        <v>817</v>
      </c>
      <c r="C75" s="35">
        <f>(H75-MIN($H$74:$H$75))*627.509</f>
        <v>1.9123964284370181</v>
      </c>
      <c r="D75" s="4">
        <f>EXP(-C75/(0.001986*295.15))/(EXP(-$C$74/(0.001986*295.15))+EXP(-$C$75/(0.001986*295.15)))</f>
        <v>3.6878872656553659E-2</v>
      </c>
      <c r="E75">
        <v>-730.71639100000004</v>
      </c>
      <c r="F75">
        <v>-730.42312800000002</v>
      </c>
      <c r="G75">
        <v>-730.35144270000001</v>
      </c>
      <c r="H75" s="4">
        <f t="shared" si="109"/>
        <v>-730.05817969999987</v>
      </c>
      <c r="I75">
        <v>3.8472</v>
      </c>
      <c r="J75">
        <v>-0.29265999999999998</v>
      </c>
      <c r="K75">
        <v>-1.48E-3</v>
      </c>
      <c r="L75">
        <v>-0.14707000000000001</v>
      </c>
      <c r="M75">
        <v>0.29117999999999999</v>
      </c>
      <c r="N75">
        <v>3.7139999999999999E-2</v>
      </c>
      <c r="O75">
        <v>159.79</v>
      </c>
      <c r="P75">
        <v>9.7586999999999993</v>
      </c>
      <c r="Q75">
        <v>-1.2210000000000001</v>
      </c>
      <c r="R75">
        <v>-8.5376999999999992</v>
      </c>
      <c r="S75">
        <v>13.0237</v>
      </c>
      <c r="T75">
        <v>-0.88973999999999998</v>
      </c>
      <c r="U75">
        <v>0.36003000000000002</v>
      </c>
      <c r="V75">
        <v>0.36763000000000001</v>
      </c>
      <c r="W75">
        <v>-3.993E-2</v>
      </c>
      <c r="X75">
        <f>ABS(U75-V75)</f>
        <v>7.5999999999999956E-3</v>
      </c>
      <c r="Y75">
        <f>AVERAGE(U75:V75)</f>
        <v>0.36382999999999999</v>
      </c>
      <c r="Z75">
        <v>201.97479999999999</v>
      </c>
      <c r="AA75">
        <v>30.289200000000001</v>
      </c>
      <c r="AB75">
        <v>30.898800000000001</v>
      </c>
      <c r="AC75">
        <v>140.85919999999999</v>
      </c>
      <c r="AD75">
        <f>ABS(AA75-AB75)</f>
        <v>0.60960000000000036</v>
      </c>
      <c r="AE75">
        <f>AVERAGE(AA75:AB75)</f>
        <v>30.594000000000001</v>
      </c>
      <c r="AF75">
        <v>0.76319999999999999</v>
      </c>
      <c r="AG75">
        <v>-0.37458000000000002</v>
      </c>
      <c r="AH75">
        <v>106.79300000000001</v>
      </c>
      <c r="AI75">
        <v>111.988</v>
      </c>
      <c r="AJ75">
        <v>110.193</v>
      </c>
      <c r="AK75">
        <f>ABS(AI75-AJ75)</f>
        <v>1.7950000000000017</v>
      </c>
      <c r="AL75">
        <f>AVERAGE(AI75:AJ75)</f>
        <v>111.09049999999999</v>
      </c>
      <c r="AM75">
        <v>9.6319341699999992</v>
      </c>
      <c r="AN75">
        <v>1.965463215073074</v>
      </c>
      <c r="AO75">
        <v>5.2675861552317054</v>
      </c>
      <c r="AP75">
        <v>3509.0650000000001</v>
      </c>
      <c r="AQ75">
        <v>0.49209999999999998</v>
      </c>
      <c r="AR75">
        <v>3594.8986</v>
      </c>
      <c r="AS75">
        <v>1.7951999999999999</v>
      </c>
      <c r="AT75">
        <v>1662.1683</v>
      </c>
      <c r="AU75">
        <v>28.770600000000002</v>
      </c>
      <c r="AV75">
        <v>55.578701535980002</v>
      </c>
      <c r="AW75">
        <v>46.419671151963627</v>
      </c>
      <c r="AX75">
        <v>73.324021303136462</v>
      </c>
    </row>
    <row r="76" spans="1:53" s="56" customFormat="1" x14ac:dyDescent="0.3">
      <c r="A76" s="56" t="s">
        <v>818</v>
      </c>
      <c r="B76" s="25" t="s">
        <v>819</v>
      </c>
      <c r="C76" s="25"/>
      <c r="D76" s="65">
        <f>SUM(D74:D75)</f>
        <v>0.99999999999999989</v>
      </c>
      <c r="E76" s="25">
        <f>$D$74*E74+$D$75*E75</f>
        <v>-730.71851757144907</v>
      </c>
      <c r="F76" s="25">
        <f t="shared" ref="F76:AX76" si="110">$D$74*F74+$D$75*F75</f>
        <v>-730.42580932921851</v>
      </c>
      <c r="G76" s="25">
        <f t="shared" si="110"/>
        <v>-730.3538231501783</v>
      </c>
      <c r="H76" s="25">
        <f t="shared" si="110"/>
        <v>-730.06111490794751</v>
      </c>
      <c r="I76" s="25">
        <f t="shared" si="110"/>
        <v>4.3883777614542812</v>
      </c>
      <c r="J76" s="25">
        <f t="shared" si="110"/>
        <v>-0.30109694107552853</v>
      </c>
      <c r="K76" s="25">
        <f t="shared" si="110"/>
        <v>-1.3066381970781795E-3</v>
      </c>
      <c r="L76" s="25">
        <f t="shared" si="110"/>
        <v>-0.15120178963630335</v>
      </c>
      <c r="M76" s="25">
        <f t="shared" si="110"/>
        <v>0.29979030287845038</v>
      </c>
      <c r="N76" s="25">
        <f t="shared" si="110"/>
        <v>3.8132014761163749E-2</v>
      </c>
      <c r="O76" s="25">
        <f t="shared" si="110"/>
        <v>160.64043595544425</v>
      </c>
      <c r="P76" s="25">
        <f t="shared" si="110"/>
        <v>7.6619853057733165</v>
      </c>
      <c r="Q76" s="25">
        <f t="shared" si="110"/>
        <v>-3.1517689239854061</v>
      </c>
      <c r="R76" s="25">
        <f t="shared" si="110"/>
        <v>-4.5102163817879095</v>
      </c>
      <c r="S76" s="25">
        <f t="shared" si="110"/>
        <v>9.4565882806580763</v>
      </c>
      <c r="T76" s="25">
        <f t="shared" si="110"/>
        <v>-0.89012524845093732</v>
      </c>
      <c r="U76" s="25">
        <f t="shared" si="110"/>
        <v>0.36048266692985137</v>
      </c>
      <c r="V76" s="25">
        <f t="shared" si="110"/>
        <v>0.36838123447932791</v>
      </c>
      <c r="W76" s="25">
        <f t="shared" si="110"/>
        <v>-3.9226921577039275E-2</v>
      </c>
      <c r="X76" s="25">
        <f t="shared" si="110"/>
        <v>7.8985675494764943E-3</v>
      </c>
      <c r="Y76" s="25">
        <f t="shared" si="110"/>
        <v>0.36443195070458956</v>
      </c>
      <c r="Z76" s="25">
        <f t="shared" si="110"/>
        <v>203.11908421139674</v>
      </c>
      <c r="AA76" s="25">
        <f t="shared" si="110"/>
        <v>30.370583735260517</v>
      </c>
      <c r="AB76" s="25">
        <f t="shared" si="110"/>
        <v>31.000505591047464</v>
      </c>
      <c r="AC76" s="25">
        <f t="shared" si="110"/>
        <v>141.01060264121838</v>
      </c>
      <c r="AD76" s="25">
        <f t="shared" si="110"/>
        <v>0.62992185578694759</v>
      </c>
      <c r="AE76" s="25">
        <f t="shared" si="110"/>
        <v>30.685544663153994</v>
      </c>
      <c r="AF76" s="25">
        <f t="shared" si="110"/>
        <v>0.76088850929437568</v>
      </c>
      <c r="AG76" s="25">
        <f t="shared" si="110"/>
        <v>-0.37402138974614074</v>
      </c>
      <c r="AH76" s="25">
        <f t="shared" si="110"/>
        <v>106.86427096342341</v>
      </c>
      <c r="AI76" s="25">
        <f t="shared" si="110"/>
        <v>112.10068517189917</v>
      </c>
      <c r="AJ76" s="25">
        <f t="shared" si="110"/>
        <v>110.24597166200388</v>
      </c>
      <c r="AK76" s="25">
        <f t="shared" si="110"/>
        <v>1.8547135098952929</v>
      </c>
      <c r="AL76" s="25">
        <f t="shared" si="110"/>
        <v>111.17332841695153</v>
      </c>
      <c r="AM76" s="25">
        <f t="shared" si="110"/>
        <v>8.3235551434381367</v>
      </c>
      <c r="AN76" s="25">
        <f t="shared" si="110"/>
        <v>1.9653300042662951</v>
      </c>
      <c r="AO76" s="25">
        <f t="shared" si="110"/>
        <v>8.4298191657269168</v>
      </c>
      <c r="AP76" s="25">
        <f t="shared" si="110"/>
        <v>3510.7907204359735</v>
      </c>
      <c r="AQ76" s="25">
        <f t="shared" si="110"/>
        <v>0.4516489126515752</v>
      </c>
      <c r="AR76" s="25">
        <f t="shared" si="110"/>
        <v>3596.592633750884</v>
      </c>
      <c r="AS76" s="25">
        <f t="shared" si="110"/>
        <v>2.6627795115109762</v>
      </c>
      <c r="AT76" s="25">
        <f t="shared" si="110"/>
        <v>1662.3490778356022</v>
      </c>
      <c r="AU76" s="25">
        <f t="shared" si="110"/>
        <v>29.694233161122362</v>
      </c>
      <c r="AV76" s="25">
        <f t="shared" si="110"/>
        <v>55.668996127190098</v>
      </c>
      <c r="AW76" s="25">
        <f t="shared" si="110"/>
        <v>46.513362588476419</v>
      </c>
      <c r="AX76" s="25">
        <f t="shared" si="110"/>
        <v>73.379847847166275</v>
      </c>
      <c r="AY76" s="25"/>
      <c r="AZ76" s="25"/>
      <c r="BA76" s="25"/>
    </row>
    <row r="77" spans="1:53" customFormat="1" x14ac:dyDescent="0.3">
      <c r="B77" t="s">
        <v>820</v>
      </c>
      <c r="C77" s="50">
        <f>(H77-MIN($H$77:$H$78))*627.509</f>
        <v>0</v>
      </c>
      <c r="D77" s="4">
        <f>EXP(-C77/(0.001986*295.15))/(EXP(-$C$77/(0.001986*295.15))+EXP(-$C$78/(0.001986*295.15)))</f>
        <v>0.91153902421099886</v>
      </c>
      <c r="E77">
        <v>-730.72296100000005</v>
      </c>
      <c r="F77">
        <v>-730.43039099999999</v>
      </c>
      <c r="G77">
        <v>-730.3588714</v>
      </c>
      <c r="H77" s="4">
        <f t="shared" ref="H77:H78" si="111">G77+F77-E77</f>
        <v>-730.06630140000004</v>
      </c>
      <c r="I77">
        <v>5.3072999999999997</v>
      </c>
      <c r="J77">
        <v>-0.30492999999999998</v>
      </c>
      <c r="K77">
        <v>-4.8000000000000001E-4</v>
      </c>
      <c r="L77">
        <v>-0.1527</v>
      </c>
      <c r="M77">
        <v>0.30445</v>
      </c>
      <c r="N77">
        <v>3.8300000000000001E-2</v>
      </c>
      <c r="O77">
        <v>161.834</v>
      </c>
      <c r="P77">
        <v>11.776999999999999</v>
      </c>
      <c r="Q77">
        <v>-0.83919999999999995</v>
      </c>
      <c r="R77">
        <v>-10.9377</v>
      </c>
      <c r="S77">
        <v>16.0946</v>
      </c>
      <c r="T77">
        <v>-0.88809000000000005</v>
      </c>
      <c r="U77">
        <v>0.36958999999999997</v>
      </c>
      <c r="V77">
        <v>0.36937999999999999</v>
      </c>
      <c r="W77">
        <v>-3.3770000000000001E-2</v>
      </c>
      <c r="X77" s="49">
        <f>ABS(U77-V77)</f>
        <v>2.0999999999998797E-4</v>
      </c>
      <c r="Y77">
        <f>AVERAGE(U77:V77)</f>
        <v>0.36948499999999995</v>
      </c>
      <c r="Z77">
        <v>217.19280000000001</v>
      </c>
      <c r="AA77">
        <v>31.116700000000002</v>
      </c>
      <c r="AB77">
        <v>31.122800000000002</v>
      </c>
      <c r="AC77">
        <v>143.46799999999999</v>
      </c>
      <c r="AD77">
        <f>ABS(AA77-AB77)</f>
        <v>6.0999999999999943E-3</v>
      </c>
      <c r="AE77">
        <f>AVERAGE(AA77:AB77)</f>
        <v>31.119750000000003</v>
      </c>
      <c r="AF77">
        <v>0.76980000000000004</v>
      </c>
      <c r="AG77">
        <v>-0.38142999999999999</v>
      </c>
      <c r="AH77">
        <v>106.971</v>
      </c>
      <c r="AI77">
        <v>110.661</v>
      </c>
      <c r="AJ77">
        <v>110.70099999999999</v>
      </c>
      <c r="AK77">
        <f>ABS(AI77-AJ77)</f>
        <v>3.9999999999992042E-2</v>
      </c>
      <c r="AL77">
        <f>AVERAGE(AI77:AJ77)</f>
        <v>110.681</v>
      </c>
      <c r="AM77">
        <v>9.819314219999999</v>
      </c>
      <c r="AN77">
        <v>2.2294110498395008</v>
      </c>
      <c r="AO77">
        <v>7.1555696802835032</v>
      </c>
      <c r="AP77">
        <v>3490.0743000000002</v>
      </c>
      <c r="AQ77">
        <v>1.1520999999999999</v>
      </c>
      <c r="AR77">
        <v>3567.8933999999999</v>
      </c>
      <c r="AS77">
        <v>0.5948</v>
      </c>
      <c r="AT77">
        <v>1658.3835999999999</v>
      </c>
      <c r="AU77">
        <v>40.620600000000003</v>
      </c>
      <c r="AV77">
        <v>51.389979762307433</v>
      </c>
      <c r="AW77">
        <v>40.534071061250813</v>
      </c>
      <c r="AX77">
        <v>72.153231920702439</v>
      </c>
    </row>
    <row r="78" spans="1:53" customFormat="1" x14ac:dyDescent="0.3">
      <c r="B78" t="s">
        <v>821</v>
      </c>
      <c r="C78" s="35">
        <f>(H78-MIN($H$77:$H$78))*627.509</f>
        <v>1.3672793602363291</v>
      </c>
      <c r="D78" s="4">
        <f>EXP(-C78/(0.001986*295.15))/(EXP(-$C$77/(0.001986*295.15))+EXP(-$C$78/(0.001986*295.15)))</f>
        <v>8.8460975789001098E-2</v>
      </c>
      <c r="E78">
        <v>-730.72201800000005</v>
      </c>
      <c r="F78">
        <v>-730.42881699999998</v>
      </c>
      <c r="G78">
        <v>-730.35732350000001</v>
      </c>
      <c r="H78" s="4">
        <f t="shared" si="111"/>
        <v>-730.06412249999983</v>
      </c>
      <c r="I78">
        <v>4.2896999999999998</v>
      </c>
      <c r="J78">
        <v>-0.29591000000000001</v>
      </c>
      <c r="K78">
        <v>-1.1E-4</v>
      </c>
      <c r="L78">
        <v>-0.14801</v>
      </c>
      <c r="M78">
        <v>0.29580000000000001</v>
      </c>
      <c r="N78">
        <v>3.703E-2</v>
      </c>
      <c r="O78">
        <v>160.78899999999999</v>
      </c>
      <c r="P78">
        <v>9.8617000000000008</v>
      </c>
      <c r="Q78">
        <v>-0.48480000000000001</v>
      </c>
      <c r="R78">
        <v>-9.3768999999999991</v>
      </c>
      <c r="S78">
        <v>13.6167</v>
      </c>
      <c r="T78">
        <v>-0.88932999999999995</v>
      </c>
      <c r="U78">
        <v>0.36879000000000001</v>
      </c>
      <c r="V78">
        <v>0.36871999999999999</v>
      </c>
      <c r="W78">
        <v>-3.4849999999999999E-2</v>
      </c>
      <c r="X78" s="49">
        <f>ABS(U78-V78)</f>
        <v>7.0000000000014495E-5</v>
      </c>
      <c r="Y78">
        <f>AVERAGE(U78:V78)</f>
        <v>0.368755</v>
      </c>
      <c r="Z78">
        <v>214.42150000000001</v>
      </c>
      <c r="AA78">
        <v>31.109400000000001</v>
      </c>
      <c r="AB78">
        <v>31.1557</v>
      </c>
      <c r="AC78">
        <v>143.76509999999999</v>
      </c>
      <c r="AD78">
        <f>ABS(AA78-AB78)</f>
        <v>4.6299999999998676E-2</v>
      </c>
      <c r="AE78">
        <f>AVERAGE(AA78:AB78)</f>
        <v>31.132550000000002</v>
      </c>
      <c r="AF78">
        <v>0.77280000000000004</v>
      </c>
      <c r="AG78">
        <v>-0.38242999999999999</v>
      </c>
      <c r="AH78">
        <v>106.905</v>
      </c>
      <c r="AI78">
        <v>110.574</v>
      </c>
      <c r="AJ78">
        <v>110.53</v>
      </c>
      <c r="AK78">
        <f>ABS(AI78-AJ78)</f>
        <v>4.399999999999693E-2</v>
      </c>
      <c r="AL78">
        <f>AVERAGE(AI78:AJ78)</f>
        <v>110.55199999999999</v>
      </c>
      <c r="AM78">
        <v>6.4586293100000001</v>
      </c>
      <c r="AN78">
        <v>2.1815363460936288</v>
      </c>
      <c r="AO78">
        <v>8.4506586635615175</v>
      </c>
      <c r="AP78">
        <v>3484.8395</v>
      </c>
      <c r="AQ78">
        <v>1.752</v>
      </c>
      <c r="AR78">
        <v>3562.9553999999998</v>
      </c>
      <c r="AS78">
        <v>0.42070000000000002</v>
      </c>
      <c r="AT78">
        <v>1655.4269999999999</v>
      </c>
      <c r="AU78">
        <v>42.369300000000003</v>
      </c>
      <c r="AV78">
        <v>51.464222441791357</v>
      </c>
      <c r="AW78">
        <v>40.774744480332728</v>
      </c>
      <c r="AX78">
        <v>72.19485413577641</v>
      </c>
    </row>
    <row r="79" spans="1:53" s="56" customFormat="1" x14ac:dyDescent="0.3">
      <c r="A79" s="56" t="s">
        <v>822</v>
      </c>
      <c r="B79" s="25" t="s">
        <v>823</v>
      </c>
      <c r="C79" s="66"/>
      <c r="D79" s="65">
        <f>SUM(D77:D78)</f>
        <v>1</v>
      </c>
      <c r="E79" s="25">
        <f>$D$77*E77+$D$78*E78</f>
        <v>-730.72287758129983</v>
      </c>
      <c r="F79" s="25">
        <f t="shared" ref="F79:AX79" si="112">$D$77*F77+$D$78*F78</f>
        <v>-730.43025176242406</v>
      </c>
      <c r="G79" s="25">
        <f t="shared" si="112"/>
        <v>-730.35873447125562</v>
      </c>
      <c r="H79" s="25">
        <f t="shared" si="112"/>
        <v>-730.06610865237985</v>
      </c>
      <c r="I79" s="25">
        <f t="shared" si="112"/>
        <v>5.2172821110371128</v>
      </c>
      <c r="J79" s="25">
        <f t="shared" si="112"/>
        <v>-0.30413208199838315</v>
      </c>
      <c r="K79" s="25">
        <f t="shared" si="112"/>
        <v>-4.4726943895806958E-4</v>
      </c>
      <c r="L79" s="25">
        <f t="shared" si="112"/>
        <v>-0.15228511802354958</v>
      </c>
      <c r="M79" s="25">
        <f t="shared" si="112"/>
        <v>0.30368481255942514</v>
      </c>
      <c r="N79" s="25">
        <f t="shared" si="112"/>
        <v>3.8187654560747963E-2</v>
      </c>
      <c r="O79" s="25">
        <f t="shared" si="112"/>
        <v>161.74155828030047</v>
      </c>
      <c r="P79" s="25">
        <f t="shared" si="112"/>
        <v>11.607570693071326</v>
      </c>
      <c r="Q79" s="25">
        <f t="shared" si="112"/>
        <v>-0.80784943018037803</v>
      </c>
      <c r="R79" s="25">
        <f t="shared" si="112"/>
        <v>-10.799630108988525</v>
      </c>
      <c r="S79" s="25">
        <f t="shared" si="112"/>
        <v>15.875402548092433</v>
      </c>
      <c r="T79" s="25">
        <f t="shared" si="112"/>
        <v>-0.88819969160997836</v>
      </c>
      <c r="U79" s="25">
        <f t="shared" si="112"/>
        <v>0.36951923121936875</v>
      </c>
      <c r="V79" s="25">
        <f t="shared" si="112"/>
        <v>0.36932161575597922</v>
      </c>
      <c r="W79" s="25">
        <f t="shared" si="112"/>
        <v>-3.3865537853852122E-2</v>
      </c>
      <c r="X79" s="25">
        <f t="shared" si="112"/>
        <v>1.9761546338953014E-4</v>
      </c>
      <c r="Y79" s="25">
        <f t="shared" si="112"/>
        <v>0.36942042348767395</v>
      </c>
      <c r="Z79" s="25">
        <f t="shared" si="112"/>
        <v>216.94764809779593</v>
      </c>
      <c r="AA79" s="25">
        <f t="shared" si="112"/>
        <v>31.116054234876742</v>
      </c>
      <c r="AB79" s="25">
        <f t="shared" si="112"/>
        <v>31.125710366103458</v>
      </c>
      <c r="AC79" s="25">
        <f t="shared" si="112"/>
        <v>143.49428175590691</v>
      </c>
      <c r="AD79" s="25">
        <f t="shared" si="112"/>
        <v>9.6561312267177228E-3</v>
      </c>
      <c r="AE79" s="25">
        <f t="shared" si="112"/>
        <v>31.120882300490102</v>
      </c>
      <c r="AF79" s="25">
        <f t="shared" si="112"/>
        <v>0.77006538292736704</v>
      </c>
      <c r="AG79" s="25">
        <f t="shared" si="112"/>
        <v>-0.38151846097578895</v>
      </c>
      <c r="AH79" s="25">
        <f t="shared" si="112"/>
        <v>106.96516157559793</v>
      </c>
      <c r="AI79" s="25">
        <f t="shared" si="112"/>
        <v>110.65330389510636</v>
      </c>
      <c r="AJ79" s="25">
        <f t="shared" si="112"/>
        <v>110.68587317314008</v>
      </c>
      <c r="AK79" s="25">
        <f t="shared" si="112"/>
        <v>4.0353843903148473E-2</v>
      </c>
      <c r="AL79" s="25">
        <f t="shared" si="112"/>
        <v>110.66958853412322</v>
      </c>
      <c r="AM79" s="25">
        <f t="shared" si="112"/>
        <v>9.522024753542027</v>
      </c>
      <c r="AN79" s="25">
        <f t="shared" si="112"/>
        <v>2.2251760068305315</v>
      </c>
      <c r="AO79" s="25">
        <f t="shared" si="112"/>
        <v>7.2701345154778609</v>
      </c>
      <c r="AP79" s="25">
        <f t="shared" si="112"/>
        <v>3489.6112244839396</v>
      </c>
      <c r="AQ79" s="25">
        <f t="shared" si="112"/>
        <v>1.2051677393758216</v>
      </c>
      <c r="AR79" s="25">
        <f t="shared" si="112"/>
        <v>3567.4565797015539</v>
      </c>
      <c r="AS79" s="25">
        <f t="shared" si="112"/>
        <v>0.57939894411513493</v>
      </c>
      <c r="AT79" s="25">
        <f t="shared" si="112"/>
        <v>1658.122056278982</v>
      </c>
      <c r="AU79" s="25">
        <f t="shared" si="112"/>
        <v>40.775291708362232</v>
      </c>
      <c r="AV79" s="25">
        <f t="shared" si="112"/>
        <v>51.396547342179765</v>
      </c>
      <c r="AW79" s="25">
        <f t="shared" si="112"/>
        <v>40.555361266749273</v>
      </c>
      <c r="AX79" s="25">
        <f t="shared" si="112"/>
        <v>72.156913862462375</v>
      </c>
      <c r="AY79" s="25"/>
      <c r="AZ79" s="25"/>
    </row>
    <row r="80" spans="1:53" customFormat="1" x14ac:dyDescent="0.3">
      <c r="B80" s="4" t="s">
        <v>801</v>
      </c>
      <c r="C80" s="50">
        <f>(H80-MIN($H$80:$H$82))*627.509</f>
        <v>0</v>
      </c>
      <c r="D80" s="4">
        <f>EXP(-C80/(0.001986*295.15))/(EXP(-$C$80/(0.001986*295.15))+EXP(-$C$81/(0.001986*295.15))+EXP(-$C$82/(0.001986*295.15)))</f>
        <v>0.86083564713960647</v>
      </c>
      <c r="E80" s="4">
        <v>-556.158097</v>
      </c>
      <c r="F80" s="4">
        <v>-555.985859</v>
      </c>
      <c r="G80" s="4">
        <v>-555.89112269999998</v>
      </c>
      <c r="H80" s="4">
        <f t="shared" ref="H80:H82" si="113">G80+F80-E80</f>
        <v>-555.71888469999999</v>
      </c>
      <c r="I80" s="4">
        <v>4.1825999999999999</v>
      </c>
      <c r="J80" s="4">
        <v>-0.27611999999999998</v>
      </c>
      <c r="K80" s="4">
        <v>-5.5999999999999995E-4</v>
      </c>
      <c r="L80" s="4">
        <v>-0.13833999999999999</v>
      </c>
      <c r="M80" s="4">
        <v>0.27556000000000003</v>
      </c>
      <c r="N80" s="4">
        <v>3.4729999999999997E-2</v>
      </c>
      <c r="O80" s="4">
        <v>126.61499999999999</v>
      </c>
      <c r="P80" s="4">
        <v>13.4727</v>
      </c>
      <c r="Q80" s="4">
        <v>-4.2804000000000002</v>
      </c>
      <c r="R80" s="4">
        <v>-9.1922999999999995</v>
      </c>
      <c r="S80" s="4">
        <v>16.862200000000001</v>
      </c>
      <c r="T80" s="4">
        <v>-0.87746999999999997</v>
      </c>
      <c r="U80">
        <v>0.36326999999999998</v>
      </c>
      <c r="V80">
        <v>0.36559000000000003</v>
      </c>
      <c r="W80">
        <v>-0.21662000000000001</v>
      </c>
      <c r="X80">
        <f t="shared" ref="X80:X89" si="114">ABS(U80-V80)</f>
        <v>2.3200000000000442E-3</v>
      </c>
      <c r="Y80">
        <f t="shared" ref="Y80:Y89" si="115">AVERAGE(U80:V80)</f>
        <v>0.36443000000000003</v>
      </c>
      <c r="Z80" s="4">
        <v>225.16900000000001</v>
      </c>
      <c r="AA80" s="4">
        <v>31.171600000000002</v>
      </c>
      <c r="AB80" s="4">
        <v>30.372599999999998</v>
      </c>
      <c r="AC80" s="4">
        <v>150.476</v>
      </c>
      <c r="AD80">
        <f t="shared" ref="AD80:AD89" si="116">ABS(AA80-AB80)</f>
        <v>0.79900000000000304</v>
      </c>
      <c r="AE80">
        <f t="shared" ref="AE80:AE89" si="117">AVERAGE(AA80:AB80)</f>
        <v>30.772100000000002</v>
      </c>
      <c r="AF80">
        <v>0.78839999999999999</v>
      </c>
      <c r="AG80">
        <v>-0.37902000000000002</v>
      </c>
      <c r="AH80">
        <v>107.071</v>
      </c>
      <c r="AI80">
        <v>109.87</v>
      </c>
      <c r="AJ80">
        <v>109.407</v>
      </c>
      <c r="AK80">
        <f t="shared" ref="AK80:AK89" si="118">ABS(AI80-AJ80)</f>
        <v>0.46300000000000807</v>
      </c>
      <c r="AL80">
        <f t="shared" ref="AL80:AL89" si="119">AVERAGE(AI80:AJ80)</f>
        <v>109.63849999999999</v>
      </c>
      <c r="AM80">
        <v>5.3607580500000003</v>
      </c>
      <c r="AN80">
        <v>1.7</v>
      </c>
      <c r="AO80">
        <v>6.0107004052286994</v>
      </c>
      <c r="AP80" s="4">
        <v>3495.8418000000001</v>
      </c>
      <c r="AQ80" s="4">
        <v>1.0119</v>
      </c>
      <c r="AR80" s="4">
        <v>3574.2386000000001</v>
      </c>
      <c r="AS80" s="4">
        <v>2.4016000000000002</v>
      </c>
      <c r="AT80" s="4">
        <v>1657.8728000000001</v>
      </c>
      <c r="AU80" s="4">
        <v>22.815999999999999</v>
      </c>
      <c r="AV80">
        <v>49.740379121015629</v>
      </c>
      <c r="AW80">
        <v>39.165807556336247</v>
      </c>
      <c r="AX80">
        <v>70.835543073119354</v>
      </c>
    </row>
    <row r="81" spans="1:52" customFormat="1" x14ac:dyDescent="0.3">
      <c r="B81" s="4" t="s">
        <v>802</v>
      </c>
      <c r="C81" s="35">
        <f t="shared" ref="C81:C82" si="120">(H81-MIN($H$80:$H$82))*627.509</f>
        <v>1.0881633568421514</v>
      </c>
      <c r="D81" s="4">
        <f t="shared" ref="D81:D82" si="121">EXP(-C81/(0.001986*295.15))/(EXP(-$C$80/(0.001986*295.15))+EXP(-$C$81/(0.001986*295.15))+EXP(-$C$82/(0.001986*295.15)))</f>
        <v>0.13449155893324988</v>
      </c>
      <c r="E81" s="4">
        <v>-556.155666</v>
      </c>
      <c r="F81" s="4">
        <v>-555.98336900000004</v>
      </c>
      <c r="G81" s="4">
        <v>-555.88944760000004</v>
      </c>
      <c r="H81" s="4">
        <f t="shared" si="113"/>
        <v>-555.71715060000008</v>
      </c>
      <c r="I81" s="4">
        <v>2.2976999999999999</v>
      </c>
      <c r="J81" s="4">
        <v>-0.27522000000000002</v>
      </c>
      <c r="K81" s="4">
        <v>1.1E-4</v>
      </c>
      <c r="L81" s="4">
        <v>-0.13755999999999999</v>
      </c>
      <c r="M81" s="4">
        <v>0.27533000000000002</v>
      </c>
      <c r="N81" s="4">
        <v>3.4360000000000002E-2</v>
      </c>
      <c r="O81" s="4">
        <v>126.375</v>
      </c>
      <c r="P81" s="4">
        <v>11.179</v>
      </c>
      <c r="Q81" s="4">
        <v>0.2258</v>
      </c>
      <c r="R81" s="4">
        <v>-11.4048</v>
      </c>
      <c r="S81" s="4">
        <v>15.9716</v>
      </c>
      <c r="T81" s="4">
        <v>-0.88541000000000003</v>
      </c>
      <c r="U81">
        <v>0.36775999999999998</v>
      </c>
      <c r="V81">
        <v>0.36707000000000001</v>
      </c>
      <c r="W81">
        <v>-0.21068999999999999</v>
      </c>
      <c r="X81">
        <f t="shared" si="114"/>
        <v>6.8999999999996842E-4</v>
      </c>
      <c r="Y81">
        <f t="shared" si="115"/>
        <v>0.36741499999999999</v>
      </c>
      <c r="Z81" s="4">
        <v>234.001</v>
      </c>
      <c r="AA81" s="4">
        <v>30.232500000000002</v>
      </c>
      <c r="AB81" s="4">
        <v>30.995899999999999</v>
      </c>
      <c r="AC81" s="4">
        <v>150.81120000000001</v>
      </c>
      <c r="AD81">
        <f t="shared" si="116"/>
        <v>0.76339999999999719</v>
      </c>
      <c r="AE81">
        <f t="shared" si="117"/>
        <v>30.6142</v>
      </c>
      <c r="AF81">
        <v>0.7893</v>
      </c>
      <c r="AG81">
        <v>-0.38273000000000001</v>
      </c>
      <c r="AH81">
        <v>107.17400000000001</v>
      </c>
      <c r="AI81">
        <v>109.22199999999999</v>
      </c>
      <c r="AJ81">
        <v>109.85299999999999</v>
      </c>
      <c r="AK81">
        <f t="shared" si="118"/>
        <v>0.63100000000000023</v>
      </c>
      <c r="AL81">
        <f t="shared" si="119"/>
        <v>109.53749999999999</v>
      </c>
      <c r="AM81">
        <v>5.4055930600000002</v>
      </c>
      <c r="AN81">
        <v>1.9280924850894989</v>
      </c>
      <c r="AO81">
        <v>6.1424847754291161</v>
      </c>
      <c r="AP81" s="4">
        <v>3496.1475</v>
      </c>
      <c r="AQ81" s="4">
        <v>4.6062000000000003</v>
      </c>
      <c r="AR81" s="4">
        <v>3575.8339000000001</v>
      </c>
      <c r="AS81" s="4">
        <v>2.6274000000000002</v>
      </c>
      <c r="AT81" s="4">
        <v>1653.6835000000001</v>
      </c>
      <c r="AU81" s="4">
        <v>8.5286000000000008</v>
      </c>
      <c r="AV81">
        <v>50.622887161778671</v>
      </c>
      <c r="AW81">
        <v>39.993341356151177</v>
      </c>
      <c r="AX81">
        <v>71.482192476620156</v>
      </c>
    </row>
    <row r="82" spans="1:52" customFormat="1" x14ac:dyDescent="0.3">
      <c r="B82" s="4" t="s">
        <v>803</v>
      </c>
      <c r="C82" s="35">
        <f t="shared" si="120"/>
        <v>3.0575376025207968</v>
      </c>
      <c r="D82" s="4">
        <f t="shared" si="121"/>
        <v>4.6727939271435344E-3</v>
      </c>
      <c r="E82" s="4">
        <v>-556.15441399999997</v>
      </c>
      <c r="F82" s="4">
        <v>-555.98213099999998</v>
      </c>
      <c r="G82" s="4">
        <v>-555.88629519999995</v>
      </c>
      <c r="H82" s="4">
        <f t="shared" si="113"/>
        <v>-555.71401219999996</v>
      </c>
      <c r="I82" s="4">
        <v>3.246</v>
      </c>
      <c r="J82" s="4">
        <v>-0.27904000000000001</v>
      </c>
      <c r="K82" s="4">
        <v>1E-4</v>
      </c>
      <c r="L82" s="4">
        <v>-0.13947000000000001</v>
      </c>
      <c r="M82" s="4">
        <v>0.27914</v>
      </c>
      <c r="N82" s="4">
        <v>3.4840000000000003E-2</v>
      </c>
      <c r="O82" s="4">
        <v>124.58499999999999</v>
      </c>
      <c r="P82" s="4">
        <v>5.8902000000000001</v>
      </c>
      <c r="Q82" s="4">
        <v>2.6021999999999998</v>
      </c>
      <c r="R82" s="4">
        <v>-8.4923000000000002</v>
      </c>
      <c r="S82" s="4">
        <v>10.6576</v>
      </c>
      <c r="T82" s="4">
        <v>-0.88300999999999996</v>
      </c>
      <c r="U82">
        <v>0.36647000000000002</v>
      </c>
      <c r="V82">
        <v>0.36886999999999998</v>
      </c>
      <c r="W82">
        <v>-0.20673</v>
      </c>
      <c r="X82">
        <f t="shared" si="114"/>
        <v>2.3999999999999577E-3</v>
      </c>
      <c r="Y82">
        <f t="shared" si="115"/>
        <v>0.36767</v>
      </c>
      <c r="Z82" s="4">
        <v>229.9426</v>
      </c>
      <c r="AA82" s="4">
        <v>30.644200000000001</v>
      </c>
      <c r="AB82" s="4">
        <v>30.906400000000001</v>
      </c>
      <c r="AC82" s="4">
        <v>150.11439999999999</v>
      </c>
      <c r="AD82">
        <f t="shared" si="116"/>
        <v>0.26219999999999999</v>
      </c>
      <c r="AE82">
        <f t="shared" si="117"/>
        <v>30.775300000000001</v>
      </c>
      <c r="AF82">
        <v>0.79479999999999995</v>
      </c>
      <c r="AG82">
        <v>-0.38868000000000003</v>
      </c>
      <c r="AH82">
        <v>106.69799999999999</v>
      </c>
      <c r="AI82">
        <v>109.119</v>
      </c>
      <c r="AJ82">
        <v>109.79600000000001</v>
      </c>
      <c r="AK82">
        <f t="shared" si="118"/>
        <v>0.67700000000000671</v>
      </c>
      <c r="AL82">
        <f t="shared" si="119"/>
        <v>109.45750000000001</v>
      </c>
      <c r="AM82">
        <v>4.7853230399999998</v>
      </c>
      <c r="AN82">
        <v>1.950272916505275</v>
      </c>
      <c r="AO82">
        <v>6.0905095487624878</v>
      </c>
      <c r="AP82" s="4">
        <v>3488.1179000000002</v>
      </c>
      <c r="AQ82" s="4">
        <v>2.5735999999999999</v>
      </c>
      <c r="AR82" s="4">
        <v>3565.6284999999998</v>
      </c>
      <c r="AS82" s="4">
        <v>1.7863</v>
      </c>
      <c r="AT82" s="4">
        <v>1656.5164</v>
      </c>
      <c r="AU82" s="4">
        <v>14.309200000000001</v>
      </c>
      <c r="AV82">
        <v>53.128380367019467</v>
      </c>
      <c r="AW82">
        <v>43.143490486103588</v>
      </c>
      <c r="AX82">
        <v>72.598114645114066</v>
      </c>
    </row>
    <row r="83" spans="1:52" s="56" customFormat="1" x14ac:dyDescent="0.3">
      <c r="A83" s="56" t="s">
        <v>804</v>
      </c>
      <c r="B83" s="25" t="s">
        <v>805</v>
      </c>
      <c r="C83" s="66"/>
      <c r="D83" s="65">
        <f>SUM(D80:D82)</f>
        <v>0.99999999999999989</v>
      </c>
      <c r="E83" s="25">
        <f>$D$80*E80+$D$81*E81+$D$82*E82</f>
        <v>-556.15775284112021</v>
      </c>
      <c r="F83" s="25">
        <f t="shared" ref="F83:AX83" si="122">$D$80*F80+$D$81*F81+$D$82*F82</f>
        <v>-555.98550669584245</v>
      </c>
      <c r="G83" s="25">
        <f t="shared" si="122"/>
        <v>-555.89087485527693</v>
      </c>
      <c r="H83" s="25">
        <f>$D$80*H80+$D$81*H81+$D$82*H82</f>
        <v>-555.71862870999928</v>
      </c>
      <c r="I83" s="25">
        <f t="shared" si="122"/>
        <v>3.9247203217745543</v>
      </c>
      <c r="J83" s="25">
        <f t="shared" si="122"/>
        <v>-0.27601260215522727</v>
      </c>
      <c r="K83" s="25">
        <f t="shared" si="122"/>
        <v>-4.6680661152280776E-4</v>
      </c>
      <c r="L83" s="25">
        <f t="shared" si="122"/>
        <v>-0.13824037684116972</v>
      </c>
      <c r="M83" s="25">
        <f t="shared" si="122"/>
        <v>0.27554579554370451</v>
      </c>
      <c r="N83" s="25">
        <f t="shared" si="122"/>
        <v>3.4680752130526675E-2</v>
      </c>
      <c r="O83" s="25">
        <f t="shared" si="122"/>
        <v>126.5732362541839</v>
      </c>
      <c r="P83" s="25">
        <f t="shared" si="122"/>
        <v>13.128785251322237</v>
      </c>
      <c r="Q83" s="25">
        <f t="shared" si="122"/>
        <v>-3.6421931656520306</v>
      </c>
      <c r="R83" s="25">
        <f t="shared" si="122"/>
        <v>-9.486591618390813</v>
      </c>
      <c r="S83" s="25">
        <f t="shared" si="122"/>
        <v>16.713429000413694</v>
      </c>
      <c r="T83" s="25">
        <f t="shared" si="122"/>
        <v>-0.8785637502562863</v>
      </c>
      <c r="U83" s="25">
        <f t="shared" si="122"/>
        <v>0.36388882004017709</v>
      </c>
      <c r="V83" s="25">
        <f t="shared" si="122"/>
        <v>0.36580437427130219</v>
      </c>
      <c r="W83" s="25">
        <f t="shared" si="122"/>
        <v>-0.21577625112358637</v>
      </c>
      <c r="X83" s="25">
        <f t="shared" si="122"/>
        <v>2.1011525824530075E-3</v>
      </c>
      <c r="Y83" s="25">
        <f t="shared" si="122"/>
        <v>0.36484659715573969</v>
      </c>
      <c r="Z83" s="25">
        <f t="shared" si="122"/>
        <v>226.37913549758906</v>
      </c>
      <c r="AA83" s="25">
        <f t="shared" si="122"/>
        <v>31.04283454548861</v>
      </c>
      <c r="AB83" s="25">
        <f t="shared" si="122"/>
        <v>30.458922926081399</v>
      </c>
      <c r="AC83" s="25">
        <f t="shared" si="122"/>
        <v>150.51939188827038</v>
      </c>
      <c r="AD83" s="25">
        <f t="shared" si="122"/>
        <v>0.79170374472188776</v>
      </c>
      <c r="AE83" s="25">
        <f t="shared" si="122"/>
        <v>30.750878735785005</v>
      </c>
      <c r="AF83" s="25">
        <f t="shared" si="122"/>
        <v>0.78855094828417349</v>
      </c>
      <c r="AG83" s="25">
        <f t="shared" si="122"/>
        <v>-0.37956410287297854</v>
      </c>
      <c r="AH83" s="25">
        <f t="shared" si="122"/>
        <v>107.08310967843528</v>
      </c>
      <c r="AI83" s="25">
        <f t="shared" si="122"/>
        <v>109.77934020157196</v>
      </c>
      <c r="AJ83" s="25">
        <f t="shared" si="122"/>
        <v>109.46880095212187</v>
      </c>
      <c r="AK83" s="25">
        <f t="shared" si="122"/>
        <v>0.48659455980120164</v>
      </c>
      <c r="AL83" s="25">
        <f t="shared" si="122"/>
        <v>109.6240705768469</v>
      </c>
      <c r="AM83" s="25">
        <f t="shared" si="122"/>
        <v>5.3640990911694937</v>
      </c>
      <c r="AN83" s="25">
        <f t="shared" si="122"/>
        <v>1.7318459876650198</v>
      </c>
      <c r="AO83" s="25">
        <f t="shared" si="122"/>
        <v>6.0287972223012245</v>
      </c>
      <c r="AP83" s="25">
        <f t="shared" si="122"/>
        <v>3495.8468218765515</v>
      </c>
      <c r="AQ83" s="25">
        <f t="shared" si="122"/>
        <v>1.5026005125498001</v>
      </c>
      <c r="AR83" s="25">
        <f t="shared" si="122"/>
        <v>3574.4129211609738</v>
      </c>
      <c r="AS83" s="25">
        <f t="shared" si="122"/>
        <v>2.4290930239037558</v>
      </c>
      <c r="AT83" s="25">
        <f t="shared" si="122"/>
        <v>1657.3030363344781</v>
      </c>
      <c r="AU83" s="25">
        <f t="shared" si="122"/>
        <v>20.854714777517657</v>
      </c>
      <c r="AV83" s="25">
        <f t="shared" si="122"/>
        <v>49.874900434836455</v>
      </c>
      <c r="AW83" s="25">
        <f t="shared" si="122"/>
        <v>39.295690759781621</v>
      </c>
      <c r="AX83" s="25">
        <f t="shared" si="122"/>
        <v>70.930748093217204</v>
      </c>
      <c r="AY83" s="25"/>
      <c r="AZ83" s="25"/>
    </row>
    <row r="84" spans="1:52" customFormat="1" x14ac:dyDescent="0.3">
      <c r="B84" s="4" t="s">
        <v>808</v>
      </c>
      <c r="C84" s="50">
        <f>(H84-MIN($H$84:$H$89))*627.509</f>
        <v>0</v>
      </c>
      <c r="D84" s="4">
        <f>EXP(-C84/(0.001986*295.15))/(EXP(-$C$84/(0.001986*295.15))+EXP(-$C$85/(0.001986*295.15))+EXP(-$C$86/(0.001986*295.15))+EXP(-$C$87/(0.001986*295.15))+EXP(-$C$88/(0.001986*295.15))+EXP(-$C$89/(0.001986*295.15)))</f>
        <v>0.4119674972821652</v>
      </c>
      <c r="E84" s="4">
        <v>-443.77433000000002</v>
      </c>
      <c r="F84" s="4">
        <v>-443.60261000000003</v>
      </c>
      <c r="G84" s="4">
        <v>-443.54803529999998</v>
      </c>
      <c r="H84" s="4">
        <f t="shared" ref="H84:H89" si="123">G84+F84-E84</f>
        <v>-443.37631529999993</v>
      </c>
      <c r="I84" s="4">
        <v>1.7038</v>
      </c>
      <c r="J84" s="4">
        <v>-0.29454000000000002</v>
      </c>
      <c r="K84" s="4">
        <v>2.48E-3</v>
      </c>
      <c r="L84" s="4">
        <v>-0.14602999999999999</v>
      </c>
      <c r="M84" s="4">
        <v>0.29702000000000001</v>
      </c>
      <c r="N84" s="4">
        <v>3.5900000000000001E-2</v>
      </c>
      <c r="O84" s="4">
        <v>122.602</v>
      </c>
      <c r="P84" s="4">
        <v>3.9403999999999999</v>
      </c>
      <c r="Q84" s="4">
        <v>-0.5554</v>
      </c>
      <c r="R84" s="4">
        <v>-3.3849</v>
      </c>
      <c r="S84" s="4">
        <v>5.2241999999999997</v>
      </c>
      <c r="T84" s="4">
        <v>-0.88621000000000005</v>
      </c>
      <c r="U84">
        <v>0.37365999999999999</v>
      </c>
      <c r="V84">
        <v>0.37268000000000001</v>
      </c>
      <c r="W84">
        <v>-4.2470000000000001E-2</v>
      </c>
      <c r="X84">
        <f t="shared" si="114"/>
        <v>9.7999999999998089E-4</v>
      </c>
      <c r="Y84">
        <f t="shared" si="115"/>
        <v>0.37317</v>
      </c>
      <c r="Z84" s="4">
        <v>212.9889</v>
      </c>
      <c r="AA84" s="4">
        <v>30.404900000000001</v>
      </c>
      <c r="AB84" s="4">
        <v>30.701899999999998</v>
      </c>
      <c r="AC84" s="4">
        <v>119.8027</v>
      </c>
      <c r="AD84">
        <f t="shared" si="116"/>
        <v>0.29699999999999704</v>
      </c>
      <c r="AE84">
        <f t="shared" si="117"/>
        <v>30.5534</v>
      </c>
      <c r="AF84">
        <v>0.76090000000000002</v>
      </c>
      <c r="AG84">
        <v>-0.38074999999999998</v>
      </c>
      <c r="AH84">
        <v>108.139</v>
      </c>
      <c r="AI84">
        <v>110.185</v>
      </c>
      <c r="AJ84">
        <v>110.976</v>
      </c>
      <c r="AK84">
        <f t="shared" si="118"/>
        <v>0.79099999999999682</v>
      </c>
      <c r="AL84">
        <f t="shared" si="119"/>
        <v>110.5805</v>
      </c>
      <c r="AM84">
        <v>5.6388372899999997</v>
      </c>
      <c r="AN84">
        <v>2.0874913371538821</v>
      </c>
      <c r="AO84">
        <v>6.1120448850949058</v>
      </c>
      <c r="AP84" s="4">
        <v>3499.5412999999999</v>
      </c>
      <c r="AQ84" s="4">
        <v>0.2029</v>
      </c>
      <c r="AR84" s="4">
        <v>3583.7550999999999</v>
      </c>
      <c r="AS84" s="4">
        <v>0.70689999999999997</v>
      </c>
      <c r="AT84" s="4">
        <v>1650.0504000000001</v>
      </c>
      <c r="AU84" s="4">
        <v>33.187399999999997</v>
      </c>
      <c r="AV84">
        <v>54.329902030113423</v>
      </c>
      <c r="AW84">
        <v>44.559788950893477</v>
      </c>
      <c r="AX84">
        <v>73.687552288753437</v>
      </c>
    </row>
    <row r="85" spans="1:52" customFormat="1" x14ac:dyDescent="0.3">
      <c r="B85" s="4" t="s">
        <v>809</v>
      </c>
      <c r="C85" s="35">
        <f t="shared" ref="C85:C89" si="124">(H85-MIN($H$84:$H$89))*627.509</f>
        <v>1.2210697630347567</v>
      </c>
      <c r="D85" s="4">
        <f t="shared" ref="D85:D89" si="125">EXP(-C85/(0.001986*295.15))/(EXP(-$C$84/(0.001986*295.15))+EXP(-$C$85/(0.001986*295.15))+EXP(-$C$86/(0.001986*295.15))+EXP(-$C$87/(0.001986*295.15))+EXP(-$C$88/(0.001986*295.15))+EXP(-$C$89/(0.001986*295.15)))</f>
        <v>5.1305836511219796E-2</v>
      </c>
      <c r="E85" s="4">
        <v>-443.77244300000001</v>
      </c>
      <c r="F85" s="4">
        <v>-443.60052300000001</v>
      </c>
      <c r="G85" s="4">
        <v>-443.54628939999998</v>
      </c>
      <c r="H85" s="4">
        <f t="shared" si="123"/>
        <v>-443.37436940000003</v>
      </c>
      <c r="I85" s="4">
        <v>1.9618</v>
      </c>
      <c r="J85" s="4">
        <v>-0.29430000000000001</v>
      </c>
      <c r="K85" s="4">
        <v>1.7899999999999999E-3</v>
      </c>
      <c r="L85" s="4">
        <v>-0.14624999999999999</v>
      </c>
      <c r="M85" s="4">
        <v>0.29609000000000002</v>
      </c>
      <c r="N85" s="4">
        <v>3.6119999999999999E-2</v>
      </c>
      <c r="O85" s="4">
        <v>122.69199999999999</v>
      </c>
      <c r="P85" s="4">
        <v>4.1386000000000003</v>
      </c>
      <c r="Q85" s="4">
        <v>-1.0021</v>
      </c>
      <c r="R85" s="4">
        <v>-3.1364999999999998</v>
      </c>
      <c r="S85" s="4">
        <v>5.2887000000000004</v>
      </c>
      <c r="T85" s="4">
        <v>-0.87990000000000002</v>
      </c>
      <c r="U85">
        <v>0.37168000000000001</v>
      </c>
      <c r="V85">
        <v>0.36547000000000002</v>
      </c>
      <c r="W85">
        <v>-4.6789999999999998E-2</v>
      </c>
      <c r="X85">
        <f t="shared" si="114"/>
        <v>6.2099999999999933E-3</v>
      </c>
      <c r="Y85">
        <f t="shared" si="115"/>
        <v>0.36857499999999999</v>
      </c>
      <c r="Z85" s="4">
        <v>207.1748</v>
      </c>
      <c r="AA85" s="4">
        <v>30.326499999999999</v>
      </c>
      <c r="AB85" s="4">
        <v>30.936699999999998</v>
      </c>
      <c r="AC85" s="4">
        <v>122.7978</v>
      </c>
      <c r="AD85">
        <f t="shared" si="116"/>
        <v>0.61019999999999897</v>
      </c>
      <c r="AE85">
        <f t="shared" si="117"/>
        <v>30.631599999999999</v>
      </c>
      <c r="AF85">
        <v>0.78339999999999999</v>
      </c>
      <c r="AG85">
        <v>-0.38219999999999998</v>
      </c>
      <c r="AH85">
        <v>107.238</v>
      </c>
      <c r="AI85">
        <v>109.733</v>
      </c>
      <c r="AJ85">
        <v>109.932</v>
      </c>
      <c r="AK85">
        <f t="shared" si="118"/>
        <v>0.19899999999999807</v>
      </c>
      <c r="AL85">
        <f t="shared" si="119"/>
        <v>109.83250000000001</v>
      </c>
      <c r="AM85">
        <v>5.4855071200000003</v>
      </c>
      <c r="AN85">
        <v>2.110959199655444</v>
      </c>
      <c r="AO85">
        <v>6.2164735250691443</v>
      </c>
      <c r="AP85" s="4">
        <v>3484.3116</v>
      </c>
      <c r="AQ85" s="4">
        <v>1.7615000000000001</v>
      </c>
      <c r="AR85" s="4">
        <v>3567.0924</v>
      </c>
      <c r="AS85" s="4">
        <v>0.57879999999999998</v>
      </c>
      <c r="AT85" s="4">
        <v>1655.8732</v>
      </c>
      <c r="AU85" s="4">
        <v>38.193800000000003</v>
      </c>
      <c r="AV85">
        <v>54.345919149334662</v>
      </c>
      <c r="AW85">
        <v>44.518613805972223</v>
      </c>
      <c r="AX85">
        <v>73.638271807819294</v>
      </c>
    </row>
    <row r="86" spans="1:52" customFormat="1" x14ac:dyDescent="0.3">
      <c r="B86" s="4" t="s">
        <v>810</v>
      </c>
      <c r="C86" s="35">
        <f t="shared" si="124"/>
        <v>0.31595078148703559</v>
      </c>
      <c r="D86" s="4">
        <f t="shared" si="125"/>
        <v>0.24031095648103512</v>
      </c>
      <c r="E86" s="4">
        <v>-443.77179100000001</v>
      </c>
      <c r="F86" s="4">
        <v>-443.60094099999998</v>
      </c>
      <c r="G86" s="4">
        <v>-443.54666179999998</v>
      </c>
      <c r="H86" s="4">
        <f t="shared" si="123"/>
        <v>-443.37581179999995</v>
      </c>
      <c r="I86" s="4">
        <v>1.4484999999999999</v>
      </c>
      <c r="J86" s="4">
        <v>-0.29213</v>
      </c>
      <c r="K86" s="4">
        <v>2.0699999999999998E-3</v>
      </c>
      <c r="L86" s="4">
        <v>-0.14502999999999999</v>
      </c>
      <c r="M86" s="4">
        <v>0.29420000000000002</v>
      </c>
      <c r="N86" s="4">
        <v>3.5749999999999997E-2</v>
      </c>
      <c r="O86" s="4">
        <v>122.95399999999999</v>
      </c>
      <c r="P86" s="4">
        <v>5.3047000000000004</v>
      </c>
      <c r="Q86" s="4">
        <v>-0.4914</v>
      </c>
      <c r="R86" s="4">
        <v>-4.8132999999999999</v>
      </c>
      <c r="S86" s="4">
        <v>7.1798000000000002</v>
      </c>
      <c r="T86" s="4">
        <v>-0.87573000000000001</v>
      </c>
      <c r="U86">
        <v>0.36514000000000002</v>
      </c>
      <c r="V86">
        <v>0.37101000000000001</v>
      </c>
      <c r="W86">
        <v>-4.786E-2</v>
      </c>
      <c r="X86">
        <f t="shared" si="114"/>
        <v>5.8699999999999863E-3</v>
      </c>
      <c r="Y86">
        <f t="shared" si="115"/>
        <v>0.36807500000000004</v>
      </c>
      <c r="Z86" s="4">
        <v>209.12469999999999</v>
      </c>
      <c r="AA86" s="4">
        <v>30.0441</v>
      </c>
      <c r="AB86" s="4">
        <v>30.8184</v>
      </c>
      <c r="AC86" s="4">
        <v>119.2368</v>
      </c>
      <c r="AD86">
        <f t="shared" si="116"/>
        <v>0.77430000000000021</v>
      </c>
      <c r="AE86">
        <f t="shared" si="117"/>
        <v>30.431249999999999</v>
      </c>
      <c r="AF86">
        <v>0.77</v>
      </c>
      <c r="AG86">
        <v>-0.37819000000000003</v>
      </c>
      <c r="AH86">
        <v>107.078</v>
      </c>
      <c r="AI86">
        <v>110.783</v>
      </c>
      <c r="AJ86">
        <v>110.459</v>
      </c>
      <c r="AK86">
        <f t="shared" si="118"/>
        <v>0.32399999999999807</v>
      </c>
      <c r="AL86">
        <f t="shared" si="119"/>
        <v>110.62100000000001</v>
      </c>
      <c r="AM86">
        <v>5.5397922399999997</v>
      </c>
      <c r="AN86">
        <v>2.1850741994054399</v>
      </c>
      <c r="AO86">
        <v>5.9681306350424466</v>
      </c>
      <c r="AP86" s="4">
        <v>3494.4036000000001</v>
      </c>
      <c r="AQ86" s="4">
        <v>2.6257999999999999</v>
      </c>
      <c r="AR86" s="4">
        <v>3574.3742999999999</v>
      </c>
      <c r="AS86" s="4">
        <v>1.0845</v>
      </c>
      <c r="AT86" s="4">
        <v>1657.3429000000001</v>
      </c>
      <c r="AU86" s="4">
        <v>29.418900000000001</v>
      </c>
      <c r="AV86">
        <v>52.76183013531076</v>
      </c>
      <c r="AW86">
        <v>43.28207147605611</v>
      </c>
      <c r="AX86">
        <v>72.357550495996165</v>
      </c>
    </row>
    <row r="87" spans="1:52" customFormat="1" x14ac:dyDescent="0.3">
      <c r="B87" s="4" t="s">
        <v>811</v>
      </c>
      <c r="C87" s="35">
        <f t="shared" si="124"/>
        <v>0.31588803053725639</v>
      </c>
      <c r="D87" s="4">
        <f t="shared" si="125"/>
        <v>0.24033668383313853</v>
      </c>
      <c r="E87" s="4">
        <v>-443.77179100000001</v>
      </c>
      <c r="F87" s="4">
        <v>-443.60094099999998</v>
      </c>
      <c r="G87" s="4">
        <v>-443.5466619</v>
      </c>
      <c r="H87" s="4">
        <f t="shared" si="123"/>
        <v>-443.37581190000003</v>
      </c>
      <c r="I87" s="4">
        <v>1.4484999999999999</v>
      </c>
      <c r="J87" s="4">
        <v>-0.29213</v>
      </c>
      <c r="K87" s="4">
        <v>2.0699999999999998E-3</v>
      </c>
      <c r="L87" s="4">
        <v>-0.14502999999999999</v>
      </c>
      <c r="M87" s="4">
        <v>0.29420000000000002</v>
      </c>
      <c r="N87" s="4">
        <v>3.5749999999999997E-2</v>
      </c>
      <c r="O87" s="4">
        <v>122.95399999999999</v>
      </c>
      <c r="P87" s="4">
        <v>5.3047000000000004</v>
      </c>
      <c r="Q87" s="4">
        <v>-0.4914</v>
      </c>
      <c r="R87" s="4">
        <v>-4.8132999999999999</v>
      </c>
      <c r="S87" s="4">
        <v>7.1798000000000002</v>
      </c>
      <c r="T87" s="4">
        <v>-0.87573000000000001</v>
      </c>
      <c r="U87">
        <v>0.36514000000000002</v>
      </c>
      <c r="V87">
        <v>0.37101000000000001</v>
      </c>
      <c r="W87">
        <v>-4.786E-2</v>
      </c>
      <c r="X87">
        <f t="shared" si="114"/>
        <v>5.8699999999999863E-3</v>
      </c>
      <c r="Y87">
        <f t="shared" si="115"/>
        <v>0.36807500000000004</v>
      </c>
      <c r="Z87" s="4">
        <v>209.12469999999999</v>
      </c>
      <c r="AA87" s="4">
        <v>30.0441</v>
      </c>
      <c r="AB87" s="4">
        <v>30.8184</v>
      </c>
      <c r="AC87" s="4">
        <v>119.2368</v>
      </c>
      <c r="AD87">
        <f t="shared" si="116"/>
        <v>0.77430000000000021</v>
      </c>
      <c r="AE87">
        <f t="shared" si="117"/>
        <v>30.431249999999999</v>
      </c>
      <c r="AF87">
        <v>0.77</v>
      </c>
      <c r="AG87">
        <v>-0.37819000000000003</v>
      </c>
      <c r="AH87">
        <v>107.078</v>
      </c>
      <c r="AI87">
        <v>110.783</v>
      </c>
      <c r="AJ87">
        <v>110.459</v>
      </c>
      <c r="AK87">
        <f t="shared" si="118"/>
        <v>0.32399999999999807</v>
      </c>
      <c r="AL87">
        <f t="shared" si="119"/>
        <v>110.62100000000001</v>
      </c>
      <c r="AM87">
        <v>5.5397930400000002</v>
      </c>
      <c r="AN87">
        <v>2.1850755521668188</v>
      </c>
      <c r="AO87">
        <v>5.9681307435048359</v>
      </c>
      <c r="AP87" s="4">
        <v>3494.4029</v>
      </c>
      <c r="AQ87" s="4">
        <v>2.6257000000000001</v>
      </c>
      <c r="AR87" s="4">
        <v>3574.3735000000001</v>
      </c>
      <c r="AS87" s="4">
        <v>1.0845</v>
      </c>
      <c r="AT87" s="4">
        <v>1657.3431</v>
      </c>
      <c r="AU87" s="4">
        <v>29.418900000000001</v>
      </c>
      <c r="AV87">
        <v>52.76183013531076</v>
      </c>
      <c r="AW87">
        <v>43.281960862827432</v>
      </c>
      <c r="AX87">
        <v>72.357550495996165</v>
      </c>
    </row>
    <row r="88" spans="1:52" customFormat="1" x14ac:dyDescent="0.3">
      <c r="B88" s="4" t="s">
        <v>812</v>
      </c>
      <c r="C88" s="35">
        <f t="shared" si="124"/>
        <v>1.3390414550936043</v>
      </c>
      <c r="D88" s="4">
        <f t="shared" si="125"/>
        <v>4.1952805241515401E-2</v>
      </c>
      <c r="E88" s="4">
        <v>-443.77217200000001</v>
      </c>
      <c r="F88" s="4">
        <v>-443.60018100000002</v>
      </c>
      <c r="G88" s="4">
        <v>-443.54617239999999</v>
      </c>
      <c r="H88" s="4">
        <f t="shared" si="123"/>
        <v>-443.37418139999994</v>
      </c>
      <c r="I88" s="4">
        <v>1.6866000000000001</v>
      </c>
      <c r="J88" s="4">
        <v>-0.29607</v>
      </c>
      <c r="K88" s="4">
        <v>1.4599999999999999E-3</v>
      </c>
      <c r="L88" s="4">
        <v>-0.14729999999999999</v>
      </c>
      <c r="M88" s="4">
        <v>0.29753000000000002</v>
      </c>
      <c r="N88" s="4">
        <v>3.6459999999999999E-2</v>
      </c>
      <c r="O88" s="4">
        <v>122.121</v>
      </c>
      <c r="P88" s="4">
        <v>3.7185999999999999</v>
      </c>
      <c r="Q88" s="4">
        <v>-0.75970000000000004</v>
      </c>
      <c r="R88" s="4">
        <v>-2.9588999999999999</v>
      </c>
      <c r="S88" s="4">
        <v>4.8125</v>
      </c>
      <c r="T88" s="4">
        <v>-0.89097999999999999</v>
      </c>
      <c r="U88">
        <v>0.37458999999999998</v>
      </c>
      <c r="V88">
        <v>0.37578</v>
      </c>
      <c r="W88">
        <v>-3.7870000000000001E-2</v>
      </c>
      <c r="X88">
        <f t="shared" si="114"/>
        <v>1.1900000000000244E-3</v>
      </c>
      <c r="Y88">
        <f t="shared" si="115"/>
        <v>0.37518499999999999</v>
      </c>
      <c r="Z88" s="4">
        <v>226.96629999999999</v>
      </c>
      <c r="AA88" s="4">
        <v>31.287400000000002</v>
      </c>
      <c r="AB88" s="4">
        <v>31.154299999999999</v>
      </c>
      <c r="AC88" s="4">
        <v>130.72020000000001</v>
      </c>
      <c r="AD88">
        <f t="shared" si="116"/>
        <v>0.13310000000000244</v>
      </c>
      <c r="AE88">
        <f t="shared" si="117"/>
        <v>31.220849999999999</v>
      </c>
      <c r="AF88">
        <v>0.77500000000000002</v>
      </c>
      <c r="AG88">
        <v>-0.38511000000000001</v>
      </c>
      <c r="AH88">
        <v>107.301</v>
      </c>
      <c r="AI88">
        <v>110.514</v>
      </c>
      <c r="AJ88">
        <v>109.992</v>
      </c>
      <c r="AK88">
        <f t="shared" si="118"/>
        <v>0.52199999999999136</v>
      </c>
      <c r="AL88">
        <f t="shared" si="119"/>
        <v>110.253</v>
      </c>
      <c r="AM88">
        <v>5.6197338999999999</v>
      </c>
      <c r="AN88">
        <v>2.0435407176094191</v>
      </c>
      <c r="AO88">
        <v>6.1245160974410124</v>
      </c>
      <c r="AP88" s="4">
        <v>3509.2190999999998</v>
      </c>
      <c r="AQ88" s="4">
        <v>0.32640000000000002</v>
      </c>
      <c r="AR88" s="4">
        <v>3587.2208999999998</v>
      </c>
      <c r="AS88" s="4">
        <v>1.1027</v>
      </c>
      <c r="AT88" s="4">
        <v>1654.9974999999999</v>
      </c>
      <c r="AU88" s="4">
        <v>57.314599999999999</v>
      </c>
      <c r="AV88">
        <v>58.147539417104632</v>
      </c>
      <c r="AW88">
        <v>48.800956580027297</v>
      </c>
      <c r="AX88">
        <v>75.773476948818313</v>
      </c>
    </row>
    <row r="89" spans="1:52" customFormat="1" x14ac:dyDescent="0.3">
      <c r="B89" s="4" t="s">
        <v>813</v>
      </c>
      <c r="C89" s="35">
        <f t="shared" si="124"/>
        <v>1.9770926062236136</v>
      </c>
      <c r="D89" s="4">
        <f t="shared" si="125"/>
        <v>1.4126220650925737E-2</v>
      </c>
      <c r="E89" s="4">
        <v>-443.77019799999999</v>
      </c>
      <c r="F89" s="4">
        <v>-443.59858100000002</v>
      </c>
      <c r="G89" s="4">
        <v>-443.54478160000002</v>
      </c>
      <c r="H89" s="4">
        <f t="shared" si="123"/>
        <v>-443.37316460000005</v>
      </c>
      <c r="I89" s="4">
        <v>1.7438</v>
      </c>
      <c r="J89" s="4">
        <v>-0.29492000000000002</v>
      </c>
      <c r="K89" s="4">
        <v>9.3999999999999997E-4</v>
      </c>
      <c r="L89" s="4">
        <v>-0.14699000000000001</v>
      </c>
      <c r="M89" s="4">
        <v>0.29586000000000001</v>
      </c>
      <c r="N89" s="4">
        <v>3.6510000000000001E-2</v>
      </c>
      <c r="O89" s="4">
        <v>122.381</v>
      </c>
      <c r="P89" s="4">
        <v>3.7622</v>
      </c>
      <c r="Q89" s="4">
        <v>-0.26690000000000003</v>
      </c>
      <c r="R89" s="4">
        <v>-3.4952999999999999</v>
      </c>
      <c r="S89" s="4">
        <v>5.1421999999999999</v>
      </c>
      <c r="T89" s="4">
        <v>-0.88022999999999996</v>
      </c>
      <c r="U89">
        <v>0.36876999999999999</v>
      </c>
      <c r="V89">
        <v>0.37267</v>
      </c>
      <c r="W89">
        <v>-4.2520000000000002E-2</v>
      </c>
      <c r="X89">
        <f t="shared" si="114"/>
        <v>3.9000000000000146E-3</v>
      </c>
      <c r="Y89">
        <f t="shared" si="115"/>
        <v>0.37071999999999999</v>
      </c>
      <c r="Z89" s="4">
        <v>229.8135</v>
      </c>
      <c r="AA89" s="4">
        <v>31.779399999999999</v>
      </c>
      <c r="AB89" s="4">
        <v>31.105499999999999</v>
      </c>
      <c r="AC89" s="4">
        <v>131.54050000000001</v>
      </c>
      <c r="AD89">
        <f t="shared" si="116"/>
        <v>0.67389999999999972</v>
      </c>
      <c r="AE89">
        <f t="shared" si="117"/>
        <v>31.442450000000001</v>
      </c>
      <c r="AF89">
        <v>0.73660000000000003</v>
      </c>
      <c r="AG89">
        <v>-0.37274000000000002</v>
      </c>
      <c r="AH89">
        <v>108.59699999999999</v>
      </c>
      <c r="AI89">
        <v>111.271</v>
      </c>
      <c r="AJ89">
        <v>111.815</v>
      </c>
      <c r="AK89">
        <f t="shared" si="118"/>
        <v>0.54399999999999693</v>
      </c>
      <c r="AL89">
        <f t="shared" si="119"/>
        <v>111.54300000000001</v>
      </c>
      <c r="AM89">
        <v>4.7284726299999997</v>
      </c>
      <c r="AN89">
        <v>2.0876692184713499</v>
      </c>
      <c r="AO89">
        <v>6.2745652522560968</v>
      </c>
      <c r="AP89" s="4">
        <v>3500.4095000000002</v>
      </c>
      <c r="AQ89" s="4">
        <v>3.2431000000000001</v>
      </c>
      <c r="AR89" s="4">
        <v>3590.7127999999998</v>
      </c>
      <c r="AS89" s="4">
        <v>1.0342</v>
      </c>
      <c r="AT89" s="4">
        <v>1651.9981</v>
      </c>
      <c r="AU89" s="4">
        <v>21.746600000000001</v>
      </c>
      <c r="AV89">
        <v>56.047656542645498</v>
      </c>
      <c r="AW89">
        <v>47.18076798853194</v>
      </c>
      <c r="AX89">
        <v>74.000829140942756</v>
      </c>
    </row>
    <row r="90" spans="1:52" s="56" customFormat="1" x14ac:dyDescent="0.3">
      <c r="A90" s="56" t="s">
        <v>814</v>
      </c>
      <c r="B90" s="25" t="s">
        <v>815</v>
      </c>
      <c r="C90" s="66"/>
      <c r="D90" s="65">
        <f>SUM(D84:D89)</f>
        <v>0.99999999999999967</v>
      </c>
      <c r="E90" s="25">
        <f>$D$84*E84+$D$85*E85+$D$86*E86+$D$87*E87+$D$88*E88+$D$89*E89</f>
        <v>-443.77286391783019</v>
      </c>
      <c r="F90" s="25">
        <f t="shared" ref="F90:AX90" si="126">$D$84*F84+$D$85*F85+$D$86*F86+$D$87*F87+$D$88*F88+$D$89*F89</f>
        <v>-443.60154190590055</v>
      </c>
      <c r="G90" s="25">
        <f t="shared" si="126"/>
        <v>-443.54716146327462</v>
      </c>
      <c r="H90" s="25">
        <f t="shared" si="126"/>
        <v>-443.37583945134486</v>
      </c>
      <c r="I90" s="25">
        <f t="shared" si="126"/>
        <v>1.5941710238235687</v>
      </c>
      <c r="J90" s="25">
        <f t="shared" si="126"/>
        <v>-0.29343888154194697</v>
      </c>
      <c r="K90" s="25">
        <f t="shared" si="126"/>
        <v>2.1829871991296754E-3</v>
      </c>
      <c r="L90" s="25">
        <f t="shared" si="126"/>
        <v>-0.14562748087819988</v>
      </c>
      <c r="M90" s="25">
        <f t="shared" si="126"/>
        <v>0.29562186874107665</v>
      </c>
      <c r="N90" s="25">
        <f t="shared" si="126"/>
        <v>3.5871300703517649E-2</v>
      </c>
      <c r="O90" s="25">
        <f t="shared" si="126"/>
        <v>122.75250430059155</v>
      </c>
      <c r="P90" s="25">
        <f t="shared" si="126"/>
        <v>4.5944939677545884</v>
      </c>
      <c r="Q90" s="25">
        <f t="shared" si="126"/>
        <v>-0.55205241164250418</v>
      </c>
      <c r="R90" s="25">
        <f t="shared" si="126"/>
        <v>-4.0424003593623548</v>
      </c>
      <c r="S90" s="25">
        <f t="shared" si="126"/>
        <v>6.1490334318420627</v>
      </c>
      <c r="T90" s="25">
        <f t="shared" si="126"/>
        <v>-0.8809647129826309</v>
      </c>
      <c r="U90" s="25">
        <f t="shared" si="126"/>
        <v>0.36943323543812251</v>
      </c>
      <c r="V90" s="25">
        <f t="shared" si="126"/>
        <v>0.37163731579347159</v>
      </c>
      <c r="W90" s="25">
        <f t="shared" si="126"/>
        <v>-4.5090055401943427E-2</v>
      </c>
      <c r="X90" s="25">
        <f t="shared" si="126"/>
        <v>3.6487551394913964E-3</v>
      </c>
      <c r="Y90" s="25">
        <f t="shared" si="126"/>
        <v>0.37053527561579708</v>
      </c>
      <c r="Z90" s="25">
        <f t="shared" si="126"/>
        <v>211.65734327618435</v>
      </c>
      <c r="AA90" s="25">
        <f t="shared" si="126"/>
        <v>30.283899794702496</v>
      </c>
      <c r="AB90" s="25">
        <f t="shared" si="126"/>
        <v>30.794622852255401</v>
      </c>
      <c r="AC90" s="25">
        <f t="shared" si="126"/>
        <v>120.30819811526162</v>
      </c>
      <c r="AD90" s="25">
        <f t="shared" si="126"/>
        <v>0.54093021450151746</v>
      </c>
      <c r="AE90" s="25">
        <f t="shared" si="126"/>
        <v>30.539261323478943</v>
      </c>
      <c r="AF90" s="25">
        <f t="shared" si="126"/>
        <v>0.76667654224044912</v>
      </c>
      <c r="AG90" s="25">
        <f t="shared" si="126"/>
        <v>-0.37966369870717598</v>
      </c>
      <c r="AH90" s="25">
        <f t="shared" si="126"/>
        <v>107.55411965319574</v>
      </c>
      <c r="AI90" s="25">
        <f t="shared" si="126"/>
        <v>110.47838059935616</v>
      </c>
      <c r="AJ90" s="25">
        <f t="shared" si="126"/>
        <v>110.64451221540833</v>
      </c>
      <c r="AK90" s="25">
        <f t="shared" si="126"/>
        <v>0.52139001564788956</v>
      </c>
      <c r="AL90" s="25">
        <f t="shared" si="126"/>
        <v>110.56144640738223</v>
      </c>
      <c r="AM90" s="25">
        <f t="shared" si="126"/>
        <v>5.569703527207702</v>
      </c>
      <c r="AN90" s="25">
        <f t="shared" si="126"/>
        <v>2.1337573340738998</v>
      </c>
      <c r="AO90" s="25">
        <f t="shared" si="126"/>
        <v>6.0510496661061746</v>
      </c>
      <c r="AP90" s="25">
        <f t="shared" si="126"/>
        <v>3496.708611127699</v>
      </c>
      <c r="AQ90" s="25">
        <f t="shared" si="126"/>
        <v>1.4955301183054868</v>
      </c>
      <c r="AR90" s="25">
        <f t="shared" si="126"/>
        <v>3578.6348406221859</v>
      </c>
      <c r="AS90" s="25">
        <f t="shared" si="126"/>
        <v>0.90304870365918433</v>
      </c>
      <c r="AT90" s="25">
        <f t="shared" si="126"/>
        <v>1654.0893729719373</v>
      </c>
      <c r="AU90" s="25">
        <f t="shared" si="126"/>
        <v>32.483525364785777</v>
      </c>
      <c r="AV90" s="25">
        <f t="shared" si="126"/>
        <v>53.761459722781005</v>
      </c>
      <c r="AW90" s="25">
        <f t="shared" si="126"/>
        <v>44.158471359703277</v>
      </c>
      <c r="AX90" s="25">
        <f t="shared" si="126"/>
        <v>73.13769749810406</v>
      </c>
      <c r="AY90" s="25"/>
      <c r="AZ90" s="25"/>
    </row>
    <row r="91" spans="1:52" customFormat="1" x14ac:dyDescent="0.3">
      <c r="B91" s="4" t="s">
        <v>655</v>
      </c>
      <c r="C91" s="35">
        <f>(H91-MIN($H$91:$H$94))*627.509</f>
        <v>3.7211283684524005E-2</v>
      </c>
      <c r="D91" s="67">
        <f>EXP(-C91/(0.001986*295.15))/(EXP(-$C$91/(0.001986*295.15))+EXP(-$C$92/(0.001986*295.15))+EXP(-$C$93/(0.001986*295.15))+EXP(-$C$94/(0.001986*295.15)))</f>
        <v>0.37560060984736188</v>
      </c>
      <c r="E91" s="4">
        <v>-781.84017600000004</v>
      </c>
      <c r="F91" s="4">
        <v>-781.69489199999998</v>
      </c>
      <c r="G91" s="4">
        <v>-781.60565970000005</v>
      </c>
      <c r="H91" s="4">
        <f t="shared" ref="H91:H94" si="127">G91+F91-E91</f>
        <v>-781.4603757000001</v>
      </c>
      <c r="I91" s="4">
        <v>1.1781999999999999</v>
      </c>
      <c r="J91" s="4">
        <v>-0.28072000000000003</v>
      </c>
      <c r="K91" s="4">
        <v>-2.2300000000000002E-3</v>
      </c>
      <c r="L91" s="4">
        <v>-0.14147999999999999</v>
      </c>
      <c r="M91" s="4">
        <v>0.27849000000000002</v>
      </c>
      <c r="N91" s="4">
        <v>3.594E-2</v>
      </c>
      <c r="O91" s="4">
        <v>119.074</v>
      </c>
      <c r="P91" s="4">
        <v>6.2530999999999999</v>
      </c>
      <c r="Q91" s="4">
        <v>0.32350000000000001</v>
      </c>
      <c r="R91" s="4">
        <v>-6.5766999999999998</v>
      </c>
      <c r="S91" s="4">
        <v>9.0807000000000002</v>
      </c>
      <c r="T91" s="4">
        <v>-0.87258999999999998</v>
      </c>
      <c r="U91">
        <v>0.36734</v>
      </c>
      <c r="V91">
        <v>0.36635000000000001</v>
      </c>
      <c r="W91">
        <v>-0.23122000000000001</v>
      </c>
      <c r="X91">
        <f t="shared" ref="X91:X94" si="128">ABS(U91-V91)</f>
        <v>9.8999999999999089E-4</v>
      </c>
      <c r="Y91">
        <f t="shared" ref="Y91:Y94" si="129">AVERAGE(U91:V91)</f>
        <v>0.36684499999999998</v>
      </c>
      <c r="Z91" s="4">
        <v>212.8663</v>
      </c>
      <c r="AA91" s="4">
        <v>30.968499999999999</v>
      </c>
      <c r="AB91" s="4">
        <v>30.747199999999999</v>
      </c>
      <c r="AC91" s="4">
        <v>147.65309999999999</v>
      </c>
      <c r="AD91">
        <f t="shared" ref="AD91:AD94" si="130">ABS(AA91-AB91)</f>
        <v>0.22129999999999939</v>
      </c>
      <c r="AE91">
        <f t="shared" ref="AE91:AE94" si="131">AVERAGE(AA91:AB91)</f>
        <v>30.857849999999999</v>
      </c>
      <c r="AF91">
        <v>0.78149999999999997</v>
      </c>
      <c r="AG91">
        <v>-0.38596999999999998</v>
      </c>
      <c r="AH91">
        <v>106.59399999999999</v>
      </c>
      <c r="AI91">
        <v>110.004</v>
      </c>
      <c r="AJ91">
        <v>110.476</v>
      </c>
      <c r="AK91">
        <f t="shared" ref="AK91:AK94" si="132">ABS(AI91-AJ91)</f>
        <v>0.4719999999999942</v>
      </c>
      <c r="AL91">
        <f t="shared" ref="AL91:AL94" si="133">AVERAGE(AI91:AJ91)</f>
        <v>110.24000000000001</v>
      </c>
      <c r="AM91">
        <v>5.9465745000000014</v>
      </c>
      <c r="AN91">
        <v>1.7</v>
      </c>
      <c r="AO91">
        <v>6.7378711956171431</v>
      </c>
      <c r="AP91" s="4">
        <v>3495.4944999999998</v>
      </c>
      <c r="AQ91" s="4">
        <v>1.4849000000000001</v>
      </c>
      <c r="AR91" s="4">
        <v>3572.0875000000001</v>
      </c>
      <c r="AS91" s="4">
        <v>2.0951</v>
      </c>
      <c r="AT91" s="4">
        <v>1667.6581000000001</v>
      </c>
      <c r="AU91" s="4">
        <v>26.5932</v>
      </c>
      <c r="AV91">
        <v>47.994847606889223</v>
      </c>
      <c r="AW91">
        <v>37.018077320003847</v>
      </c>
      <c r="AX91">
        <v>70.22782446311858</v>
      </c>
    </row>
    <row r="92" spans="1:52" customFormat="1" x14ac:dyDescent="0.3">
      <c r="B92" s="4" t="s">
        <v>656</v>
      </c>
      <c r="C92" s="50">
        <f t="shared" ref="C92:C94" si="134">(H92-MIN($H$91:$H$94))*627.509</f>
        <v>0</v>
      </c>
      <c r="D92" s="67">
        <f t="shared" ref="D92:D94" si="135">EXP(-C92/(0.001986*295.15))/(EXP(-$C$91/(0.001986*295.15))+EXP(-$C$92/(0.001986*295.15))+EXP(-$C$93/(0.001986*295.15))+EXP(-$C$94/(0.001986*295.15)))</f>
        <v>0.40021770687211744</v>
      </c>
      <c r="E92" s="4">
        <v>-781.84019000000001</v>
      </c>
      <c r="F92" s="4">
        <v>-781.69495700000004</v>
      </c>
      <c r="G92" s="4">
        <v>-781.60566800000004</v>
      </c>
      <c r="H92" s="4">
        <f t="shared" si="127"/>
        <v>-781.46043500000007</v>
      </c>
      <c r="I92" s="4">
        <v>1.1620999999999999</v>
      </c>
      <c r="J92" s="4">
        <v>-0.28047</v>
      </c>
      <c r="K92" s="4">
        <v>-2.5999999999999998E-4</v>
      </c>
      <c r="L92" s="4">
        <v>-0.14036000000000001</v>
      </c>
      <c r="M92" s="4">
        <v>0.28021000000000001</v>
      </c>
      <c r="N92" s="4">
        <v>3.5159999999999997E-2</v>
      </c>
      <c r="O92" s="4">
        <v>118.74</v>
      </c>
      <c r="P92" s="4">
        <v>6.2416</v>
      </c>
      <c r="Q92" s="4">
        <v>0.26779999999999998</v>
      </c>
      <c r="R92" s="4">
        <v>-6.5094000000000003</v>
      </c>
      <c r="S92" s="4">
        <v>9.0222999999999995</v>
      </c>
      <c r="T92" s="4">
        <v>-0.87139999999999995</v>
      </c>
      <c r="U92">
        <v>0.36657000000000001</v>
      </c>
      <c r="V92">
        <v>0.36635000000000001</v>
      </c>
      <c r="W92">
        <v>-0.23147999999999999</v>
      </c>
      <c r="X92">
        <f t="shared" si="128"/>
        <v>2.1999999999999797E-4</v>
      </c>
      <c r="Y92">
        <f t="shared" si="129"/>
        <v>0.36646000000000001</v>
      </c>
      <c r="Z92" s="4">
        <v>211.28870000000001</v>
      </c>
      <c r="AA92" s="4">
        <v>30.9269</v>
      </c>
      <c r="AB92" s="4">
        <v>30.700099999999999</v>
      </c>
      <c r="AC92" s="4">
        <v>147.69980000000001</v>
      </c>
      <c r="AD92">
        <f t="shared" si="130"/>
        <v>0.22680000000000078</v>
      </c>
      <c r="AE92">
        <f t="shared" si="131"/>
        <v>30.813499999999998</v>
      </c>
      <c r="AF92">
        <v>0.78249999999999997</v>
      </c>
      <c r="AG92">
        <v>-0.38634000000000002</v>
      </c>
      <c r="AH92">
        <v>106.568</v>
      </c>
      <c r="AI92">
        <v>110.003</v>
      </c>
      <c r="AJ92">
        <v>110.386</v>
      </c>
      <c r="AK92">
        <f t="shared" si="132"/>
        <v>0.38299999999999557</v>
      </c>
      <c r="AL92">
        <f t="shared" si="133"/>
        <v>110.19450000000001</v>
      </c>
      <c r="AM92">
        <v>5.33941278</v>
      </c>
      <c r="AN92">
        <v>1.7</v>
      </c>
      <c r="AO92">
        <v>6.7199843204811041</v>
      </c>
      <c r="AP92" s="4">
        <v>3495.2712999999999</v>
      </c>
      <c r="AQ92" s="4">
        <v>1.1249</v>
      </c>
      <c r="AR92" s="4">
        <v>3571.8049999999998</v>
      </c>
      <c r="AS92" s="4">
        <v>2.1214</v>
      </c>
      <c r="AT92" s="4">
        <v>1667.0735999999999</v>
      </c>
      <c r="AU92" s="4">
        <v>24.630400000000002</v>
      </c>
      <c r="AV92">
        <v>47.959844745245753</v>
      </c>
      <c r="AW92">
        <v>37.262406201330883</v>
      </c>
      <c r="AX92">
        <v>70.198208023185899</v>
      </c>
    </row>
    <row r="93" spans="1:52" customFormat="1" x14ac:dyDescent="0.3">
      <c r="B93" s="4" t="s">
        <v>806</v>
      </c>
      <c r="C93" s="35">
        <f t="shared" si="134"/>
        <v>0.76223518243725308</v>
      </c>
      <c r="D93" s="67">
        <f t="shared" si="135"/>
        <v>0.10903169442597256</v>
      </c>
      <c r="E93" s="4">
        <v>-781.83839999999998</v>
      </c>
      <c r="F93" s="4">
        <v>-781.69353999999998</v>
      </c>
      <c r="G93" s="4">
        <v>-781.60408029999996</v>
      </c>
      <c r="H93" s="4">
        <f t="shared" si="127"/>
        <v>-781.45922029999986</v>
      </c>
      <c r="I93" s="4">
        <v>2.9914000000000001</v>
      </c>
      <c r="J93" s="4">
        <v>-0.28036</v>
      </c>
      <c r="K93" s="4">
        <v>-2.2100000000000002E-3</v>
      </c>
      <c r="L93" s="4">
        <v>-0.14127999999999999</v>
      </c>
      <c r="M93" s="4">
        <v>0.27815000000000001</v>
      </c>
      <c r="N93" s="4">
        <v>3.5880000000000002E-2</v>
      </c>
      <c r="O93" s="4">
        <v>118.77800000000001</v>
      </c>
      <c r="P93" s="4">
        <v>5.7403000000000004</v>
      </c>
      <c r="Q93" s="4">
        <v>-0.51629999999999998</v>
      </c>
      <c r="R93" s="4">
        <v>-5.2240000000000002</v>
      </c>
      <c r="S93" s="4">
        <v>7.7786999999999997</v>
      </c>
      <c r="T93" s="4">
        <v>-0.88148000000000004</v>
      </c>
      <c r="U93">
        <v>0.36814999999999998</v>
      </c>
      <c r="V93">
        <v>0.37258000000000002</v>
      </c>
      <c r="W93">
        <v>-0.22342000000000001</v>
      </c>
      <c r="X93">
        <f t="shared" si="128"/>
        <v>4.430000000000045E-3</v>
      </c>
      <c r="Y93">
        <f t="shared" si="129"/>
        <v>0.370365</v>
      </c>
      <c r="Z93" s="4">
        <v>225.51009999999999</v>
      </c>
      <c r="AA93" s="4">
        <v>31.188500000000001</v>
      </c>
      <c r="AB93" s="4">
        <v>30.838100000000001</v>
      </c>
      <c r="AC93" s="4">
        <v>148.6318</v>
      </c>
      <c r="AD93">
        <f t="shared" si="130"/>
        <v>0.35040000000000049</v>
      </c>
      <c r="AE93">
        <f t="shared" si="131"/>
        <v>31.013300000000001</v>
      </c>
      <c r="AF93">
        <v>0.76780000000000004</v>
      </c>
      <c r="AG93">
        <v>-0.38653999999999999</v>
      </c>
      <c r="AH93">
        <v>107.61799999999999</v>
      </c>
      <c r="AI93">
        <v>110.304</v>
      </c>
      <c r="AJ93">
        <v>110.65600000000001</v>
      </c>
      <c r="AK93">
        <f t="shared" si="132"/>
        <v>0.35200000000000387</v>
      </c>
      <c r="AL93">
        <f t="shared" si="133"/>
        <v>110.48</v>
      </c>
      <c r="AM93">
        <v>5.6581904500000002</v>
      </c>
      <c r="AN93">
        <v>1.926850331630477</v>
      </c>
      <c r="AO93">
        <v>6.7237239511626914</v>
      </c>
      <c r="AP93" s="4">
        <v>3491.3434000000002</v>
      </c>
      <c r="AQ93" s="4">
        <v>2.1635</v>
      </c>
      <c r="AR93" s="4">
        <v>3575.7383</v>
      </c>
      <c r="AS93" s="4">
        <v>1.4924999999999999</v>
      </c>
      <c r="AT93" s="4">
        <v>1651.2570000000001</v>
      </c>
      <c r="AU93" s="4">
        <v>34.653300000000002</v>
      </c>
      <c r="AV93">
        <v>50.034876099074857</v>
      </c>
      <c r="AW93">
        <v>39.250163433576283</v>
      </c>
      <c r="AX93">
        <v>71.030526225362948</v>
      </c>
    </row>
    <row r="94" spans="1:52" customFormat="1" x14ac:dyDescent="0.3">
      <c r="B94" s="4" t="s">
        <v>807</v>
      </c>
      <c r="C94" s="35">
        <f t="shared" si="134"/>
        <v>0.73023222344671335</v>
      </c>
      <c r="D94" s="67">
        <f t="shared" si="135"/>
        <v>0.11514998885454804</v>
      </c>
      <c r="E94" s="4">
        <v>-781.83885799999996</v>
      </c>
      <c r="F94" s="4">
        <v>-781.69363999999996</v>
      </c>
      <c r="G94" s="4">
        <v>-781.60448929999995</v>
      </c>
      <c r="H94" s="4">
        <f t="shared" si="127"/>
        <v>-781.45927129999984</v>
      </c>
      <c r="I94" s="4">
        <v>3.0709</v>
      </c>
      <c r="J94" s="4">
        <v>-0.27989999999999998</v>
      </c>
      <c r="K94" s="4">
        <v>-6.0000000000000002E-5</v>
      </c>
      <c r="L94" s="4">
        <v>-0.13997999999999999</v>
      </c>
      <c r="M94" s="4">
        <v>0.27983999999999998</v>
      </c>
      <c r="N94" s="4">
        <v>3.5009999999999999E-2</v>
      </c>
      <c r="O94" s="4">
        <v>118.67100000000001</v>
      </c>
      <c r="P94" s="4">
        <v>5.9440999999999997</v>
      </c>
      <c r="Q94" s="4">
        <v>-1.1850000000000001</v>
      </c>
      <c r="R94" s="4">
        <v>-4.7591000000000001</v>
      </c>
      <c r="S94" s="4">
        <v>7.7061999999999999</v>
      </c>
      <c r="T94" s="4">
        <v>-0.88041999999999998</v>
      </c>
      <c r="U94">
        <v>0.37230999999999997</v>
      </c>
      <c r="V94">
        <v>0.36770000000000003</v>
      </c>
      <c r="W94">
        <v>-0.22287000000000001</v>
      </c>
      <c r="X94">
        <f t="shared" si="128"/>
        <v>4.6099999999999475E-3</v>
      </c>
      <c r="Y94">
        <f t="shared" si="129"/>
        <v>0.37000500000000003</v>
      </c>
      <c r="Z94" s="4">
        <v>222.95349999999999</v>
      </c>
      <c r="AA94" s="4">
        <v>30.750299999999999</v>
      </c>
      <c r="AB94" s="4">
        <v>31.169</v>
      </c>
      <c r="AC94" s="4">
        <v>148.01070000000001</v>
      </c>
      <c r="AD94">
        <f t="shared" si="130"/>
        <v>0.41870000000000118</v>
      </c>
      <c r="AE94">
        <f t="shared" si="131"/>
        <v>30.95965</v>
      </c>
      <c r="AF94">
        <v>0.77029999999999998</v>
      </c>
      <c r="AG94">
        <v>-0.38680999999999999</v>
      </c>
      <c r="AH94">
        <v>107.51600000000001</v>
      </c>
      <c r="AI94">
        <v>110.595</v>
      </c>
      <c r="AJ94">
        <v>110.19799999999999</v>
      </c>
      <c r="AK94">
        <f t="shared" si="132"/>
        <v>0.39700000000000557</v>
      </c>
      <c r="AL94">
        <f t="shared" si="133"/>
        <v>110.3965</v>
      </c>
      <c r="AM94">
        <v>5.6742676899999998</v>
      </c>
      <c r="AN94">
        <v>1.9365834051520949</v>
      </c>
      <c r="AO94">
        <v>6.7550839023628786</v>
      </c>
      <c r="AP94" s="4">
        <v>3488.8519999999999</v>
      </c>
      <c r="AQ94" s="4">
        <v>2.1970000000000001</v>
      </c>
      <c r="AR94" s="4">
        <v>3572.7242000000001</v>
      </c>
      <c r="AS94" s="4">
        <v>1.3792</v>
      </c>
      <c r="AT94" s="4">
        <v>1650.6755000000001</v>
      </c>
      <c r="AU94" s="4">
        <v>34.098300000000002</v>
      </c>
      <c r="AV94">
        <v>50.856077009664418</v>
      </c>
      <c r="AW94">
        <v>41.047420053115417</v>
      </c>
      <c r="AX94">
        <v>70.933659006621781</v>
      </c>
    </row>
    <row r="95" spans="1:52" s="56" customFormat="1" x14ac:dyDescent="0.3">
      <c r="A95" s="56" t="s">
        <v>657</v>
      </c>
      <c r="B95" s="25" t="s">
        <v>658</v>
      </c>
      <c r="C95" s="66"/>
      <c r="D95" s="65">
        <f>SUM(D91:D94)</f>
        <v>1</v>
      </c>
      <c r="E95" s="25">
        <f>$D$91*E91+$D$92*E94+$D$93*E92+$D$94*E93</f>
        <v>-781.83944553312585</v>
      </c>
      <c r="F95" s="25">
        <f t="shared" ref="F95:AX95" si="136">$D$91*F91+$D$92*F94+$D$93*F92+$D$94*F93</f>
        <v>-781.69424233170616</v>
      </c>
      <c r="G95" s="25">
        <f t="shared" si="136"/>
        <v>-781.60501032226648</v>
      </c>
      <c r="H95" s="25">
        <f t="shared" si="136"/>
        <v>-781.45980712084679</v>
      </c>
      <c r="I95" s="25">
        <f t="shared" si="136"/>
        <v>2.1427266033076648</v>
      </c>
      <c r="J95" s="25">
        <f>$D$91*J91+$D$92*J94+$D$93*J92+$D$94*J93</f>
        <v>-0.28032310956077072</v>
      </c>
      <c r="K95" s="25">
        <f t="shared" si="136"/>
        <v>-1.1444321382912482E-3</v>
      </c>
      <c r="L95" s="25">
        <f t="shared" si="136"/>
        <v>-0.1407345279441638</v>
      </c>
      <c r="M95" s="25">
        <f t="shared" si="136"/>
        <v>0.27917867742247943</v>
      </c>
      <c r="N95" s="25">
        <f t="shared" si="136"/>
        <v>3.5475843811625399E-2</v>
      </c>
      <c r="O95" s="25">
        <f t="shared" si="136"/>
        <v>118.8422112814913</v>
      </c>
      <c r="P95" s="25">
        <f t="shared" si="136"/>
        <v>6.0691299498060047</v>
      </c>
      <c r="Q95" s="25">
        <f t="shared" si="136"/>
        <v>-0.38300443683616531</v>
      </c>
      <c r="R95" s="25">
        <f t="shared" si="136"/>
        <v>-5.6861630730308228</v>
      </c>
      <c r="S95" s="25">
        <f t="shared" si="136"/>
        <v>8.3743080254611755</v>
      </c>
      <c r="T95" s="25">
        <f t="shared" si="136"/>
        <v>-0.87661764032935863</v>
      </c>
      <c r="U95" s="25">
        <f t="shared" si="136"/>
        <v>0.36933839908941857</v>
      </c>
      <c r="V95" s="25">
        <f t="shared" si="136"/>
        <v>0.3676076783348412</v>
      </c>
      <c r="W95" s="25">
        <f t="shared" si="136"/>
        <v>-0.22700836047510312</v>
      </c>
      <c r="X95" s="25">
        <f t="shared" si="136"/>
        <v>2.7509496558286921E-3</v>
      </c>
      <c r="Y95" s="25">
        <f t="shared" si="136"/>
        <v>0.36847303871212989</v>
      </c>
      <c r="Z95" s="25">
        <f t="shared" si="136"/>
        <v>218.18730108071313</v>
      </c>
      <c r="AA95" s="25">
        <f t="shared" si="136"/>
        <v>30.901969775420383</v>
      </c>
      <c r="AB95" s="25">
        <f t="shared" si="136"/>
        <v>30.92134356993807</v>
      </c>
      <c r="AC95" s="25">
        <f t="shared" si="136"/>
        <v>147.91400692619908</v>
      </c>
      <c r="AD95" s="25">
        <f t="shared" si="136"/>
        <v>0.31576851321702132</v>
      </c>
      <c r="AE95" s="25">
        <f t="shared" si="136"/>
        <v>30.911656672679229</v>
      </c>
      <c r="AF95" s="25">
        <f t="shared" si="136"/>
        <v>0.77554903853015078</v>
      </c>
      <c r="AG95" s="25">
        <f t="shared" si="136"/>
        <v>-0.38641216009435725</v>
      </c>
      <c r="AH95" s="25">
        <f t="shared" si="136"/>
        <v>107.07807949026808</v>
      </c>
      <c r="AI95" s="25">
        <f t="shared" si="136"/>
        <v>110.27496462972336</v>
      </c>
      <c r="AJ95" s="25">
        <f t="shared" si="136"/>
        <v>110.37565362298503</v>
      </c>
      <c r="AK95" s="25">
        <f t="shared" si="136"/>
        <v>0.41846185251813384</v>
      </c>
      <c r="AL95" s="25">
        <f t="shared" si="136"/>
        <v>110.3253091263542</v>
      </c>
      <c r="AM95" s="25">
        <f t="shared" si="136"/>
        <v>5.7381852016706221</v>
      </c>
      <c r="AN95" s="25">
        <f t="shared" si="136"/>
        <v>1.820806681052868</v>
      </c>
      <c r="AO95" s="25">
        <f t="shared" si="136"/>
        <v>6.7411807342946624</v>
      </c>
      <c r="AP95" s="25">
        <f t="shared" si="136"/>
        <v>3492.3337188891715</v>
      </c>
      <c r="AQ95" s="25">
        <f t="shared" si="136"/>
        <v>1.8087844015069809</v>
      </c>
      <c r="AR95" s="25">
        <f t="shared" si="136"/>
        <v>3572.7319067396002</v>
      </c>
      <c r="AS95" s="25">
        <f t="shared" si="136"/>
        <v>1.7420622939299033</v>
      </c>
      <c r="AT95" s="25">
        <f t="shared" si="136"/>
        <v>1658.9090472636792</v>
      </c>
      <c r="AU95" s="25">
        <f t="shared" si="136"/>
        <v>30.310986927193174</v>
      </c>
      <c r="AV95" s="25">
        <f t="shared" si="136"/>
        <v>49.371055114126371</v>
      </c>
      <c r="AW95" s="25">
        <f t="shared" si="136"/>
        <v>38.914355911880136</v>
      </c>
      <c r="AX95" s="25">
        <f t="shared" si="136"/>
        <v>70.599513913897795</v>
      </c>
      <c r="AY95" s="25"/>
      <c r="AZ95" s="25"/>
    </row>
    <row r="96" spans="1:52" customFormat="1" x14ac:dyDescent="0.3">
      <c r="B96" t="s">
        <v>661</v>
      </c>
      <c r="C96" s="35">
        <f>(H96-MIN($H$96:$H$107))*627.509</f>
        <v>1.5449899088658772</v>
      </c>
      <c r="D96" s="4">
        <f>EXP(-C96/(0.001986*295.15))/(EXP(-$C$96/(0.001986*295.15))+EXP(-$C$97/(0.001986*295.15))+EXP(-$C$98/(0.001986*295.15))+EXP(-$C$99/(0.001986*295.15))+EXP(-$C$100/(0.001986*295.15))+EXP(-$C$101/(0.001986*295.15))+EXP(-$C$102/(0.001986*295.15))+EXP(-$C$103/(0.001986*295.15))+EXP(-$C$104/(0.001986*295.15))+EXP(-$C$105/(0.001986*295.15))+EXP(-$C$106/(0.001986*295.15))+EXP(-$C$107/(0.001986*295.15)))</f>
        <v>2.5629014819347675E-2</v>
      </c>
      <c r="E96">
        <v>-347.89812899999998</v>
      </c>
      <c r="F96">
        <v>-347.71091799999999</v>
      </c>
      <c r="G96">
        <v>-347.6963255</v>
      </c>
      <c r="H96" s="4">
        <f t="shared" ref="H96:H107" si="137">G96+F96-E96</f>
        <v>-347.50911450000007</v>
      </c>
      <c r="I96">
        <v>0.7762</v>
      </c>
      <c r="J96">
        <v>-0.26735999999999999</v>
      </c>
      <c r="K96">
        <v>2.5000000000000001E-3</v>
      </c>
      <c r="L96">
        <v>-0.13242999999999999</v>
      </c>
      <c r="M96">
        <v>0.26985999999999999</v>
      </c>
      <c r="N96">
        <v>3.2489999999999998E-2</v>
      </c>
      <c r="O96">
        <v>93.628500000000003</v>
      </c>
      <c r="P96">
        <v>4.7553000000000001</v>
      </c>
      <c r="Q96">
        <v>1.8232999999999999</v>
      </c>
      <c r="R96">
        <v>-6.5785999999999998</v>
      </c>
      <c r="S96">
        <v>8.3195999999999994</v>
      </c>
      <c r="T96">
        <v>-0.89076</v>
      </c>
      <c r="U96">
        <v>0.37246000000000001</v>
      </c>
      <c r="V96">
        <v>0.36449999999999999</v>
      </c>
      <c r="W96">
        <v>-0.19808999999999999</v>
      </c>
      <c r="X96">
        <f t="shared" ref="X96:X107" si="138">ABS(U96-V96)</f>
        <v>7.9600000000000226E-3</v>
      </c>
      <c r="Y96">
        <f t="shared" ref="Y96:Y107" si="139">AVERAGE(U96:V96)</f>
        <v>0.36848000000000003</v>
      </c>
      <c r="Z96">
        <v>235.62309999999999</v>
      </c>
      <c r="AA96">
        <v>30.919799999999999</v>
      </c>
      <c r="AB96">
        <v>31.4208</v>
      </c>
      <c r="AC96">
        <v>142.95599999999999</v>
      </c>
      <c r="AD96">
        <f t="shared" ref="AD96:AD107" si="140">ABS(AA96-AB96)</f>
        <v>0.50100000000000122</v>
      </c>
      <c r="AE96">
        <f t="shared" ref="AE96:AE107" si="141">AVERAGE(AA96:AB96)</f>
        <v>31.170299999999997</v>
      </c>
      <c r="AF96">
        <v>0.76180000000000003</v>
      </c>
      <c r="AG96">
        <v>-0.37928000000000001</v>
      </c>
      <c r="AH96">
        <v>107.21899999999999</v>
      </c>
      <c r="AI96">
        <v>111.11799999999999</v>
      </c>
      <c r="AJ96">
        <v>110.821</v>
      </c>
      <c r="AK96">
        <f t="shared" ref="AK96:AK107" si="142">ABS(AI96-AJ96)</f>
        <v>0.29699999999999704</v>
      </c>
      <c r="AL96">
        <f t="shared" ref="AL96:AL107" si="143">AVERAGE(AI96:AJ96)</f>
        <v>110.9695</v>
      </c>
      <c r="AM96">
        <v>7.0419082700000004</v>
      </c>
      <c r="AN96">
        <v>1.905106940469633</v>
      </c>
      <c r="AO96">
        <v>5.4216926028565524</v>
      </c>
      <c r="AP96">
        <v>3503.1774999999998</v>
      </c>
      <c r="AQ96">
        <v>0.4098</v>
      </c>
      <c r="AR96">
        <v>3583.7932000000001</v>
      </c>
      <c r="AS96">
        <v>1.2985</v>
      </c>
      <c r="AT96">
        <v>1661.9502</v>
      </c>
      <c r="AU96">
        <v>33.724600000000002</v>
      </c>
      <c r="AV96">
        <v>48.386036395882627</v>
      </c>
      <c r="AW96">
        <v>36.038992642146383</v>
      </c>
      <c r="AX96">
        <v>70.763881367389843</v>
      </c>
    </row>
    <row r="97" spans="1:52" customFormat="1" x14ac:dyDescent="0.3">
      <c r="A97" s="11"/>
      <c r="B97" t="s">
        <v>662</v>
      </c>
      <c r="C97" s="50">
        <f t="shared" ref="C97:C107" si="144">(H97-MIN($H$96:$H$107))*627.509</f>
        <v>0</v>
      </c>
      <c r="D97" s="4">
        <f t="shared" ref="D97:D107" si="145">EXP(-C97/(0.001986*295.15))/(EXP(-$C$96/(0.001986*295.15))+EXP(-$C$97/(0.001986*295.15))+EXP(-$C$98/(0.001986*295.15))+EXP(-$C$99/(0.001986*295.15))+EXP(-$C$100/(0.001986*295.15))+EXP(-$C$101/(0.001986*295.15))+EXP(-$C$102/(0.001986*295.15))+EXP(-$C$103/(0.001986*295.15))+EXP(-$C$104/(0.001986*295.15))+EXP(-$C$105/(0.001986*295.15))+EXP(-$C$106/(0.001986*295.15))+EXP(-$C$107/(0.001986*295.15)))</f>
        <v>0.35762017561761333</v>
      </c>
      <c r="E97">
        <v>-347.90205800000001</v>
      </c>
      <c r="F97">
        <v>-347.71502500000003</v>
      </c>
      <c r="G97">
        <v>-347.6986096</v>
      </c>
      <c r="H97" s="4">
        <f t="shared" si="137"/>
        <v>-347.51157660000001</v>
      </c>
      <c r="I97">
        <v>2.7572000000000001</v>
      </c>
      <c r="J97">
        <v>-0.27133000000000002</v>
      </c>
      <c r="K97">
        <v>5.0699999999999999E-3</v>
      </c>
      <c r="L97">
        <v>-0.13313</v>
      </c>
      <c r="M97">
        <v>0.27639999999999998</v>
      </c>
      <c r="N97">
        <v>3.2059999999999998E-2</v>
      </c>
      <c r="O97">
        <v>95.490300000000005</v>
      </c>
      <c r="P97">
        <v>4.0624000000000002</v>
      </c>
      <c r="Q97">
        <v>2.0983000000000001</v>
      </c>
      <c r="R97">
        <v>-6.1607000000000003</v>
      </c>
      <c r="S97">
        <v>7.6719999999999997</v>
      </c>
      <c r="T97">
        <v>-0.88871999999999995</v>
      </c>
      <c r="U97">
        <v>0.36055999999999999</v>
      </c>
      <c r="V97">
        <v>0.36688999999999999</v>
      </c>
      <c r="W97">
        <v>-0.20180000000000001</v>
      </c>
      <c r="X97">
        <f t="shared" si="138"/>
        <v>6.3300000000000023E-3</v>
      </c>
      <c r="Y97">
        <f t="shared" si="139"/>
        <v>0.36372499999999997</v>
      </c>
      <c r="Z97">
        <v>236.6319</v>
      </c>
      <c r="AA97">
        <v>31.669499999999999</v>
      </c>
      <c r="AB97">
        <v>30.219000000000001</v>
      </c>
      <c r="AC97">
        <v>145.43180000000001</v>
      </c>
      <c r="AD97">
        <f t="shared" si="140"/>
        <v>1.4504999999999981</v>
      </c>
      <c r="AE97">
        <f t="shared" si="141"/>
        <v>30.94425</v>
      </c>
      <c r="AF97">
        <v>0.7974</v>
      </c>
      <c r="AG97">
        <v>-0.37730000000000002</v>
      </c>
      <c r="AH97">
        <v>106.548</v>
      </c>
      <c r="AI97">
        <v>110.34699999999999</v>
      </c>
      <c r="AJ97">
        <v>108.393</v>
      </c>
      <c r="AK97">
        <f t="shared" si="142"/>
        <v>1.9539999999999935</v>
      </c>
      <c r="AL97">
        <f t="shared" si="143"/>
        <v>109.37</v>
      </c>
      <c r="AM97">
        <v>4.5686375200000002</v>
      </c>
      <c r="AN97">
        <v>1.7</v>
      </c>
      <c r="AO97">
        <v>6.2227179192708428</v>
      </c>
      <c r="AP97">
        <v>3482.5021999999999</v>
      </c>
      <c r="AQ97">
        <v>1.72</v>
      </c>
      <c r="AR97">
        <v>3557.7593999999999</v>
      </c>
      <c r="AS97">
        <v>4.6889000000000003</v>
      </c>
      <c r="AT97">
        <v>1665.7561000000001</v>
      </c>
      <c r="AU97">
        <v>22.282399999999999</v>
      </c>
      <c r="AV97">
        <v>48.976151936568243</v>
      </c>
      <c r="AW97">
        <v>38.381899931975418</v>
      </c>
      <c r="AX97">
        <v>70.766805977284534</v>
      </c>
    </row>
    <row r="98" spans="1:52" customFormat="1" x14ac:dyDescent="0.3">
      <c r="A98" s="11"/>
      <c r="B98" t="s">
        <v>663</v>
      </c>
      <c r="C98" s="35">
        <f t="shared" si="144"/>
        <v>1.9634756610364665</v>
      </c>
      <c r="D98" s="4">
        <f t="shared" si="145"/>
        <v>1.255087203475916E-2</v>
      </c>
      <c r="E98">
        <v>-347.897739</v>
      </c>
      <c r="F98">
        <v>-347.71110700000003</v>
      </c>
      <c r="G98">
        <v>-347.69507959999999</v>
      </c>
      <c r="H98" s="4">
        <f t="shared" si="137"/>
        <v>-347.50844759999995</v>
      </c>
      <c r="I98">
        <v>0.69510000000000005</v>
      </c>
      <c r="J98">
        <v>-0.26779999999999998</v>
      </c>
      <c r="K98">
        <v>4.4299999999999999E-3</v>
      </c>
      <c r="L98">
        <v>-0.13167999999999999</v>
      </c>
      <c r="M98">
        <v>0.27223000000000003</v>
      </c>
      <c r="N98">
        <v>3.1850000000000003E-2</v>
      </c>
      <c r="O98">
        <v>95.964500000000001</v>
      </c>
      <c r="P98">
        <v>4.8491999999999997</v>
      </c>
      <c r="Q98">
        <v>1.9312</v>
      </c>
      <c r="R98">
        <v>-6.7804000000000002</v>
      </c>
      <c r="S98">
        <v>8.5568000000000008</v>
      </c>
      <c r="T98">
        <v>-0.89322000000000001</v>
      </c>
      <c r="U98">
        <v>0.37270999999999999</v>
      </c>
      <c r="V98">
        <v>0.36459000000000003</v>
      </c>
      <c r="W98">
        <v>-0.19708000000000001</v>
      </c>
      <c r="X98">
        <f t="shared" si="138"/>
        <v>8.1199999999999606E-3</v>
      </c>
      <c r="Y98">
        <f t="shared" si="139"/>
        <v>0.36865000000000003</v>
      </c>
      <c r="Z98">
        <v>236.3038</v>
      </c>
      <c r="AA98">
        <v>30.9543</v>
      </c>
      <c r="AB98">
        <v>31.434999999999999</v>
      </c>
      <c r="AC98">
        <v>140.8683</v>
      </c>
      <c r="AD98">
        <f t="shared" si="140"/>
        <v>0.48069999999999879</v>
      </c>
      <c r="AE98">
        <f t="shared" si="141"/>
        <v>31.194649999999999</v>
      </c>
      <c r="AF98">
        <v>0.76229999999999998</v>
      </c>
      <c r="AG98">
        <v>-0.37909999999999999</v>
      </c>
      <c r="AH98">
        <v>107.13500000000001</v>
      </c>
      <c r="AI98">
        <v>111.129</v>
      </c>
      <c r="AJ98">
        <v>110.84099999999999</v>
      </c>
      <c r="AK98">
        <f t="shared" si="142"/>
        <v>0.28800000000001091</v>
      </c>
      <c r="AL98">
        <f t="shared" si="143"/>
        <v>110.985</v>
      </c>
      <c r="AM98">
        <v>7.1509940199999997</v>
      </c>
      <c r="AN98">
        <v>1.907184632710198</v>
      </c>
      <c r="AO98">
        <v>5.0425221211185356</v>
      </c>
      <c r="AP98">
        <v>3503.2357000000002</v>
      </c>
      <c r="AQ98">
        <v>0.39319999999999999</v>
      </c>
      <c r="AR98">
        <v>3583.5169999999998</v>
      </c>
      <c r="AS98">
        <v>1.4037999999999999</v>
      </c>
      <c r="AT98">
        <v>1662.3978999999999</v>
      </c>
      <c r="AU98">
        <v>34.153399999999998</v>
      </c>
      <c r="AV98">
        <v>48.310644877084819</v>
      </c>
      <c r="AW98">
        <v>36.008021520505103</v>
      </c>
      <c r="AX98">
        <v>70.743977591036426</v>
      </c>
    </row>
    <row r="99" spans="1:52" customFormat="1" x14ac:dyDescent="0.3">
      <c r="A99" s="11"/>
      <c r="B99" t="s">
        <v>664</v>
      </c>
      <c r="C99" s="35">
        <f t="shared" si="144"/>
        <v>1.3915012074824333</v>
      </c>
      <c r="D99" s="4">
        <f t="shared" si="145"/>
        <v>3.3300625726235128E-2</v>
      </c>
      <c r="E99">
        <v>-347.89894199999998</v>
      </c>
      <c r="F99">
        <v>-347.71204799999998</v>
      </c>
      <c r="G99">
        <v>-347.69625309999998</v>
      </c>
      <c r="H99" s="4">
        <f t="shared" si="137"/>
        <v>-347.50935910000004</v>
      </c>
      <c r="I99">
        <v>1.3303</v>
      </c>
      <c r="J99">
        <v>-0.26817000000000002</v>
      </c>
      <c r="K99">
        <v>3.96E-3</v>
      </c>
      <c r="L99">
        <v>-0.13211000000000001</v>
      </c>
      <c r="M99">
        <v>0.27212999999999998</v>
      </c>
      <c r="N99">
        <v>3.2070000000000001E-2</v>
      </c>
      <c r="O99">
        <v>95.865499999999997</v>
      </c>
      <c r="P99">
        <v>4.6285999999999996</v>
      </c>
      <c r="Q99">
        <v>0.3906</v>
      </c>
      <c r="R99">
        <v>-5.0191999999999997</v>
      </c>
      <c r="S99">
        <v>6.8387000000000002</v>
      </c>
      <c r="T99">
        <v>-0.89707999999999999</v>
      </c>
      <c r="U99">
        <v>0.36414000000000002</v>
      </c>
      <c r="V99">
        <v>0.37284</v>
      </c>
      <c r="W99">
        <v>-0.19422</v>
      </c>
      <c r="X99">
        <f t="shared" si="138"/>
        <v>8.6999999999999855E-3</v>
      </c>
      <c r="Y99">
        <f t="shared" si="139"/>
        <v>0.36848999999999998</v>
      </c>
      <c r="Z99">
        <v>236.0959</v>
      </c>
      <c r="AA99">
        <v>31.470099999999999</v>
      </c>
      <c r="AB99">
        <v>31.010300000000001</v>
      </c>
      <c r="AC99">
        <v>138.61070000000001</v>
      </c>
      <c r="AD99">
        <f t="shared" si="140"/>
        <v>0.45979999999999777</v>
      </c>
      <c r="AE99">
        <f t="shared" si="141"/>
        <v>31.240200000000002</v>
      </c>
      <c r="AF99">
        <v>0.76160000000000005</v>
      </c>
      <c r="AG99">
        <v>-0.37868000000000002</v>
      </c>
      <c r="AH99">
        <v>107.07299999999999</v>
      </c>
      <c r="AI99">
        <v>110.941</v>
      </c>
      <c r="AJ99">
        <v>111.15900000000001</v>
      </c>
      <c r="AK99">
        <f t="shared" si="142"/>
        <v>0.21800000000000352</v>
      </c>
      <c r="AL99">
        <f t="shared" si="143"/>
        <v>111.05000000000001</v>
      </c>
      <c r="AM99">
        <v>6.1973884400000001</v>
      </c>
      <c r="AN99">
        <v>1.9155998600393209</v>
      </c>
      <c r="AO99">
        <v>4.8947195476593262</v>
      </c>
      <c r="AP99">
        <v>3500.8049000000001</v>
      </c>
      <c r="AQ99">
        <v>0.57879999999999998</v>
      </c>
      <c r="AR99">
        <v>3581.1244000000002</v>
      </c>
      <c r="AS99">
        <v>1.2558</v>
      </c>
      <c r="AT99">
        <v>1658.3713</v>
      </c>
      <c r="AU99">
        <v>35.111699999999999</v>
      </c>
      <c r="AV99">
        <v>48.229711341467137</v>
      </c>
      <c r="AW99">
        <v>35.977125285519143</v>
      </c>
      <c r="AX99">
        <v>70.687053691475697</v>
      </c>
    </row>
    <row r="100" spans="1:52" customFormat="1" x14ac:dyDescent="0.3">
      <c r="B100" t="s">
        <v>665</v>
      </c>
      <c r="C100" s="35">
        <f t="shared" si="144"/>
        <v>1.7600372432578566</v>
      </c>
      <c r="D100" s="4">
        <f t="shared" si="145"/>
        <v>1.7758339610594073E-2</v>
      </c>
      <c r="E100">
        <v>-347.89802500000002</v>
      </c>
      <c r="F100">
        <v>-347.71084999999999</v>
      </c>
      <c r="G100">
        <v>-347.6959468</v>
      </c>
      <c r="H100" s="4">
        <f t="shared" si="137"/>
        <v>-347.50877179999992</v>
      </c>
      <c r="I100">
        <v>2.4243999999999999</v>
      </c>
      <c r="J100">
        <v>-0.26408999999999999</v>
      </c>
      <c r="K100">
        <v>2.1800000000000001E-3</v>
      </c>
      <c r="L100">
        <v>-0.13095000000000001</v>
      </c>
      <c r="M100">
        <v>0.26627000000000001</v>
      </c>
      <c r="N100">
        <v>3.2199999999999999E-2</v>
      </c>
      <c r="O100">
        <v>93.620699999999999</v>
      </c>
      <c r="P100">
        <v>4.0307000000000004</v>
      </c>
      <c r="Q100">
        <v>-0.18329999999999999</v>
      </c>
      <c r="R100">
        <v>-3.8473999999999999</v>
      </c>
      <c r="S100">
        <v>5.5750999999999999</v>
      </c>
      <c r="T100">
        <v>-0.89263999999999999</v>
      </c>
      <c r="U100">
        <v>0.36358000000000001</v>
      </c>
      <c r="V100">
        <v>0.37178</v>
      </c>
      <c r="W100">
        <v>-0.21375</v>
      </c>
      <c r="X100">
        <f t="shared" si="138"/>
        <v>8.1999999999999851E-3</v>
      </c>
      <c r="Y100">
        <f t="shared" si="139"/>
        <v>0.36768000000000001</v>
      </c>
      <c r="Z100">
        <v>239.416</v>
      </c>
      <c r="AA100">
        <v>31.761700000000001</v>
      </c>
      <c r="AB100">
        <v>31.020800000000001</v>
      </c>
      <c r="AC100">
        <v>156.85290000000001</v>
      </c>
      <c r="AD100">
        <f t="shared" si="140"/>
        <v>0.74089999999999989</v>
      </c>
      <c r="AE100">
        <f t="shared" si="141"/>
        <v>31.391249999999999</v>
      </c>
      <c r="AF100">
        <v>0.76229999999999998</v>
      </c>
      <c r="AG100">
        <v>-0.37928000000000001</v>
      </c>
      <c r="AH100">
        <v>107.08199999999999</v>
      </c>
      <c r="AI100">
        <v>110.744</v>
      </c>
      <c r="AJ100">
        <v>111.271</v>
      </c>
      <c r="AK100">
        <f t="shared" si="142"/>
        <v>0.52700000000000102</v>
      </c>
      <c r="AL100">
        <f t="shared" si="143"/>
        <v>111.00749999999999</v>
      </c>
      <c r="AM100">
        <v>6.2748280300000001</v>
      </c>
      <c r="AN100">
        <v>1.9345191383168421</v>
      </c>
      <c r="AO100">
        <v>4.8866031944253079</v>
      </c>
      <c r="AP100">
        <v>3498.0893999999998</v>
      </c>
      <c r="AQ100">
        <v>0.76359999999999995</v>
      </c>
      <c r="AR100">
        <v>3577.1976</v>
      </c>
      <c r="AS100">
        <v>1.0042</v>
      </c>
      <c r="AT100">
        <v>1659.0257999999999</v>
      </c>
      <c r="AU100">
        <v>32.768900000000002</v>
      </c>
      <c r="AV100">
        <v>48.408204450033153</v>
      </c>
      <c r="AW100">
        <v>36.088727740913583</v>
      </c>
      <c r="AX100">
        <v>70.79046142929171</v>
      </c>
    </row>
    <row r="101" spans="1:52" customFormat="1" x14ac:dyDescent="0.3">
      <c r="B101" t="s">
        <v>666</v>
      </c>
      <c r="C101" s="35">
        <f t="shared" si="144"/>
        <v>1.4687475654156916</v>
      </c>
      <c r="D101" s="4">
        <f t="shared" si="145"/>
        <v>2.9189067017646095E-2</v>
      </c>
      <c r="E101">
        <v>-347.89814100000001</v>
      </c>
      <c r="F101">
        <v>-347.711476</v>
      </c>
      <c r="G101">
        <v>-347.69590099999999</v>
      </c>
      <c r="H101" s="4">
        <f t="shared" si="137"/>
        <v>-347.50923599999999</v>
      </c>
      <c r="I101">
        <v>0.77639999999999998</v>
      </c>
      <c r="J101">
        <v>-0.26704</v>
      </c>
      <c r="K101">
        <v>2.8500000000000001E-3</v>
      </c>
      <c r="L101">
        <v>-0.13209000000000001</v>
      </c>
      <c r="M101">
        <v>0.26989000000000002</v>
      </c>
      <c r="N101">
        <v>3.2329999999999998E-2</v>
      </c>
      <c r="O101">
        <v>93.911699999999996</v>
      </c>
      <c r="P101">
        <v>4.7809999999999997</v>
      </c>
      <c r="Q101">
        <v>1.504</v>
      </c>
      <c r="R101">
        <v>-6.2850000000000001</v>
      </c>
      <c r="S101">
        <v>8.0387000000000004</v>
      </c>
      <c r="T101">
        <v>-0.89093999999999995</v>
      </c>
      <c r="U101">
        <v>0.37235000000000001</v>
      </c>
      <c r="V101">
        <v>0.36431000000000002</v>
      </c>
      <c r="W101">
        <v>-0.19738</v>
      </c>
      <c r="X101">
        <f t="shared" si="138"/>
        <v>8.0399999999999916E-3</v>
      </c>
      <c r="Y101">
        <f t="shared" si="139"/>
        <v>0.36833000000000005</v>
      </c>
      <c r="Z101">
        <v>235.5806</v>
      </c>
      <c r="AA101">
        <v>30.911799999999999</v>
      </c>
      <c r="AB101">
        <v>31.401</v>
      </c>
      <c r="AC101">
        <v>143.1096</v>
      </c>
      <c r="AD101">
        <f t="shared" si="140"/>
        <v>0.4892000000000003</v>
      </c>
      <c r="AE101">
        <f t="shared" si="141"/>
        <v>31.156399999999998</v>
      </c>
      <c r="AF101">
        <v>0.7621</v>
      </c>
      <c r="AG101">
        <v>-0.37929000000000002</v>
      </c>
      <c r="AH101">
        <v>107.19199999999999</v>
      </c>
      <c r="AI101">
        <v>111.122</v>
      </c>
      <c r="AJ101">
        <v>110.81699999999999</v>
      </c>
      <c r="AK101">
        <f t="shared" si="142"/>
        <v>0.30500000000000682</v>
      </c>
      <c r="AL101">
        <f t="shared" si="143"/>
        <v>110.9695</v>
      </c>
      <c r="AM101">
        <v>6.3499239200000002</v>
      </c>
      <c r="AN101">
        <v>1.907741172692818</v>
      </c>
      <c r="AO101">
        <v>5.9416769609335329</v>
      </c>
      <c r="AP101">
        <v>3502.942</v>
      </c>
      <c r="AQ101">
        <v>0.4168</v>
      </c>
      <c r="AR101">
        <v>3583.4839000000002</v>
      </c>
      <c r="AS101">
        <v>1.2442</v>
      </c>
      <c r="AT101">
        <v>1661.5997</v>
      </c>
      <c r="AU101">
        <v>33.826700000000002</v>
      </c>
      <c r="AV101">
        <v>48.38689334118132</v>
      </c>
      <c r="AW101">
        <v>36.032231482659263</v>
      </c>
      <c r="AX101">
        <v>70.765484478173832</v>
      </c>
    </row>
    <row r="102" spans="1:52" customFormat="1" x14ac:dyDescent="0.3">
      <c r="B102" t="s">
        <v>667</v>
      </c>
      <c r="C102" s="35">
        <f t="shared" si="144"/>
        <v>1.808229934450325</v>
      </c>
      <c r="D102" s="4">
        <f t="shared" si="145"/>
        <v>1.6356718199825752E-2</v>
      </c>
      <c r="E102">
        <v>-347.89784200000003</v>
      </c>
      <c r="F102">
        <v>-347.71112799999997</v>
      </c>
      <c r="G102">
        <v>-347.69540899999998</v>
      </c>
      <c r="H102" s="4">
        <f t="shared" si="137"/>
        <v>-347.50869499999993</v>
      </c>
      <c r="I102">
        <v>2.3902999999999999</v>
      </c>
      <c r="J102">
        <v>-0.26372000000000001</v>
      </c>
      <c r="K102">
        <v>2.81E-3</v>
      </c>
      <c r="L102">
        <v>-0.13045999999999999</v>
      </c>
      <c r="M102">
        <v>0.26652999999999999</v>
      </c>
      <c r="N102">
        <v>3.193E-2</v>
      </c>
      <c r="O102">
        <v>94.073099999999997</v>
      </c>
      <c r="P102">
        <v>4.0712000000000002</v>
      </c>
      <c r="Q102">
        <v>-1.8100000000000002E-2</v>
      </c>
      <c r="R102">
        <v>-4.0529999999999999</v>
      </c>
      <c r="S102">
        <v>5.7446999999999999</v>
      </c>
      <c r="T102">
        <v>-0.89315999999999995</v>
      </c>
      <c r="U102">
        <v>0.37191999999999997</v>
      </c>
      <c r="V102">
        <v>0.36362</v>
      </c>
      <c r="W102">
        <v>-0.21257000000000001</v>
      </c>
      <c r="X102">
        <f t="shared" si="138"/>
        <v>8.2999999999999741E-3</v>
      </c>
      <c r="Y102">
        <f t="shared" si="139"/>
        <v>0.36776999999999999</v>
      </c>
      <c r="Z102">
        <v>239.07929999999999</v>
      </c>
      <c r="AA102">
        <v>31.0335</v>
      </c>
      <c r="AB102">
        <v>31.776199999999999</v>
      </c>
      <c r="AC102">
        <v>154.13730000000001</v>
      </c>
      <c r="AD102">
        <f t="shared" si="140"/>
        <v>0.74269999999999925</v>
      </c>
      <c r="AE102">
        <f t="shared" si="141"/>
        <v>31.40485</v>
      </c>
      <c r="AF102">
        <v>0.76280000000000003</v>
      </c>
      <c r="AG102">
        <v>-0.37941999999999998</v>
      </c>
      <c r="AH102">
        <v>107.069</v>
      </c>
      <c r="AI102">
        <v>111.25700000000001</v>
      </c>
      <c r="AJ102">
        <v>110.72</v>
      </c>
      <c r="AK102">
        <f t="shared" si="142"/>
        <v>0.53700000000000614</v>
      </c>
      <c r="AL102">
        <f t="shared" si="143"/>
        <v>110.9885</v>
      </c>
      <c r="AM102">
        <v>7.1931574199999986</v>
      </c>
      <c r="AN102">
        <v>1.932362790607536</v>
      </c>
      <c r="AO102">
        <v>4.7573717351726819</v>
      </c>
      <c r="AP102">
        <v>3498.0491000000002</v>
      </c>
      <c r="AQ102">
        <v>0.6986</v>
      </c>
      <c r="AR102">
        <v>3577.277</v>
      </c>
      <c r="AS102">
        <v>0.99960000000000004</v>
      </c>
      <c r="AT102">
        <v>1659.0764999999999</v>
      </c>
      <c r="AU102">
        <v>33.282600000000002</v>
      </c>
      <c r="AV102">
        <v>48.39765701891011</v>
      </c>
      <c r="AW102">
        <v>36.068574791165233</v>
      </c>
      <c r="AX102">
        <v>70.775786729610019</v>
      </c>
    </row>
    <row r="103" spans="1:52" customFormat="1" x14ac:dyDescent="0.3">
      <c r="B103" t="s">
        <v>668</v>
      </c>
      <c r="C103" s="35">
        <f t="shared" si="144"/>
        <v>1.6188477182576282</v>
      </c>
      <c r="D103" s="4">
        <f t="shared" si="145"/>
        <v>2.2594894763868088E-2</v>
      </c>
      <c r="E103">
        <v>-347.89835399999998</v>
      </c>
      <c r="F103">
        <v>-347.71153099999998</v>
      </c>
      <c r="G103">
        <v>-347.69581979999998</v>
      </c>
      <c r="H103" s="4">
        <f t="shared" si="137"/>
        <v>-347.50899679999992</v>
      </c>
      <c r="I103">
        <v>1.7402</v>
      </c>
      <c r="J103">
        <v>-0.26563999999999999</v>
      </c>
      <c r="K103">
        <v>3.3E-3</v>
      </c>
      <c r="L103">
        <v>-0.13117000000000001</v>
      </c>
      <c r="M103">
        <v>0.26894000000000001</v>
      </c>
      <c r="N103">
        <v>3.1989999999999998E-2</v>
      </c>
      <c r="O103">
        <v>94.221900000000005</v>
      </c>
      <c r="P103">
        <v>5.4794</v>
      </c>
      <c r="Q103">
        <v>-0.89929999999999999</v>
      </c>
      <c r="R103">
        <v>-4.58</v>
      </c>
      <c r="S103">
        <v>7.1978</v>
      </c>
      <c r="T103">
        <v>-0.89615999999999996</v>
      </c>
      <c r="U103">
        <v>0.37268000000000001</v>
      </c>
      <c r="V103">
        <v>0.36414999999999997</v>
      </c>
      <c r="W103">
        <v>-0.19231000000000001</v>
      </c>
      <c r="X103">
        <f t="shared" si="138"/>
        <v>8.5300000000000376E-3</v>
      </c>
      <c r="Y103">
        <f t="shared" si="139"/>
        <v>0.36841499999999999</v>
      </c>
      <c r="Z103">
        <v>237.40440000000001</v>
      </c>
      <c r="AA103">
        <v>30.970400000000001</v>
      </c>
      <c r="AB103">
        <v>31.564800000000002</v>
      </c>
      <c r="AC103">
        <v>143.3288</v>
      </c>
      <c r="AD103">
        <f t="shared" si="140"/>
        <v>0.59440000000000026</v>
      </c>
      <c r="AE103">
        <f t="shared" si="141"/>
        <v>31.267600000000002</v>
      </c>
      <c r="AF103">
        <v>0.76200000000000001</v>
      </c>
      <c r="AG103">
        <v>-0.37889</v>
      </c>
      <c r="AH103">
        <v>107.158</v>
      </c>
      <c r="AI103">
        <v>111.09699999999999</v>
      </c>
      <c r="AJ103">
        <v>110.88200000000001</v>
      </c>
      <c r="AK103">
        <f t="shared" si="142"/>
        <v>0.2149999999999892</v>
      </c>
      <c r="AL103">
        <f t="shared" si="143"/>
        <v>110.98949999999999</v>
      </c>
      <c r="AM103">
        <v>7.1576794000000001</v>
      </c>
      <c r="AN103">
        <v>1.91516396174925</v>
      </c>
      <c r="AO103">
        <v>5.9489890616497876</v>
      </c>
      <c r="AP103">
        <v>3501.7779999999998</v>
      </c>
      <c r="AQ103">
        <v>0.43809999999999999</v>
      </c>
      <c r="AR103">
        <v>3582.2224000000001</v>
      </c>
      <c r="AS103">
        <v>1.1356999999999999</v>
      </c>
      <c r="AT103">
        <v>1657.7637</v>
      </c>
      <c r="AU103">
        <v>37.509599999999999</v>
      </c>
      <c r="AV103">
        <v>48.290274064490482</v>
      </c>
      <c r="AW103">
        <v>35.986611567322669</v>
      </c>
      <c r="AX103">
        <v>70.715000672273931</v>
      </c>
    </row>
    <row r="104" spans="1:52" customFormat="1" x14ac:dyDescent="0.3">
      <c r="B104" t="s">
        <v>669</v>
      </c>
      <c r="C104" s="35">
        <f t="shared" si="144"/>
        <v>1.1838584794215721</v>
      </c>
      <c r="D104" s="4">
        <f t="shared" si="145"/>
        <v>4.7456514999339956E-2</v>
      </c>
      <c r="E104">
        <v>-347.89903900000002</v>
      </c>
      <c r="F104">
        <v>-347.71269699999999</v>
      </c>
      <c r="G104">
        <v>-347.696032</v>
      </c>
      <c r="H104" s="4">
        <f t="shared" si="137"/>
        <v>-347.50968999999998</v>
      </c>
      <c r="I104">
        <v>0.78039999999999998</v>
      </c>
      <c r="J104" s="21">
        <v>-0.27161999999999997</v>
      </c>
      <c r="K104">
        <v>4.2300000000000003E-3</v>
      </c>
      <c r="L104">
        <v>-0.13369</v>
      </c>
      <c r="M104">
        <v>0.27584999999999998</v>
      </c>
      <c r="N104">
        <v>3.2399999999999998E-2</v>
      </c>
      <c r="O104">
        <v>95.9315</v>
      </c>
      <c r="P104">
        <v>4.7549999999999999</v>
      </c>
      <c r="Q104">
        <v>1.6955</v>
      </c>
      <c r="R104">
        <v>-6.4504999999999999</v>
      </c>
      <c r="S104">
        <v>8.1911000000000005</v>
      </c>
      <c r="T104">
        <v>-0.89451000000000003</v>
      </c>
      <c r="U104">
        <v>0.37262000000000001</v>
      </c>
      <c r="V104">
        <v>0.36410999999999999</v>
      </c>
      <c r="W104">
        <v>-0.19434999999999999</v>
      </c>
      <c r="X104">
        <f t="shared" si="138"/>
        <v>8.5100000000000176E-3</v>
      </c>
      <c r="Y104">
        <f t="shared" si="139"/>
        <v>0.368365</v>
      </c>
      <c r="Z104">
        <v>236.53960000000001</v>
      </c>
      <c r="AA104">
        <v>30.959700000000002</v>
      </c>
      <c r="AB104">
        <v>31.412400000000002</v>
      </c>
      <c r="AC104">
        <v>142.41839999999999</v>
      </c>
      <c r="AD104">
        <f t="shared" si="140"/>
        <v>0.4527000000000001</v>
      </c>
      <c r="AE104">
        <f t="shared" si="141"/>
        <v>31.186050000000002</v>
      </c>
      <c r="AF104">
        <v>0.76339999999999997</v>
      </c>
      <c r="AG104">
        <v>-0.37933</v>
      </c>
      <c r="AH104">
        <v>107.047</v>
      </c>
      <c r="AI104">
        <v>111.09699999999999</v>
      </c>
      <c r="AJ104">
        <v>110.843</v>
      </c>
      <c r="AK104">
        <f t="shared" si="142"/>
        <v>0.25399999999999068</v>
      </c>
      <c r="AL104">
        <f t="shared" si="143"/>
        <v>110.97</v>
      </c>
      <c r="AM104">
        <v>7.1835901499999997</v>
      </c>
      <c r="AN104">
        <v>1.9130218767781431</v>
      </c>
      <c r="AO104">
        <v>5.4259557790452311</v>
      </c>
      <c r="AP104">
        <v>3501.5891000000001</v>
      </c>
      <c r="AQ104">
        <v>0.52629999999999999</v>
      </c>
      <c r="AR104">
        <v>3581.5443</v>
      </c>
      <c r="AS104">
        <v>1.2569999999999999</v>
      </c>
      <c r="AT104">
        <v>1661.2311999999999</v>
      </c>
      <c r="AU104">
        <v>34.2014</v>
      </c>
      <c r="AV104">
        <v>48.254325008218089</v>
      </c>
      <c r="AW104">
        <v>35.979306522958282</v>
      </c>
      <c r="AX104">
        <v>70.688483200621491</v>
      </c>
    </row>
    <row r="105" spans="1:52" customFormat="1" x14ac:dyDescent="0.3">
      <c r="B105" t="s">
        <v>670</v>
      </c>
      <c r="C105" s="35">
        <f t="shared" si="144"/>
        <v>0.59676105899145293</v>
      </c>
      <c r="D105" s="4">
        <f t="shared" si="145"/>
        <v>0.12920490771395127</v>
      </c>
      <c r="E105">
        <v>-347.90062599999999</v>
      </c>
      <c r="F105">
        <v>-347.713638</v>
      </c>
      <c r="G105">
        <v>-347.69761360000001</v>
      </c>
      <c r="H105" s="4">
        <f t="shared" si="137"/>
        <v>-347.51062560000003</v>
      </c>
      <c r="I105">
        <v>2.6753</v>
      </c>
      <c r="J105" s="21">
        <v>-0.26638000000000001</v>
      </c>
      <c r="K105">
        <v>2.7200000000000002E-3</v>
      </c>
      <c r="L105">
        <v>-0.13183</v>
      </c>
      <c r="M105">
        <v>0.26910000000000001</v>
      </c>
      <c r="N105">
        <v>3.2289999999999999E-2</v>
      </c>
      <c r="O105">
        <v>93.43</v>
      </c>
      <c r="P105">
        <v>4.7028999999999996</v>
      </c>
      <c r="Q105">
        <v>2.1421999999999999</v>
      </c>
      <c r="R105">
        <v>-6.8452000000000002</v>
      </c>
      <c r="S105">
        <v>8.5769000000000002</v>
      </c>
      <c r="T105">
        <v>-0.88975000000000004</v>
      </c>
      <c r="U105">
        <v>0.36153000000000002</v>
      </c>
      <c r="V105">
        <v>0.36728</v>
      </c>
      <c r="W105">
        <v>-0.20313999999999999</v>
      </c>
      <c r="X105">
        <f t="shared" si="138"/>
        <v>5.7499999999999774E-3</v>
      </c>
      <c r="Y105">
        <f t="shared" si="139"/>
        <v>0.36440499999999998</v>
      </c>
      <c r="Z105">
        <v>239.5812</v>
      </c>
      <c r="AA105">
        <v>31.712199999999999</v>
      </c>
      <c r="AB105">
        <v>30.323899999999998</v>
      </c>
      <c r="AC105">
        <v>146.77449999999999</v>
      </c>
      <c r="AD105">
        <f t="shared" si="140"/>
        <v>1.388300000000001</v>
      </c>
      <c r="AE105">
        <f t="shared" si="141"/>
        <v>31.018049999999999</v>
      </c>
      <c r="AF105">
        <v>0.79869999999999997</v>
      </c>
      <c r="AG105">
        <v>-0.37748999999999999</v>
      </c>
      <c r="AH105">
        <v>106.363</v>
      </c>
      <c r="AI105">
        <v>110.235</v>
      </c>
      <c r="AJ105">
        <v>108.538</v>
      </c>
      <c r="AK105">
        <f t="shared" si="142"/>
        <v>1.6970000000000027</v>
      </c>
      <c r="AL105">
        <f t="shared" si="143"/>
        <v>109.3865</v>
      </c>
      <c r="AM105">
        <v>5.4110863899999986</v>
      </c>
      <c r="AN105">
        <v>1.7</v>
      </c>
      <c r="AO105">
        <v>6.8802433507501251</v>
      </c>
      <c r="AP105">
        <v>3482.9578000000001</v>
      </c>
      <c r="AQ105">
        <v>1.66</v>
      </c>
      <c r="AR105">
        <v>3557.0983000000001</v>
      </c>
      <c r="AS105">
        <v>4.8406000000000002</v>
      </c>
      <c r="AT105">
        <v>1670.1747</v>
      </c>
      <c r="AU105">
        <v>24.187100000000001</v>
      </c>
      <c r="AV105">
        <v>49.177185556075791</v>
      </c>
      <c r="AW105">
        <v>38.099884071822373</v>
      </c>
      <c r="AX105">
        <v>70.74889637503081</v>
      </c>
    </row>
    <row r="106" spans="1:52" customFormat="1" x14ac:dyDescent="0.3">
      <c r="B106" t="s">
        <v>671</v>
      </c>
      <c r="C106" s="35">
        <f t="shared" si="144"/>
        <v>0.45136722367330373</v>
      </c>
      <c r="D106" s="4">
        <f t="shared" si="145"/>
        <v>0.165577746934402</v>
      </c>
      <c r="E106">
        <v>-347.90127200000001</v>
      </c>
      <c r="F106">
        <v>-347.71397899999999</v>
      </c>
      <c r="G106">
        <v>-347.69815030000001</v>
      </c>
      <c r="H106" s="4">
        <f t="shared" si="137"/>
        <v>-347.51085730000005</v>
      </c>
      <c r="I106">
        <v>2.7837000000000001</v>
      </c>
      <c r="J106" s="21">
        <v>-0.26622000000000001</v>
      </c>
      <c r="K106">
        <v>3.0000000000000001E-3</v>
      </c>
      <c r="L106">
        <v>-0.13161</v>
      </c>
      <c r="M106">
        <v>0.26922000000000001</v>
      </c>
      <c r="N106">
        <v>3.2169999999999997E-2</v>
      </c>
      <c r="O106">
        <v>93.8125</v>
      </c>
      <c r="P106">
        <v>4.7922000000000002</v>
      </c>
      <c r="Q106">
        <v>2.2048999999999999</v>
      </c>
      <c r="R106">
        <v>-6.9972000000000003</v>
      </c>
      <c r="S106">
        <v>8.7628000000000004</v>
      </c>
      <c r="T106">
        <v>-0.88963999999999999</v>
      </c>
      <c r="U106">
        <v>0.36742999999999998</v>
      </c>
      <c r="V106">
        <v>0.36070999999999998</v>
      </c>
      <c r="W106">
        <v>-0.20127</v>
      </c>
      <c r="X106">
        <f t="shared" si="138"/>
        <v>6.7200000000000037E-3</v>
      </c>
      <c r="Y106">
        <f t="shared" si="139"/>
        <v>0.36407</v>
      </c>
      <c r="Z106">
        <v>238.85579999999999</v>
      </c>
      <c r="AA106">
        <v>30.214099999999998</v>
      </c>
      <c r="AB106">
        <v>31.737200000000001</v>
      </c>
      <c r="AC106">
        <v>145.92330000000001</v>
      </c>
      <c r="AD106">
        <f t="shared" si="140"/>
        <v>1.523100000000003</v>
      </c>
      <c r="AE106">
        <f t="shared" si="141"/>
        <v>30.975650000000002</v>
      </c>
      <c r="AF106">
        <v>0.79700000000000004</v>
      </c>
      <c r="AG106">
        <v>-0.37685000000000002</v>
      </c>
      <c r="AH106">
        <v>106.604</v>
      </c>
      <c r="AI106">
        <v>108.378</v>
      </c>
      <c r="AJ106">
        <v>110.36499999999999</v>
      </c>
      <c r="AK106">
        <f t="shared" si="142"/>
        <v>1.9869999999999948</v>
      </c>
      <c r="AL106">
        <f t="shared" si="143"/>
        <v>109.3715</v>
      </c>
      <c r="AM106">
        <v>4.6746446800000001</v>
      </c>
      <c r="AN106">
        <v>1.7</v>
      </c>
      <c r="AO106">
        <v>6.5050712362659571</v>
      </c>
      <c r="AP106">
        <v>3480.6219999999998</v>
      </c>
      <c r="AQ106">
        <v>2.2063000000000001</v>
      </c>
      <c r="AR106">
        <v>3556.5457999999999</v>
      </c>
      <c r="AS106">
        <v>4.7686000000000002</v>
      </c>
      <c r="AT106">
        <v>1666.8742</v>
      </c>
      <c r="AU106">
        <v>23.478999999999999</v>
      </c>
      <c r="AV106">
        <v>48.976163676217368</v>
      </c>
      <c r="AW106">
        <v>37.767631284088182</v>
      </c>
      <c r="AX106">
        <v>70.777108411235886</v>
      </c>
    </row>
    <row r="107" spans="1:52" customFormat="1" x14ac:dyDescent="0.3">
      <c r="B107" t="s">
        <v>672</v>
      </c>
      <c r="C107" s="35">
        <f t="shared" si="144"/>
        <v>0.53827722016789559</v>
      </c>
      <c r="D107" s="4">
        <f t="shared" si="145"/>
        <v>0.14276112256241749</v>
      </c>
      <c r="E107">
        <v>-347.90079600000001</v>
      </c>
      <c r="F107">
        <v>-347.71401200000003</v>
      </c>
      <c r="G107">
        <v>-347.6975028</v>
      </c>
      <c r="H107" s="4">
        <f t="shared" si="137"/>
        <v>-347.51071880000006</v>
      </c>
      <c r="I107">
        <v>2.7766000000000002</v>
      </c>
      <c r="J107">
        <v>-0.26477000000000001</v>
      </c>
      <c r="K107">
        <v>3.5599999999999998E-3</v>
      </c>
      <c r="L107">
        <v>-0.13059999999999999</v>
      </c>
      <c r="M107">
        <v>0.26833000000000001</v>
      </c>
      <c r="N107">
        <v>3.1780000000000003E-2</v>
      </c>
      <c r="O107">
        <v>93.926500000000004</v>
      </c>
      <c r="P107">
        <v>4.3567</v>
      </c>
      <c r="Q107">
        <v>2.4232</v>
      </c>
      <c r="R107">
        <v>-6.7798999999999996</v>
      </c>
      <c r="S107">
        <v>8.4154</v>
      </c>
      <c r="T107">
        <v>-0.88915</v>
      </c>
      <c r="U107">
        <v>0.36043999999999998</v>
      </c>
      <c r="V107">
        <v>0.36709999999999998</v>
      </c>
      <c r="W107">
        <v>-0.20165</v>
      </c>
      <c r="X107">
        <f t="shared" si="138"/>
        <v>6.6599999999999993E-3</v>
      </c>
      <c r="Y107">
        <f t="shared" si="139"/>
        <v>0.36376999999999998</v>
      </c>
      <c r="Z107">
        <v>238.16730000000001</v>
      </c>
      <c r="AA107">
        <v>31.76</v>
      </c>
      <c r="AB107">
        <v>30.298999999999999</v>
      </c>
      <c r="AC107">
        <v>146.3058</v>
      </c>
      <c r="AD107">
        <f t="shared" si="140"/>
        <v>1.4610000000000021</v>
      </c>
      <c r="AE107">
        <f t="shared" si="141"/>
        <v>31.029499999999999</v>
      </c>
      <c r="AF107">
        <v>0.79990000000000006</v>
      </c>
      <c r="AG107">
        <v>-0.37772</v>
      </c>
      <c r="AH107">
        <v>106.411</v>
      </c>
      <c r="AI107">
        <v>110.248</v>
      </c>
      <c r="AJ107">
        <v>108.339</v>
      </c>
      <c r="AK107">
        <f t="shared" si="142"/>
        <v>1.909000000000006</v>
      </c>
      <c r="AL107">
        <f t="shared" si="143"/>
        <v>109.29349999999999</v>
      </c>
      <c r="AM107">
        <v>5.5530130700000004</v>
      </c>
      <c r="AN107">
        <v>1.7</v>
      </c>
      <c r="AO107">
        <v>6.2136825560571332</v>
      </c>
      <c r="AP107">
        <v>3481.3824</v>
      </c>
      <c r="AQ107">
        <v>1.4911000000000001</v>
      </c>
      <c r="AR107">
        <v>3556.0057000000002</v>
      </c>
      <c r="AS107">
        <v>4.5026000000000002</v>
      </c>
      <c r="AT107">
        <v>1666.7909999999999</v>
      </c>
      <c r="AU107">
        <v>21.657</v>
      </c>
      <c r="AV107">
        <v>49.056026846714957</v>
      </c>
      <c r="AW107">
        <v>38.652686629404762</v>
      </c>
      <c r="AX107">
        <v>70.749907564060919</v>
      </c>
    </row>
    <row r="108" spans="1:52" s="56" customFormat="1" x14ac:dyDescent="0.3">
      <c r="A108" s="56" t="s">
        <v>660</v>
      </c>
      <c r="B108" s="25" t="s">
        <v>673</v>
      </c>
      <c r="C108" s="66"/>
      <c r="D108" s="65">
        <f>SUM(D96:D107)</f>
        <v>1</v>
      </c>
      <c r="E108" s="25">
        <f>$D$96*E96+$D$97*E97+$D$98*E98+$D$99*E99+$D$100*E100+$D$101*E101+$D$102*E102+$D$103*E103+$D$104*E104+$D$105*E105+$D$106*E106+$D$107*E107</f>
        <v>-347.900822125969</v>
      </c>
      <c r="F108" s="25">
        <f t="shared" ref="F108:AX108" si="146">$D$96*F96+$D$97*F97+$D$98*F98+$D$99*F99+$D$100*F100+$D$101*F101+$D$102*F102+$D$103*F103+$D$104*F104+$D$105*F105+$D$106*F106+$D$107*F107</f>
        <v>-347.71384351228255</v>
      </c>
      <c r="G108" s="25">
        <f t="shared" si="146"/>
        <v>-347.69770147843042</v>
      </c>
      <c r="H108" s="25">
        <f t="shared" si="146"/>
        <v>-347.51072286474385</v>
      </c>
      <c r="I108" s="25">
        <f>$D$96*I96+$D$97*I97+$D$98*I98+$D$99*I99+$D$100*I100+$D$101*I101+$D$102*I102+$D$103*I103+$D$104*I104+$D$105*I105+$D$106*I106+$D$107*I107</f>
        <v>2.4430865935969059</v>
      </c>
      <c r="J108" s="25">
        <f t="shared" si="146"/>
        <v>-0.26816347004791763</v>
      </c>
      <c r="K108" s="25">
        <f t="shared" si="146"/>
        <v>3.8642464651877724E-3</v>
      </c>
      <c r="L108" s="25">
        <f t="shared" si="146"/>
        <v>-0.13214861149850343</v>
      </c>
      <c r="M108" s="25">
        <f t="shared" si="146"/>
        <v>0.27202771651310537</v>
      </c>
      <c r="N108" s="25">
        <f t="shared" si="146"/>
        <v>3.2099469780862366E-2</v>
      </c>
      <c r="O108" s="25">
        <f t="shared" si="146"/>
        <v>94.583591715804417</v>
      </c>
      <c r="P108" s="25">
        <f t="shared" si="146"/>
        <v>4.439938777727428</v>
      </c>
      <c r="Q108" s="25">
        <f t="shared" si="146"/>
        <v>1.9226652742792234</v>
      </c>
      <c r="R108" s="25">
        <f t="shared" si="146"/>
        <v>-6.3626296351108191</v>
      </c>
      <c r="S108" s="25">
        <f t="shared" si="146"/>
        <v>8.031473339413516</v>
      </c>
      <c r="T108" s="25">
        <f t="shared" si="146"/>
        <v>-0.89010387069803532</v>
      </c>
      <c r="U108" s="25">
        <f t="shared" si="146"/>
        <v>0.36381216845882902</v>
      </c>
      <c r="V108" s="25">
        <f t="shared" si="146"/>
        <v>0.36581932254159055</v>
      </c>
      <c r="W108" s="25">
        <f t="shared" si="146"/>
        <v>-0.20114860344717497</v>
      </c>
      <c r="X108" s="25">
        <f t="shared" si="146"/>
        <v>6.7784195890495669E-3</v>
      </c>
      <c r="Y108" s="25">
        <f t="shared" si="146"/>
        <v>0.36481574550020979</v>
      </c>
      <c r="Z108" s="25">
        <f t="shared" si="146"/>
        <v>237.62442646580399</v>
      </c>
      <c r="AA108" s="25">
        <f t="shared" si="146"/>
        <v>31.331761642185604</v>
      </c>
      <c r="AB108" s="25">
        <f t="shared" si="146"/>
        <v>30.729021825430156</v>
      </c>
      <c r="AC108" s="25">
        <f t="shared" si="146"/>
        <v>145.5504708011631</v>
      </c>
      <c r="AD108" s="25">
        <f t="shared" si="146"/>
        <v>1.2675522226500078</v>
      </c>
      <c r="AE108" s="25">
        <f t="shared" si="146"/>
        <v>31.030391733807878</v>
      </c>
      <c r="AF108" s="25">
        <f t="shared" si="146"/>
        <v>0.79068053213028522</v>
      </c>
      <c r="AG108" s="25">
        <f t="shared" si="146"/>
        <v>-0.37768947710682943</v>
      </c>
      <c r="AH108" s="25">
        <f t="shared" si="146"/>
        <v>106.63012468092882</v>
      </c>
      <c r="AI108" s="25">
        <f t="shared" si="146"/>
        <v>110.13882319817515</v>
      </c>
      <c r="AJ108" s="25">
        <f t="shared" si="146"/>
        <v>109.24803827935274</v>
      </c>
      <c r="AK108" s="25">
        <f t="shared" si="146"/>
        <v>1.582027247905913</v>
      </c>
      <c r="AL108" s="25">
        <f t="shared" si="146"/>
        <v>109.69343073876394</v>
      </c>
      <c r="AM108" s="25">
        <f t="shared" si="146"/>
        <v>5.2934231757909185</v>
      </c>
      <c r="AN108" s="25">
        <f t="shared" si="146"/>
        <v>1.7440366640401324</v>
      </c>
      <c r="AO108" s="25">
        <f t="shared" si="146"/>
        <v>6.1736746203564259</v>
      </c>
      <c r="AP108" s="25">
        <f t="shared" si="146"/>
        <v>3485.9585351830465</v>
      </c>
      <c r="AQ108" s="25">
        <f t="shared" si="146"/>
        <v>1.5145125789432328</v>
      </c>
      <c r="AR108" s="25">
        <f t="shared" si="146"/>
        <v>3562.0880429776798</v>
      </c>
      <c r="AS108" s="25">
        <f t="shared" si="146"/>
        <v>3.9831759065771895</v>
      </c>
      <c r="AT108" s="25">
        <f t="shared" si="146"/>
        <v>1665.5288523552288</v>
      </c>
      <c r="AU108" s="25">
        <f t="shared" si="146"/>
        <v>25.11962007663962</v>
      </c>
      <c r="AV108" s="25">
        <f t="shared" si="146"/>
        <v>48.87869700960325</v>
      </c>
      <c r="AW108" s="25">
        <f t="shared" si="146"/>
        <v>37.797203576179072</v>
      </c>
      <c r="AX108" s="25">
        <f t="shared" si="146"/>
        <v>70.75640905651187</v>
      </c>
      <c r="AY108" s="25"/>
      <c r="AZ108" s="25"/>
    </row>
    <row r="109" spans="1:5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Z109" s="4"/>
      <c r="AA109" s="4"/>
      <c r="AB109" s="4"/>
      <c r="AC109" s="4"/>
      <c r="AD109" s="4"/>
      <c r="AE109" s="4"/>
      <c r="AP109" s="4"/>
      <c r="AQ109" s="4"/>
      <c r="AR109" s="4"/>
      <c r="AS109" s="4"/>
      <c r="AT109" s="4"/>
      <c r="AU109" s="4"/>
    </row>
    <row r="110" spans="1:5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Z110" s="4"/>
      <c r="AA110" s="4"/>
      <c r="AB110" s="4"/>
      <c r="AC110" s="4"/>
      <c r="AD110" s="4"/>
      <c r="AE110" s="4"/>
      <c r="AP110" s="4"/>
      <c r="AQ110" s="4"/>
      <c r="AR110" s="4"/>
      <c r="AS110" s="4"/>
      <c r="AT110" s="4"/>
      <c r="AU110" s="4"/>
    </row>
    <row r="111" spans="1:5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Z111" s="4"/>
      <c r="AA111" s="4"/>
      <c r="AB111" s="4"/>
      <c r="AC111" s="4"/>
      <c r="AD111" s="4"/>
      <c r="AE111" s="4"/>
      <c r="AP111" s="4"/>
      <c r="AQ111" s="4"/>
      <c r="AR111" s="4"/>
      <c r="AS111" s="4"/>
      <c r="AT111" s="4"/>
      <c r="AU111" s="4"/>
    </row>
    <row r="112" spans="1:5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Z112" s="4"/>
      <c r="AA112" s="4"/>
      <c r="AB112" s="4"/>
      <c r="AC112" s="4"/>
      <c r="AD112" s="4"/>
      <c r="AE112" s="4"/>
      <c r="AP112" s="4"/>
      <c r="AQ112" s="4"/>
      <c r="AR112" s="4"/>
      <c r="AS112" s="4"/>
      <c r="AT112" s="4"/>
      <c r="AU112" s="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Carboxylic Acids</vt:lpstr>
      <vt:lpstr>Carboxylates</vt:lpstr>
      <vt:lpstr>CDI Activated Acids</vt:lpstr>
      <vt:lpstr>Amines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bhaas</cp:lastModifiedBy>
  <dcterms:created xsi:type="dcterms:W3CDTF">2019-06-17T17:01:20Z</dcterms:created>
  <dcterms:modified xsi:type="dcterms:W3CDTF">2021-07-30T05:53:00Z</dcterms:modified>
</cp:coreProperties>
</file>