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qian/Downloads/"/>
    </mc:Choice>
  </mc:AlternateContent>
  <bookViews>
    <workbookView xWindow="300" yWindow="460" windowWidth="19300" windowHeight="14740" tabRatio="500"/>
  </bookViews>
  <sheets>
    <sheet name="gene copy numbers per cel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D76" i="1"/>
  <c r="D77" i="1"/>
  <c r="H71" i="1"/>
  <c r="H17" i="1"/>
  <c r="J2" i="1"/>
  <c r="I17" i="1"/>
  <c r="D82" i="1"/>
  <c r="D81" i="1"/>
  <c r="D80" i="1"/>
  <c r="D79" i="1"/>
  <c r="I78" i="1"/>
  <c r="D78" i="1"/>
  <c r="D75" i="1"/>
  <c r="D74" i="1"/>
  <c r="D73" i="1"/>
  <c r="D72" i="1"/>
  <c r="L71" i="1"/>
  <c r="I71" i="1"/>
  <c r="D71" i="1"/>
  <c r="D69" i="1"/>
  <c r="D68" i="1"/>
  <c r="I67" i="1"/>
  <c r="D67" i="1"/>
  <c r="D66" i="1"/>
  <c r="D65" i="1"/>
  <c r="D64" i="1"/>
  <c r="D63" i="1"/>
  <c r="D62" i="1"/>
  <c r="D61" i="1"/>
  <c r="D60" i="1"/>
  <c r="I59" i="1"/>
  <c r="D59" i="1"/>
  <c r="D58" i="1"/>
  <c r="D57" i="1"/>
  <c r="L56" i="1"/>
  <c r="I56" i="1"/>
  <c r="D56" i="1"/>
  <c r="D54" i="1"/>
  <c r="D53" i="1"/>
  <c r="D52" i="1"/>
  <c r="D51" i="1"/>
  <c r="D50" i="1"/>
  <c r="L49" i="1"/>
  <c r="I49" i="1"/>
  <c r="D49" i="1"/>
  <c r="D47" i="1"/>
  <c r="D46" i="1"/>
  <c r="D45" i="1"/>
  <c r="D44" i="1"/>
  <c r="L43" i="1"/>
  <c r="I43" i="1"/>
  <c r="D43" i="1"/>
  <c r="I38" i="1"/>
  <c r="I35" i="1"/>
  <c r="L32" i="1"/>
  <c r="I32" i="1"/>
  <c r="I29" i="1"/>
  <c r="I27" i="1"/>
  <c r="L23" i="1"/>
  <c r="I23" i="1"/>
  <c r="D21" i="1"/>
  <c r="D20" i="1"/>
  <c r="I14" i="1"/>
  <c r="I11" i="1"/>
  <c r="I8" i="1"/>
  <c r="I2" i="1"/>
</calcChain>
</file>

<file path=xl/sharedStrings.xml><?xml version="1.0" encoding="utf-8"?>
<sst xmlns="http://schemas.openxmlformats.org/spreadsheetml/2006/main" count="94" uniqueCount="45">
  <si>
    <t>isolate</t>
  </si>
  <si>
    <t>gene copies per cell</t>
  </si>
  <si>
    <t>stdev-isolate level</t>
  </si>
  <si>
    <t>ESD-isolate level (μm)</t>
  </si>
  <si>
    <t>Florenciella</t>
  </si>
  <si>
    <t>AL-45-004C</t>
  </si>
  <si>
    <t>PX-310-75-05</t>
  </si>
  <si>
    <t>PX-310-100-05</t>
  </si>
  <si>
    <t>Rhizochromulina</t>
  </si>
  <si>
    <t>PX-311-75-01</t>
  </si>
  <si>
    <t>PX-311-75-04</t>
  </si>
  <si>
    <t>PX-311-75-05</t>
  </si>
  <si>
    <t>Dictyochophyceae-X</t>
  </si>
  <si>
    <t xml:space="preserve">UA-269-03 </t>
  </si>
  <si>
    <t>PX-310-25-02</t>
  </si>
  <si>
    <t>PX-310-25-03#1</t>
  </si>
  <si>
    <t>Chrysochromulina</t>
  </si>
  <si>
    <t>NF-H275-5m&lt;3</t>
  </si>
  <si>
    <t>PX-310-25-06#1</t>
  </si>
  <si>
    <t>PX-310-25-06#2</t>
  </si>
  <si>
    <t>PX-311-25-01#1</t>
  </si>
  <si>
    <t>PX-311-25-04#1</t>
  </si>
  <si>
    <t>PX-311-25-04#2</t>
  </si>
  <si>
    <t>PX-311-25-05#1</t>
  </si>
  <si>
    <t>PX-311-25-05#2</t>
  </si>
  <si>
    <t>Triparma</t>
  </si>
  <si>
    <t>PX-311-25-07#1</t>
  </si>
  <si>
    <t>PX-311-25-07#2</t>
  </si>
  <si>
    <t>PX-311-25-07#3</t>
  </si>
  <si>
    <t>gene copies in 1 µL template</t>
  </si>
  <si>
    <t>total gene copies in pellets</t>
  </si>
  <si>
    <t>total cell numbers in pellets</t>
  </si>
  <si>
    <t>PX-310-25-03</t>
  </si>
  <si>
    <t>PX-311-25-03#1</t>
  </si>
  <si>
    <t>PX-311-25-03#2</t>
  </si>
  <si>
    <t>UA-265-01#1</t>
  </si>
  <si>
    <t>UA-265-01#2</t>
  </si>
  <si>
    <t>PX-311-100-02</t>
  </si>
  <si>
    <t>qPCR Ct values</t>
  </si>
  <si>
    <t>Mean copy numbers-isolate level</t>
  </si>
  <si>
    <t>Mean copy numbers-genus level</t>
  </si>
  <si>
    <t>Mean ESD-genus level (μm)</t>
  </si>
  <si>
    <t>Genus/Clade</t>
  </si>
  <si>
    <t>Hap2</t>
  </si>
  <si>
    <t>ChrysoH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</si>
</sst>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indexed="64"/>
      <name val="Times New Roman"/>
    </font>
    <font>
      <b/>
      <sz val="10"/>
      <color indexed="64"/>
      <name val="Times New Roman"/>
    </font>
    <font>
      <sz val="10"/>
      <color indexed="64"/>
      <name val="Arial"/>
    </font>
    <font>
      <i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8">
    <xf numFmtId="0" fontId="0" fillId="0" borderId="0" xfId="0"/>
    <xf numFmtId="11" fontId="2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11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1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0" fontId="2" fillId="0" borderId="0" xfId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11" fontId="2" fillId="0" borderId="0" xfId="0" applyNumberFormat="1" applyFont="1" applyFill="1" applyAlignment="1">
      <alignment horizontal="left"/>
    </xf>
    <xf numFmtId="2" fontId="5" fillId="0" borderId="0" xfId="0" applyNumberFormat="1" applyFont="1" applyFill="1" applyAlignment="1">
      <alignment horizontal="left"/>
    </xf>
    <xf numFmtId="11" fontId="2" fillId="0" borderId="0" xfId="1" applyNumberFormat="1" applyFont="1" applyFill="1" applyAlignment="1">
      <alignment horizontal="left"/>
    </xf>
    <xf numFmtId="164" fontId="2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1" applyNumberFormat="1" applyFont="1" applyFill="1" applyAlignment="1">
      <alignment horizontal="left"/>
    </xf>
    <xf numFmtId="164" fontId="4" fillId="0" borderId="0" xfId="1" applyNumberFormat="1" applyFont="1" applyFill="1" applyAlignment="1">
      <alignment horizontal="left"/>
    </xf>
    <xf numFmtId="11" fontId="4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2" fontId="3" fillId="0" borderId="0" xfId="1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1" applyFont="1" applyFill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45" zoomScaleNormal="80" zoomScalePageLayoutView="80" workbookViewId="0">
      <selection activeCell="A71" sqref="A71"/>
    </sheetView>
  </sheetViews>
  <sheetFormatPr baseColWidth="10" defaultRowHeight="13" x14ac:dyDescent="0.15"/>
  <cols>
    <col min="1" max="1" width="16.5" style="4" customWidth="1"/>
    <col min="2" max="2" width="14.83203125" style="9" customWidth="1"/>
    <col min="3" max="16384" width="10.83203125" style="4"/>
  </cols>
  <sheetData>
    <row r="1" spans="1:12" s="3" customFormat="1" ht="39" x14ac:dyDescent="0.15">
      <c r="A1" s="2" t="s">
        <v>42</v>
      </c>
      <c r="B1" s="1" t="s">
        <v>0</v>
      </c>
      <c r="C1" s="1" t="s">
        <v>38</v>
      </c>
      <c r="D1" s="1" t="s">
        <v>29</v>
      </c>
      <c r="E1" s="1" t="s">
        <v>30</v>
      </c>
      <c r="F1" s="1" t="s">
        <v>31</v>
      </c>
      <c r="G1" s="1" t="s">
        <v>1</v>
      </c>
      <c r="H1" s="1" t="s">
        <v>39</v>
      </c>
      <c r="I1" s="1" t="s">
        <v>2</v>
      </c>
      <c r="J1" s="1" t="s">
        <v>40</v>
      </c>
      <c r="K1" s="2" t="s">
        <v>3</v>
      </c>
      <c r="L1" s="2" t="s">
        <v>41</v>
      </c>
    </row>
    <row r="2" spans="1:12" x14ac:dyDescent="0.15">
      <c r="A2" s="26" t="s">
        <v>4</v>
      </c>
      <c r="B2" s="5" t="s">
        <v>35</v>
      </c>
      <c r="C2" s="6">
        <v>21.01</v>
      </c>
      <c r="D2" s="7">
        <v>149076.60627941031</v>
      </c>
      <c r="E2" s="7">
        <v>18634575.784926288</v>
      </c>
      <c r="F2" s="7">
        <v>9313950.8000000007</v>
      </c>
      <c r="G2" s="8">
        <v>2.0007165793624639</v>
      </c>
      <c r="H2" s="8">
        <v>2.4322688896779741</v>
      </c>
      <c r="I2" s="8">
        <f>_xlfn.STDEV.S(G2:G7)</f>
        <v>0.77451954293749714</v>
      </c>
      <c r="J2" s="8">
        <f>AVERAGE(H2:H17)</f>
        <v>1.372529037134165</v>
      </c>
      <c r="K2" s="4">
        <v>3.8</v>
      </c>
      <c r="L2" s="8">
        <f>AVERAGE(K2:K21)</f>
        <v>3.4799999999999995</v>
      </c>
    </row>
    <row r="3" spans="1:12" x14ac:dyDescent="0.15">
      <c r="B3" s="5" t="s">
        <v>35</v>
      </c>
      <c r="C3" s="6">
        <v>20.21</v>
      </c>
      <c r="D3" s="7">
        <v>265766.46059316181</v>
      </c>
      <c r="E3" s="7">
        <v>33220807.574145228</v>
      </c>
      <c r="F3" s="7">
        <v>9313950.8000000007</v>
      </c>
      <c r="G3" s="8">
        <v>3.566779370806342</v>
      </c>
      <c r="J3" s="8"/>
    </row>
    <row r="4" spans="1:12" x14ac:dyDescent="0.15">
      <c r="B4" s="5" t="s">
        <v>36</v>
      </c>
      <c r="C4" s="6">
        <v>21.44</v>
      </c>
      <c r="D4" s="7">
        <v>109256.745465235</v>
      </c>
      <c r="E4" s="7">
        <v>39288725.669298507</v>
      </c>
      <c r="F4" s="7">
        <v>18100000</v>
      </c>
      <c r="G4" s="8">
        <v>2.1706478270330667</v>
      </c>
      <c r="J4" s="8"/>
    </row>
    <row r="5" spans="1:12" x14ac:dyDescent="0.15">
      <c r="B5" s="5" t="s">
        <v>36</v>
      </c>
      <c r="C5" s="6">
        <v>21.82</v>
      </c>
      <c r="D5" s="7">
        <v>83019.51443496134</v>
      </c>
      <c r="E5" s="7">
        <v>29853817.390812099</v>
      </c>
      <c r="F5" s="7">
        <v>18100000</v>
      </c>
      <c r="G5" s="8">
        <v>1.6493821762879612</v>
      </c>
      <c r="J5" s="8"/>
    </row>
    <row r="6" spans="1:12" x14ac:dyDescent="0.15">
      <c r="B6" s="5" t="s">
        <v>36</v>
      </c>
      <c r="C6" s="6">
        <v>20.89</v>
      </c>
      <c r="D6" s="7">
        <v>162582.23848772893</v>
      </c>
      <c r="E6" s="7">
        <v>58464572.960187331</v>
      </c>
      <c r="F6" s="7">
        <v>18100001</v>
      </c>
      <c r="G6" s="8">
        <v>3.2300867254199228</v>
      </c>
      <c r="J6" s="8"/>
    </row>
    <row r="7" spans="1:12" x14ac:dyDescent="0.15">
      <c r="B7" s="5" t="s">
        <v>36</v>
      </c>
      <c r="C7" s="6">
        <v>21.57</v>
      </c>
      <c r="D7" s="7">
        <v>99459.443500452326</v>
      </c>
      <c r="E7" s="7">
        <v>35765615.882762656</v>
      </c>
      <c r="F7" s="7">
        <v>18100002</v>
      </c>
      <c r="G7" s="8">
        <v>1.976000659158085</v>
      </c>
      <c r="J7" s="8"/>
    </row>
    <row r="8" spans="1:12" x14ac:dyDescent="0.15">
      <c r="B8" s="5" t="s">
        <v>5</v>
      </c>
      <c r="C8" s="6">
        <v>22.3</v>
      </c>
      <c r="D8" s="7">
        <v>58684.82095064265</v>
      </c>
      <c r="E8" s="7">
        <v>8802723.1425963975</v>
      </c>
      <c r="F8" s="7">
        <v>10300000</v>
      </c>
      <c r="G8" s="8">
        <v>0.85463331481518423</v>
      </c>
      <c r="H8" s="8">
        <v>0.83257132696879621</v>
      </c>
      <c r="I8" s="8">
        <f>_xlfn.STDEV.S(G8:G10)</f>
        <v>0.25617401169752235</v>
      </c>
      <c r="J8" s="8"/>
      <c r="K8" s="4">
        <v>3.5</v>
      </c>
    </row>
    <row r="9" spans="1:12" x14ac:dyDescent="0.15">
      <c r="B9" s="5" t="s">
        <v>5</v>
      </c>
      <c r="C9" s="6">
        <v>22.87</v>
      </c>
      <c r="D9" s="7">
        <v>38870.817803285623</v>
      </c>
      <c r="E9" s="7">
        <v>5830622.6704928437</v>
      </c>
      <c r="F9" s="7">
        <v>10300001</v>
      </c>
      <c r="G9" s="8">
        <v>0.56607981596242984</v>
      </c>
      <c r="J9" s="8"/>
    </row>
    <row r="10" spans="1:12" x14ac:dyDescent="0.15">
      <c r="B10" s="5" t="s">
        <v>5</v>
      </c>
      <c r="C10" s="6">
        <v>21.98</v>
      </c>
      <c r="D10" s="7">
        <v>73954.065555514841</v>
      </c>
      <c r="E10" s="7">
        <v>11093109.833327226</v>
      </c>
      <c r="F10" s="7">
        <v>10300001</v>
      </c>
      <c r="G10" s="8">
        <v>1.0770008501287744</v>
      </c>
      <c r="J10" s="8"/>
    </row>
    <row r="11" spans="1:12" x14ac:dyDescent="0.15">
      <c r="B11" s="9" t="s">
        <v>6</v>
      </c>
      <c r="C11" s="6">
        <v>20.91</v>
      </c>
      <c r="D11" s="7">
        <v>160249.18590251452</v>
      </c>
      <c r="E11" s="7">
        <v>12819934.872201161</v>
      </c>
      <c r="F11" s="7">
        <v>7283290</v>
      </c>
      <c r="G11" s="8">
        <v>1.7601845968238476</v>
      </c>
      <c r="H11" s="8">
        <v>1.704762912871109</v>
      </c>
      <c r="I11" s="8">
        <f>_xlfn.STDEV.S(G11:G13)</f>
        <v>0.12863493177568763</v>
      </c>
      <c r="J11" s="8"/>
      <c r="K11" s="4">
        <v>3.6</v>
      </c>
    </row>
    <row r="12" spans="1:12" x14ac:dyDescent="0.15">
      <c r="B12" s="9" t="s">
        <v>6</v>
      </c>
      <c r="C12" s="6">
        <v>21</v>
      </c>
      <c r="D12" s="7">
        <v>150157.88098961097</v>
      </c>
      <c r="E12" s="7">
        <v>12012630.479168877</v>
      </c>
      <c r="F12" s="7">
        <v>7283290</v>
      </c>
      <c r="G12" s="8">
        <v>1.6493412289183702</v>
      </c>
      <c r="J12" s="8"/>
    </row>
    <row r="13" spans="1:12" x14ac:dyDescent="0.15">
      <c r="B13" s="9" t="s">
        <v>6</v>
      </c>
      <c r="C13" s="6">
        <v>20.8</v>
      </c>
      <c r="D13" s="7">
        <v>173508.51775585196</v>
      </c>
      <c r="E13" s="7">
        <v>13880681.420468157</v>
      </c>
      <c r="F13" s="7">
        <v>7283291</v>
      </c>
      <c r="G13" s="8">
        <v>1.9058254600108875</v>
      </c>
      <c r="J13" s="8"/>
    </row>
    <row r="14" spans="1:12" x14ac:dyDescent="0.15">
      <c r="B14" s="5" t="s">
        <v>7</v>
      </c>
      <c r="C14" s="6">
        <v>22.14</v>
      </c>
      <c r="D14" s="7">
        <v>65878.532889686277</v>
      </c>
      <c r="E14" s="7">
        <v>18445989.209112156</v>
      </c>
      <c r="F14" s="7">
        <v>20000000</v>
      </c>
      <c r="G14" s="8">
        <v>0.92229946045560784</v>
      </c>
      <c r="H14" s="8">
        <v>0.96610421315608563</v>
      </c>
      <c r="I14" s="8">
        <f>_xlfn.STDEV.S(G14:G16)</f>
        <v>4.1925181509602782E-2</v>
      </c>
      <c r="J14" s="8"/>
      <c r="K14" s="4">
        <v>3.5</v>
      </c>
    </row>
    <row r="15" spans="1:12" x14ac:dyDescent="0.15">
      <c r="B15" s="5" t="s">
        <v>7</v>
      </c>
      <c r="C15" s="6">
        <v>22.07</v>
      </c>
      <c r="D15" s="7">
        <v>69296.987138133452</v>
      </c>
      <c r="E15" s="7">
        <v>19403156.398677368</v>
      </c>
      <c r="F15" s="7">
        <v>20000000</v>
      </c>
      <c r="G15" s="8">
        <v>0.9701578199338684</v>
      </c>
      <c r="H15" s="8"/>
      <c r="I15" s="8"/>
      <c r="J15" s="8"/>
    </row>
    <row r="16" spans="1:12" x14ac:dyDescent="0.15">
      <c r="B16" s="5" t="s">
        <v>7</v>
      </c>
      <c r="C16" s="6">
        <v>22.02</v>
      </c>
      <c r="D16" s="7">
        <v>71846.814955110589</v>
      </c>
      <c r="E16" s="7">
        <v>20117108.187430967</v>
      </c>
      <c r="F16" s="7">
        <v>20000001</v>
      </c>
      <c r="G16" s="8">
        <v>1.0058553590787804</v>
      </c>
      <c r="H16" s="8"/>
      <c r="I16" s="8"/>
      <c r="J16" s="8"/>
    </row>
    <row r="17" spans="1:12" x14ac:dyDescent="0.15">
      <c r="B17" s="9" t="s">
        <v>33</v>
      </c>
      <c r="C17" s="6">
        <v>23.77</v>
      </c>
      <c r="D17" s="7">
        <v>20283.676167412214</v>
      </c>
      <c r="E17" s="7">
        <v>1014183.8083706107</v>
      </c>
      <c r="F17" s="7">
        <v>2830000</v>
      </c>
      <c r="G17" s="8">
        <v>0.35836883688007443</v>
      </c>
      <c r="H17" s="8">
        <f>AVERAGE(G17:G21)</f>
        <v>0.92693784299686011</v>
      </c>
      <c r="I17" s="8">
        <f>_xlfn.STDEV.S(G17:G21)</f>
        <v>0.65460442507786742</v>
      </c>
      <c r="J17" s="8"/>
      <c r="K17" s="4">
        <v>3</v>
      </c>
    </row>
    <row r="18" spans="1:12" x14ac:dyDescent="0.15">
      <c r="B18" s="9" t="s">
        <v>33</v>
      </c>
      <c r="C18" s="6">
        <v>22.95</v>
      </c>
      <c r="D18" s="7">
        <v>36687.203637696264</v>
      </c>
      <c r="E18" s="7">
        <v>1834360.1818848131</v>
      </c>
      <c r="F18" s="7">
        <v>2830000</v>
      </c>
      <c r="G18" s="8">
        <v>0.64818380985329083</v>
      </c>
      <c r="J18" s="8"/>
    </row>
    <row r="19" spans="1:12" x14ac:dyDescent="0.15">
      <c r="B19" s="9" t="s">
        <v>33</v>
      </c>
      <c r="C19" s="6">
        <v>23.63</v>
      </c>
      <c r="D19" s="7">
        <v>22443.342466763024</v>
      </c>
      <c r="E19" s="10">
        <v>1122167.1233381513</v>
      </c>
      <c r="F19" s="10">
        <v>2830000</v>
      </c>
      <c r="G19" s="11">
        <v>0.39652548527849868</v>
      </c>
      <c r="J19" s="8"/>
    </row>
    <row r="20" spans="1:12" x14ac:dyDescent="0.15">
      <c r="B20" s="9" t="s">
        <v>34</v>
      </c>
      <c r="C20" s="6">
        <v>22.77</v>
      </c>
      <c r="D20" s="10">
        <f t="shared" ref="D20:D21" si="0">10^((37.493-C20)/3.1861)</f>
        <v>41783.999943402232</v>
      </c>
      <c r="E20" s="10">
        <v>2089199.9971701116</v>
      </c>
      <c r="F20" s="10">
        <v>1479043.9999999998</v>
      </c>
      <c r="G20" s="11">
        <v>1.4125340403464075</v>
      </c>
      <c r="I20" s="8"/>
      <c r="J20" s="8"/>
    </row>
    <row r="21" spans="1:12" x14ac:dyDescent="0.15">
      <c r="B21" s="9" t="s">
        <v>34</v>
      </c>
      <c r="C21" s="6">
        <v>22.42</v>
      </c>
      <c r="D21" s="10">
        <f t="shared" si="0"/>
        <v>53809.899708675432</v>
      </c>
      <c r="E21" s="10">
        <v>2690494.9854337717</v>
      </c>
      <c r="F21" s="10">
        <v>1479043.9999999998</v>
      </c>
      <c r="G21" s="11">
        <v>1.8190770426260288</v>
      </c>
      <c r="J21" s="8"/>
    </row>
    <row r="22" spans="1:12" x14ac:dyDescent="0.15">
      <c r="J22" s="8"/>
    </row>
    <row r="23" spans="1:12" x14ac:dyDescent="0.15">
      <c r="A23" s="27" t="s">
        <v>8</v>
      </c>
      <c r="B23" s="12" t="s">
        <v>9</v>
      </c>
      <c r="C23" s="13">
        <v>19.25</v>
      </c>
      <c r="D23" s="7">
        <v>239449.01872304021</v>
      </c>
      <c r="E23" s="10">
        <v>14366941.123382412</v>
      </c>
      <c r="F23" s="10">
        <v>5080000</v>
      </c>
      <c r="G23" s="11">
        <v>2.8281380164138605</v>
      </c>
      <c r="H23" s="8">
        <v>2.6629952021436747</v>
      </c>
      <c r="I23" s="8">
        <f>_xlfn.STDEV.S(G23:G26)</f>
        <v>0.64596046225205839</v>
      </c>
      <c r="J23" s="8">
        <v>1.3356429559571092</v>
      </c>
      <c r="K23" s="4">
        <v>3</v>
      </c>
      <c r="L23" s="4">
        <f>AVERAGE(K23:K29)</f>
        <v>3.1</v>
      </c>
    </row>
    <row r="24" spans="1:12" x14ac:dyDescent="0.15">
      <c r="B24" s="12" t="s">
        <v>9</v>
      </c>
      <c r="C24" s="13">
        <v>19</v>
      </c>
      <c r="D24" s="7">
        <v>284606.83485573332</v>
      </c>
      <c r="E24" s="10">
        <v>17076410.091343999</v>
      </c>
      <c r="F24" s="10">
        <v>5080000</v>
      </c>
      <c r="G24" s="11">
        <v>3.3614980494771651</v>
      </c>
      <c r="J24" s="8"/>
    </row>
    <row r="25" spans="1:12" x14ac:dyDescent="0.15">
      <c r="B25" s="12" t="s">
        <v>9</v>
      </c>
      <c r="C25" s="6">
        <v>19.899999999999999</v>
      </c>
      <c r="D25" s="7">
        <v>152802.04815287082</v>
      </c>
      <c r="E25" s="7">
        <v>9168122.8891722485</v>
      </c>
      <c r="F25" s="7">
        <v>5080000</v>
      </c>
      <c r="G25" s="8">
        <v>1.8047486002307576</v>
      </c>
      <c r="J25" s="8"/>
    </row>
    <row r="26" spans="1:12" x14ac:dyDescent="0.15">
      <c r="B26" s="12" t="s">
        <v>9</v>
      </c>
      <c r="C26" s="6">
        <v>19.34</v>
      </c>
      <c r="D26" s="7">
        <v>225009.80672768014</v>
      </c>
      <c r="E26" s="7">
        <v>13500588.403660808</v>
      </c>
      <c r="F26" s="7">
        <v>5080000</v>
      </c>
      <c r="G26" s="8">
        <v>2.6575961424529151</v>
      </c>
      <c r="J26" s="8"/>
    </row>
    <row r="27" spans="1:12" x14ac:dyDescent="0.15">
      <c r="B27" s="12" t="s">
        <v>10</v>
      </c>
      <c r="C27" s="13">
        <v>22.66</v>
      </c>
      <c r="D27" s="7">
        <v>22686.786414314858</v>
      </c>
      <c r="E27" s="10">
        <v>1134339.3207157429</v>
      </c>
      <c r="F27" s="10">
        <v>2260000</v>
      </c>
      <c r="G27" s="11">
        <v>0.50192005341404555</v>
      </c>
      <c r="H27" s="8">
        <v>0.62825471810800604</v>
      </c>
      <c r="I27" s="8">
        <f>_xlfn.STDEV.S(G27:G28)</f>
        <v>0.17866419620805568</v>
      </c>
      <c r="J27" s="8"/>
      <c r="K27" s="4">
        <v>3.1</v>
      </c>
    </row>
    <row r="28" spans="1:12" x14ac:dyDescent="0.15">
      <c r="B28" s="12" t="s">
        <v>10</v>
      </c>
      <c r="C28" s="13">
        <v>22.07</v>
      </c>
      <c r="D28" s="7">
        <v>34107.440102648878</v>
      </c>
      <c r="E28" s="10">
        <v>1705372.005132444</v>
      </c>
      <c r="F28" s="10">
        <v>2260000</v>
      </c>
      <c r="G28" s="11">
        <v>0.75458938280196641</v>
      </c>
      <c r="J28" s="8"/>
    </row>
    <row r="29" spans="1:12" x14ac:dyDescent="0.15">
      <c r="B29" s="5" t="s">
        <v>11</v>
      </c>
      <c r="C29" s="6">
        <v>19.809999999999999</v>
      </c>
      <c r="D29" s="7">
        <v>162607.58151468923</v>
      </c>
      <c r="E29" s="7">
        <v>9756454.890881354</v>
      </c>
      <c r="F29" s="7">
        <v>12600000</v>
      </c>
      <c r="G29" s="8">
        <v>0.77432181673661538</v>
      </c>
      <c r="H29" s="8">
        <v>0.71567894761964723</v>
      </c>
      <c r="I29" s="8">
        <f>_xlfn.STDEV.S(G29:G30)</f>
        <v>0.19326569933589746</v>
      </c>
      <c r="J29" s="8"/>
      <c r="K29" s="4">
        <v>3.2</v>
      </c>
    </row>
    <row r="30" spans="1:12" x14ac:dyDescent="0.15">
      <c r="B30" s="5" t="s">
        <v>11</v>
      </c>
      <c r="C30" s="6">
        <v>20.440000000000001</v>
      </c>
      <c r="D30" s="7">
        <v>105210.59715479633</v>
      </c>
      <c r="E30" s="7">
        <v>6312635.8292877795</v>
      </c>
      <c r="F30" s="7">
        <v>12600000</v>
      </c>
      <c r="G30" s="8">
        <v>0.50100284359426817</v>
      </c>
      <c r="J30" s="8"/>
    </row>
    <row r="31" spans="1:12" x14ac:dyDescent="0.15">
      <c r="J31" s="8"/>
    </row>
    <row r="32" spans="1:12" x14ac:dyDescent="0.15">
      <c r="A32" s="25" t="s">
        <v>12</v>
      </c>
      <c r="B32" s="5" t="s">
        <v>13</v>
      </c>
      <c r="C32" s="6">
        <v>20.87</v>
      </c>
      <c r="D32" s="7">
        <v>179410.44378610339</v>
      </c>
      <c r="E32" s="7">
        <v>10764626.627166204</v>
      </c>
      <c r="F32" s="10">
        <v>3854506.7999999993</v>
      </c>
      <c r="G32" s="8">
        <v>2.7927377445971056</v>
      </c>
      <c r="H32" s="8">
        <v>4.1360459471360684</v>
      </c>
      <c r="I32" s="8">
        <f>_xlfn.STDEV.S(G32:G34)</f>
        <v>1.1744241349155125</v>
      </c>
      <c r="J32" s="8">
        <v>4.6076244661688905</v>
      </c>
      <c r="K32" s="4">
        <v>5.3</v>
      </c>
      <c r="L32" s="8">
        <f>AVERAGE(K32:K38)</f>
        <v>4.6333333333333329</v>
      </c>
    </row>
    <row r="33" spans="1:12" x14ac:dyDescent="0.15">
      <c r="B33" s="5" t="s">
        <v>13</v>
      </c>
      <c r="C33" s="6">
        <v>20.010000000000002</v>
      </c>
      <c r="D33" s="7">
        <v>319196.89207101619</v>
      </c>
      <c r="E33" s="7">
        <v>19151813.524260972</v>
      </c>
      <c r="F33" s="10">
        <v>3854507.8</v>
      </c>
      <c r="G33" s="8">
        <v>4.968679405516049</v>
      </c>
      <c r="H33" s="8"/>
      <c r="I33" s="8"/>
    </row>
    <row r="34" spans="1:12" x14ac:dyDescent="0.15">
      <c r="B34" s="5" t="s">
        <v>13</v>
      </c>
      <c r="C34" s="6">
        <v>20.11</v>
      </c>
      <c r="D34" s="7">
        <v>298513.7632623142</v>
      </c>
      <c r="E34" s="7">
        <v>17910825.795738854</v>
      </c>
      <c r="F34" s="10">
        <v>3854508.8</v>
      </c>
      <c r="G34" s="8">
        <v>4.6467206912950498</v>
      </c>
      <c r="H34" s="8"/>
      <c r="I34" s="8"/>
    </row>
    <row r="35" spans="1:12" x14ac:dyDescent="0.15">
      <c r="B35" s="5" t="s">
        <v>14</v>
      </c>
      <c r="C35" s="6">
        <v>20.88</v>
      </c>
      <c r="D35" s="7">
        <v>178212.55268472419</v>
      </c>
      <c r="E35" s="7">
        <v>8910627.6342362091</v>
      </c>
      <c r="F35" s="10">
        <v>1275708</v>
      </c>
      <c r="G35" s="8">
        <v>6.9848489107509</v>
      </c>
      <c r="H35" s="8">
        <v>5.2693723286361376</v>
      </c>
      <c r="I35" s="8">
        <f>_xlfn.STDEV.S(G35:G37)</f>
        <v>1.5630170615952954</v>
      </c>
      <c r="K35" s="4">
        <v>4.5999999999999996</v>
      </c>
    </row>
    <row r="36" spans="1:12" x14ac:dyDescent="0.15">
      <c r="B36" s="5" t="s">
        <v>14</v>
      </c>
      <c r="C36" s="6">
        <v>21.74</v>
      </c>
      <c r="D36" s="7">
        <v>100167.62054909742</v>
      </c>
      <c r="E36" s="7">
        <v>5008381.0274548717</v>
      </c>
      <c r="F36" s="10">
        <v>1275708</v>
      </c>
      <c r="G36" s="8">
        <v>3.9259619187579538</v>
      </c>
      <c r="H36" s="8"/>
      <c r="I36" s="8"/>
    </row>
    <row r="37" spans="1:12" x14ac:dyDescent="0.15">
      <c r="B37" s="5" t="s">
        <v>14</v>
      </c>
      <c r="C37" s="6">
        <v>21.41</v>
      </c>
      <c r="D37" s="7">
        <v>124950.65284336334</v>
      </c>
      <c r="E37" s="7">
        <v>6247532.642168167</v>
      </c>
      <c r="F37" s="10">
        <v>1275708</v>
      </c>
      <c r="G37" s="8">
        <v>4.8973061563995577</v>
      </c>
      <c r="H37" s="8"/>
      <c r="I37" s="8"/>
    </row>
    <row r="38" spans="1:12" x14ac:dyDescent="0.15">
      <c r="B38" s="5" t="s">
        <v>32</v>
      </c>
      <c r="C38" s="6">
        <v>21.03</v>
      </c>
      <c r="D38" s="7">
        <v>161174.69204738448</v>
      </c>
      <c r="E38" s="7">
        <v>8058734.6023692237</v>
      </c>
      <c r="F38" s="10">
        <v>2030000</v>
      </c>
      <c r="G38" s="8">
        <v>3.9698200011671054</v>
      </c>
      <c r="H38" s="8">
        <v>4.4174551227344665</v>
      </c>
      <c r="I38" s="8">
        <f>_xlfn.STDEV.S(G38:G41)</f>
        <v>0.50866877835204083</v>
      </c>
      <c r="K38" s="4">
        <v>4</v>
      </c>
    </row>
    <row r="39" spans="1:12" x14ac:dyDescent="0.15">
      <c r="B39" s="5" t="s">
        <v>15</v>
      </c>
      <c r="C39" s="6">
        <v>20.8</v>
      </c>
      <c r="D39" s="7">
        <v>188024.1901107954</v>
      </c>
      <c r="E39" s="7">
        <v>9401209.5055397693</v>
      </c>
      <c r="F39" s="10">
        <v>2030000</v>
      </c>
      <c r="G39" s="8">
        <v>4.6311376874580148</v>
      </c>
      <c r="H39" s="8"/>
      <c r="I39" s="8"/>
    </row>
    <row r="40" spans="1:12" x14ac:dyDescent="0.15">
      <c r="B40" s="5" t="s">
        <v>15</v>
      </c>
      <c r="C40" s="6">
        <v>20.88</v>
      </c>
      <c r="D40" s="7">
        <v>178212.55268472419</v>
      </c>
      <c r="E40" s="7">
        <v>8910627.6342362091</v>
      </c>
      <c r="F40" s="10">
        <v>2030000</v>
      </c>
      <c r="G40" s="8">
        <v>4.3894717410030584</v>
      </c>
      <c r="H40" s="8"/>
      <c r="I40" s="8"/>
    </row>
    <row r="41" spans="1:12" x14ac:dyDescent="0.15">
      <c r="B41" s="5" t="s">
        <v>15</v>
      </c>
      <c r="C41" s="6">
        <v>21.23</v>
      </c>
      <c r="D41" s="7">
        <v>140964.01462893953</v>
      </c>
      <c r="E41" s="7">
        <v>7048200.7314469768</v>
      </c>
      <c r="F41" s="10">
        <v>2030000</v>
      </c>
      <c r="G41" s="8">
        <v>3.4720200647522055</v>
      </c>
      <c r="H41" s="8"/>
      <c r="I41" s="8"/>
    </row>
    <row r="42" spans="1:12" x14ac:dyDescent="0.15">
      <c r="C42" s="9"/>
      <c r="D42" s="14"/>
      <c r="E42" s="5"/>
      <c r="F42" s="15"/>
      <c r="G42" s="15"/>
      <c r="H42" s="8"/>
      <c r="I42" s="8"/>
      <c r="J42" s="8"/>
    </row>
    <row r="43" spans="1:12" x14ac:dyDescent="0.15">
      <c r="A43" s="26" t="s">
        <v>16</v>
      </c>
      <c r="B43" s="5" t="s">
        <v>17</v>
      </c>
      <c r="C43" s="6">
        <v>20.75</v>
      </c>
      <c r="D43" s="7">
        <f>10^((38.719-C43)/3.4167)</f>
        <v>181621.89522876823</v>
      </c>
      <c r="E43" s="7">
        <v>90810947.614384115</v>
      </c>
      <c r="F43" s="7">
        <v>38000000</v>
      </c>
      <c r="G43" s="8">
        <v>2.3897617793258976</v>
      </c>
      <c r="H43" s="8">
        <v>2.1212555663676502</v>
      </c>
      <c r="I43" s="8">
        <f>_xlfn.STDEV.S(G43:G47)</f>
        <v>0.25969450765244978</v>
      </c>
      <c r="J43" s="8">
        <v>2.1212555663676502</v>
      </c>
      <c r="K43" s="8">
        <v>3.8</v>
      </c>
      <c r="L43" s="8">
        <f>K43</f>
        <v>3.8</v>
      </c>
    </row>
    <row r="44" spans="1:12" x14ac:dyDescent="0.15">
      <c r="B44" s="5" t="s">
        <v>17</v>
      </c>
      <c r="C44" s="6">
        <v>21.15</v>
      </c>
      <c r="D44" s="7">
        <f>10^((38.719-C44)/3.4167)</f>
        <v>138706.29604620882</v>
      </c>
      <c r="E44" s="7">
        <v>69353148.023104414</v>
      </c>
      <c r="F44" s="7">
        <v>38000000</v>
      </c>
      <c r="G44" s="8">
        <v>1.8250828427132741</v>
      </c>
      <c r="K44" s="7"/>
    </row>
    <row r="45" spans="1:12" x14ac:dyDescent="0.15">
      <c r="B45" s="5" t="s">
        <v>17</v>
      </c>
      <c r="C45" s="6">
        <v>21.12</v>
      </c>
      <c r="D45" s="7">
        <f>10^((38.719-C45)/3.4167)</f>
        <v>141539.14793092621</v>
      </c>
      <c r="E45" s="7">
        <v>70769573.965463102</v>
      </c>
      <c r="F45" s="7">
        <v>38000000</v>
      </c>
      <c r="G45" s="8">
        <v>1.8623572096174501</v>
      </c>
      <c r="K45" s="7"/>
    </row>
    <row r="46" spans="1:12" x14ac:dyDescent="0.15">
      <c r="B46" s="5" t="s">
        <v>17</v>
      </c>
      <c r="C46" s="6">
        <v>20.81</v>
      </c>
      <c r="D46" s="7">
        <f>10^((38.719-C46)/3.4167)</f>
        <v>174424.46475105759</v>
      </c>
      <c r="E46" s="7">
        <v>87212232.375528798</v>
      </c>
      <c r="F46" s="7">
        <v>38000003</v>
      </c>
      <c r="G46" s="8">
        <v>2.2950585655356077</v>
      </c>
      <c r="K46" s="7"/>
    </row>
    <row r="47" spans="1:12" x14ac:dyDescent="0.15">
      <c r="B47" s="5" t="s">
        <v>17</v>
      </c>
      <c r="C47" s="13">
        <v>20.85</v>
      </c>
      <c r="D47" s="7">
        <f>10^((38.719-C47)/3.4167)</f>
        <v>169785.34290523714</v>
      </c>
      <c r="E47" s="7">
        <v>84892671.452618569</v>
      </c>
      <c r="F47" s="7">
        <v>38000004</v>
      </c>
      <c r="G47" s="8">
        <v>2.234017434646022</v>
      </c>
      <c r="K47" s="7"/>
    </row>
    <row r="48" spans="1:12" x14ac:dyDescent="0.15">
      <c r="C48" s="9"/>
      <c r="D48" s="16"/>
      <c r="E48" s="15"/>
      <c r="F48" s="17"/>
      <c r="G48" s="18"/>
      <c r="H48" s="18"/>
      <c r="I48" s="18"/>
      <c r="J48" s="18"/>
    </row>
    <row r="49" spans="1:12" x14ac:dyDescent="0.15">
      <c r="A49" s="4" t="s">
        <v>43</v>
      </c>
      <c r="B49" s="5" t="s">
        <v>18</v>
      </c>
      <c r="C49" s="6">
        <v>23.3</v>
      </c>
      <c r="D49" s="7">
        <f>10^((40.034-C49)/3.3324)</f>
        <v>105100.80675583391</v>
      </c>
      <c r="E49" s="7">
        <v>5255040.3377916953</v>
      </c>
      <c r="F49" s="7">
        <v>2370000</v>
      </c>
      <c r="G49" s="8">
        <v>2.2173165982243441</v>
      </c>
      <c r="H49" s="8">
        <v>3.1658333372739578</v>
      </c>
      <c r="I49" s="8">
        <f>_xlfn.STDEV.S(G49:G54)</f>
        <v>0.77710480896571177</v>
      </c>
      <c r="J49" s="8">
        <v>3.1658333372739578</v>
      </c>
      <c r="K49" s="8">
        <v>4.5</v>
      </c>
      <c r="L49" s="8">
        <f>K49</f>
        <v>4.5</v>
      </c>
    </row>
    <row r="50" spans="1:12" x14ac:dyDescent="0.15">
      <c r="B50" s="5" t="s">
        <v>18</v>
      </c>
      <c r="C50" s="6">
        <v>23.06</v>
      </c>
      <c r="D50" s="7">
        <f>10^((40.034-C50)/3.3324)</f>
        <v>124058.41132251694</v>
      </c>
      <c r="E50" s="7">
        <v>6202920.5661258474</v>
      </c>
      <c r="F50" s="7">
        <v>2370000</v>
      </c>
      <c r="G50" s="8">
        <v>2.6172660616564758</v>
      </c>
      <c r="H50" s="7"/>
      <c r="I50" s="7"/>
    </row>
    <row r="51" spans="1:12" x14ac:dyDescent="0.15">
      <c r="B51" s="5" t="s">
        <v>18</v>
      </c>
      <c r="C51" s="4">
        <v>22.28</v>
      </c>
      <c r="D51" s="7">
        <f>10^((40.034-C51)/3.3324)</f>
        <v>212662.9106784552</v>
      </c>
      <c r="E51" s="7">
        <v>10633145.53392276</v>
      </c>
      <c r="F51" s="7">
        <v>2370001</v>
      </c>
      <c r="G51" s="8">
        <v>4.4865574039516272</v>
      </c>
      <c r="H51" s="7"/>
      <c r="I51" s="7"/>
    </row>
    <row r="52" spans="1:12" x14ac:dyDescent="0.15">
      <c r="B52" s="9" t="s">
        <v>19</v>
      </c>
      <c r="C52" s="13">
        <v>21.99</v>
      </c>
      <c r="D52" s="7">
        <f>10^((40.034-C52)/3.3324)</f>
        <v>259846.05068755103</v>
      </c>
      <c r="E52" s="7">
        <v>12992302.534377553</v>
      </c>
      <c r="F52" s="10">
        <v>3790000</v>
      </c>
      <c r="G52" s="11">
        <v>3.4280481621048953</v>
      </c>
      <c r="H52" s="10"/>
      <c r="I52" s="10"/>
    </row>
    <row r="53" spans="1:12" x14ac:dyDescent="0.15">
      <c r="B53" s="9" t="s">
        <v>19</v>
      </c>
      <c r="C53" s="13">
        <v>22.14</v>
      </c>
      <c r="D53" s="7">
        <f t="shared" ref="D53:D54" si="1">10^((40.034-C53)/3.3324)</f>
        <v>234262.90094924762</v>
      </c>
      <c r="E53" s="7">
        <v>11713145.047462381</v>
      </c>
      <c r="F53" s="10">
        <v>3790000</v>
      </c>
      <c r="G53" s="11">
        <v>3.0905395903594672</v>
      </c>
      <c r="H53" s="10"/>
      <c r="I53" s="10"/>
    </row>
    <row r="54" spans="1:12" x14ac:dyDescent="0.15">
      <c r="B54" s="9" t="s">
        <v>19</v>
      </c>
      <c r="C54" s="13">
        <v>22.11</v>
      </c>
      <c r="D54" s="7">
        <f t="shared" si="1"/>
        <v>239169.63331689785</v>
      </c>
      <c r="E54" s="7">
        <v>11958481.665844893</v>
      </c>
      <c r="F54" s="10">
        <v>3790000</v>
      </c>
      <c r="G54" s="11">
        <v>3.1552722073469375</v>
      </c>
      <c r="H54" s="19"/>
      <c r="I54" s="19"/>
      <c r="J54" s="7"/>
      <c r="K54" s="7"/>
    </row>
    <row r="56" spans="1:12" x14ac:dyDescent="0.15">
      <c r="A56" s="4" t="s">
        <v>44</v>
      </c>
      <c r="B56" s="12" t="s">
        <v>20</v>
      </c>
      <c r="C56" s="13">
        <v>22.58</v>
      </c>
      <c r="D56" s="10">
        <f t="shared" ref="D56:D69" si="2">10^((39.229-C56)/3.3357)</f>
        <v>97984.251418262618</v>
      </c>
      <c r="E56" s="10">
        <v>11758110.170191513</v>
      </c>
      <c r="F56" s="10">
        <v>12324926.799999999</v>
      </c>
      <c r="G56" s="11">
        <v>0.95401054797270801</v>
      </c>
      <c r="H56" s="11">
        <v>1.035166944432891</v>
      </c>
      <c r="I56" s="11">
        <f>_xlfn.STDEV.S(G56:G58)</f>
        <v>0.18672210058786487</v>
      </c>
      <c r="J56" s="8">
        <v>1.0042055871759359</v>
      </c>
      <c r="K56" s="8">
        <v>2.2000000000000002</v>
      </c>
      <c r="L56" s="8">
        <f>AVERAGE(K56:K67)</f>
        <v>2.2666666666666666</v>
      </c>
    </row>
    <row r="57" spans="1:12" x14ac:dyDescent="0.15">
      <c r="B57" s="12" t="s">
        <v>20</v>
      </c>
      <c r="C57" s="6">
        <v>22.19</v>
      </c>
      <c r="D57" s="10">
        <f t="shared" si="2"/>
        <v>128254.69374585229</v>
      </c>
      <c r="E57" s="7">
        <v>15390563.249502275</v>
      </c>
      <c r="F57" s="7">
        <v>12324926.799999999</v>
      </c>
      <c r="G57" s="8">
        <v>1.2487346577589635</v>
      </c>
      <c r="J57" s="7"/>
      <c r="K57" s="7"/>
    </row>
    <row r="58" spans="1:12" x14ac:dyDescent="0.15">
      <c r="B58" s="12" t="s">
        <v>20</v>
      </c>
      <c r="C58" s="6">
        <v>22.66</v>
      </c>
      <c r="D58" s="10">
        <f t="shared" si="2"/>
        <v>92719.975233761303</v>
      </c>
      <c r="E58" s="7">
        <v>11126397.028051356</v>
      </c>
      <c r="F58" s="7">
        <v>12324926.799999999</v>
      </c>
      <c r="G58" s="8">
        <v>0.90275562756700156</v>
      </c>
      <c r="J58" s="7"/>
      <c r="K58" s="7"/>
    </row>
    <row r="59" spans="1:12" x14ac:dyDescent="0.15">
      <c r="B59" s="20" t="s">
        <v>21</v>
      </c>
      <c r="C59" s="13">
        <v>21.96</v>
      </c>
      <c r="D59" s="10">
        <f t="shared" si="2"/>
        <v>150322.61175614822</v>
      </c>
      <c r="E59" s="10">
        <v>7516130.5878074113</v>
      </c>
      <c r="F59" s="10">
        <v>8445070.4000000004</v>
      </c>
      <c r="G59" s="21">
        <v>0.89000212334611339</v>
      </c>
      <c r="H59" s="11">
        <v>1.1759007772354237</v>
      </c>
      <c r="I59" s="11">
        <f>_xlfn.STDEV.S(G59:G66)</f>
        <v>0.32199795699549916</v>
      </c>
      <c r="J59" s="7"/>
      <c r="K59" s="8">
        <v>2.4</v>
      </c>
    </row>
    <row r="60" spans="1:12" x14ac:dyDescent="0.15">
      <c r="B60" s="20" t="s">
        <v>21</v>
      </c>
      <c r="C60" s="13">
        <v>21.68</v>
      </c>
      <c r="D60" s="10">
        <f t="shared" si="2"/>
        <v>182374.75230246221</v>
      </c>
      <c r="E60" s="10">
        <v>9118737.6151231099</v>
      </c>
      <c r="F60" s="10">
        <v>8445070.4000000004</v>
      </c>
      <c r="G60" s="21">
        <v>1.0797704676473874</v>
      </c>
      <c r="H60" s="19"/>
      <c r="I60" s="19"/>
      <c r="J60" s="7"/>
      <c r="K60" s="8"/>
    </row>
    <row r="61" spans="1:12" x14ac:dyDescent="0.15">
      <c r="B61" s="20" t="s">
        <v>21</v>
      </c>
      <c r="C61" s="6">
        <v>21.92</v>
      </c>
      <c r="D61" s="10">
        <f t="shared" si="2"/>
        <v>154531.06538916545</v>
      </c>
      <c r="E61" s="7">
        <v>7726553.2694582725</v>
      </c>
      <c r="F61" s="22">
        <v>8445070.4000000004</v>
      </c>
      <c r="G61" s="23">
        <v>0.91491875182689686</v>
      </c>
      <c r="J61" s="7"/>
      <c r="K61" s="8"/>
    </row>
    <row r="62" spans="1:12" x14ac:dyDescent="0.15">
      <c r="B62" s="20" t="s">
        <v>21</v>
      </c>
      <c r="C62" s="6">
        <v>22.2</v>
      </c>
      <c r="D62" s="10">
        <f t="shared" si="2"/>
        <v>127372.418898391</v>
      </c>
      <c r="E62" s="7">
        <v>6368620.9449195499</v>
      </c>
      <c r="F62" s="22">
        <v>8445070.4000000004</v>
      </c>
      <c r="G62" s="23">
        <v>0.75412289575697911</v>
      </c>
      <c r="J62" s="7"/>
      <c r="K62" s="8"/>
    </row>
    <row r="63" spans="1:12" x14ac:dyDescent="0.15">
      <c r="B63" s="20" t="s">
        <v>22</v>
      </c>
      <c r="C63" s="13">
        <v>21.83</v>
      </c>
      <c r="D63" s="10">
        <f t="shared" si="2"/>
        <v>164435.90103027338</v>
      </c>
      <c r="E63" s="10">
        <v>8221795.0515136691</v>
      </c>
      <c r="F63" s="10">
        <v>6540000</v>
      </c>
      <c r="G63" s="21">
        <v>1.2571552066534661</v>
      </c>
      <c r="H63" s="11"/>
      <c r="I63" s="11"/>
      <c r="J63" s="7"/>
      <c r="K63" s="8"/>
    </row>
    <row r="64" spans="1:12" x14ac:dyDescent="0.15">
      <c r="B64" s="20" t="s">
        <v>22</v>
      </c>
      <c r="C64" s="6">
        <v>21.67</v>
      </c>
      <c r="D64" s="10">
        <f t="shared" si="2"/>
        <v>183638.01367537185</v>
      </c>
      <c r="E64" s="7">
        <v>9181900.6837685928</v>
      </c>
      <c r="F64" s="22">
        <v>6540000</v>
      </c>
      <c r="G64" s="23">
        <v>1.4039603492000907</v>
      </c>
      <c r="J64" s="7"/>
      <c r="K64" s="8"/>
    </row>
    <row r="65" spans="1:12" x14ac:dyDescent="0.15">
      <c r="B65" s="20" t="s">
        <v>22</v>
      </c>
      <c r="C65" s="6">
        <v>21.39</v>
      </c>
      <c r="D65" s="10">
        <f t="shared" si="2"/>
        <v>222793.74251220943</v>
      </c>
      <c r="E65" s="7">
        <v>11139687.125610471</v>
      </c>
      <c r="F65" s="22">
        <v>6540000</v>
      </c>
      <c r="G65" s="23">
        <v>1.7033160742523656</v>
      </c>
      <c r="J65" s="7"/>
      <c r="K65" s="8"/>
    </row>
    <row r="66" spans="1:12" x14ac:dyDescent="0.15">
      <c r="B66" s="20" t="s">
        <v>22</v>
      </c>
      <c r="C66" s="6">
        <v>21.67</v>
      </c>
      <c r="D66" s="10">
        <f t="shared" si="2"/>
        <v>183638.01367537185</v>
      </c>
      <c r="E66" s="7">
        <v>9181900.6837685928</v>
      </c>
      <c r="F66" s="22">
        <v>6540000</v>
      </c>
      <c r="G66" s="23">
        <v>1.4039603492000907</v>
      </c>
      <c r="J66" s="7"/>
      <c r="K66" s="8"/>
    </row>
    <row r="67" spans="1:12" x14ac:dyDescent="0.15">
      <c r="B67" s="20" t="s">
        <v>23</v>
      </c>
      <c r="C67" s="13">
        <v>24.09</v>
      </c>
      <c r="D67" s="10">
        <f t="shared" si="2"/>
        <v>34552.35720605548</v>
      </c>
      <c r="E67" s="10">
        <v>1727617.860302774</v>
      </c>
      <c r="F67" s="10">
        <v>2696800</v>
      </c>
      <c r="G67" s="11">
        <v>0.64061771740684292</v>
      </c>
      <c r="H67" s="11">
        <v>0.80154903985949255</v>
      </c>
      <c r="I67" s="11">
        <f>_xlfn.STDEV.S(G67:G69)</f>
        <v>0.3052854939746652</v>
      </c>
      <c r="J67" s="7"/>
      <c r="K67" s="8">
        <v>2.2000000000000002</v>
      </c>
    </row>
    <row r="68" spans="1:12" x14ac:dyDescent="0.15">
      <c r="B68" s="20" t="s">
        <v>23</v>
      </c>
      <c r="C68" s="13">
        <v>24.16</v>
      </c>
      <c r="D68" s="10">
        <f t="shared" si="2"/>
        <v>32922.482862261357</v>
      </c>
      <c r="E68" s="10">
        <v>1646124.1431130678</v>
      </c>
      <c r="F68" s="10">
        <v>2696800</v>
      </c>
      <c r="G68" s="11">
        <v>0.61039904446494653</v>
      </c>
      <c r="H68" s="19"/>
      <c r="I68" s="19"/>
      <c r="J68" s="7"/>
      <c r="K68" s="8"/>
    </row>
    <row r="69" spans="1:12" x14ac:dyDescent="0.15">
      <c r="B69" s="9" t="s">
        <v>24</v>
      </c>
      <c r="C69" s="4">
        <v>25.46</v>
      </c>
      <c r="D69" s="10">
        <f t="shared" si="2"/>
        <v>13420.518152048999</v>
      </c>
      <c r="E69" s="7">
        <v>939436.27064342995</v>
      </c>
      <c r="F69" s="7">
        <v>814330.39999999991</v>
      </c>
      <c r="G69" s="8">
        <v>1.1536303577066878</v>
      </c>
      <c r="J69" s="7"/>
      <c r="K69" s="8"/>
    </row>
    <row r="70" spans="1:12" x14ac:dyDescent="0.15">
      <c r="C70" s="6"/>
      <c r="D70" s="7"/>
      <c r="E70" s="10"/>
      <c r="F70" s="24"/>
      <c r="G70" s="24"/>
      <c r="H70" s="7"/>
      <c r="I70" s="7"/>
      <c r="K70" s="8"/>
    </row>
    <row r="71" spans="1:12" x14ac:dyDescent="0.15">
      <c r="A71" s="26" t="s">
        <v>25</v>
      </c>
      <c r="B71" s="20" t="s">
        <v>26</v>
      </c>
      <c r="C71" s="6">
        <v>28.64</v>
      </c>
      <c r="D71" s="7">
        <f>10^((40.278-C71)/3.4507)</f>
        <v>2358.5713986203227</v>
      </c>
      <c r="E71" s="10">
        <v>1179285.6993101612</v>
      </c>
      <c r="F71" s="10">
        <v>973000</v>
      </c>
      <c r="G71" s="11">
        <v>1.2120099684585417</v>
      </c>
      <c r="H71" s="11">
        <f>AVERAGE(G71:G77)</f>
        <v>0.79967121795622054</v>
      </c>
      <c r="I71" s="11">
        <f>_xlfn.STDEV.S(G71:G77)</f>
        <v>0.35839529825670474</v>
      </c>
      <c r="J71" s="8">
        <v>0.7846282416020387</v>
      </c>
      <c r="K71" s="8">
        <v>2.5</v>
      </c>
      <c r="L71" s="8">
        <f>AVERAGE(K71:K79)</f>
        <v>2.5499999999999998</v>
      </c>
    </row>
    <row r="72" spans="1:12" x14ac:dyDescent="0.15">
      <c r="B72" s="20" t="s">
        <v>26</v>
      </c>
      <c r="C72" s="6">
        <v>29.48</v>
      </c>
      <c r="D72" s="7">
        <f t="shared" ref="D72:D82" si="3">10^((40.278-C72)/3.4507)</f>
        <v>1346.5427881172914</v>
      </c>
      <c r="E72" s="10">
        <v>673271.39405864559</v>
      </c>
      <c r="F72" s="10">
        <v>973000</v>
      </c>
      <c r="G72" s="11">
        <v>0.69195415627815582</v>
      </c>
      <c r="H72" s="24"/>
      <c r="I72" s="24"/>
      <c r="J72" s="7"/>
      <c r="K72" s="8"/>
    </row>
    <row r="73" spans="1:12" x14ac:dyDescent="0.15">
      <c r="B73" s="20" t="s">
        <v>26</v>
      </c>
      <c r="C73" s="6">
        <v>29.55</v>
      </c>
      <c r="D73" s="7">
        <f t="shared" si="3"/>
        <v>1285.0925891200884</v>
      </c>
      <c r="E73" s="10">
        <v>642546.29456004431</v>
      </c>
      <c r="F73" s="10">
        <v>973000</v>
      </c>
      <c r="G73" s="11">
        <v>0.66037645895174135</v>
      </c>
      <c r="H73" s="24"/>
      <c r="I73" s="24"/>
      <c r="J73" s="6"/>
      <c r="K73" s="8"/>
    </row>
    <row r="74" spans="1:12" x14ac:dyDescent="0.15">
      <c r="B74" s="20" t="s">
        <v>26</v>
      </c>
      <c r="C74" s="24">
        <v>28.7</v>
      </c>
      <c r="D74" s="7">
        <f t="shared" si="3"/>
        <v>2266.0070220022367</v>
      </c>
      <c r="E74" s="10">
        <v>1133003.5110011182</v>
      </c>
      <c r="F74" s="10">
        <v>973000</v>
      </c>
      <c r="G74" s="11">
        <v>1.1644434850987855</v>
      </c>
      <c r="H74" s="24"/>
      <c r="I74" s="24"/>
      <c r="J74" s="6"/>
      <c r="K74" s="8"/>
    </row>
    <row r="75" spans="1:12" x14ac:dyDescent="0.15">
      <c r="B75" s="20" t="s">
        <v>26</v>
      </c>
      <c r="C75" s="24">
        <v>28.83</v>
      </c>
      <c r="D75" s="7">
        <f t="shared" si="3"/>
        <v>2077.7234231914686</v>
      </c>
      <c r="E75" s="10">
        <v>1038861.7115957341</v>
      </c>
      <c r="F75" s="10">
        <v>973000</v>
      </c>
      <c r="G75" s="11">
        <v>1.0676893233255234</v>
      </c>
      <c r="H75" s="24"/>
      <c r="I75" s="24"/>
      <c r="J75" s="6"/>
      <c r="K75" s="8"/>
    </row>
    <row r="76" spans="1:12" x14ac:dyDescent="0.15">
      <c r="B76" s="5" t="s">
        <v>27</v>
      </c>
      <c r="C76" s="6">
        <v>25.04</v>
      </c>
      <c r="D76" s="7">
        <f t="shared" si="3"/>
        <v>26056.471920152213</v>
      </c>
      <c r="E76" s="7">
        <v>3257058.9900190267</v>
      </c>
      <c r="F76" s="7">
        <v>5892915.5999999996</v>
      </c>
      <c r="G76" s="8">
        <v>0.55270755787152748</v>
      </c>
      <c r="H76" s="6"/>
      <c r="I76" s="6"/>
      <c r="J76" s="6"/>
      <c r="K76" s="8"/>
    </row>
    <row r="77" spans="1:12" x14ac:dyDescent="0.15">
      <c r="B77" s="20" t="s">
        <v>28</v>
      </c>
      <c r="C77" s="6">
        <v>26.69</v>
      </c>
      <c r="D77" s="7">
        <f t="shared" si="3"/>
        <v>8664.6646841339207</v>
      </c>
      <c r="E77" s="10">
        <v>433233.23420669604</v>
      </c>
      <c r="F77" s="10">
        <v>1743270</v>
      </c>
      <c r="G77" s="11">
        <v>0.24851757570926825</v>
      </c>
      <c r="H77" s="24"/>
      <c r="I77" s="24"/>
      <c r="J77" s="6"/>
      <c r="K77" s="8"/>
    </row>
    <row r="78" spans="1:12" x14ac:dyDescent="0.15">
      <c r="B78" s="20" t="s">
        <v>37</v>
      </c>
      <c r="C78" s="6">
        <v>24.3</v>
      </c>
      <c r="D78" s="7">
        <f t="shared" si="3"/>
        <v>42693.804149835945</v>
      </c>
      <c r="E78" s="10">
        <v>5336725.518729493</v>
      </c>
      <c r="F78" s="10">
        <v>6805796.7999999989</v>
      </c>
      <c r="G78" s="11">
        <v>0.7841441164875057</v>
      </c>
      <c r="H78" s="11">
        <v>0.67772632487336493</v>
      </c>
      <c r="I78" s="11">
        <f>_xlfn.STDEV.S(G78:G82)</f>
        <v>0.24781353262924177</v>
      </c>
      <c r="J78" s="6"/>
      <c r="K78" s="8">
        <v>2.6</v>
      </c>
    </row>
    <row r="79" spans="1:12" x14ac:dyDescent="0.15">
      <c r="B79" s="20" t="s">
        <v>37</v>
      </c>
      <c r="C79" s="6">
        <v>25.14</v>
      </c>
      <c r="D79" s="7">
        <f t="shared" si="3"/>
        <v>24374.515059786911</v>
      </c>
      <c r="E79" s="10">
        <v>3046814.382473364</v>
      </c>
      <c r="F79" s="10">
        <v>6805796.7999999989</v>
      </c>
      <c r="G79" s="11">
        <v>0.44767930515841503</v>
      </c>
      <c r="H79" s="19"/>
      <c r="I79" s="19"/>
      <c r="J79" s="6"/>
      <c r="K79" s="8"/>
    </row>
    <row r="80" spans="1:12" x14ac:dyDescent="0.15">
      <c r="B80" s="20" t="s">
        <v>37</v>
      </c>
      <c r="C80" s="6">
        <v>24.09</v>
      </c>
      <c r="D80" s="7">
        <f t="shared" si="3"/>
        <v>49115.895975474275</v>
      </c>
      <c r="E80" s="10">
        <v>6139486.9969342845</v>
      </c>
      <c r="F80" s="10">
        <v>6805796.7999999989</v>
      </c>
      <c r="G80" s="11">
        <v>0.90209672391839346</v>
      </c>
      <c r="H80" s="19"/>
      <c r="I80" s="19"/>
      <c r="J80" s="6"/>
      <c r="K80" s="8"/>
    </row>
    <row r="81" spans="2:11" x14ac:dyDescent="0.15">
      <c r="B81" s="20" t="s">
        <v>37</v>
      </c>
      <c r="C81" s="6">
        <v>24.13</v>
      </c>
      <c r="D81" s="7">
        <f t="shared" si="3"/>
        <v>47822.273616801373</v>
      </c>
      <c r="E81" s="7">
        <v>5977784.2021001717</v>
      </c>
      <c r="F81" s="7">
        <v>6805796.7999999989</v>
      </c>
      <c r="G81" s="8">
        <v>0.87833715548195224</v>
      </c>
      <c r="J81" s="7"/>
      <c r="K81" s="7"/>
    </row>
    <row r="82" spans="2:11" x14ac:dyDescent="0.15">
      <c r="B82" s="20" t="s">
        <v>37</v>
      </c>
      <c r="C82" s="6">
        <v>25.4</v>
      </c>
      <c r="D82" s="7">
        <f t="shared" si="3"/>
        <v>20492.217322057753</v>
      </c>
      <c r="E82" s="7">
        <v>2561527.1652572192</v>
      </c>
      <c r="F82" s="7">
        <v>6805796.7999999989</v>
      </c>
      <c r="G82" s="8">
        <v>0.37637432332055809</v>
      </c>
      <c r="J82" s="6"/>
      <c r="K8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 copy numbers per cell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</dc:creator>
  <cp:lastModifiedBy>QL</cp:lastModifiedBy>
  <dcterms:created xsi:type="dcterms:W3CDTF">2021-10-27T04:32:37Z</dcterms:created>
  <dcterms:modified xsi:type="dcterms:W3CDTF">2021-11-05T15:50:27Z</dcterms:modified>
</cp:coreProperties>
</file>